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EstaPasta_de_trabalho" defaultThemeVersion="124226"/>
  <mc:AlternateContent xmlns:mc="http://schemas.openxmlformats.org/markup-compatibility/2006">
    <mc:Choice Requires="x15">
      <x15ac:absPath xmlns:x15ac="http://schemas.microsoft.com/office/spreadsheetml/2010/11/ac" url="C:\Users\m1377198\Desktop\Contrato Cogestão\"/>
    </mc:Choice>
  </mc:AlternateContent>
  <bookViews>
    <workbookView xWindow="-120" yWindow="-120" windowWidth="20730" windowHeight="11040" tabRatio="839" activeTab="6"/>
  </bookViews>
  <sheets>
    <sheet name="Capa" sheetId="11" r:id="rId1"/>
    <sheet name="Cronogramas" sheetId="25" r:id="rId2"/>
    <sheet name="Sintético" sheetId="4" r:id="rId3"/>
    <sheet name="Gastos das Atividades" sheetId="21" r:id="rId4"/>
    <sheet name="Analítico" sheetId="17" r:id="rId5"/>
    <sheet name="Encargos e Benefícios" sheetId="18" r:id="rId6"/>
    <sheet name="Gastos com Pessoal" sheetId="14" r:id="rId7"/>
    <sheet name="Bens" sheetId="8" r:id="rId8"/>
    <sheet name="Gastos Gerais" sheetId="22" r:id="rId9"/>
    <sheet name="Desmobilização" sheetId="23" r:id="rId10"/>
    <sheet name="Rateio" sheetId="26" r:id="rId11"/>
    <sheet name="Assinatura" sheetId="12" r:id="rId12"/>
    <sheet name="Plano" sheetId="24" state="hidden" r:id="rId13"/>
  </sheets>
  <externalReferences>
    <externalReference r:id="rId14"/>
  </externalReferences>
  <definedNames>
    <definedName name="_xlnm._FilterDatabase" localSheetId="7" hidden="1">Bens!$A$3:$V$121</definedName>
    <definedName name="_xlnm._FilterDatabase" localSheetId="9" hidden="1">Desmobilização!$A$3:$H$204</definedName>
    <definedName name="_xlnm._FilterDatabase" localSheetId="8" hidden="1">'Gastos Gerais'!$A$3:$H$1006</definedName>
    <definedName name="_ftn1" localSheetId="2">Sintético!#REF!</definedName>
    <definedName name="_ftnref1" localSheetId="2">Sintético!#REF!</definedName>
    <definedName name="Aquisição_de_Bens_Permanentes">Plano!$E$2:$E$14</definedName>
    <definedName name="_xlnm.Print_Area" localSheetId="4">Analítico!$A$1:$BL$147</definedName>
    <definedName name="_xlnm.Print_Area" localSheetId="11">Assinatura!$A$1:$F$14</definedName>
    <definedName name="_xlnm.Print_Area" localSheetId="7">Bens!$A$1:$H$121</definedName>
    <definedName name="_xlnm.Print_Area" localSheetId="0">Capa!$A$1:$A$10</definedName>
    <definedName name="_xlnm.Print_Area" localSheetId="9">Desmobilização!$A$1:$H$204</definedName>
    <definedName name="_xlnm.Print_Area" localSheetId="5">'Encargos e Benefícios'!$A$1:$AD$525</definedName>
    <definedName name="_xlnm.Print_Area" localSheetId="6">'Gastos com Pessoal'!$A$1:$AQ$530</definedName>
    <definedName name="_xlnm.Print_Area" localSheetId="3">'Gastos das Atividades'!$A$1:$P$46</definedName>
    <definedName name="_xlnm.Print_Area" localSheetId="8">'Gastos Gerais'!$A$1:$H$1006</definedName>
    <definedName name="_xlnm.Print_Area" localSheetId="10">Rateio!$A$1:$H$63</definedName>
    <definedName name="_xlnm.Print_Area" localSheetId="2">Sintético!$A$1:$BL$28</definedName>
    <definedName name="área_destinada">Plano!$I$2:$I$3</definedName>
    <definedName name="Benefícios" localSheetId="10">Rateio!#REF!</definedName>
    <definedName name="Benefícios">Analítico!$B$47:$B$55</definedName>
    <definedName name="Beneficios2" localSheetId="10">Rateio!#REF!</definedName>
    <definedName name="Beneficios2">Analítico!$B$48:$B$55</definedName>
    <definedName name="Beneficios3">'Gastos com Pessoal'!$AU$1:$AU$8</definedName>
    <definedName name="Bens" localSheetId="10">Rateio!#REF!</definedName>
    <definedName name="Bens">Analítico!$B$130:$B$143</definedName>
    <definedName name="Categorias">Plano!$C$1:$D$1</definedName>
    <definedName name="Dropdown1" localSheetId="2">Sintético!#REF!</definedName>
    <definedName name="Gastos_com_Pessoal">Plano!$C$2:$C$27</definedName>
    <definedName name="Gastos_Gerais">Plano!$D$2:$D$72</definedName>
    <definedName name="Gerais" localSheetId="10">Rateio!$B$4:$B$63</definedName>
    <definedName name="Gerais">Analítico!$B$59:$B$127</definedName>
    <definedName name="Ocorrência">Plano!$H$2:$H$3</definedName>
    <definedName name="Receitas">Plano!$A$2:$A$4</definedName>
    <definedName name="Rendimentos_de_Aplicações_Fin.">Plano!$B$1</definedName>
    <definedName name="Reserva">Plano!$F$1:$F$3</definedName>
    <definedName name="_xlnm.Print_Titles" localSheetId="4">Analítico!$A:$B,Analítico!$2:$3</definedName>
    <definedName name="_xlnm.Print_Titles" localSheetId="9">Desmobilização!$2:$3</definedName>
    <definedName name="_xlnm.Print_Titles" localSheetId="5">'Encargos e Benefícios'!$2:$5</definedName>
    <definedName name="_xlnm.Print_Titles" localSheetId="6">'Gastos com Pessoal'!$4:$6</definedName>
    <definedName name="_xlnm.Print_Titles" localSheetId="8">'Gastos Gerais'!$2:$3</definedName>
    <definedName name="_xlnm.Print_Titles" localSheetId="10">Rateio!$A:$B,Rateio!$2:$2</definedName>
    <definedName name="_xlnm.Print_Titles" localSheetId="2">Sintético!$A:$B,Sintético!$2:$3</definedName>
    <definedName name="Transferência_para_Reserva_de_Recursos">Plano!$F$1:$F$1</definedName>
    <definedName name="VinculoPT" localSheetId="12">INDIRECT(CONCATENATE("'Gasto das Atividades'!$B$6:$B$",COUNTA([1]Atividades!$B$4:$B$35)+5))</definedName>
    <definedName name="VinculoPTg">OFFSET('Gastos das Atividades'!$B$3,1,0,COUNTA('Gastos das Atividades'!$B$4:$B$33),1)</definedName>
    <definedName name="VinculoPTp">OFFSET('Gastos das Atividades'!$B$48,0,0,COUNTA('Gastos das Atividades'!$B$4:$B$33)+1,1)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2" i="22" l="1"/>
  <c r="O40" i="17" l="1" a="1"/>
  <c r="O40" i="17" s="1"/>
  <c r="H5" i="22"/>
  <c r="H6" i="22"/>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65" i="22"/>
  <c r="H66" i="22"/>
  <c r="H67" i="22"/>
  <c r="H68" i="22"/>
  <c r="H69" i="22"/>
  <c r="H70" i="22"/>
  <c r="H71" i="22"/>
  <c r="H72" i="22"/>
  <c r="H73" i="22"/>
  <c r="H74" i="22"/>
  <c r="H75" i="22"/>
  <c r="H76" i="22"/>
  <c r="H77" i="22"/>
  <c r="H78" i="22"/>
  <c r="H79" i="22"/>
  <c r="H80" i="22"/>
  <c r="H81" i="22"/>
  <c r="H82" i="22"/>
  <c r="H83" i="22"/>
  <c r="H84" i="22"/>
  <c r="H85" i="22"/>
  <c r="H86" i="22"/>
  <c r="H87" i="22"/>
  <c r="H88" i="22"/>
  <c r="H89" i="22"/>
  <c r="H90" i="22"/>
  <c r="H91" i="22"/>
  <c r="H92" i="22"/>
  <c r="H93" i="22"/>
  <c r="H94" i="22"/>
  <c r="H95" i="22"/>
  <c r="H96" i="22"/>
  <c r="H97" i="22"/>
  <c r="H98" i="22"/>
  <c r="H99" i="22"/>
  <c r="H100" i="22"/>
  <c r="H101" i="22"/>
  <c r="H102" i="22"/>
  <c r="H103" i="22"/>
  <c r="H104" i="22"/>
  <c r="H105" i="22"/>
  <c r="H106" i="22"/>
  <c r="H107" i="22"/>
  <c r="H108" i="22"/>
  <c r="H109" i="22"/>
  <c r="H110" i="22"/>
  <c r="H111" i="22"/>
  <c r="H112" i="22"/>
  <c r="H113" i="22"/>
  <c r="H114" i="22"/>
  <c r="H115" i="22"/>
  <c r="H116" i="22"/>
  <c r="H117" i="22"/>
  <c r="H118" i="22"/>
  <c r="H119" i="22"/>
  <c r="H120" i="22"/>
  <c r="H121" i="22"/>
  <c r="H122" i="22"/>
  <c r="H123" i="22"/>
  <c r="H124" i="22"/>
  <c r="H125" i="22"/>
  <c r="H126" i="22"/>
  <c r="H127" i="22"/>
  <c r="H128" i="22"/>
  <c r="H129" i="22"/>
  <c r="H130" i="22"/>
  <c r="H131" i="22"/>
  <c r="H132" i="22"/>
  <c r="H133" i="22"/>
  <c r="H134" i="22"/>
  <c r="H135" i="22"/>
  <c r="H136" i="22"/>
  <c r="H137" i="22"/>
  <c r="H138" i="22"/>
  <c r="H139" i="22"/>
  <c r="H140" i="22"/>
  <c r="H141" i="22"/>
  <c r="H142" i="22"/>
  <c r="H143" i="22"/>
  <c r="H144" i="22"/>
  <c r="H145" i="22"/>
  <c r="H146" i="22"/>
  <c r="H147" i="22"/>
  <c r="H148" i="22"/>
  <c r="H149" i="22"/>
  <c r="H150" i="22"/>
  <c r="H151" i="22"/>
  <c r="H152" i="22"/>
  <c r="H153" i="22"/>
  <c r="H154" i="22"/>
  <c r="H155" i="22"/>
  <c r="H156" i="22"/>
  <c r="H157" i="22"/>
  <c r="H158" i="22"/>
  <c r="H159" i="22"/>
  <c r="H160" i="22"/>
  <c r="H161" i="22"/>
  <c r="H162" i="22"/>
  <c r="H163" i="22"/>
  <c r="H164" i="22"/>
  <c r="H165" i="22"/>
  <c r="H166" i="22"/>
  <c r="H167" i="22"/>
  <c r="H168" i="22"/>
  <c r="H169" i="22"/>
  <c r="H170" i="22"/>
  <c r="H171" i="22"/>
  <c r="H172" i="22"/>
  <c r="H173" i="22"/>
  <c r="H174" i="22"/>
  <c r="H175" i="22"/>
  <c r="H176" i="22"/>
  <c r="H177" i="22"/>
  <c r="H178" i="22"/>
  <c r="H179" i="22"/>
  <c r="H180" i="22"/>
  <c r="H181" i="22"/>
  <c r="H182" i="22"/>
  <c r="H183" i="22"/>
  <c r="H184" i="22"/>
  <c r="H185" i="22"/>
  <c r="H186" i="22"/>
  <c r="H187" i="22"/>
  <c r="H188" i="22"/>
  <c r="H189" i="22"/>
  <c r="H190" i="22"/>
  <c r="H191" i="22"/>
  <c r="H192" i="22"/>
  <c r="H193" i="22"/>
  <c r="H194" i="22"/>
  <c r="H195" i="22"/>
  <c r="H196" i="22"/>
  <c r="H197" i="22"/>
  <c r="H198" i="22"/>
  <c r="H199" i="22"/>
  <c r="F121" i="8" l="1"/>
  <c r="G120" i="8"/>
  <c r="G119" i="8"/>
  <c r="G118" i="8"/>
  <c r="G117" i="8"/>
  <c r="G116" i="8"/>
  <c r="G115" i="8"/>
  <c r="G114" i="8"/>
  <c r="G113" i="8"/>
  <c r="G112" i="8"/>
  <c r="G111" i="8"/>
  <c r="G110" i="8"/>
  <c r="G109" i="8"/>
  <c r="G108" i="8"/>
  <c r="G107" i="8"/>
  <c r="G106" i="8"/>
  <c r="G105" i="8"/>
  <c r="G104" i="8"/>
  <c r="G103" i="8"/>
  <c r="G102" i="8"/>
  <c r="G101" i="8"/>
  <c r="G100" i="8"/>
  <c r="G99" i="8"/>
  <c r="G98" i="8"/>
  <c r="G97" i="8"/>
  <c r="G96" i="8"/>
  <c r="G95" i="8"/>
  <c r="G94" i="8"/>
  <c r="G93" i="8"/>
  <c r="G92" i="8"/>
  <c r="G91" i="8"/>
  <c r="G90" i="8"/>
  <c r="G89" i="8"/>
  <c r="G88" i="8"/>
  <c r="G87" i="8"/>
  <c r="G86" i="8"/>
  <c r="G85" i="8"/>
  <c r="G84" i="8"/>
  <c r="G83" i="8"/>
  <c r="E82" i="8"/>
  <c r="G82" i="8" s="1"/>
  <c r="G81" i="8"/>
  <c r="G80" i="8"/>
  <c r="G79" i="8"/>
  <c r="G78" i="8"/>
  <c r="G77" i="8"/>
  <c r="G76" i="8"/>
  <c r="G75" i="8"/>
  <c r="G74" i="8"/>
  <c r="G73" i="8"/>
  <c r="G72" i="8"/>
  <c r="G71" i="8"/>
  <c r="G70" i="8"/>
  <c r="G69" i="8"/>
  <c r="G68" i="8"/>
  <c r="G67" i="8"/>
  <c r="G66" i="8"/>
  <c r="G65" i="8"/>
  <c r="G64" i="8"/>
  <c r="G63" i="8"/>
  <c r="G62" i="8"/>
  <c r="G61" i="8"/>
  <c r="G60" i="8"/>
  <c r="G59" i="8"/>
  <c r="G58" i="8"/>
  <c r="G57" i="8"/>
  <c r="G56" i="8"/>
  <c r="G55" i="8"/>
  <c r="G54" i="8"/>
  <c r="G53" i="8"/>
  <c r="G52" i="8"/>
  <c r="G51" i="8"/>
  <c r="G50" i="8"/>
  <c r="G49" i="8"/>
  <c r="G48" i="8"/>
  <c r="G47" i="8"/>
  <c r="G46" i="8"/>
  <c r="G45" i="8"/>
  <c r="G44" i="8"/>
  <c r="G43" i="8"/>
  <c r="G42" i="8"/>
  <c r="G41" i="8"/>
  <c r="G40" i="8"/>
  <c r="G39" i="8"/>
  <c r="G38" i="8"/>
  <c r="G37" i="8"/>
  <c r="G36" i="8"/>
  <c r="G35" i="8"/>
  <c r="G34" i="8"/>
  <c r="G33" i="8"/>
  <c r="G32" i="8"/>
  <c r="G31" i="8"/>
  <c r="G30" i="8"/>
  <c r="G29" i="8"/>
  <c r="G28" i="8"/>
  <c r="G27" i="8"/>
  <c r="G26" i="8"/>
  <c r="G25" i="8"/>
  <c r="G24" i="8"/>
  <c r="G23" i="8"/>
  <c r="G22" i="8"/>
  <c r="G21" i="8"/>
  <c r="G20" i="8"/>
  <c r="G19" i="8"/>
  <c r="G18" i="8"/>
  <c r="G17" i="8"/>
  <c r="G16" i="8"/>
  <c r="G15" i="8"/>
  <c r="G14" i="8"/>
  <c r="G13" i="8"/>
  <c r="G12" i="8"/>
  <c r="G11" i="8"/>
  <c r="G10" i="8"/>
  <c r="G9" i="8"/>
  <c r="G8" i="8"/>
  <c r="G7" i="8"/>
  <c r="G6" i="8"/>
  <c r="G5" i="8"/>
  <c r="AB23" i="18" l="1"/>
  <c r="H512" i="18" l="1"/>
  <c r="AH513" i="14" s="1"/>
  <c r="G512" i="18"/>
  <c r="I513" i="14" s="1"/>
  <c r="P513" i="14" l="1"/>
  <c r="U513" i="14"/>
  <c r="V513" i="14"/>
  <c r="AA513" i="14"/>
  <c r="AG513" i="14"/>
  <c r="O513" i="14"/>
  <c r="AB513" i="14"/>
  <c r="J513" i="14"/>
  <c r="F512" i="18"/>
  <c r="G4" i="8" l="1"/>
  <c r="G121" i="8" s="1"/>
  <c r="A36" i="11" l="1"/>
  <c r="A1" i="26" l="1"/>
  <c r="C3" i="21" l="1"/>
  <c r="D3" i="21"/>
  <c r="D8" i="4" l="1"/>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BA8" i="4"/>
  <c r="BB8" i="4"/>
  <c r="BC8" i="4"/>
  <c r="BD8" i="4"/>
  <c r="BE8" i="4"/>
  <c r="BF8" i="4"/>
  <c r="BG8" i="4"/>
  <c r="BH8" i="4"/>
  <c r="BI8" i="4"/>
  <c r="BJ8" i="4"/>
  <c r="D10" i="4"/>
  <c r="E10" i="4"/>
  <c r="F10" i="4"/>
  <c r="G10" i="4"/>
  <c r="H10" i="4"/>
  <c r="I10" i="4"/>
  <c r="J10" i="4"/>
  <c r="K10" i="4"/>
  <c r="L10" i="4"/>
  <c r="M10" i="4"/>
  <c r="N10" i="4"/>
  <c r="O10" i="4"/>
  <c r="P10" i="4"/>
  <c r="Q10" i="4"/>
  <c r="R10" i="4"/>
  <c r="S10" i="4"/>
  <c r="T10" i="4"/>
  <c r="U10" i="4"/>
  <c r="V10" i="4"/>
  <c r="W10" i="4"/>
  <c r="X10" i="4"/>
  <c r="Y10" i="4"/>
  <c r="Z10" i="4"/>
  <c r="AA10" i="4"/>
  <c r="AB10" i="4"/>
  <c r="AC10" i="4"/>
  <c r="AD10" i="4"/>
  <c r="AE10" i="4"/>
  <c r="AF10" i="4"/>
  <c r="AG10" i="4"/>
  <c r="AH10" i="4"/>
  <c r="AI10" i="4"/>
  <c r="AJ10" i="4"/>
  <c r="AK10" i="4"/>
  <c r="AL10" i="4"/>
  <c r="AM10" i="4"/>
  <c r="AN10" i="4"/>
  <c r="AN13" i="4" s="1"/>
  <c r="AO10" i="4"/>
  <c r="AP10" i="4"/>
  <c r="AQ10" i="4"/>
  <c r="AR10" i="4"/>
  <c r="AS10" i="4"/>
  <c r="AT10" i="4"/>
  <c r="AU10" i="4"/>
  <c r="AV10" i="4"/>
  <c r="AW10" i="4"/>
  <c r="AX10" i="4"/>
  <c r="AY10" i="4"/>
  <c r="AZ10" i="4"/>
  <c r="BA10" i="4"/>
  <c r="BB10" i="4"/>
  <c r="BC10" i="4"/>
  <c r="BD10" i="4"/>
  <c r="BE10" i="4"/>
  <c r="BF10" i="4"/>
  <c r="BG10" i="4"/>
  <c r="BH10" i="4"/>
  <c r="BI10" i="4"/>
  <c r="BJ10" i="4"/>
  <c r="D11" i="4"/>
  <c r="E11" i="4"/>
  <c r="F11" i="4"/>
  <c r="G11" i="4"/>
  <c r="H11" i="4"/>
  <c r="I11" i="4"/>
  <c r="J11" i="4"/>
  <c r="K11" i="4"/>
  <c r="L11" i="4"/>
  <c r="M11" i="4"/>
  <c r="N11" i="4"/>
  <c r="O11" i="4"/>
  <c r="P11" i="4"/>
  <c r="Q11" i="4"/>
  <c r="R11" i="4"/>
  <c r="S11" i="4"/>
  <c r="T11" i="4"/>
  <c r="U11" i="4"/>
  <c r="V11" i="4"/>
  <c r="W11" i="4"/>
  <c r="X11" i="4"/>
  <c r="Y11" i="4"/>
  <c r="Z11" i="4"/>
  <c r="AA11" i="4"/>
  <c r="AB11" i="4"/>
  <c r="AC11" i="4"/>
  <c r="AD11" i="4"/>
  <c r="AE11" i="4"/>
  <c r="AF11" i="4"/>
  <c r="AG11" i="4"/>
  <c r="AH11" i="4"/>
  <c r="AI11" i="4"/>
  <c r="AJ11" i="4"/>
  <c r="AK11" i="4"/>
  <c r="AL11" i="4"/>
  <c r="AM11" i="4"/>
  <c r="AN11" i="4"/>
  <c r="AO11" i="4"/>
  <c r="AP11" i="4"/>
  <c r="AQ11" i="4"/>
  <c r="AR11" i="4"/>
  <c r="AS11" i="4"/>
  <c r="AT11" i="4"/>
  <c r="AU11" i="4"/>
  <c r="AV11" i="4"/>
  <c r="AW11" i="4"/>
  <c r="AX11" i="4"/>
  <c r="AY11" i="4"/>
  <c r="AZ11" i="4"/>
  <c r="BA11" i="4"/>
  <c r="BB11" i="4"/>
  <c r="BC11" i="4"/>
  <c r="BD11" i="4"/>
  <c r="BE11" i="4"/>
  <c r="BF11" i="4"/>
  <c r="BG11" i="4"/>
  <c r="BH11" i="4"/>
  <c r="BI11" i="4"/>
  <c r="BJ11" i="4"/>
  <c r="D12" i="4"/>
  <c r="E12" i="4"/>
  <c r="F12" i="4"/>
  <c r="G12" i="4"/>
  <c r="H12" i="4"/>
  <c r="I12" i="4"/>
  <c r="J12" i="4"/>
  <c r="K12" i="4"/>
  <c r="L12" i="4"/>
  <c r="M12" i="4"/>
  <c r="N12" i="4"/>
  <c r="O12" i="4"/>
  <c r="P12" i="4"/>
  <c r="Q12" i="4"/>
  <c r="R12" i="4"/>
  <c r="S12" i="4"/>
  <c r="T12" i="4"/>
  <c r="U12" i="4"/>
  <c r="V12" i="4"/>
  <c r="W12" i="4"/>
  <c r="X12" i="4"/>
  <c r="Y12" i="4"/>
  <c r="Z12" i="4"/>
  <c r="AA12" i="4"/>
  <c r="AB12" i="4"/>
  <c r="AC12" i="4"/>
  <c r="AD12" i="4"/>
  <c r="AE12" i="4"/>
  <c r="AF12" i="4"/>
  <c r="AG12" i="4"/>
  <c r="AH12" i="4"/>
  <c r="AI12" i="4"/>
  <c r="AJ12" i="4"/>
  <c r="AK12" i="4"/>
  <c r="AL12" i="4"/>
  <c r="AM12" i="4"/>
  <c r="AN12" i="4"/>
  <c r="AO12" i="4"/>
  <c r="AP12" i="4"/>
  <c r="AQ12" i="4"/>
  <c r="AR12" i="4"/>
  <c r="AS12" i="4"/>
  <c r="AT12" i="4"/>
  <c r="AU12" i="4"/>
  <c r="AV12" i="4"/>
  <c r="AW12" i="4"/>
  <c r="AX12" i="4"/>
  <c r="AY12" i="4"/>
  <c r="AZ12" i="4"/>
  <c r="BA12" i="4"/>
  <c r="BB12" i="4"/>
  <c r="BC12" i="4"/>
  <c r="BD12" i="4"/>
  <c r="BE12" i="4"/>
  <c r="BF12" i="4"/>
  <c r="BG12" i="4"/>
  <c r="BH12" i="4"/>
  <c r="BI12" i="4"/>
  <c r="BJ12" i="4"/>
  <c r="C11" i="4"/>
  <c r="C10" i="4"/>
  <c r="BK11" i="17"/>
  <c r="BD13" i="4" l="1"/>
  <c r="X13" i="4"/>
  <c r="H13" i="4"/>
  <c r="AJ13" i="4"/>
  <c r="AV13" i="4"/>
  <c r="AF13" i="4"/>
  <c r="T13" i="4"/>
  <c r="D13" i="4"/>
  <c r="BI13" i="4"/>
  <c r="BE13" i="4"/>
  <c r="BA13" i="4"/>
  <c r="AW13" i="4"/>
  <c r="AS13" i="4"/>
  <c r="AO13" i="4"/>
  <c r="AK13" i="4"/>
  <c r="AG13" i="4"/>
  <c r="AC13" i="4"/>
  <c r="Y13" i="4"/>
  <c r="U13" i="4"/>
  <c r="Q13" i="4"/>
  <c r="M13" i="4"/>
  <c r="I13" i="4"/>
  <c r="E13" i="4"/>
  <c r="BH13" i="4"/>
  <c r="AR13" i="4"/>
  <c r="AB13" i="4"/>
  <c r="L13" i="4"/>
  <c r="AZ13" i="4"/>
  <c r="P13" i="4"/>
  <c r="BJ13" i="4"/>
  <c r="BF13" i="4"/>
  <c r="AT13" i="4"/>
  <c r="AP13" i="4"/>
  <c r="AD13" i="4"/>
  <c r="V13" i="4"/>
  <c r="N13" i="4"/>
  <c r="J13" i="4"/>
  <c r="BB13" i="4"/>
  <c r="AX13" i="4"/>
  <c r="AL13" i="4"/>
  <c r="AH13" i="4"/>
  <c r="Z13" i="4"/>
  <c r="R13" i="4"/>
  <c r="F13" i="4"/>
  <c r="BC13" i="4"/>
  <c r="AU13" i="4"/>
  <c r="AQ13" i="4"/>
  <c r="AI13" i="4"/>
  <c r="AE13" i="4"/>
  <c r="AA13" i="4"/>
  <c r="W13" i="4"/>
  <c r="S13" i="4"/>
  <c r="O13" i="4"/>
  <c r="K13" i="4"/>
  <c r="G13" i="4"/>
  <c r="BG13" i="4"/>
  <c r="AY13" i="4"/>
  <c r="AM13" i="4"/>
  <c r="BK10" i="4"/>
  <c r="BJ13" i="17"/>
  <c r="BI13"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Y13" i="17"/>
  <c r="X13" i="17"/>
  <c r="W13" i="17"/>
  <c r="V13" i="17"/>
  <c r="U13" i="17"/>
  <c r="T13" i="17"/>
  <c r="S13" i="17"/>
  <c r="R13" i="17"/>
  <c r="Q13" i="17"/>
  <c r="P13" i="17"/>
  <c r="O13" i="17"/>
  <c r="N13" i="17"/>
  <c r="M13" i="17"/>
  <c r="L13" i="17"/>
  <c r="K13" i="17"/>
  <c r="J13" i="17"/>
  <c r="I13" i="17"/>
  <c r="H13" i="17"/>
  <c r="G13" i="17"/>
  <c r="F13" i="17"/>
  <c r="E13" i="17"/>
  <c r="D13" i="17"/>
  <c r="C13" i="17"/>
  <c r="AD7" i="25" s="1"/>
  <c r="Q4" i="4" l="1"/>
  <c r="R4" i="4"/>
  <c r="S4" i="4"/>
  <c r="T4" i="4"/>
  <c r="U4" i="4"/>
  <c r="V4" i="4"/>
  <c r="W4" i="4"/>
  <c r="X4" i="4"/>
  <c r="Y4" i="4"/>
  <c r="Z4" i="4"/>
  <c r="AA4" i="4"/>
  <c r="AB4" i="4"/>
  <c r="AC4" i="4"/>
  <c r="AD4" i="4"/>
  <c r="AE4" i="4"/>
  <c r="AF4" i="4"/>
  <c r="AG4" i="4"/>
  <c r="AH4" i="4"/>
  <c r="AI4" i="4"/>
  <c r="AJ4" i="4"/>
  <c r="AK4" i="4"/>
  <c r="AL4" i="4"/>
  <c r="AM4" i="4"/>
  <c r="AN4" i="4"/>
  <c r="AO4" i="4"/>
  <c r="AP4" i="4"/>
  <c r="AQ4" i="4"/>
  <c r="AR4" i="4"/>
  <c r="AS4" i="4"/>
  <c r="AT4" i="4"/>
  <c r="AU4" i="4"/>
  <c r="AV4" i="4"/>
  <c r="AW4" i="4"/>
  <c r="AX4" i="4"/>
  <c r="AY4" i="4"/>
  <c r="AZ4" i="4"/>
  <c r="BA4" i="4"/>
  <c r="BB4" i="4"/>
  <c r="BC4" i="4"/>
  <c r="BD4" i="4"/>
  <c r="BE4" i="4"/>
  <c r="BF4" i="4"/>
  <c r="BG4" i="4"/>
  <c r="BH4" i="4"/>
  <c r="BI4" i="4"/>
  <c r="BJ4" i="4"/>
  <c r="D4" i="4"/>
  <c r="E4" i="4"/>
  <c r="F4" i="4"/>
  <c r="G4" i="4"/>
  <c r="H4" i="4"/>
  <c r="I4" i="4"/>
  <c r="J4" i="4"/>
  <c r="K4" i="4"/>
  <c r="L4" i="4"/>
  <c r="M4" i="4"/>
  <c r="N4" i="4"/>
  <c r="O4" i="4"/>
  <c r="P4" i="4"/>
  <c r="C4" i="4"/>
  <c r="BK4" i="17"/>
  <c r="BX33" i="21" l="1"/>
  <c r="BW33" i="21"/>
  <c r="BV33" i="21"/>
  <c r="BU33" i="21"/>
  <c r="BT33" i="21"/>
  <c r="BS33" i="21"/>
  <c r="BR33" i="21"/>
  <c r="BQ33" i="21"/>
  <c r="BP33" i="21"/>
  <c r="BO33" i="21"/>
  <c r="BN33" i="21"/>
  <c r="BM33" i="21"/>
  <c r="BL33" i="21"/>
  <c r="BK33" i="21"/>
  <c r="BJ33" i="21"/>
  <c r="BI33" i="21"/>
  <c r="BH33" i="21"/>
  <c r="BG33" i="21"/>
  <c r="BF33" i="21"/>
  <c r="BE33" i="21"/>
  <c r="BD33" i="21"/>
  <c r="BC33" i="21"/>
  <c r="BB33" i="21"/>
  <c r="BA33" i="21"/>
  <c r="AZ33" i="21"/>
  <c r="AY33" i="21"/>
  <c r="AX33" i="21"/>
  <c r="AW33" i="21"/>
  <c r="AV33" i="21"/>
  <c r="AU33" i="21"/>
  <c r="AT33" i="21"/>
  <c r="AS33" i="21"/>
  <c r="AR33" i="21"/>
  <c r="AQ33" i="21"/>
  <c r="AP33" i="21"/>
  <c r="AO33" i="21"/>
  <c r="AN33" i="21"/>
  <c r="AM33" i="21"/>
  <c r="AL33" i="21"/>
  <c r="AK33" i="21"/>
  <c r="AJ33" i="21"/>
  <c r="AI33" i="21"/>
  <c r="AH33" i="21"/>
  <c r="AG33" i="21"/>
  <c r="AF33" i="21"/>
  <c r="AE33" i="21"/>
  <c r="AD33" i="21"/>
  <c r="AC33" i="21"/>
  <c r="AB33" i="21"/>
  <c r="AA33" i="21"/>
  <c r="Z33" i="21"/>
  <c r="Y33" i="21"/>
  <c r="X33" i="21"/>
  <c r="W33" i="21"/>
  <c r="V33" i="21"/>
  <c r="U33" i="21"/>
  <c r="T33" i="21"/>
  <c r="S33" i="21"/>
  <c r="R33" i="21"/>
  <c r="Q33" i="21"/>
  <c r="BX32" i="21"/>
  <c r="BW32" i="21"/>
  <c r="BV32" i="21"/>
  <c r="BU32" i="21"/>
  <c r="BT32" i="21"/>
  <c r="BS32" i="21"/>
  <c r="BR32" i="21"/>
  <c r="BQ32" i="21"/>
  <c r="BP32" i="21"/>
  <c r="BO32" i="21"/>
  <c r="BN32" i="21"/>
  <c r="BM32" i="21"/>
  <c r="BL32" i="21"/>
  <c r="BK32" i="21"/>
  <c r="BJ32" i="21"/>
  <c r="BI32" i="21"/>
  <c r="BH32" i="21"/>
  <c r="BG32" i="21"/>
  <c r="BF32" i="21"/>
  <c r="BE32" i="21"/>
  <c r="BD32" i="21"/>
  <c r="BC32" i="21"/>
  <c r="BB32"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V32" i="21"/>
  <c r="U32" i="21"/>
  <c r="T32" i="21"/>
  <c r="S32" i="21"/>
  <c r="R32" i="21"/>
  <c r="Q32" i="21"/>
  <c r="BX31" i="21"/>
  <c r="BW31" i="21"/>
  <c r="BV31" i="21"/>
  <c r="BU31" i="21"/>
  <c r="BT31" i="21"/>
  <c r="BS31" i="21"/>
  <c r="BR31" i="21"/>
  <c r="BQ31" i="21"/>
  <c r="BP31" i="21"/>
  <c r="BO31" i="21"/>
  <c r="BN31" i="21"/>
  <c r="BM31" i="21"/>
  <c r="BL31" i="21"/>
  <c r="BK31" i="21"/>
  <c r="BJ31" i="21"/>
  <c r="BI31" i="21"/>
  <c r="BH31" i="21"/>
  <c r="BG31" i="21"/>
  <c r="BF31" i="21"/>
  <c r="BE31" i="21"/>
  <c r="BD31" i="21"/>
  <c r="BC31" i="21"/>
  <c r="BB31" i="21"/>
  <c r="BA31" i="21"/>
  <c r="AZ31" i="21"/>
  <c r="AY31" i="21"/>
  <c r="AX31" i="21"/>
  <c r="AW31" i="21"/>
  <c r="AV31" i="21"/>
  <c r="AU31" i="21"/>
  <c r="AT31" i="21"/>
  <c r="AS31" i="21"/>
  <c r="AR31" i="21"/>
  <c r="AQ31" i="21"/>
  <c r="AP31" i="21"/>
  <c r="AO31" i="21"/>
  <c r="AN31" i="21"/>
  <c r="AM31" i="21"/>
  <c r="AL31" i="21"/>
  <c r="AK31" i="21"/>
  <c r="AJ31" i="21"/>
  <c r="AI31" i="21"/>
  <c r="AH31" i="21"/>
  <c r="AG31" i="21"/>
  <c r="AF31" i="21"/>
  <c r="AE31" i="21"/>
  <c r="AD31" i="21"/>
  <c r="AC31" i="21"/>
  <c r="AB31" i="21"/>
  <c r="AA31" i="21"/>
  <c r="Z31" i="21"/>
  <c r="Y31" i="21"/>
  <c r="X31" i="21"/>
  <c r="W31" i="21"/>
  <c r="V31" i="21"/>
  <c r="U31" i="21"/>
  <c r="T31" i="21"/>
  <c r="S31" i="21"/>
  <c r="R31" i="21"/>
  <c r="Q31" i="21"/>
  <c r="BX30" i="21"/>
  <c r="BW30" i="21"/>
  <c r="BV30" i="21"/>
  <c r="BU30" i="21"/>
  <c r="BT30" i="21"/>
  <c r="BS30" i="21"/>
  <c r="BR30" i="21"/>
  <c r="BQ30" i="21"/>
  <c r="BP30" i="21"/>
  <c r="BO30" i="21"/>
  <c r="BN30" i="21"/>
  <c r="BM30" i="21"/>
  <c r="BL30" i="21"/>
  <c r="BK30" i="21"/>
  <c r="BJ30" i="21"/>
  <c r="BI30" i="21"/>
  <c r="BH30" i="21"/>
  <c r="BG30" i="21"/>
  <c r="BF30" i="21"/>
  <c r="BE30" i="21"/>
  <c r="BD30" i="21"/>
  <c r="BC30" i="21"/>
  <c r="BB30"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V30" i="21"/>
  <c r="U30" i="21"/>
  <c r="T30" i="21"/>
  <c r="S30" i="21"/>
  <c r="R30" i="21"/>
  <c r="Q30" i="21"/>
  <c r="BX29" i="21"/>
  <c r="BW29" i="21"/>
  <c r="BV29" i="21"/>
  <c r="BU29" i="21"/>
  <c r="BT29" i="21"/>
  <c r="BS29" i="21"/>
  <c r="BR29" i="21"/>
  <c r="BQ29" i="21"/>
  <c r="BP29" i="21"/>
  <c r="BO29" i="21"/>
  <c r="BN29" i="21"/>
  <c r="BM29" i="21"/>
  <c r="BL29" i="21"/>
  <c r="BK29" i="21"/>
  <c r="BJ29" i="21"/>
  <c r="BI29" i="21"/>
  <c r="BH29" i="21"/>
  <c r="BG29" i="21"/>
  <c r="BF29" i="21"/>
  <c r="BE29" i="21"/>
  <c r="BD29" i="21"/>
  <c r="BC29" i="21"/>
  <c r="BB29" i="21"/>
  <c r="BA29" i="21"/>
  <c r="AZ29" i="21"/>
  <c r="AY29" i="21"/>
  <c r="AX29" i="21"/>
  <c r="AW29" i="21"/>
  <c r="AV29" i="21"/>
  <c r="AU29" i="21"/>
  <c r="AT29" i="21"/>
  <c r="AS29" i="21"/>
  <c r="AR29" i="21"/>
  <c r="AQ29" i="21"/>
  <c r="AP29" i="21"/>
  <c r="AO29" i="21"/>
  <c r="AN29" i="21"/>
  <c r="AM29" i="21"/>
  <c r="AL29" i="21"/>
  <c r="AK29" i="21"/>
  <c r="AJ29" i="21"/>
  <c r="AI29" i="21"/>
  <c r="AH29" i="21"/>
  <c r="AG29" i="21"/>
  <c r="AF29" i="21"/>
  <c r="AE29" i="21"/>
  <c r="AD29" i="21"/>
  <c r="AC29" i="21"/>
  <c r="AB29" i="21"/>
  <c r="AA29" i="21"/>
  <c r="Z29" i="21"/>
  <c r="Y29" i="21"/>
  <c r="X29" i="21"/>
  <c r="W29" i="21"/>
  <c r="V29" i="21"/>
  <c r="U29" i="21"/>
  <c r="T29" i="21"/>
  <c r="S29" i="21"/>
  <c r="R29" i="21"/>
  <c r="Q29" i="21"/>
  <c r="BX28" i="21"/>
  <c r="BW28" i="21"/>
  <c r="BV28" i="21"/>
  <c r="BU28" i="21"/>
  <c r="BT28" i="21"/>
  <c r="BS28" i="21"/>
  <c r="BR28" i="21"/>
  <c r="BQ28" i="21"/>
  <c r="BP28" i="21"/>
  <c r="BO28" i="21"/>
  <c r="BN28" i="21"/>
  <c r="BM28" i="21"/>
  <c r="BL28" i="21"/>
  <c r="BK28" i="21"/>
  <c r="BJ28" i="21"/>
  <c r="BI28" i="21"/>
  <c r="BH28" i="21"/>
  <c r="BG28" i="21"/>
  <c r="BF28" i="21"/>
  <c r="BE28" i="21"/>
  <c r="BD28" i="21"/>
  <c r="BC28" i="21"/>
  <c r="BB28"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V28" i="21"/>
  <c r="U28" i="21"/>
  <c r="T28" i="21"/>
  <c r="S28" i="21"/>
  <c r="R28" i="21"/>
  <c r="Q28" i="21"/>
  <c r="BX27" i="21"/>
  <c r="BW27" i="21"/>
  <c r="BV27" i="21"/>
  <c r="BU27" i="21"/>
  <c r="BT27" i="21"/>
  <c r="BS27" i="21"/>
  <c r="BR27" i="21"/>
  <c r="BQ27" i="21"/>
  <c r="BP27" i="21"/>
  <c r="BO27" i="21"/>
  <c r="BN27" i="21"/>
  <c r="BM27" i="21"/>
  <c r="BL27" i="21"/>
  <c r="BK27" i="21"/>
  <c r="BJ27" i="21"/>
  <c r="BI27" i="21"/>
  <c r="BH27" i="21"/>
  <c r="BG27" i="21"/>
  <c r="BF27" i="21"/>
  <c r="BE27" i="21"/>
  <c r="BD27" i="21"/>
  <c r="BC27" i="21"/>
  <c r="BB27" i="21"/>
  <c r="BA27" i="21"/>
  <c r="AZ27" i="21"/>
  <c r="AY27" i="21"/>
  <c r="AX27" i="21"/>
  <c r="AW27" i="21"/>
  <c r="AV27" i="21"/>
  <c r="AU27" i="21"/>
  <c r="AT27" i="21"/>
  <c r="AS27" i="21"/>
  <c r="AR27" i="21"/>
  <c r="AQ27" i="21"/>
  <c r="AP27" i="21"/>
  <c r="AO27" i="21"/>
  <c r="AN27" i="21"/>
  <c r="AM27" i="21"/>
  <c r="AL27" i="21"/>
  <c r="AK27" i="21"/>
  <c r="AJ27" i="21"/>
  <c r="AI27" i="21"/>
  <c r="AH27" i="21"/>
  <c r="AG27" i="21"/>
  <c r="AF27" i="21"/>
  <c r="AE27" i="21"/>
  <c r="AD27" i="21"/>
  <c r="AC27" i="21"/>
  <c r="AB27" i="21"/>
  <c r="AA27" i="21"/>
  <c r="Z27" i="21"/>
  <c r="Y27" i="21"/>
  <c r="X27" i="21"/>
  <c r="W27" i="21"/>
  <c r="V27" i="21"/>
  <c r="U27" i="21"/>
  <c r="T27" i="21"/>
  <c r="S27" i="21"/>
  <c r="R27" i="21"/>
  <c r="Q27" i="21"/>
  <c r="BX26" i="21"/>
  <c r="BW26" i="21"/>
  <c r="BV26" i="21"/>
  <c r="BU26" i="21"/>
  <c r="BT26" i="21"/>
  <c r="BS26" i="21"/>
  <c r="BR26" i="21"/>
  <c r="BQ26" i="21"/>
  <c r="BP26" i="21"/>
  <c r="BO26" i="21"/>
  <c r="BN26" i="21"/>
  <c r="BM26" i="21"/>
  <c r="BL26" i="21"/>
  <c r="BK26" i="21"/>
  <c r="BJ26" i="21"/>
  <c r="BI26" i="21"/>
  <c r="BH26" i="21"/>
  <c r="BG26" i="21"/>
  <c r="BF26" i="21"/>
  <c r="BE26" i="21"/>
  <c r="BD26" i="21"/>
  <c r="BC26" i="21"/>
  <c r="BB26"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V26" i="21"/>
  <c r="U26" i="21"/>
  <c r="T26" i="21"/>
  <c r="S26" i="21"/>
  <c r="R26" i="21"/>
  <c r="Q26" i="21"/>
  <c r="BX25" i="21"/>
  <c r="BW25" i="21"/>
  <c r="BV25" i="21"/>
  <c r="BU25" i="21"/>
  <c r="BT25" i="21"/>
  <c r="BS25" i="21"/>
  <c r="BR25" i="21"/>
  <c r="BQ25" i="21"/>
  <c r="BP25" i="21"/>
  <c r="BO25" i="21"/>
  <c r="BN25" i="21"/>
  <c r="BM25" i="21"/>
  <c r="BL25" i="21"/>
  <c r="BK25" i="21"/>
  <c r="BJ25" i="21"/>
  <c r="BI25" i="21"/>
  <c r="BH25" i="21"/>
  <c r="BG25" i="21"/>
  <c r="BF25" i="21"/>
  <c r="BE25" i="21"/>
  <c r="BD25" i="21"/>
  <c r="BC25" i="21"/>
  <c r="BB25" i="21"/>
  <c r="BA25" i="21"/>
  <c r="AZ25" i="21"/>
  <c r="AY25" i="21"/>
  <c r="AX25" i="21"/>
  <c r="AW25" i="21"/>
  <c r="AV25" i="21"/>
  <c r="AU25" i="21"/>
  <c r="AT25" i="21"/>
  <c r="AS25" i="21"/>
  <c r="AR25" i="21"/>
  <c r="AQ25" i="21"/>
  <c r="AP25" i="21"/>
  <c r="AO25" i="21"/>
  <c r="AN25" i="21"/>
  <c r="AM25" i="21"/>
  <c r="AL25" i="21"/>
  <c r="AK25" i="21"/>
  <c r="AJ25" i="21"/>
  <c r="AI25" i="21"/>
  <c r="AH25" i="21"/>
  <c r="AG25" i="21"/>
  <c r="AF25" i="21"/>
  <c r="AE25" i="21"/>
  <c r="AD25" i="21"/>
  <c r="AC25" i="21"/>
  <c r="AB25" i="21"/>
  <c r="AA25" i="21"/>
  <c r="Z25" i="21"/>
  <c r="Y25" i="21"/>
  <c r="X25" i="21"/>
  <c r="W25" i="21"/>
  <c r="V25" i="21"/>
  <c r="U25" i="21"/>
  <c r="T25" i="21"/>
  <c r="S25" i="21"/>
  <c r="R25" i="21"/>
  <c r="Q25" i="21"/>
  <c r="BX24" i="21"/>
  <c r="BW24" i="21"/>
  <c r="BV24" i="21"/>
  <c r="BU24" i="21"/>
  <c r="BT24" i="21"/>
  <c r="BS24" i="21"/>
  <c r="BR24" i="21"/>
  <c r="BQ24" i="21"/>
  <c r="BP24" i="21"/>
  <c r="BO24" i="21"/>
  <c r="BN24" i="21"/>
  <c r="BM24" i="21"/>
  <c r="BL24" i="21"/>
  <c r="BK24" i="21"/>
  <c r="BJ24" i="21"/>
  <c r="BI24" i="21"/>
  <c r="BH24" i="21"/>
  <c r="BG24" i="21"/>
  <c r="BF24" i="21"/>
  <c r="BE24" i="21"/>
  <c r="BD24" i="21"/>
  <c r="BC24" i="21"/>
  <c r="BB24"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V24" i="21"/>
  <c r="U24" i="21"/>
  <c r="T24" i="21"/>
  <c r="S24" i="21"/>
  <c r="R24" i="21"/>
  <c r="Q24" i="21"/>
  <c r="BX23" i="21"/>
  <c r="BW23" i="21"/>
  <c r="BV23" i="21"/>
  <c r="BU23" i="21"/>
  <c r="BT23" i="21"/>
  <c r="BS23" i="21"/>
  <c r="BR23" i="21"/>
  <c r="BQ23" i="21"/>
  <c r="BP23" i="21"/>
  <c r="BO23" i="21"/>
  <c r="BN23" i="21"/>
  <c r="BM23" i="21"/>
  <c r="BL23" i="21"/>
  <c r="BK23" i="21"/>
  <c r="BJ23" i="21"/>
  <c r="BI23" i="21"/>
  <c r="BH23" i="21"/>
  <c r="BG23" i="21"/>
  <c r="BF23" i="21"/>
  <c r="BE23" i="21"/>
  <c r="BD23" i="21"/>
  <c r="BC23" i="21"/>
  <c r="BB23" i="21"/>
  <c r="BA23" i="21"/>
  <c r="AZ23" i="21"/>
  <c r="AY23" i="21"/>
  <c r="AX23" i="21"/>
  <c r="AW23" i="21"/>
  <c r="AV23" i="21"/>
  <c r="AU23" i="21"/>
  <c r="AT23" i="21"/>
  <c r="AS23" i="21"/>
  <c r="AR23" i="21"/>
  <c r="AQ23" i="21"/>
  <c r="AP23" i="21"/>
  <c r="AO23" i="21"/>
  <c r="AN23" i="21"/>
  <c r="AM23" i="21"/>
  <c r="AL23" i="21"/>
  <c r="AK23" i="21"/>
  <c r="AJ23" i="21"/>
  <c r="AI23" i="21"/>
  <c r="AH23" i="21"/>
  <c r="AG23" i="21"/>
  <c r="AF23" i="21"/>
  <c r="AE23" i="21"/>
  <c r="AD23" i="21"/>
  <c r="AC23" i="21"/>
  <c r="AB23" i="21"/>
  <c r="AA23" i="21"/>
  <c r="Z23" i="21"/>
  <c r="Y23" i="21"/>
  <c r="X23" i="21"/>
  <c r="W23" i="21"/>
  <c r="V23" i="21"/>
  <c r="U23" i="21"/>
  <c r="T23" i="21"/>
  <c r="S23" i="21"/>
  <c r="R23" i="21"/>
  <c r="Q23" i="21"/>
  <c r="BX22" i="21"/>
  <c r="BW22" i="21"/>
  <c r="BV22" i="21"/>
  <c r="BU22" i="21"/>
  <c r="BT22" i="21"/>
  <c r="BS22" i="21"/>
  <c r="BR22" i="21"/>
  <c r="BQ22" i="21"/>
  <c r="BP22" i="21"/>
  <c r="BO22" i="21"/>
  <c r="BN22" i="21"/>
  <c r="BM22" i="21"/>
  <c r="BL22" i="21"/>
  <c r="BK22" i="21"/>
  <c r="BJ22" i="21"/>
  <c r="BI22" i="21"/>
  <c r="BH22" i="21"/>
  <c r="BG22" i="21"/>
  <c r="BF22" i="21"/>
  <c r="BE22" i="21"/>
  <c r="BD22" i="21"/>
  <c r="BC22" i="21"/>
  <c r="BB22"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V22" i="21"/>
  <c r="U22" i="21"/>
  <c r="T22" i="21"/>
  <c r="S22" i="21"/>
  <c r="R22" i="21"/>
  <c r="Q22" i="21"/>
  <c r="BX21" i="21"/>
  <c r="BW21" i="21"/>
  <c r="BV21" i="21"/>
  <c r="BU21" i="21"/>
  <c r="BT21" i="21"/>
  <c r="BS21" i="21"/>
  <c r="BR21" i="21"/>
  <c r="BQ21" i="21"/>
  <c r="BP21" i="21"/>
  <c r="BO21" i="21"/>
  <c r="BN21" i="21"/>
  <c r="BM21" i="21"/>
  <c r="BL21" i="21"/>
  <c r="BK21" i="21"/>
  <c r="BJ21" i="21"/>
  <c r="BI21" i="21"/>
  <c r="BH21" i="21"/>
  <c r="BG21" i="21"/>
  <c r="BF21" i="21"/>
  <c r="BE21" i="21"/>
  <c r="BD21" i="21"/>
  <c r="BC21" i="21"/>
  <c r="BB21" i="21"/>
  <c r="BA21" i="21"/>
  <c r="AZ21" i="21"/>
  <c r="AY21" i="21"/>
  <c r="AX21" i="21"/>
  <c r="AW21" i="21"/>
  <c r="AV21" i="21"/>
  <c r="AU21" i="21"/>
  <c r="AT21" i="21"/>
  <c r="AS21" i="21"/>
  <c r="AR21" i="21"/>
  <c r="AQ21" i="21"/>
  <c r="AP21" i="21"/>
  <c r="AO21" i="21"/>
  <c r="AN21" i="21"/>
  <c r="AM21" i="21"/>
  <c r="AL21" i="21"/>
  <c r="AK21" i="21"/>
  <c r="AJ21" i="21"/>
  <c r="AI21" i="21"/>
  <c r="AH21" i="21"/>
  <c r="AG21" i="21"/>
  <c r="AF21" i="21"/>
  <c r="AE21" i="21"/>
  <c r="AD21" i="21"/>
  <c r="AC21" i="21"/>
  <c r="AB21" i="21"/>
  <c r="AA21" i="21"/>
  <c r="Z21" i="21"/>
  <c r="Y21" i="21"/>
  <c r="X21" i="21"/>
  <c r="W21" i="21"/>
  <c r="V21" i="21"/>
  <c r="U21" i="21"/>
  <c r="T21" i="21"/>
  <c r="S21" i="21"/>
  <c r="R21" i="21"/>
  <c r="Q21" i="21"/>
  <c r="BX20" i="21"/>
  <c r="BW20" i="21"/>
  <c r="BV20" i="21"/>
  <c r="BU20" i="21"/>
  <c r="BT20" i="21"/>
  <c r="BS20" i="21"/>
  <c r="BR20" i="21"/>
  <c r="BQ20" i="21"/>
  <c r="BP20" i="21"/>
  <c r="BO20" i="21"/>
  <c r="BN20" i="21"/>
  <c r="BM20" i="21"/>
  <c r="BL20" i="21"/>
  <c r="BK20" i="21"/>
  <c r="BJ20" i="21"/>
  <c r="BI20" i="21"/>
  <c r="BH20" i="21"/>
  <c r="BG20" i="21"/>
  <c r="BF20" i="21"/>
  <c r="BE20" i="21"/>
  <c r="BD20" i="21"/>
  <c r="BC20" i="21"/>
  <c r="BB20"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V20" i="21"/>
  <c r="U20" i="21"/>
  <c r="T20" i="21"/>
  <c r="S20" i="21"/>
  <c r="R20" i="21"/>
  <c r="Q20" i="21"/>
  <c r="BX19" i="21"/>
  <c r="BW19" i="21"/>
  <c r="BV19" i="21"/>
  <c r="BU19" i="21"/>
  <c r="BT19" i="21"/>
  <c r="BS19" i="21"/>
  <c r="BR19" i="21"/>
  <c r="BQ19" i="21"/>
  <c r="BP19" i="21"/>
  <c r="BO19" i="21"/>
  <c r="BN19" i="21"/>
  <c r="BM19" i="21"/>
  <c r="BL19" i="21"/>
  <c r="BK19" i="21"/>
  <c r="BJ19" i="21"/>
  <c r="BI19" i="21"/>
  <c r="BH19" i="21"/>
  <c r="BG19" i="21"/>
  <c r="BF19" i="21"/>
  <c r="BE19" i="21"/>
  <c r="BD19" i="21"/>
  <c r="BC19" i="21"/>
  <c r="BB19" i="21"/>
  <c r="BA19" i="21"/>
  <c r="AZ19" i="21"/>
  <c r="AY19" i="21"/>
  <c r="AX19" i="21"/>
  <c r="AW19" i="21"/>
  <c r="AV19" i="21"/>
  <c r="AU19" i="21"/>
  <c r="AT19" i="21"/>
  <c r="AS19" i="21"/>
  <c r="AR19" i="21"/>
  <c r="AQ19" i="21"/>
  <c r="AP19" i="21"/>
  <c r="AO19" i="21"/>
  <c r="AN19" i="21"/>
  <c r="AM19" i="21"/>
  <c r="AL19" i="21"/>
  <c r="AK19" i="21"/>
  <c r="AJ19" i="21"/>
  <c r="AI19" i="21"/>
  <c r="AH19" i="21"/>
  <c r="AG19" i="21"/>
  <c r="AF19" i="21"/>
  <c r="AE19" i="21"/>
  <c r="AD19" i="21"/>
  <c r="AC19" i="21"/>
  <c r="AB19" i="21"/>
  <c r="AA19" i="21"/>
  <c r="Z19" i="21"/>
  <c r="Y19" i="21"/>
  <c r="X19" i="21"/>
  <c r="W19" i="21"/>
  <c r="V19" i="21"/>
  <c r="U19" i="21"/>
  <c r="T19" i="21"/>
  <c r="S19" i="21"/>
  <c r="R19" i="21"/>
  <c r="Q19" i="21"/>
  <c r="BX18" i="21"/>
  <c r="BW18" i="21"/>
  <c r="BV18" i="21"/>
  <c r="BU18" i="21"/>
  <c r="BT18" i="21"/>
  <c r="BS18" i="21"/>
  <c r="BR18" i="21"/>
  <c r="BQ18" i="21"/>
  <c r="BP18" i="21"/>
  <c r="BO18" i="21"/>
  <c r="BN18" i="21"/>
  <c r="BM18" i="21"/>
  <c r="BL18" i="21"/>
  <c r="BK18" i="21"/>
  <c r="BJ18" i="21"/>
  <c r="BI18" i="21"/>
  <c r="BH18" i="21"/>
  <c r="BG18" i="21"/>
  <c r="BF18" i="21"/>
  <c r="BE18" i="21"/>
  <c r="BD18" i="21"/>
  <c r="BC18" i="21"/>
  <c r="BB18"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V18" i="21"/>
  <c r="U18" i="21"/>
  <c r="T18" i="21"/>
  <c r="S18" i="21"/>
  <c r="R18" i="21"/>
  <c r="Q18" i="21"/>
  <c r="BX17" i="21"/>
  <c r="BW17" i="21"/>
  <c r="BV17" i="21"/>
  <c r="BU17" i="21"/>
  <c r="BT17" i="21"/>
  <c r="BS17" i="21"/>
  <c r="BR17" i="21"/>
  <c r="BQ17" i="21"/>
  <c r="BP17" i="21"/>
  <c r="BO17" i="21"/>
  <c r="BN17" i="21"/>
  <c r="BM17" i="21"/>
  <c r="BL17" i="21"/>
  <c r="BK17" i="21"/>
  <c r="BJ17" i="21"/>
  <c r="BI17" i="21"/>
  <c r="BH17" i="21"/>
  <c r="BG17" i="21"/>
  <c r="BF17" i="21"/>
  <c r="BE17" i="21"/>
  <c r="BD17" i="21"/>
  <c r="BC17" i="21"/>
  <c r="BB17" i="21"/>
  <c r="BA17" i="21"/>
  <c r="AZ17" i="21"/>
  <c r="AY17" i="21"/>
  <c r="AX17" i="21"/>
  <c r="AW17" i="21"/>
  <c r="AV17" i="21"/>
  <c r="AU17" i="21"/>
  <c r="AT17" i="21"/>
  <c r="AS17" i="21"/>
  <c r="AR17" i="21"/>
  <c r="AQ17" i="21"/>
  <c r="AP17" i="21"/>
  <c r="AO17" i="21"/>
  <c r="AN17" i="21"/>
  <c r="AM17" i="21"/>
  <c r="AL17" i="21"/>
  <c r="AK17" i="21"/>
  <c r="AJ17" i="21"/>
  <c r="AI17" i="21"/>
  <c r="AH17" i="21"/>
  <c r="AG17" i="21"/>
  <c r="AF17" i="21"/>
  <c r="AE17" i="21"/>
  <c r="AD17" i="21"/>
  <c r="AC17" i="21"/>
  <c r="AB17" i="21"/>
  <c r="AA17" i="21"/>
  <c r="Z17" i="21"/>
  <c r="Y17" i="21"/>
  <c r="X17" i="21"/>
  <c r="W17" i="21"/>
  <c r="V17" i="21"/>
  <c r="U17" i="21"/>
  <c r="T17" i="21"/>
  <c r="S17" i="21"/>
  <c r="R17" i="21"/>
  <c r="Q17" i="21"/>
  <c r="BX16" i="21"/>
  <c r="BW16" i="21"/>
  <c r="BV16" i="21"/>
  <c r="BU16" i="21"/>
  <c r="BT16" i="21"/>
  <c r="BS16" i="21"/>
  <c r="BR16" i="21"/>
  <c r="BQ16" i="21"/>
  <c r="BP16" i="21"/>
  <c r="BO16" i="21"/>
  <c r="BN16" i="21"/>
  <c r="BM16" i="21"/>
  <c r="BL16" i="21"/>
  <c r="BK16" i="21"/>
  <c r="BJ16" i="21"/>
  <c r="BI16" i="21"/>
  <c r="BH16" i="21"/>
  <c r="BG16" i="21"/>
  <c r="BF16" i="21"/>
  <c r="BE16" i="21"/>
  <c r="BD16" i="21"/>
  <c r="BC16" i="21"/>
  <c r="BB16" i="21"/>
  <c r="BA16" i="21"/>
  <c r="AZ16" i="21"/>
  <c r="AY16" i="21"/>
  <c r="AX16" i="21"/>
  <c r="AW16" i="21"/>
  <c r="AV16" i="21"/>
  <c r="AU16" i="21"/>
  <c r="AT16" i="21"/>
  <c r="AS16" i="21"/>
  <c r="AR16" i="21"/>
  <c r="AQ16" i="21"/>
  <c r="AP16" i="21"/>
  <c r="AO16" i="21"/>
  <c r="AN16" i="21"/>
  <c r="AM16" i="21"/>
  <c r="AL16" i="21"/>
  <c r="AK16" i="21"/>
  <c r="AJ16" i="21"/>
  <c r="AI16" i="21"/>
  <c r="AH16" i="21"/>
  <c r="AG16" i="21"/>
  <c r="AF16" i="21"/>
  <c r="AE16" i="21"/>
  <c r="AD16" i="21"/>
  <c r="AC16" i="21"/>
  <c r="AB16" i="21"/>
  <c r="AA16" i="21"/>
  <c r="Z16" i="21"/>
  <c r="Y16" i="21"/>
  <c r="X16" i="21"/>
  <c r="W16" i="21"/>
  <c r="V16" i="21"/>
  <c r="U16" i="21"/>
  <c r="T16" i="21"/>
  <c r="S16" i="21"/>
  <c r="R16" i="21"/>
  <c r="Q16" i="21"/>
  <c r="BX15" i="21"/>
  <c r="BW15" i="21"/>
  <c r="BV15" i="21"/>
  <c r="BU15" i="21"/>
  <c r="BT15" i="21"/>
  <c r="BS15" i="21"/>
  <c r="BR15" i="21"/>
  <c r="BQ15" i="21"/>
  <c r="BP15" i="21"/>
  <c r="BO15" i="21"/>
  <c r="BN15" i="21"/>
  <c r="BM15" i="21"/>
  <c r="BL15" i="21"/>
  <c r="BK15" i="21"/>
  <c r="BJ15" i="21"/>
  <c r="BI15" i="21"/>
  <c r="BH15" i="21"/>
  <c r="BG15" i="21"/>
  <c r="BF15" i="21"/>
  <c r="BE15" i="21"/>
  <c r="BD15" i="21"/>
  <c r="BC15" i="21"/>
  <c r="BB15" i="21"/>
  <c r="BA15" i="21"/>
  <c r="AZ15" i="21"/>
  <c r="AY15" i="21"/>
  <c r="AX15" i="21"/>
  <c r="AW15" i="21"/>
  <c r="AV15" i="21"/>
  <c r="AU15" i="21"/>
  <c r="AT15" i="21"/>
  <c r="AS15" i="21"/>
  <c r="AR15" i="21"/>
  <c r="AQ15" i="21"/>
  <c r="AP15" i="21"/>
  <c r="AO15" i="21"/>
  <c r="AN15" i="21"/>
  <c r="AM15" i="21"/>
  <c r="AL15" i="21"/>
  <c r="AK15" i="21"/>
  <c r="AJ15" i="21"/>
  <c r="AI15" i="21"/>
  <c r="AH15" i="21"/>
  <c r="AG15" i="21"/>
  <c r="AF15" i="21"/>
  <c r="AE15" i="21"/>
  <c r="AD15" i="21"/>
  <c r="AC15" i="21"/>
  <c r="AB15" i="21"/>
  <c r="AA15" i="21"/>
  <c r="Z15" i="21"/>
  <c r="Y15" i="21"/>
  <c r="X15" i="21"/>
  <c r="W15" i="21"/>
  <c r="V15" i="21"/>
  <c r="U15" i="21"/>
  <c r="T15" i="21"/>
  <c r="S15" i="21"/>
  <c r="R15" i="21"/>
  <c r="Q15" i="21"/>
  <c r="BX14" i="21"/>
  <c r="BW14" i="21"/>
  <c r="BV14" i="21"/>
  <c r="BU14" i="21"/>
  <c r="BT14" i="21"/>
  <c r="BS14" i="21"/>
  <c r="BR14" i="21"/>
  <c r="BQ14" i="21"/>
  <c r="BP14" i="21"/>
  <c r="BO14" i="21"/>
  <c r="BN14" i="21"/>
  <c r="BM14" i="21"/>
  <c r="BL14" i="21"/>
  <c r="BK14" i="21"/>
  <c r="BJ14" i="21"/>
  <c r="BI14" i="21"/>
  <c r="BH14" i="21"/>
  <c r="BG14" i="21"/>
  <c r="BF14" i="21"/>
  <c r="BE14" i="21"/>
  <c r="BD14" i="21"/>
  <c r="BC14" i="21"/>
  <c r="BB14" i="21"/>
  <c r="BA14" i="21"/>
  <c r="AZ14" i="21"/>
  <c r="AY14" i="21"/>
  <c r="AX14" i="21"/>
  <c r="AW14" i="21"/>
  <c r="AV14" i="21"/>
  <c r="AU14" i="21"/>
  <c r="AT14" i="21"/>
  <c r="AS14" i="21"/>
  <c r="AR14" i="21"/>
  <c r="AQ14" i="21"/>
  <c r="AP14" i="21"/>
  <c r="AO14" i="21"/>
  <c r="AN14" i="21"/>
  <c r="AM14" i="21"/>
  <c r="AL14" i="21"/>
  <c r="AK14" i="21"/>
  <c r="AJ14" i="21"/>
  <c r="AI14" i="21"/>
  <c r="AH14" i="21"/>
  <c r="AG14" i="21"/>
  <c r="AF14" i="21"/>
  <c r="AE14" i="21"/>
  <c r="AD14" i="21"/>
  <c r="AC14" i="21"/>
  <c r="AB14" i="21"/>
  <c r="AA14" i="21"/>
  <c r="Z14" i="21"/>
  <c r="Y14" i="21"/>
  <c r="X14" i="21"/>
  <c r="W14" i="21"/>
  <c r="V14" i="21"/>
  <c r="U14" i="21"/>
  <c r="T14" i="21"/>
  <c r="S14" i="21"/>
  <c r="R14" i="21"/>
  <c r="Q14" i="21"/>
  <c r="BX13" i="21"/>
  <c r="BW13" i="21"/>
  <c r="BV13" i="21"/>
  <c r="BU13" i="21"/>
  <c r="BT13" i="21"/>
  <c r="BS13" i="21"/>
  <c r="BR13" i="21"/>
  <c r="BQ13" i="21"/>
  <c r="BP13" i="21"/>
  <c r="BO13" i="21"/>
  <c r="BN13" i="21"/>
  <c r="BM13" i="21"/>
  <c r="BL13" i="21"/>
  <c r="BK13" i="21"/>
  <c r="BJ13" i="21"/>
  <c r="BI13" i="21"/>
  <c r="BH13" i="21"/>
  <c r="BG13" i="21"/>
  <c r="BF13" i="21"/>
  <c r="BE13" i="21"/>
  <c r="BD13" i="21"/>
  <c r="BC13" i="21"/>
  <c r="BB13" i="21"/>
  <c r="BA13" i="21"/>
  <c r="AZ13" i="21"/>
  <c r="AY13" i="21"/>
  <c r="AX13" i="21"/>
  <c r="AW13" i="21"/>
  <c r="AV13" i="21"/>
  <c r="AU13" i="21"/>
  <c r="AT13" i="21"/>
  <c r="AS13" i="21"/>
  <c r="AR13" i="21"/>
  <c r="AQ13" i="21"/>
  <c r="AP13" i="21"/>
  <c r="AO13" i="21"/>
  <c r="AN13" i="21"/>
  <c r="AM13" i="21"/>
  <c r="AL13" i="21"/>
  <c r="AK13" i="21"/>
  <c r="AJ13" i="21"/>
  <c r="AI13" i="21"/>
  <c r="AH13" i="21"/>
  <c r="AG13" i="21"/>
  <c r="AF13" i="21"/>
  <c r="AE13" i="21"/>
  <c r="AD13" i="21"/>
  <c r="AC13" i="21"/>
  <c r="AB13" i="21"/>
  <c r="AA13" i="21"/>
  <c r="Z13" i="21"/>
  <c r="Y13" i="21"/>
  <c r="X13" i="21"/>
  <c r="W13" i="21"/>
  <c r="V13" i="21"/>
  <c r="U13" i="21"/>
  <c r="T13" i="21"/>
  <c r="S13" i="21"/>
  <c r="R13" i="21"/>
  <c r="Q13" i="21"/>
  <c r="BX12" i="21"/>
  <c r="BW12" i="21"/>
  <c r="BV12" i="21"/>
  <c r="BU12" i="21"/>
  <c r="BT12" i="21"/>
  <c r="BS12" i="21"/>
  <c r="BR12" i="21"/>
  <c r="BQ12" i="21"/>
  <c r="BP12" i="21"/>
  <c r="BO12" i="21"/>
  <c r="BN12" i="21"/>
  <c r="BM12" i="21"/>
  <c r="BL12" i="21"/>
  <c r="BK12" i="21"/>
  <c r="BJ12" i="21"/>
  <c r="BI12" i="21"/>
  <c r="BH12" i="21"/>
  <c r="BG12" i="21"/>
  <c r="BF12" i="21"/>
  <c r="BE12" i="21"/>
  <c r="BD12" i="21"/>
  <c r="BC12" i="21"/>
  <c r="BB12" i="21"/>
  <c r="BA12" i="21"/>
  <c r="AZ12" i="21"/>
  <c r="AY12" i="21"/>
  <c r="AX12" i="21"/>
  <c r="AW12" i="21"/>
  <c r="AV12" i="21"/>
  <c r="AU12" i="21"/>
  <c r="AT12" i="21"/>
  <c r="AS12" i="21"/>
  <c r="AR12" i="21"/>
  <c r="AQ12" i="21"/>
  <c r="AP12" i="21"/>
  <c r="AO12" i="21"/>
  <c r="AN12" i="21"/>
  <c r="AM12" i="21"/>
  <c r="AL12" i="21"/>
  <c r="AK12" i="21"/>
  <c r="AJ12" i="21"/>
  <c r="AI12" i="21"/>
  <c r="AH12" i="21"/>
  <c r="AG12" i="21"/>
  <c r="AF12" i="21"/>
  <c r="AE12" i="21"/>
  <c r="AD12" i="21"/>
  <c r="AC12" i="21"/>
  <c r="AB12" i="21"/>
  <c r="AA12" i="21"/>
  <c r="Z12" i="21"/>
  <c r="Y12" i="21"/>
  <c r="X12" i="21"/>
  <c r="W12" i="21"/>
  <c r="V12" i="21"/>
  <c r="U12" i="21"/>
  <c r="T12" i="21"/>
  <c r="S12" i="21"/>
  <c r="R12" i="21"/>
  <c r="Q12" i="21"/>
  <c r="BX11" i="21"/>
  <c r="BW11" i="21"/>
  <c r="BV11" i="21"/>
  <c r="BU11" i="21"/>
  <c r="BT11" i="21"/>
  <c r="BS11" i="21"/>
  <c r="BR11" i="21"/>
  <c r="BQ11" i="21"/>
  <c r="BP11" i="21"/>
  <c r="BO11" i="21"/>
  <c r="BN11" i="21"/>
  <c r="BM11" i="21"/>
  <c r="BL11" i="21"/>
  <c r="BK11" i="21"/>
  <c r="BJ11" i="21"/>
  <c r="BI11" i="21"/>
  <c r="BH11" i="21"/>
  <c r="BG11" i="21"/>
  <c r="BF11" i="21"/>
  <c r="BE11" i="21"/>
  <c r="BD11" i="21"/>
  <c r="BC11" i="21"/>
  <c r="BB11" i="21"/>
  <c r="BA11" i="21"/>
  <c r="AZ11" i="21"/>
  <c r="AY11" i="21"/>
  <c r="AX11" i="21"/>
  <c r="AW11" i="21"/>
  <c r="AV11" i="21"/>
  <c r="AU11" i="21"/>
  <c r="AT11" i="21"/>
  <c r="AS11" i="21"/>
  <c r="AR11" i="21"/>
  <c r="AQ11" i="21"/>
  <c r="AP11" i="21"/>
  <c r="AO11" i="21"/>
  <c r="AN11" i="21"/>
  <c r="AM11" i="21"/>
  <c r="AL11" i="21"/>
  <c r="AK11" i="21"/>
  <c r="AJ11" i="21"/>
  <c r="AI11" i="21"/>
  <c r="AH11" i="21"/>
  <c r="AG11" i="21"/>
  <c r="AF11" i="21"/>
  <c r="AE11" i="21"/>
  <c r="AD11" i="21"/>
  <c r="AC11" i="21"/>
  <c r="AB11" i="21"/>
  <c r="AA11" i="21"/>
  <c r="Z11" i="21"/>
  <c r="Y11" i="21"/>
  <c r="X11" i="21"/>
  <c r="W11" i="21"/>
  <c r="V11" i="21"/>
  <c r="U11" i="21"/>
  <c r="T11" i="21"/>
  <c r="S11" i="21"/>
  <c r="R11" i="21"/>
  <c r="Q11" i="21"/>
  <c r="BX10" i="21"/>
  <c r="BW10" i="21"/>
  <c r="BV10" i="21"/>
  <c r="BU10" i="21"/>
  <c r="BT10" i="21"/>
  <c r="BS10" i="21"/>
  <c r="BR10" i="21"/>
  <c r="BQ10" i="21"/>
  <c r="BP10" i="21"/>
  <c r="BO10" i="21"/>
  <c r="BN10" i="21"/>
  <c r="BM10" i="21"/>
  <c r="BL10" i="21"/>
  <c r="BK10" i="21"/>
  <c r="BJ10" i="21"/>
  <c r="BI10" i="21"/>
  <c r="BH10" i="21"/>
  <c r="BG10" i="21"/>
  <c r="BF10" i="21"/>
  <c r="BE10" i="21"/>
  <c r="BD10" i="21"/>
  <c r="BC10" i="21"/>
  <c r="BB10" i="21"/>
  <c r="BA10" i="21"/>
  <c r="AZ10" i="21"/>
  <c r="AY10" i="21"/>
  <c r="AX10" i="21"/>
  <c r="AW10" i="21"/>
  <c r="AV10" i="21"/>
  <c r="AU10" i="21"/>
  <c r="AT10" i="21"/>
  <c r="AS10" i="21"/>
  <c r="AR10" i="21"/>
  <c r="AQ10" i="21"/>
  <c r="AP10" i="21"/>
  <c r="AO10" i="21"/>
  <c r="AN10" i="21"/>
  <c r="AM10" i="21"/>
  <c r="AL10" i="21"/>
  <c r="AK10" i="21"/>
  <c r="AJ10" i="21"/>
  <c r="AI10" i="21"/>
  <c r="AH10" i="21"/>
  <c r="AG10" i="21"/>
  <c r="AF10" i="21"/>
  <c r="AE10" i="21"/>
  <c r="AD10" i="21"/>
  <c r="AC10" i="21"/>
  <c r="AB10" i="21"/>
  <c r="AA10" i="21"/>
  <c r="Z10" i="21"/>
  <c r="Y10" i="21"/>
  <c r="X10" i="21"/>
  <c r="W10" i="21"/>
  <c r="V10" i="21"/>
  <c r="U10" i="21"/>
  <c r="T10" i="21"/>
  <c r="S10" i="21"/>
  <c r="R10" i="21"/>
  <c r="Q10" i="21"/>
  <c r="BX9" i="21"/>
  <c r="BW9" i="21"/>
  <c r="BV9" i="21"/>
  <c r="BU9" i="21"/>
  <c r="BT9" i="21"/>
  <c r="BS9" i="21"/>
  <c r="BR9" i="21"/>
  <c r="BQ9" i="21"/>
  <c r="BP9" i="21"/>
  <c r="BO9" i="21"/>
  <c r="BN9" i="21"/>
  <c r="BM9" i="21"/>
  <c r="BL9" i="21"/>
  <c r="BK9" i="21"/>
  <c r="BJ9" i="21"/>
  <c r="BI9" i="21"/>
  <c r="BH9" i="21"/>
  <c r="BG9" i="21"/>
  <c r="BF9" i="21"/>
  <c r="BE9" i="21"/>
  <c r="BD9" i="21"/>
  <c r="BC9" i="21"/>
  <c r="BB9" i="21"/>
  <c r="BA9" i="21"/>
  <c r="AZ9" i="21"/>
  <c r="AY9" i="21"/>
  <c r="AX9" i="21"/>
  <c r="AW9" i="21"/>
  <c r="AV9" i="21"/>
  <c r="AU9" i="21"/>
  <c r="AT9" i="21"/>
  <c r="AS9" i="21"/>
  <c r="AR9" i="21"/>
  <c r="AQ9" i="21"/>
  <c r="AP9" i="21"/>
  <c r="AO9" i="21"/>
  <c r="AN9" i="21"/>
  <c r="AM9" i="21"/>
  <c r="AL9" i="21"/>
  <c r="AK9" i="21"/>
  <c r="AJ9" i="21"/>
  <c r="AI9" i="21"/>
  <c r="AH9" i="21"/>
  <c r="AG9" i="21"/>
  <c r="AF9" i="21"/>
  <c r="AE9" i="21"/>
  <c r="AD9" i="21"/>
  <c r="AC9" i="21"/>
  <c r="AB9" i="21"/>
  <c r="AA9" i="21"/>
  <c r="Z9" i="21"/>
  <c r="Y9" i="21"/>
  <c r="X9" i="21"/>
  <c r="W9" i="21"/>
  <c r="V9" i="21"/>
  <c r="U9" i="21"/>
  <c r="T9" i="21"/>
  <c r="S9" i="21"/>
  <c r="R9" i="21"/>
  <c r="Q9" i="21"/>
  <c r="BX8" i="21"/>
  <c r="BW8" i="21"/>
  <c r="BV8" i="21"/>
  <c r="BU8" i="21"/>
  <c r="BT8" i="21"/>
  <c r="BS8" i="21"/>
  <c r="BR8" i="21"/>
  <c r="BQ8" i="21"/>
  <c r="BP8" i="21"/>
  <c r="BO8" i="21"/>
  <c r="BN8" i="21"/>
  <c r="BM8" i="21"/>
  <c r="BL8" i="21"/>
  <c r="BK8" i="21"/>
  <c r="BJ8" i="21"/>
  <c r="BI8" i="21"/>
  <c r="BH8" i="21"/>
  <c r="BG8" i="21"/>
  <c r="BF8" i="21"/>
  <c r="BE8" i="21"/>
  <c r="BD8" i="21"/>
  <c r="BC8" i="21"/>
  <c r="BB8" i="21"/>
  <c r="BA8" i="21"/>
  <c r="AZ8" i="21"/>
  <c r="AY8" i="21"/>
  <c r="AX8" i="21"/>
  <c r="AW8" i="21"/>
  <c r="AV8" i="21"/>
  <c r="AU8" i="21"/>
  <c r="AT8" i="21"/>
  <c r="AS8" i="21"/>
  <c r="AR8" i="21"/>
  <c r="AQ8" i="21"/>
  <c r="AP8" i="21"/>
  <c r="AO8" i="21"/>
  <c r="AN8" i="21"/>
  <c r="AM8" i="21"/>
  <c r="AL8" i="21"/>
  <c r="AK8" i="21"/>
  <c r="AJ8" i="21"/>
  <c r="AI8" i="21"/>
  <c r="AH8" i="21"/>
  <c r="AG8" i="21"/>
  <c r="AF8" i="21"/>
  <c r="AE8" i="21"/>
  <c r="AD8" i="21"/>
  <c r="AC8" i="21"/>
  <c r="AB8" i="21"/>
  <c r="AA8" i="21"/>
  <c r="Z8" i="21"/>
  <c r="Y8" i="21"/>
  <c r="X8" i="21"/>
  <c r="W8" i="21"/>
  <c r="V8" i="21"/>
  <c r="U8" i="21"/>
  <c r="T8" i="21"/>
  <c r="R8" i="21"/>
  <c r="Q8" i="21"/>
  <c r="BX7" i="21"/>
  <c r="BW7" i="21"/>
  <c r="BV7" i="21"/>
  <c r="BU7" i="21"/>
  <c r="BT7" i="21"/>
  <c r="BS7" i="21"/>
  <c r="BR7" i="21"/>
  <c r="BQ7" i="21"/>
  <c r="BP7" i="21"/>
  <c r="BO7" i="21"/>
  <c r="BN7" i="21"/>
  <c r="BM7" i="21"/>
  <c r="BL7" i="21"/>
  <c r="BK7" i="21"/>
  <c r="BJ7" i="21"/>
  <c r="BI7" i="21"/>
  <c r="BH7" i="21"/>
  <c r="BG7" i="21"/>
  <c r="BF7" i="21"/>
  <c r="BE7" i="21"/>
  <c r="BD7" i="21"/>
  <c r="BC7" i="21"/>
  <c r="BB7" i="21"/>
  <c r="BA7" i="21"/>
  <c r="AZ7" i="21"/>
  <c r="AY7" i="21"/>
  <c r="AX7" i="21"/>
  <c r="AW7" i="21"/>
  <c r="AV7" i="21"/>
  <c r="AU7" i="21"/>
  <c r="AT7" i="21"/>
  <c r="AS7" i="21"/>
  <c r="AR7" i="21"/>
  <c r="AQ7" i="21"/>
  <c r="AP7" i="21"/>
  <c r="AO7" i="21"/>
  <c r="AN7" i="21"/>
  <c r="AM7" i="21"/>
  <c r="AL7" i="21"/>
  <c r="AK7" i="21"/>
  <c r="AJ7" i="21"/>
  <c r="AI7" i="21"/>
  <c r="AH7" i="21"/>
  <c r="AG7" i="21"/>
  <c r="AF7" i="21"/>
  <c r="AE7" i="21"/>
  <c r="AD7" i="21"/>
  <c r="AC7" i="21"/>
  <c r="AB7" i="21"/>
  <c r="AA7" i="21"/>
  <c r="Z7" i="21"/>
  <c r="Y7" i="21"/>
  <c r="X7" i="21"/>
  <c r="W7" i="21"/>
  <c r="V7" i="21"/>
  <c r="U7" i="21"/>
  <c r="T7" i="21"/>
  <c r="S7" i="21"/>
  <c r="R7" i="21"/>
  <c r="Q7" i="21"/>
  <c r="BX6" i="21"/>
  <c r="BW6" i="21"/>
  <c r="BV6" i="21"/>
  <c r="BU6" i="21"/>
  <c r="BT6" i="21"/>
  <c r="BS6" i="21"/>
  <c r="BR6" i="21"/>
  <c r="BQ6" i="21"/>
  <c r="BP6" i="21"/>
  <c r="BO6" i="21"/>
  <c r="BN6" i="21"/>
  <c r="BM6" i="21"/>
  <c r="BL6" i="21"/>
  <c r="BK6" i="21"/>
  <c r="BJ6" i="21"/>
  <c r="BI6" i="21"/>
  <c r="BH6" i="21"/>
  <c r="BG6" i="21"/>
  <c r="BF6" i="21"/>
  <c r="BE6" i="21"/>
  <c r="BD6" i="21"/>
  <c r="BC6" i="21"/>
  <c r="BB6" i="21"/>
  <c r="BA6" i="21"/>
  <c r="AZ6" i="21"/>
  <c r="AY6" i="21"/>
  <c r="AX6" i="21"/>
  <c r="AW6" i="21"/>
  <c r="AV6" i="21"/>
  <c r="AU6" i="21"/>
  <c r="AT6" i="21"/>
  <c r="AS6" i="21"/>
  <c r="AR6" i="21"/>
  <c r="AQ6" i="21"/>
  <c r="AP6" i="21"/>
  <c r="AO6" i="21"/>
  <c r="AN6" i="21"/>
  <c r="AM6" i="21"/>
  <c r="AL6" i="21"/>
  <c r="AK6" i="21"/>
  <c r="AJ6" i="21"/>
  <c r="AI6" i="21"/>
  <c r="AH6" i="21"/>
  <c r="AG6" i="21"/>
  <c r="AF6" i="21"/>
  <c r="AE6" i="21"/>
  <c r="AD6" i="21"/>
  <c r="AC6" i="21"/>
  <c r="AB6" i="21"/>
  <c r="AA6" i="21"/>
  <c r="Z6" i="21"/>
  <c r="Y6" i="21"/>
  <c r="X6" i="21"/>
  <c r="W6" i="21"/>
  <c r="V6" i="21"/>
  <c r="U6" i="21"/>
  <c r="T6" i="21"/>
  <c r="S6" i="21"/>
  <c r="R6" i="21"/>
  <c r="Q6" i="21"/>
  <c r="S8" i="21"/>
  <c r="B51" i="21" l="1"/>
  <c r="B52" i="21"/>
  <c r="B53" i="21"/>
  <c r="B54" i="21"/>
  <c r="B55" i="21"/>
  <c r="B56" i="21"/>
  <c r="B57" i="21"/>
  <c r="B58" i="21"/>
  <c r="B59" i="21"/>
  <c r="B60" i="21"/>
  <c r="B61" i="21"/>
  <c r="B62" i="21"/>
  <c r="B63" i="21"/>
  <c r="B64" i="21"/>
  <c r="B65" i="21"/>
  <c r="B66" i="21"/>
  <c r="B67" i="21"/>
  <c r="B68" i="21"/>
  <c r="B69" i="21"/>
  <c r="B70" i="21"/>
  <c r="B71" i="21"/>
  <c r="B72" i="21"/>
  <c r="B73" i="21"/>
  <c r="B74" i="21"/>
  <c r="B75" i="21"/>
  <c r="B76" i="21"/>
  <c r="B77" i="21"/>
  <c r="B78" i="21"/>
  <c r="B50" i="21"/>
  <c r="B48" i="21"/>
  <c r="C34" i="21" l="1"/>
  <c r="X506" i="18"/>
  <c r="H5" i="23" l="1"/>
  <c r="H6" i="23"/>
  <c r="H7" i="23"/>
  <c r="H8" i="23"/>
  <c r="H9" i="23"/>
  <c r="H10" i="23"/>
  <c r="H11" i="23"/>
  <c r="H12" i="23"/>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51" i="23"/>
  <c r="H52" i="23"/>
  <c r="H53" i="23"/>
  <c r="H54" i="23"/>
  <c r="H55" i="23"/>
  <c r="H56" i="23"/>
  <c r="H57" i="23"/>
  <c r="H58" i="23"/>
  <c r="H59" i="23"/>
  <c r="H60" i="23"/>
  <c r="H61" i="23"/>
  <c r="H62" i="23"/>
  <c r="H63" i="23"/>
  <c r="H64" i="23"/>
  <c r="H65" i="23"/>
  <c r="H66" i="23"/>
  <c r="H67" i="23"/>
  <c r="H68" i="23"/>
  <c r="H69" i="23"/>
  <c r="H70" i="23"/>
  <c r="H71" i="23"/>
  <c r="H72" i="23"/>
  <c r="H73" i="23"/>
  <c r="H74" i="23"/>
  <c r="H75" i="23"/>
  <c r="H76" i="23"/>
  <c r="H77" i="23"/>
  <c r="H78" i="23"/>
  <c r="H79" i="23"/>
  <c r="H80" i="23"/>
  <c r="H81" i="23"/>
  <c r="H82" i="23"/>
  <c r="H83" i="23"/>
  <c r="H84" i="23"/>
  <c r="H85" i="23"/>
  <c r="H86" i="23"/>
  <c r="H87" i="23"/>
  <c r="H88" i="23"/>
  <c r="H89" i="23"/>
  <c r="H90" i="23"/>
  <c r="H91" i="23"/>
  <c r="H92" i="23"/>
  <c r="H93" i="23"/>
  <c r="H94" i="23"/>
  <c r="H95" i="23"/>
  <c r="H96" i="23"/>
  <c r="H97" i="23"/>
  <c r="H98" i="23"/>
  <c r="H99" i="23"/>
  <c r="H100" i="23"/>
  <c r="H101" i="23"/>
  <c r="H102" i="23"/>
  <c r="H103" i="23"/>
  <c r="H104" i="23"/>
  <c r="H105" i="23"/>
  <c r="H106" i="23"/>
  <c r="H107" i="23"/>
  <c r="H108" i="23"/>
  <c r="H109" i="23"/>
  <c r="H110" i="23"/>
  <c r="H111" i="23"/>
  <c r="H112" i="23"/>
  <c r="H113" i="23"/>
  <c r="H114" i="23"/>
  <c r="H115" i="23"/>
  <c r="H116" i="23"/>
  <c r="H117" i="23"/>
  <c r="H118" i="23"/>
  <c r="H119" i="23"/>
  <c r="H120" i="23"/>
  <c r="H121" i="23"/>
  <c r="H122" i="23"/>
  <c r="H123" i="23"/>
  <c r="H124" i="23"/>
  <c r="H125" i="23"/>
  <c r="H126" i="23"/>
  <c r="H127" i="23"/>
  <c r="H128" i="23"/>
  <c r="H129" i="23"/>
  <c r="H130" i="23"/>
  <c r="H131" i="23"/>
  <c r="H132" i="23"/>
  <c r="H133" i="23"/>
  <c r="H134" i="23"/>
  <c r="H135" i="23"/>
  <c r="H136" i="23"/>
  <c r="H137" i="23"/>
  <c r="H138" i="23"/>
  <c r="H139" i="23"/>
  <c r="H140" i="23"/>
  <c r="H141" i="23"/>
  <c r="H142" i="23"/>
  <c r="H143" i="23"/>
  <c r="H144" i="23"/>
  <c r="H145" i="23"/>
  <c r="H146" i="23"/>
  <c r="H147" i="23"/>
  <c r="H148" i="23"/>
  <c r="H149" i="23"/>
  <c r="H150" i="23"/>
  <c r="H151" i="23"/>
  <c r="H152" i="23"/>
  <c r="H153" i="23"/>
  <c r="H154" i="23"/>
  <c r="H155" i="23"/>
  <c r="H156" i="23"/>
  <c r="H157" i="23"/>
  <c r="H158" i="23"/>
  <c r="H159" i="23"/>
  <c r="H160" i="23"/>
  <c r="H161" i="23"/>
  <c r="H162" i="23"/>
  <c r="H163" i="23"/>
  <c r="H164" i="23"/>
  <c r="H165" i="23"/>
  <c r="H166" i="23"/>
  <c r="H167" i="23"/>
  <c r="H168" i="23"/>
  <c r="H169" i="23"/>
  <c r="H170" i="23"/>
  <c r="H171" i="23"/>
  <c r="H172" i="23"/>
  <c r="H173" i="23"/>
  <c r="H174" i="23"/>
  <c r="H175" i="23"/>
  <c r="H176" i="23"/>
  <c r="H177" i="23"/>
  <c r="H178" i="23"/>
  <c r="H179" i="23"/>
  <c r="H180" i="23"/>
  <c r="H181" i="23"/>
  <c r="H182" i="23"/>
  <c r="H183" i="23"/>
  <c r="H184" i="23"/>
  <c r="H185" i="23"/>
  <c r="H186" i="23"/>
  <c r="H187" i="23"/>
  <c r="H188" i="23"/>
  <c r="H189" i="23"/>
  <c r="H190" i="23"/>
  <c r="H191" i="23"/>
  <c r="H192" i="23"/>
  <c r="H193" i="23"/>
  <c r="H194" i="23"/>
  <c r="H195" i="23"/>
  <c r="H196" i="23"/>
  <c r="H197" i="23"/>
  <c r="H198" i="23"/>
  <c r="H199" i="23"/>
  <c r="H200" i="23"/>
  <c r="H201" i="23"/>
  <c r="H202" i="23"/>
  <c r="H203" i="23"/>
  <c r="H4" i="23"/>
  <c r="H210" i="22" l="1"/>
  <c r="H211" i="22"/>
  <c r="H212" i="22"/>
  <c r="H213" i="22"/>
  <c r="H214" i="22"/>
  <c r="H215" i="22"/>
  <c r="H216" i="22"/>
  <c r="H217" i="22"/>
  <c r="H218" i="22"/>
  <c r="H219" i="22"/>
  <c r="H220" i="22"/>
  <c r="H221" i="22"/>
  <c r="H222" i="22"/>
  <c r="H223" i="22"/>
  <c r="H224" i="22"/>
  <c r="H225" i="22"/>
  <c r="H226" i="22"/>
  <c r="H227" i="22"/>
  <c r="H228" i="22"/>
  <c r="H229" i="22"/>
  <c r="H230" i="22"/>
  <c r="H231" i="22"/>
  <c r="H232" i="22"/>
  <c r="H233" i="22"/>
  <c r="H234" i="22"/>
  <c r="H235" i="22"/>
  <c r="H236" i="22"/>
  <c r="H237" i="22"/>
  <c r="H238" i="22"/>
  <c r="H239" i="22"/>
  <c r="H240" i="22"/>
  <c r="H241" i="22"/>
  <c r="H242" i="22"/>
  <c r="H243" i="22"/>
  <c r="H244" i="22"/>
  <c r="H245" i="22"/>
  <c r="H246" i="22"/>
  <c r="H247" i="22"/>
  <c r="H248" i="22"/>
  <c r="H249" i="22"/>
  <c r="H250" i="22"/>
  <c r="H251" i="22"/>
  <c r="H252" i="22"/>
  <c r="H253" i="22"/>
  <c r="H254" i="22"/>
  <c r="H255" i="22"/>
  <c r="H256" i="22"/>
  <c r="H257" i="22"/>
  <c r="H258" i="22"/>
  <c r="H259" i="22"/>
  <c r="H260" i="22"/>
  <c r="H261" i="22"/>
  <c r="H262" i="22"/>
  <c r="H263" i="22"/>
  <c r="H264" i="22"/>
  <c r="H265" i="22"/>
  <c r="H266" i="22"/>
  <c r="H267" i="22"/>
  <c r="H268" i="22"/>
  <c r="H269" i="22"/>
  <c r="H270" i="22"/>
  <c r="H271" i="22"/>
  <c r="H272" i="22"/>
  <c r="H273" i="22"/>
  <c r="H274" i="22"/>
  <c r="H275" i="22"/>
  <c r="H276" i="22"/>
  <c r="H277" i="22"/>
  <c r="H278" i="22"/>
  <c r="H279" i="22"/>
  <c r="H280" i="22"/>
  <c r="H281" i="22"/>
  <c r="H282" i="22"/>
  <c r="H283" i="22"/>
  <c r="H284" i="22"/>
  <c r="H285" i="22"/>
  <c r="H286" i="22"/>
  <c r="H287" i="22"/>
  <c r="H288" i="22"/>
  <c r="H289" i="22"/>
  <c r="H290" i="22"/>
  <c r="H291" i="22"/>
  <c r="H292" i="22"/>
  <c r="H293" i="22"/>
  <c r="H294" i="22"/>
  <c r="H295" i="22"/>
  <c r="H296" i="22"/>
  <c r="H297" i="22"/>
  <c r="H298" i="22"/>
  <c r="H299" i="22"/>
  <c r="H300" i="22"/>
  <c r="H301" i="22"/>
  <c r="H302" i="22"/>
  <c r="H303" i="22"/>
  <c r="H304" i="22"/>
  <c r="H305" i="22"/>
  <c r="H306" i="22"/>
  <c r="H307" i="22"/>
  <c r="H308" i="22"/>
  <c r="H309" i="22"/>
  <c r="H310" i="22"/>
  <c r="H311" i="22"/>
  <c r="H312" i="22"/>
  <c r="H313" i="22"/>
  <c r="H314" i="22"/>
  <c r="H315" i="22"/>
  <c r="H316" i="22"/>
  <c r="H317" i="22"/>
  <c r="H318" i="22"/>
  <c r="H319" i="22"/>
  <c r="H320" i="22"/>
  <c r="H321" i="22"/>
  <c r="H322" i="22"/>
  <c r="H323" i="22"/>
  <c r="H324" i="22"/>
  <c r="H325" i="22"/>
  <c r="H326" i="22"/>
  <c r="H327" i="22"/>
  <c r="H328" i="22"/>
  <c r="H329" i="22"/>
  <c r="H330" i="22"/>
  <c r="H331" i="22"/>
  <c r="H332" i="22"/>
  <c r="H333" i="22"/>
  <c r="H334" i="22"/>
  <c r="H335" i="22"/>
  <c r="H336" i="22"/>
  <c r="H337" i="22"/>
  <c r="H338" i="22"/>
  <c r="H339" i="22"/>
  <c r="H340" i="22"/>
  <c r="H341" i="22"/>
  <c r="H342" i="22"/>
  <c r="H343" i="22"/>
  <c r="H344" i="22"/>
  <c r="H345" i="22"/>
  <c r="H346" i="22"/>
  <c r="H347" i="22"/>
  <c r="H348" i="22"/>
  <c r="H349" i="22"/>
  <c r="H350" i="22"/>
  <c r="H351" i="22"/>
  <c r="H352" i="22"/>
  <c r="H353" i="22"/>
  <c r="H354" i="22"/>
  <c r="H355" i="22"/>
  <c r="H356" i="22"/>
  <c r="H357" i="22"/>
  <c r="H358" i="22"/>
  <c r="H359" i="22"/>
  <c r="H360" i="22"/>
  <c r="H361" i="22"/>
  <c r="H362" i="22"/>
  <c r="H363" i="22"/>
  <c r="H364" i="22"/>
  <c r="H365" i="22"/>
  <c r="H366" i="22"/>
  <c r="H367" i="22"/>
  <c r="H368" i="22"/>
  <c r="H369" i="22"/>
  <c r="H370" i="22"/>
  <c r="H371" i="22"/>
  <c r="H372" i="22"/>
  <c r="H373" i="22"/>
  <c r="H374" i="22"/>
  <c r="H375" i="22"/>
  <c r="H376" i="22"/>
  <c r="H377" i="22"/>
  <c r="H378" i="22"/>
  <c r="H379" i="22"/>
  <c r="H380" i="22"/>
  <c r="H381" i="22"/>
  <c r="H382" i="22"/>
  <c r="H383" i="22"/>
  <c r="H384" i="22"/>
  <c r="H385" i="22"/>
  <c r="H386" i="22"/>
  <c r="H387" i="22"/>
  <c r="H388" i="22"/>
  <c r="H389" i="22"/>
  <c r="H390" i="22"/>
  <c r="H391" i="22"/>
  <c r="H392" i="22"/>
  <c r="H393" i="22"/>
  <c r="H394" i="22"/>
  <c r="H395" i="22"/>
  <c r="H396" i="22"/>
  <c r="H397" i="22"/>
  <c r="H398" i="22"/>
  <c r="H399" i="22"/>
  <c r="H400" i="22"/>
  <c r="H401" i="22"/>
  <c r="H402" i="22"/>
  <c r="H403" i="22"/>
  <c r="H404" i="22"/>
  <c r="H405" i="22"/>
  <c r="H406" i="22"/>
  <c r="H407" i="22"/>
  <c r="H408" i="22"/>
  <c r="H409" i="22"/>
  <c r="H410" i="22"/>
  <c r="H411" i="22"/>
  <c r="H412" i="22"/>
  <c r="H413" i="22"/>
  <c r="H414" i="22"/>
  <c r="H415" i="22"/>
  <c r="H416" i="22"/>
  <c r="H417" i="22"/>
  <c r="H418" i="22"/>
  <c r="H419" i="22"/>
  <c r="H420" i="22"/>
  <c r="H421" i="22"/>
  <c r="H422" i="22"/>
  <c r="H423" i="22"/>
  <c r="H424" i="22"/>
  <c r="H425" i="22"/>
  <c r="H426" i="22"/>
  <c r="H427" i="22"/>
  <c r="H428" i="22"/>
  <c r="H429" i="22"/>
  <c r="H430" i="22"/>
  <c r="H431" i="22"/>
  <c r="H432" i="22"/>
  <c r="H433" i="22"/>
  <c r="H434" i="22"/>
  <c r="H435" i="22"/>
  <c r="H436" i="22"/>
  <c r="H437" i="22"/>
  <c r="H438" i="22"/>
  <c r="H439" i="22"/>
  <c r="H440" i="22"/>
  <c r="H441" i="22"/>
  <c r="H442" i="22"/>
  <c r="H443" i="22"/>
  <c r="H444" i="22"/>
  <c r="H445" i="22"/>
  <c r="H446" i="22"/>
  <c r="H447" i="22"/>
  <c r="H448" i="22"/>
  <c r="H449" i="22"/>
  <c r="H450" i="22"/>
  <c r="H451" i="22"/>
  <c r="H452" i="22"/>
  <c r="H453" i="22"/>
  <c r="H454" i="22"/>
  <c r="H455" i="22"/>
  <c r="H456" i="22"/>
  <c r="H457" i="22"/>
  <c r="H458" i="22"/>
  <c r="H459" i="22"/>
  <c r="H460" i="22"/>
  <c r="H461" i="22"/>
  <c r="H462" i="22"/>
  <c r="H463" i="22"/>
  <c r="H464" i="22"/>
  <c r="H465" i="22"/>
  <c r="H466" i="22"/>
  <c r="H467" i="22"/>
  <c r="H468" i="22"/>
  <c r="H469" i="22"/>
  <c r="H470" i="22"/>
  <c r="H471" i="22"/>
  <c r="H472" i="22"/>
  <c r="H473" i="22"/>
  <c r="H474" i="22"/>
  <c r="H475" i="22"/>
  <c r="H476" i="22"/>
  <c r="H477" i="22"/>
  <c r="H478" i="22"/>
  <c r="H479" i="22"/>
  <c r="H480" i="22"/>
  <c r="H481" i="22"/>
  <c r="H482" i="22"/>
  <c r="H483" i="22"/>
  <c r="H484" i="22"/>
  <c r="H485" i="22"/>
  <c r="H486" i="22"/>
  <c r="H487" i="22"/>
  <c r="H488" i="22"/>
  <c r="H489" i="22"/>
  <c r="H490" i="22"/>
  <c r="H491" i="22"/>
  <c r="H492" i="22"/>
  <c r="H493" i="22"/>
  <c r="H494" i="22"/>
  <c r="H495" i="22"/>
  <c r="H496" i="22"/>
  <c r="H497" i="22"/>
  <c r="H498" i="22"/>
  <c r="H499" i="22"/>
  <c r="H500" i="22"/>
  <c r="H501" i="22"/>
  <c r="H502" i="22"/>
  <c r="H503" i="22"/>
  <c r="H504" i="22"/>
  <c r="H505" i="22"/>
  <c r="H506" i="22"/>
  <c r="H507" i="22"/>
  <c r="H508" i="22"/>
  <c r="H509" i="22"/>
  <c r="H510" i="22"/>
  <c r="H511" i="22"/>
  <c r="H512" i="22"/>
  <c r="H513" i="22"/>
  <c r="H514" i="22"/>
  <c r="H515" i="22"/>
  <c r="H516" i="22"/>
  <c r="H517" i="22"/>
  <c r="H518" i="22"/>
  <c r="H519" i="22"/>
  <c r="H520" i="22"/>
  <c r="H521" i="22"/>
  <c r="H522" i="22"/>
  <c r="H523" i="22"/>
  <c r="H524" i="22"/>
  <c r="H525" i="22"/>
  <c r="H526" i="22"/>
  <c r="H527" i="22"/>
  <c r="H528" i="22"/>
  <c r="H529" i="22"/>
  <c r="H530" i="22"/>
  <c r="H531" i="22"/>
  <c r="H532" i="22"/>
  <c r="H533" i="22"/>
  <c r="H534" i="22"/>
  <c r="H535" i="22"/>
  <c r="H536" i="22"/>
  <c r="H537" i="22"/>
  <c r="H538" i="22"/>
  <c r="H539" i="22"/>
  <c r="H540" i="22"/>
  <c r="H541" i="22"/>
  <c r="H542" i="22"/>
  <c r="H543" i="22"/>
  <c r="H544" i="22"/>
  <c r="H545" i="22"/>
  <c r="H546" i="22"/>
  <c r="H547" i="22"/>
  <c r="H548" i="22"/>
  <c r="H549" i="22"/>
  <c r="H550" i="22"/>
  <c r="H551" i="22"/>
  <c r="H552" i="22"/>
  <c r="H553" i="22"/>
  <c r="H554" i="22"/>
  <c r="H555" i="22"/>
  <c r="H556" i="22"/>
  <c r="H557" i="22"/>
  <c r="H558" i="22"/>
  <c r="H559" i="22"/>
  <c r="H560" i="22"/>
  <c r="H561" i="22"/>
  <c r="H562" i="22"/>
  <c r="H563" i="22"/>
  <c r="H564" i="22"/>
  <c r="H565" i="22"/>
  <c r="H566" i="22"/>
  <c r="H567" i="22"/>
  <c r="H568" i="22"/>
  <c r="H569" i="22"/>
  <c r="H570" i="22"/>
  <c r="H571" i="22"/>
  <c r="H572" i="22"/>
  <c r="H573" i="22"/>
  <c r="H574" i="22"/>
  <c r="H575" i="22"/>
  <c r="H576" i="22"/>
  <c r="H577" i="22"/>
  <c r="H578" i="22"/>
  <c r="H579" i="22"/>
  <c r="H580" i="22"/>
  <c r="H581" i="22"/>
  <c r="H582" i="22"/>
  <c r="H583" i="22"/>
  <c r="H584" i="22"/>
  <c r="H585" i="22"/>
  <c r="H586" i="22"/>
  <c r="H587" i="22"/>
  <c r="H588" i="22"/>
  <c r="H589" i="22"/>
  <c r="H590" i="22"/>
  <c r="H591" i="22"/>
  <c r="H592" i="22"/>
  <c r="H593" i="22"/>
  <c r="H594" i="22"/>
  <c r="H595" i="22"/>
  <c r="H596" i="22"/>
  <c r="H597" i="22"/>
  <c r="H598" i="22"/>
  <c r="H599" i="22"/>
  <c r="H600" i="22"/>
  <c r="H601" i="22"/>
  <c r="H602" i="22"/>
  <c r="H603" i="22"/>
  <c r="H604" i="22"/>
  <c r="H605" i="22"/>
  <c r="H606" i="22"/>
  <c r="H607" i="22"/>
  <c r="H608" i="22"/>
  <c r="H609" i="22"/>
  <c r="H610" i="22"/>
  <c r="H611" i="22"/>
  <c r="H612" i="22"/>
  <c r="H613" i="22"/>
  <c r="H614" i="22"/>
  <c r="H615" i="22"/>
  <c r="H616" i="22"/>
  <c r="H617" i="22"/>
  <c r="H618" i="22"/>
  <c r="H619" i="22"/>
  <c r="H620" i="22"/>
  <c r="H621" i="22"/>
  <c r="H622" i="22"/>
  <c r="H623" i="22"/>
  <c r="H624" i="22"/>
  <c r="H625" i="22"/>
  <c r="H626" i="22"/>
  <c r="H627" i="22"/>
  <c r="H628" i="22"/>
  <c r="H629" i="22"/>
  <c r="H630" i="22"/>
  <c r="H631" i="22"/>
  <c r="H632" i="22"/>
  <c r="H633" i="22"/>
  <c r="H634" i="22"/>
  <c r="H635" i="22"/>
  <c r="H636" i="22"/>
  <c r="H637" i="22"/>
  <c r="H638" i="22"/>
  <c r="H639" i="22"/>
  <c r="H640" i="22"/>
  <c r="H641" i="22"/>
  <c r="H642" i="22"/>
  <c r="H643" i="22"/>
  <c r="H644" i="22"/>
  <c r="H645" i="22"/>
  <c r="H646" i="22"/>
  <c r="H647" i="22"/>
  <c r="H648" i="22"/>
  <c r="H649" i="22"/>
  <c r="H650" i="22"/>
  <c r="H651" i="22"/>
  <c r="H652" i="22"/>
  <c r="H653" i="22"/>
  <c r="H654" i="22"/>
  <c r="H655" i="22"/>
  <c r="H656" i="22"/>
  <c r="H657" i="22"/>
  <c r="H658" i="22"/>
  <c r="H659" i="22"/>
  <c r="H660" i="22"/>
  <c r="H661" i="22"/>
  <c r="H662" i="22"/>
  <c r="H663" i="22"/>
  <c r="H664" i="22"/>
  <c r="H665" i="22"/>
  <c r="H666" i="22"/>
  <c r="H667" i="22"/>
  <c r="H668" i="22"/>
  <c r="H669" i="22"/>
  <c r="H670" i="22"/>
  <c r="H671" i="22"/>
  <c r="H672" i="22"/>
  <c r="H673" i="22"/>
  <c r="H674" i="22"/>
  <c r="H675" i="22"/>
  <c r="H676" i="22"/>
  <c r="H677" i="22"/>
  <c r="H678" i="22"/>
  <c r="H679" i="22"/>
  <c r="H680" i="22"/>
  <c r="H681" i="22"/>
  <c r="H682" i="22"/>
  <c r="H683" i="22"/>
  <c r="H684" i="22"/>
  <c r="H685" i="22"/>
  <c r="H686" i="22"/>
  <c r="H687" i="22"/>
  <c r="H688" i="22"/>
  <c r="H689" i="22"/>
  <c r="H690" i="22"/>
  <c r="H691" i="22"/>
  <c r="H692" i="22"/>
  <c r="H693" i="22"/>
  <c r="H694" i="22"/>
  <c r="H695" i="22"/>
  <c r="H696" i="22"/>
  <c r="H697" i="22"/>
  <c r="H698" i="22"/>
  <c r="H699" i="22"/>
  <c r="H700" i="22"/>
  <c r="H701" i="22"/>
  <c r="H702" i="22"/>
  <c r="H703" i="22"/>
  <c r="H704" i="22"/>
  <c r="H705" i="22"/>
  <c r="H706" i="22"/>
  <c r="H707" i="22"/>
  <c r="H708" i="22"/>
  <c r="H709" i="22"/>
  <c r="H710" i="22"/>
  <c r="H711" i="22"/>
  <c r="H712" i="22"/>
  <c r="H713" i="22"/>
  <c r="H714" i="22"/>
  <c r="H715" i="22"/>
  <c r="H716" i="22"/>
  <c r="H717" i="22"/>
  <c r="H718" i="22"/>
  <c r="H719" i="22"/>
  <c r="H720" i="22"/>
  <c r="H721" i="22"/>
  <c r="H722" i="22"/>
  <c r="H723" i="22"/>
  <c r="H724" i="22"/>
  <c r="H725" i="22"/>
  <c r="H726" i="22"/>
  <c r="H727" i="22"/>
  <c r="H728" i="22"/>
  <c r="H729" i="22"/>
  <c r="H730" i="22"/>
  <c r="H731" i="22"/>
  <c r="H732" i="22"/>
  <c r="H733" i="22"/>
  <c r="H734" i="22"/>
  <c r="H735" i="22"/>
  <c r="H736" i="22"/>
  <c r="H737" i="22"/>
  <c r="H738" i="22"/>
  <c r="H739" i="22"/>
  <c r="H740" i="22"/>
  <c r="H741" i="22"/>
  <c r="H742" i="22"/>
  <c r="H743" i="22"/>
  <c r="H744" i="22"/>
  <c r="H745" i="22"/>
  <c r="H746" i="22"/>
  <c r="H747" i="22"/>
  <c r="H748" i="22"/>
  <c r="H749" i="22"/>
  <c r="H750" i="22"/>
  <c r="H751" i="22"/>
  <c r="H752" i="22"/>
  <c r="H753" i="22"/>
  <c r="H754" i="22"/>
  <c r="H755" i="22"/>
  <c r="H756" i="22"/>
  <c r="H757" i="22"/>
  <c r="H758" i="22"/>
  <c r="H759" i="22"/>
  <c r="H760" i="22"/>
  <c r="H761" i="22"/>
  <c r="H762" i="22"/>
  <c r="H763" i="22"/>
  <c r="H764" i="22"/>
  <c r="H765" i="22"/>
  <c r="H766" i="22"/>
  <c r="H767" i="22"/>
  <c r="H768" i="22"/>
  <c r="H769" i="22"/>
  <c r="H770" i="22"/>
  <c r="H771" i="22"/>
  <c r="H772" i="22"/>
  <c r="H773" i="22"/>
  <c r="H774" i="22"/>
  <c r="H775" i="22"/>
  <c r="H776" i="22"/>
  <c r="H777" i="22"/>
  <c r="H778" i="22"/>
  <c r="H779" i="22"/>
  <c r="H780" i="22"/>
  <c r="H781" i="22"/>
  <c r="H782" i="22"/>
  <c r="H783" i="22"/>
  <c r="H784" i="22"/>
  <c r="H785" i="22"/>
  <c r="H786" i="22"/>
  <c r="H787" i="22"/>
  <c r="H788" i="22"/>
  <c r="H789" i="22"/>
  <c r="H790" i="22"/>
  <c r="H791" i="22"/>
  <c r="H792" i="22"/>
  <c r="H793" i="22"/>
  <c r="H794" i="22"/>
  <c r="H795" i="22"/>
  <c r="H796" i="22"/>
  <c r="H797" i="22"/>
  <c r="H798" i="22"/>
  <c r="H799" i="22"/>
  <c r="H800" i="22"/>
  <c r="H801" i="22"/>
  <c r="H802" i="22"/>
  <c r="H803" i="22"/>
  <c r="H804" i="22"/>
  <c r="H805" i="22"/>
  <c r="H806" i="22"/>
  <c r="H807" i="22"/>
  <c r="H808" i="22"/>
  <c r="H809" i="22"/>
  <c r="H810" i="22"/>
  <c r="H811" i="22"/>
  <c r="H812" i="22"/>
  <c r="H813" i="22"/>
  <c r="H814" i="22"/>
  <c r="H815" i="22"/>
  <c r="H816" i="22"/>
  <c r="H817" i="22"/>
  <c r="H818" i="22"/>
  <c r="H819" i="22"/>
  <c r="H820" i="22"/>
  <c r="H821" i="22"/>
  <c r="H822" i="22"/>
  <c r="H823" i="22"/>
  <c r="H824" i="22"/>
  <c r="H825" i="22"/>
  <c r="H826" i="22"/>
  <c r="H827" i="22"/>
  <c r="H828" i="22"/>
  <c r="H829" i="22"/>
  <c r="H830" i="22"/>
  <c r="H831" i="22"/>
  <c r="H832" i="22"/>
  <c r="H833" i="22"/>
  <c r="H834" i="22"/>
  <c r="H835" i="22"/>
  <c r="H836" i="22"/>
  <c r="H837" i="22"/>
  <c r="H838" i="22"/>
  <c r="H839" i="22"/>
  <c r="H840" i="22"/>
  <c r="H841" i="22"/>
  <c r="H842" i="22"/>
  <c r="H843" i="22"/>
  <c r="H844" i="22"/>
  <c r="H845" i="22"/>
  <c r="H846" i="22"/>
  <c r="H847" i="22"/>
  <c r="H848" i="22"/>
  <c r="H849" i="22"/>
  <c r="H850" i="22"/>
  <c r="H851" i="22"/>
  <c r="H852" i="22"/>
  <c r="H853" i="22"/>
  <c r="H854" i="22"/>
  <c r="H855" i="22"/>
  <c r="H856" i="22"/>
  <c r="H857" i="22"/>
  <c r="H858" i="22"/>
  <c r="H859" i="22"/>
  <c r="H860" i="22"/>
  <c r="H861" i="22"/>
  <c r="H862" i="22"/>
  <c r="H863" i="22"/>
  <c r="H864" i="22"/>
  <c r="H865" i="22"/>
  <c r="H866" i="22"/>
  <c r="H867" i="22"/>
  <c r="H868" i="22"/>
  <c r="H869" i="22"/>
  <c r="H870" i="22"/>
  <c r="H871" i="22"/>
  <c r="H872" i="22"/>
  <c r="H873" i="22"/>
  <c r="H874" i="22"/>
  <c r="H875" i="22"/>
  <c r="H876" i="22"/>
  <c r="H877" i="22"/>
  <c r="H878" i="22"/>
  <c r="H879" i="22"/>
  <c r="H880" i="22"/>
  <c r="H881" i="22"/>
  <c r="H882" i="22"/>
  <c r="H883" i="22"/>
  <c r="H884" i="22"/>
  <c r="H885" i="22"/>
  <c r="H886" i="22"/>
  <c r="H887" i="22"/>
  <c r="H888" i="22"/>
  <c r="H889" i="22"/>
  <c r="H890" i="22"/>
  <c r="H891" i="22"/>
  <c r="H892" i="22"/>
  <c r="H893" i="22"/>
  <c r="H894" i="22"/>
  <c r="H895" i="22"/>
  <c r="H896" i="22"/>
  <c r="H897" i="22"/>
  <c r="H898" i="22"/>
  <c r="H899" i="22"/>
  <c r="H900" i="22"/>
  <c r="H901" i="22"/>
  <c r="H902" i="22"/>
  <c r="H903" i="22"/>
  <c r="H904" i="22"/>
  <c r="H905" i="22"/>
  <c r="H906" i="22"/>
  <c r="H907" i="22"/>
  <c r="H908" i="22"/>
  <c r="H909" i="22"/>
  <c r="H910" i="22"/>
  <c r="H911" i="22"/>
  <c r="H912" i="22"/>
  <c r="H913" i="22"/>
  <c r="H914" i="22"/>
  <c r="H915" i="22"/>
  <c r="H916" i="22"/>
  <c r="H917" i="22"/>
  <c r="H918" i="22"/>
  <c r="H919" i="22"/>
  <c r="H920" i="22"/>
  <c r="H921" i="22"/>
  <c r="H922" i="22"/>
  <c r="H923" i="22"/>
  <c r="H924" i="22"/>
  <c r="H925" i="22"/>
  <c r="H926" i="22"/>
  <c r="H927" i="22"/>
  <c r="H928" i="22"/>
  <c r="H929" i="22"/>
  <c r="H930" i="22"/>
  <c r="H931" i="22"/>
  <c r="H932" i="22"/>
  <c r="H933" i="22"/>
  <c r="H934" i="22"/>
  <c r="H935" i="22"/>
  <c r="H936" i="22"/>
  <c r="H937" i="22"/>
  <c r="H938" i="22"/>
  <c r="H939" i="22"/>
  <c r="H940" i="22"/>
  <c r="H941" i="22"/>
  <c r="H942" i="22"/>
  <c r="H943" i="22"/>
  <c r="H944" i="22"/>
  <c r="H945" i="22"/>
  <c r="H946" i="22"/>
  <c r="H947" i="22"/>
  <c r="H948" i="22"/>
  <c r="H949" i="22"/>
  <c r="H950" i="22"/>
  <c r="H951" i="22"/>
  <c r="H952" i="22"/>
  <c r="H953" i="22"/>
  <c r="H954" i="22"/>
  <c r="H955" i="22"/>
  <c r="H956" i="22"/>
  <c r="H957" i="22"/>
  <c r="H958" i="22"/>
  <c r="H959" i="22"/>
  <c r="H960" i="22"/>
  <c r="H961" i="22"/>
  <c r="H962" i="22"/>
  <c r="H963" i="22"/>
  <c r="H964" i="22"/>
  <c r="H965" i="22"/>
  <c r="H966" i="22"/>
  <c r="H967" i="22"/>
  <c r="H968" i="22"/>
  <c r="H969" i="22"/>
  <c r="H970" i="22"/>
  <c r="H971" i="22"/>
  <c r="H972" i="22"/>
  <c r="H973" i="22"/>
  <c r="H974" i="22"/>
  <c r="H975" i="22"/>
  <c r="H976" i="22"/>
  <c r="H977" i="22"/>
  <c r="H978" i="22"/>
  <c r="H979" i="22"/>
  <c r="H980" i="22"/>
  <c r="H981" i="22"/>
  <c r="H982" i="22"/>
  <c r="H983" i="22"/>
  <c r="H984" i="22"/>
  <c r="H985" i="22"/>
  <c r="H986" i="22"/>
  <c r="H987" i="22"/>
  <c r="H988" i="22"/>
  <c r="H989" i="22"/>
  <c r="H990" i="22"/>
  <c r="H991" i="22"/>
  <c r="H992" i="22"/>
  <c r="H993" i="22"/>
  <c r="H994" i="22"/>
  <c r="H995" i="22"/>
  <c r="H996" i="22"/>
  <c r="H997" i="22"/>
  <c r="H998" i="22"/>
  <c r="H999" i="22"/>
  <c r="H1000" i="22"/>
  <c r="H1001" i="22"/>
  <c r="H1002" i="22"/>
  <c r="H1003" i="22"/>
  <c r="H1004" i="22"/>
  <c r="H1005" i="22"/>
  <c r="H4" i="22"/>
  <c r="K3" i="25"/>
  <c r="R39" i="25"/>
  <c r="R40" i="25"/>
  <c r="R41" i="25"/>
  <c r="R42" i="25"/>
  <c r="R43" i="25"/>
  <c r="R44" i="25"/>
  <c r="R45" i="25"/>
  <c r="R46" i="25"/>
  <c r="R47" i="25"/>
  <c r="R48" i="25"/>
  <c r="R49" i="25"/>
  <c r="R50" i="25"/>
  <c r="R51" i="25"/>
  <c r="R52" i="25"/>
  <c r="R53" i="25"/>
  <c r="R54" i="25"/>
  <c r="R55" i="25"/>
  <c r="R56" i="25"/>
  <c r="R57" i="25"/>
  <c r="R58" i="25"/>
  <c r="R59" i="25"/>
  <c r="R60" i="25"/>
  <c r="R61" i="25"/>
  <c r="R62" i="25"/>
  <c r="R63" i="25"/>
  <c r="R64" i="25"/>
  <c r="R65" i="25"/>
  <c r="R66" i="25"/>
  <c r="AN506" i="14"/>
  <c r="AM506" i="14"/>
  <c r="AL506" i="14"/>
  <c r="AK506" i="14"/>
  <c r="AN505" i="14"/>
  <c r="AM505" i="14"/>
  <c r="AL505" i="14"/>
  <c r="AK505" i="14"/>
  <c r="AN504" i="14"/>
  <c r="AM504" i="14"/>
  <c r="AL504" i="14"/>
  <c r="AK504" i="14"/>
  <c r="AN503" i="14"/>
  <c r="AM503" i="14"/>
  <c r="AL503" i="14"/>
  <c r="AK503" i="14"/>
  <c r="AN502" i="14"/>
  <c r="AM502" i="14"/>
  <c r="AL502" i="14"/>
  <c r="AK502" i="14"/>
  <c r="AN501" i="14"/>
  <c r="AM501" i="14"/>
  <c r="AL501" i="14"/>
  <c r="AK501" i="14"/>
  <c r="AN500" i="14"/>
  <c r="AM500" i="14"/>
  <c r="AL500" i="14"/>
  <c r="AK500" i="14"/>
  <c r="AN499" i="14"/>
  <c r="AM499" i="14"/>
  <c r="AL499" i="14"/>
  <c r="AK499" i="14"/>
  <c r="AN498" i="14"/>
  <c r="AM498" i="14"/>
  <c r="AL498" i="14"/>
  <c r="AK498" i="14"/>
  <c r="AN497" i="14"/>
  <c r="AM497" i="14"/>
  <c r="AL497" i="14"/>
  <c r="AK497" i="14"/>
  <c r="AN496" i="14"/>
  <c r="AM496" i="14"/>
  <c r="AL496" i="14"/>
  <c r="AK496" i="14"/>
  <c r="AN495" i="14"/>
  <c r="AM495" i="14"/>
  <c r="AL495" i="14"/>
  <c r="AK495" i="14"/>
  <c r="AN494" i="14"/>
  <c r="AM494" i="14"/>
  <c r="AL494" i="14"/>
  <c r="AK494" i="14"/>
  <c r="AN493" i="14"/>
  <c r="AM493" i="14"/>
  <c r="AL493" i="14"/>
  <c r="AK493" i="14"/>
  <c r="AN492" i="14"/>
  <c r="AM492" i="14"/>
  <c r="AL492" i="14"/>
  <c r="AK492" i="14"/>
  <c r="AN491" i="14"/>
  <c r="AM491" i="14"/>
  <c r="AL491" i="14"/>
  <c r="AK491" i="14"/>
  <c r="AN490" i="14"/>
  <c r="AM490" i="14"/>
  <c r="AL490" i="14"/>
  <c r="AK490" i="14"/>
  <c r="AN489" i="14"/>
  <c r="AM489" i="14"/>
  <c r="AL489" i="14"/>
  <c r="AK489" i="14"/>
  <c r="AN488" i="14"/>
  <c r="AM488" i="14"/>
  <c r="AL488" i="14"/>
  <c r="AK488" i="14"/>
  <c r="AN487" i="14"/>
  <c r="AM487" i="14"/>
  <c r="AL487" i="14"/>
  <c r="AK487" i="14"/>
  <c r="AN486" i="14"/>
  <c r="AM486" i="14"/>
  <c r="AL486" i="14"/>
  <c r="AK486" i="14"/>
  <c r="AN485" i="14"/>
  <c r="AM485" i="14"/>
  <c r="AL485" i="14"/>
  <c r="AK485" i="14"/>
  <c r="AN484" i="14"/>
  <c r="AM484" i="14"/>
  <c r="AL484" i="14"/>
  <c r="AK484" i="14"/>
  <c r="AN483" i="14"/>
  <c r="AM483" i="14"/>
  <c r="AL483" i="14"/>
  <c r="AK483" i="14"/>
  <c r="AN482" i="14"/>
  <c r="AM482" i="14"/>
  <c r="AL482" i="14"/>
  <c r="AK482" i="14"/>
  <c r="AN481" i="14"/>
  <c r="AM481" i="14"/>
  <c r="AL481" i="14"/>
  <c r="AK481" i="14"/>
  <c r="AN480" i="14"/>
  <c r="AM480" i="14"/>
  <c r="AL480" i="14"/>
  <c r="AK480" i="14"/>
  <c r="AN479" i="14"/>
  <c r="AM479" i="14"/>
  <c r="AL479" i="14"/>
  <c r="AK479" i="14"/>
  <c r="AN478" i="14"/>
  <c r="AM478" i="14"/>
  <c r="AL478" i="14"/>
  <c r="AK478" i="14"/>
  <c r="AN477" i="14"/>
  <c r="AM477" i="14"/>
  <c r="AL477" i="14"/>
  <c r="AK477" i="14"/>
  <c r="AN476" i="14"/>
  <c r="AM476" i="14"/>
  <c r="AL476" i="14"/>
  <c r="AK476" i="14"/>
  <c r="AN475" i="14"/>
  <c r="AM475" i="14"/>
  <c r="AL475" i="14"/>
  <c r="AK475" i="14"/>
  <c r="AN474" i="14"/>
  <c r="AM474" i="14"/>
  <c r="AL474" i="14"/>
  <c r="AK474" i="14"/>
  <c r="AN473" i="14"/>
  <c r="AM473" i="14"/>
  <c r="AL473" i="14"/>
  <c r="AK473" i="14"/>
  <c r="AN472" i="14"/>
  <c r="AM472" i="14"/>
  <c r="AL472" i="14"/>
  <c r="AK472" i="14"/>
  <c r="AN471" i="14"/>
  <c r="AM471" i="14"/>
  <c r="AL471" i="14"/>
  <c r="AK471" i="14"/>
  <c r="AN470" i="14"/>
  <c r="AM470" i="14"/>
  <c r="AL470" i="14"/>
  <c r="AK470" i="14"/>
  <c r="AN469" i="14"/>
  <c r="AM469" i="14"/>
  <c r="AL469" i="14"/>
  <c r="AK469" i="14"/>
  <c r="AN468" i="14"/>
  <c r="AM468" i="14"/>
  <c r="AL468" i="14"/>
  <c r="AK468" i="14"/>
  <c r="AN467" i="14"/>
  <c r="AM467" i="14"/>
  <c r="AL467" i="14"/>
  <c r="AK467" i="14"/>
  <c r="AN466" i="14"/>
  <c r="AM466" i="14"/>
  <c r="AL466" i="14"/>
  <c r="AK466" i="14"/>
  <c r="AN465" i="14"/>
  <c r="AM465" i="14"/>
  <c r="AL465" i="14"/>
  <c r="AK465" i="14"/>
  <c r="AN464" i="14"/>
  <c r="AM464" i="14"/>
  <c r="AL464" i="14"/>
  <c r="AK464" i="14"/>
  <c r="AN463" i="14"/>
  <c r="AM463" i="14"/>
  <c r="AL463" i="14"/>
  <c r="AK463" i="14"/>
  <c r="AN462" i="14"/>
  <c r="AM462" i="14"/>
  <c r="AL462" i="14"/>
  <c r="AK462" i="14"/>
  <c r="AN461" i="14"/>
  <c r="AM461" i="14"/>
  <c r="AL461" i="14"/>
  <c r="AK461" i="14"/>
  <c r="AN460" i="14"/>
  <c r="AM460" i="14"/>
  <c r="AL460" i="14"/>
  <c r="AK460" i="14"/>
  <c r="AN459" i="14"/>
  <c r="AM459" i="14"/>
  <c r="AL459" i="14"/>
  <c r="AK459" i="14"/>
  <c r="AN458" i="14"/>
  <c r="AM458" i="14"/>
  <c r="AL458" i="14"/>
  <c r="AK458" i="14"/>
  <c r="AN457" i="14"/>
  <c r="AM457" i="14"/>
  <c r="AL457" i="14"/>
  <c r="AK457" i="14"/>
  <c r="AN456" i="14"/>
  <c r="AM456" i="14"/>
  <c r="AL456" i="14"/>
  <c r="AK456" i="14"/>
  <c r="AN455" i="14"/>
  <c r="AM455" i="14"/>
  <c r="AL455" i="14"/>
  <c r="AK455" i="14"/>
  <c r="AN454" i="14"/>
  <c r="AM454" i="14"/>
  <c r="AL454" i="14"/>
  <c r="AK454" i="14"/>
  <c r="AN453" i="14"/>
  <c r="AM453" i="14"/>
  <c r="AL453" i="14"/>
  <c r="AK453" i="14"/>
  <c r="AN452" i="14"/>
  <c r="AM452" i="14"/>
  <c r="AL452" i="14"/>
  <c r="AK452" i="14"/>
  <c r="AN451" i="14"/>
  <c r="AM451" i="14"/>
  <c r="AL451" i="14"/>
  <c r="AK451" i="14"/>
  <c r="AN450" i="14"/>
  <c r="AM450" i="14"/>
  <c r="AL450" i="14"/>
  <c r="AK450" i="14"/>
  <c r="AN449" i="14"/>
  <c r="AM449" i="14"/>
  <c r="AL449" i="14"/>
  <c r="AK449" i="14"/>
  <c r="AN448" i="14"/>
  <c r="AM448" i="14"/>
  <c r="AL448" i="14"/>
  <c r="AK448" i="14"/>
  <c r="AN447" i="14"/>
  <c r="AM447" i="14"/>
  <c r="AL447" i="14"/>
  <c r="AK447" i="14"/>
  <c r="AN446" i="14"/>
  <c r="AM446" i="14"/>
  <c r="AL446" i="14"/>
  <c r="AK446" i="14"/>
  <c r="AN445" i="14"/>
  <c r="AM445" i="14"/>
  <c r="AL445" i="14"/>
  <c r="AK445" i="14"/>
  <c r="AN444" i="14"/>
  <c r="AM444" i="14"/>
  <c r="AL444" i="14"/>
  <c r="AK444" i="14"/>
  <c r="AN443" i="14"/>
  <c r="AM443" i="14"/>
  <c r="AL443" i="14"/>
  <c r="AK443" i="14"/>
  <c r="AN442" i="14"/>
  <c r="AM442" i="14"/>
  <c r="AL442" i="14"/>
  <c r="AK442" i="14"/>
  <c r="AN441" i="14"/>
  <c r="AM441" i="14"/>
  <c r="AL441" i="14"/>
  <c r="AK441" i="14"/>
  <c r="AN440" i="14"/>
  <c r="AM440" i="14"/>
  <c r="AL440" i="14"/>
  <c r="AK440" i="14"/>
  <c r="AN439" i="14"/>
  <c r="AM439" i="14"/>
  <c r="AL439" i="14"/>
  <c r="AK439" i="14"/>
  <c r="AN438" i="14"/>
  <c r="AM438" i="14"/>
  <c r="AL438" i="14"/>
  <c r="AK438" i="14"/>
  <c r="AN437" i="14"/>
  <c r="AM437" i="14"/>
  <c r="AL437" i="14"/>
  <c r="AK437" i="14"/>
  <c r="AN436" i="14"/>
  <c r="AM436" i="14"/>
  <c r="AL436" i="14"/>
  <c r="AK436" i="14"/>
  <c r="AN435" i="14"/>
  <c r="AM435" i="14"/>
  <c r="AL435" i="14"/>
  <c r="AK435" i="14"/>
  <c r="AN434" i="14"/>
  <c r="AM434" i="14"/>
  <c r="AL434" i="14"/>
  <c r="AK434" i="14"/>
  <c r="AN433" i="14"/>
  <c r="AM433" i="14"/>
  <c r="AL433" i="14"/>
  <c r="AK433" i="14"/>
  <c r="AN432" i="14"/>
  <c r="AM432" i="14"/>
  <c r="AL432" i="14"/>
  <c r="AK432" i="14"/>
  <c r="AN431" i="14"/>
  <c r="AM431" i="14"/>
  <c r="AL431" i="14"/>
  <c r="AK431" i="14"/>
  <c r="AN430" i="14"/>
  <c r="AM430" i="14"/>
  <c r="AL430" i="14"/>
  <c r="AK430" i="14"/>
  <c r="AN429" i="14"/>
  <c r="AM429" i="14"/>
  <c r="AL429" i="14"/>
  <c r="AK429" i="14"/>
  <c r="AN428" i="14"/>
  <c r="AM428" i="14"/>
  <c r="AL428" i="14"/>
  <c r="AK428" i="14"/>
  <c r="AN427" i="14"/>
  <c r="AM427" i="14"/>
  <c r="AL427" i="14"/>
  <c r="AK427" i="14"/>
  <c r="AN426" i="14"/>
  <c r="AM426" i="14"/>
  <c r="AL426" i="14"/>
  <c r="AK426" i="14"/>
  <c r="AN425" i="14"/>
  <c r="AM425" i="14"/>
  <c r="AL425" i="14"/>
  <c r="AK425" i="14"/>
  <c r="AN424" i="14"/>
  <c r="AM424" i="14"/>
  <c r="AL424" i="14"/>
  <c r="AK424" i="14"/>
  <c r="AN423" i="14"/>
  <c r="AM423" i="14"/>
  <c r="AL423" i="14"/>
  <c r="AK423" i="14"/>
  <c r="AN422" i="14"/>
  <c r="AM422" i="14"/>
  <c r="AL422" i="14"/>
  <c r="AK422" i="14"/>
  <c r="AN421" i="14"/>
  <c r="AM421" i="14"/>
  <c r="AL421" i="14"/>
  <c r="AK421" i="14"/>
  <c r="AN420" i="14"/>
  <c r="AM420" i="14"/>
  <c r="AL420" i="14"/>
  <c r="AK420" i="14"/>
  <c r="AN419" i="14"/>
  <c r="AM419" i="14"/>
  <c r="AL419" i="14"/>
  <c r="AK419" i="14"/>
  <c r="AN418" i="14"/>
  <c r="AM418" i="14"/>
  <c r="AL418" i="14"/>
  <c r="AK418" i="14"/>
  <c r="AN417" i="14"/>
  <c r="AM417" i="14"/>
  <c r="AL417" i="14"/>
  <c r="AK417" i="14"/>
  <c r="AN416" i="14"/>
  <c r="AM416" i="14"/>
  <c r="AL416" i="14"/>
  <c r="AK416" i="14"/>
  <c r="AN415" i="14"/>
  <c r="AM415" i="14"/>
  <c r="AL415" i="14"/>
  <c r="AK415" i="14"/>
  <c r="AN414" i="14"/>
  <c r="AM414" i="14"/>
  <c r="AL414" i="14"/>
  <c r="AK414" i="14"/>
  <c r="AN413" i="14"/>
  <c r="AM413" i="14"/>
  <c r="AL413" i="14"/>
  <c r="AK413" i="14"/>
  <c r="AN412" i="14"/>
  <c r="AM412" i="14"/>
  <c r="AL412" i="14"/>
  <c r="AK412" i="14"/>
  <c r="AN411" i="14"/>
  <c r="AM411" i="14"/>
  <c r="AL411" i="14"/>
  <c r="AK411" i="14"/>
  <c r="AN410" i="14"/>
  <c r="AM410" i="14"/>
  <c r="AL410" i="14"/>
  <c r="AK410" i="14"/>
  <c r="AN409" i="14"/>
  <c r="AM409" i="14"/>
  <c r="AL409" i="14"/>
  <c r="AK409" i="14"/>
  <c r="AN408" i="14"/>
  <c r="AM408" i="14"/>
  <c r="AL408" i="14"/>
  <c r="AK408" i="14"/>
  <c r="AN407" i="14"/>
  <c r="AM407" i="14"/>
  <c r="AL407" i="14"/>
  <c r="AK407" i="14"/>
  <c r="AN406" i="14"/>
  <c r="AM406" i="14"/>
  <c r="AL406" i="14"/>
  <c r="AK406" i="14"/>
  <c r="AN405" i="14"/>
  <c r="AM405" i="14"/>
  <c r="AL405" i="14"/>
  <c r="AK405" i="14"/>
  <c r="AN404" i="14"/>
  <c r="AM404" i="14"/>
  <c r="AL404" i="14"/>
  <c r="AK404" i="14"/>
  <c r="AN403" i="14"/>
  <c r="AM403" i="14"/>
  <c r="AL403" i="14"/>
  <c r="AK403" i="14"/>
  <c r="AN402" i="14"/>
  <c r="AM402" i="14"/>
  <c r="AL402" i="14"/>
  <c r="AK402" i="14"/>
  <c r="AN401" i="14"/>
  <c r="AM401" i="14"/>
  <c r="AL401" i="14"/>
  <c r="AK401" i="14"/>
  <c r="AN400" i="14"/>
  <c r="AM400" i="14"/>
  <c r="AL400" i="14"/>
  <c r="AK400" i="14"/>
  <c r="AN399" i="14"/>
  <c r="AM399" i="14"/>
  <c r="AL399" i="14"/>
  <c r="AK399" i="14"/>
  <c r="AN398" i="14"/>
  <c r="AM398" i="14"/>
  <c r="AL398" i="14"/>
  <c r="AK398" i="14"/>
  <c r="AN397" i="14"/>
  <c r="AM397" i="14"/>
  <c r="AL397" i="14"/>
  <c r="AK397" i="14"/>
  <c r="AN396" i="14"/>
  <c r="AM396" i="14"/>
  <c r="AL396" i="14"/>
  <c r="AK396" i="14"/>
  <c r="AN395" i="14"/>
  <c r="AM395" i="14"/>
  <c r="AL395" i="14"/>
  <c r="AK395" i="14"/>
  <c r="AN394" i="14"/>
  <c r="AM394" i="14"/>
  <c r="AL394" i="14"/>
  <c r="AK394" i="14"/>
  <c r="AN393" i="14"/>
  <c r="AM393" i="14"/>
  <c r="AL393" i="14"/>
  <c r="AK393" i="14"/>
  <c r="AN392" i="14"/>
  <c r="AM392" i="14"/>
  <c r="AL392" i="14"/>
  <c r="AK392" i="14"/>
  <c r="AN391" i="14"/>
  <c r="AM391" i="14"/>
  <c r="AL391" i="14"/>
  <c r="AK391" i="14"/>
  <c r="AN390" i="14"/>
  <c r="AM390" i="14"/>
  <c r="AL390" i="14"/>
  <c r="AK390" i="14"/>
  <c r="AN389" i="14"/>
  <c r="AM389" i="14"/>
  <c r="AL389" i="14"/>
  <c r="AK389" i="14"/>
  <c r="AN388" i="14"/>
  <c r="AM388" i="14"/>
  <c r="AL388" i="14"/>
  <c r="AK388" i="14"/>
  <c r="AN387" i="14"/>
  <c r="AM387" i="14"/>
  <c r="AL387" i="14"/>
  <c r="AK387" i="14"/>
  <c r="AN386" i="14"/>
  <c r="AM386" i="14"/>
  <c r="AL386" i="14"/>
  <c r="AK386" i="14"/>
  <c r="AN385" i="14"/>
  <c r="AM385" i="14"/>
  <c r="AL385" i="14"/>
  <c r="AK385" i="14"/>
  <c r="AN384" i="14"/>
  <c r="AM384" i="14"/>
  <c r="AL384" i="14"/>
  <c r="AK384" i="14"/>
  <c r="AN383" i="14"/>
  <c r="AM383" i="14"/>
  <c r="AL383" i="14"/>
  <c r="AK383" i="14"/>
  <c r="AN382" i="14"/>
  <c r="AM382" i="14"/>
  <c r="AL382" i="14"/>
  <c r="AK382" i="14"/>
  <c r="AN381" i="14"/>
  <c r="AM381" i="14"/>
  <c r="AL381" i="14"/>
  <c r="AK381" i="14"/>
  <c r="AN380" i="14"/>
  <c r="AM380" i="14"/>
  <c r="AL380" i="14"/>
  <c r="AK380" i="14"/>
  <c r="AN379" i="14"/>
  <c r="AM379" i="14"/>
  <c r="AL379" i="14"/>
  <c r="AK379" i="14"/>
  <c r="AN378" i="14"/>
  <c r="AM378" i="14"/>
  <c r="AL378" i="14"/>
  <c r="AK378" i="14"/>
  <c r="AN377" i="14"/>
  <c r="AM377" i="14"/>
  <c r="AL377" i="14"/>
  <c r="AK377" i="14"/>
  <c r="AN376" i="14"/>
  <c r="AM376" i="14"/>
  <c r="AL376" i="14"/>
  <c r="AK376" i="14"/>
  <c r="AN375" i="14"/>
  <c r="AM375" i="14"/>
  <c r="AL375" i="14"/>
  <c r="AK375" i="14"/>
  <c r="AN374" i="14"/>
  <c r="AM374" i="14"/>
  <c r="AL374" i="14"/>
  <c r="AK374" i="14"/>
  <c r="AN373" i="14"/>
  <c r="AM373" i="14"/>
  <c r="AL373" i="14"/>
  <c r="AK373" i="14"/>
  <c r="AN372" i="14"/>
  <c r="AM372" i="14"/>
  <c r="AL372" i="14"/>
  <c r="AK372" i="14"/>
  <c r="AN371" i="14"/>
  <c r="AM371" i="14"/>
  <c r="AL371" i="14"/>
  <c r="AK371" i="14"/>
  <c r="AN370" i="14"/>
  <c r="AM370" i="14"/>
  <c r="AL370" i="14"/>
  <c r="AK370" i="14"/>
  <c r="AN369" i="14"/>
  <c r="AM369" i="14"/>
  <c r="AL369" i="14"/>
  <c r="AK369" i="14"/>
  <c r="AN368" i="14"/>
  <c r="AM368" i="14"/>
  <c r="AL368" i="14"/>
  <c r="AK368" i="14"/>
  <c r="AN367" i="14"/>
  <c r="AM367" i="14"/>
  <c r="AL367" i="14"/>
  <c r="AK367" i="14"/>
  <c r="AN366" i="14"/>
  <c r="AM366" i="14"/>
  <c r="AL366" i="14"/>
  <c r="AK366" i="14"/>
  <c r="AN365" i="14"/>
  <c r="AM365" i="14"/>
  <c r="AL365" i="14"/>
  <c r="AK365" i="14"/>
  <c r="AN364" i="14"/>
  <c r="AM364" i="14"/>
  <c r="AL364" i="14"/>
  <c r="AK364" i="14"/>
  <c r="AN363" i="14"/>
  <c r="AM363" i="14"/>
  <c r="AL363" i="14"/>
  <c r="AK363" i="14"/>
  <c r="AN362" i="14"/>
  <c r="AM362" i="14"/>
  <c r="AL362" i="14"/>
  <c r="AK362" i="14"/>
  <c r="AN361" i="14"/>
  <c r="AM361" i="14"/>
  <c r="AL361" i="14"/>
  <c r="AK361" i="14"/>
  <c r="AN360" i="14"/>
  <c r="AM360" i="14"/>
  <c r="AL360" i="14"/>
  <c r="AK360" i="14"/>
  <c r="AN359" i="14"/>
  <c r="AM359" i="14"/>
  <c r="AL359" i="14"/>
  <c r="AK359" i="14"/>
  <c r="AN358" i="14"/>
  <c r="AM358" i="14"/>
  <c r="AL358" i="14"/>
  <c r="AK358" i="14"/>
  <c r="AN357" i="14"/>
  <c r="AM357" i="14"/>
  <c r="AL357" i="14"/>
  <c r="AK357" i="14"/>
  <c r="AN356" i="14"/>
  <c r="AM356" i="14"/>
  <c r="AL356" i="14"/>
  <c r="AK356" i="14"/>
  <c r="AN355" i="14"/>
  <c r="AM355" i="14"/>
  <c r="AL355" i="14"/>
  <c r="AK355" i="14"/>
  <c r="AN354" i="14"/>
  <c r="AM354" i="14"/>
  <c r="AL354" i="14"/>
  <c r="AK354" i="14"/>
  <c r="AN353" i="14"/>
  <c r="AM353" i="14"/>
  <c r="AL353" i="14"/>
  <c r="AK353" i="14"/>
  <c r="AN352" i="14"/>
  <c r="AM352" i="14"/>
  <c r="AL352" i="14"/>
  <c r="AK352" i="14"/>
  <c r="AN351" i="14"/>
  <c r="AM351" i="14"/>
  <c r="AL351" i="14"/>
  <c r="AK351" i="14"/>
  <c r="AN350" i="14"/>
  <c r="AM350" i="14"/>
  <c r="AL350" i="14"/>
  <c r="AK350" i="14"/>
  <c r="AN349" i="14"/>
  <c r="AM349" i="14"/>
  <c r="AL349" i="14"/>
  <c r="AK349" i="14"/>
  <c r="AN348" i="14"/>
  <c r="AM348" i="14"/>
  <c r="AL348" i="14"/>
  <c r="AK348" i="14"/>
  <c r="AN347" i="14"/>
  <c r="AM347" i="14"/>
  <c r="AL347" i="14"/>
  <c r="AK347" i="14"/>
  <c r="AN346" i="14"/>
  <c r="AM346" i="14"/>
  <c r="AL346" i="14"/>
  <c r="AK346" i="14"/>
  <c r="AN345" i="14"/>
  <c r="AM345" i="14"/>
  <c r="AL345" i="14"/>
  <c r="AK345" i="14"/>
  <c r="AN344" i="14"/>
  <c r="AM344" i="14"/>
  <c r="AL344" i="14"/>
  <c r="AK344" i="14"/>
  <c r="AN343" i="14"/>
  <c r="AM343" i="14"/>
  <c r="AL343" i="14"/>
  <c r="AK343" i="14"/>
  <c r="AN342" i="14"/>
  <c r="AM342" i="14"/>
  <c r="AL342" i="14"/>
  <c r="AK342" i="14"/>
  <c r="AN341" i="14"/>
  <c r="AM341" i="14"/>
  <c r="AL341" i="14"/>
  <c r="AK341" i="14"/>
  <c r="AN340" i="14"/>
  <c r="AM340" i="14"/>
  <c r="AL340" i="14"/>
  <c r="AK340" i="14"/>
  <c r="AN339" i="14"/>
  <c r="AM339" i="14"/>
  <c r="AL339" i="14"/>
  <c r="AK339" i="14"/>
  <c r="AN338" i="14"/>
  <c r="AM338" i="14"/>
  <c r="AL338" i="14"/>
  <c r="AK338" i="14"/>
  <c r="AN337" i="14"/>
  <c r="AM337" i="14"/>
  <c r="AL337" i="14"/>
  <c r="AK337" i="14"/>
  <c r="AN336" i="14"/>
  <c r="AM336" i="14"/>
  <c r="AL336" i="14"/>
  <c r="AK336" i="14"/>
  <c r="AN335" i="14"/>
  <c r="AM335" i="14"/>
  <c r="AL335" i="14"/>
  <c r="AK335" i="14"/>
  <c r="AN334" i="14"/>
  <c r="AM334" i="14"/>
  <c r="AL334" i="14"/>
  <c r="AK334" i="14"/>
  <c r="AN333" i="14"/>
  <c r="AM333" i="14"/>
  <c r="AL333" i="14"/>
  <c r="AK333" i="14"/>
  <c r="AN332" i="14"/>
  <c r="AM332" i="14"/>
  <c r="AL332" i="14"/>
  <c r="AK332" i="14"/>
  <c r="AN331" i="14"/>
  <c r="AM331" i="14"/>
  <c r="AL331" i="14"/>
  <c r="AK331" i="14"/>
  <c r="AN330" i="14"/>
  <c r="AM330" i="14"/>
  <c r="AL330" i="14"/>
  <c r="AK330" i="14"/>
  <c r="AN329" i="14"/>
  <c r="AM329" i="14"/>
  <c r="AL329" i="14"/>
  <c r="AK329" i="14"/>
  <c r="AN328" i="14"/>
  <c r="AM328" i="14"/>
  <c r="AL328" i="14"/>
  <c r="AK328" i="14"/>
  <c r="AN327" i="14"/>
  <c r="AM327" i="14"/>
  <c r="AL327" i="14"/>
  <c r="AK327" i="14"/>
  <c r="AN326" i="14"/>
  <c r="AM326" i="14"/>
  <c r="AL326" i="14"/>
  <c r="AK326" i="14"/>
  <c r="AN325" i="14"/>
  <c r="AM325" i="14"/>
  <c r="AL325" i="14"/>
  <c r="AK325" i="14"/>
  <c r="AN324" i="14"/>
  <c r="AM324" i="14"/>
  <c r="AL324" i="14"/>
  <c r="AK324" i="14"/>
  <c r="AN323" i="14"/>
  <c r="AM323" i="14"/>
  <c r="AL323" i="14"/>
  <c r="AK323" i="14"/>
  <c r="AN322" i="14"/>
  <c r="AM322" i="14"/>
  <c r="AL322" i="14"/>
  <c r="AK322" i="14"/>
  <c r="AN321" i="14"/>
  <c r="AM321" i="14"/>
  <c r="AL321" i="14"/>
  <c r="AK321" i="14"/>
  <c r="AN320" i="14"/>
  <c r="AM320" i="14"/>
  <c r="AL320" i="14"/>
  <c r="AK320" i="14"/>
  <c r="AN319" i="14"/>
  <c r="AM319" i="14"/>
  <c r="AL319" i="14"/>
  <c r="AK319" i="14"/>
  <c r="AN318" i="14"/>
  <c r="AM318" i="14"/>
  <c r="AL318" i="14"/>
  <c r="AK318" i="14"/>
  <c r="AN317" i="14"/>
  <c r="AM317" i="14"/>
  <c r="AL317" i="14"/>
  <c r="AK317" i="14"/>
  <c r="AN316" i="14"/>
  <c r="AM316" i="14"/>
  <c r="AL316" i="14"/>
  <c r="AK316" i="14"/>
  <c r="AN315" i="14"/>
  <c r="AM315" i="14"/>
  <c r="AL315" i="14"/>
  <c r="AK315" i="14"/>
  <c r="AN314" i="14"/>
  <c r="AM314" i="14"/>
  <c r="AL314" i="14"/>
  <c r="AK314" i="14"/>
  <c r="AN313" i="14"/>
  <c r="AM313" i="14"/>
  <c r="AL313" i="14"/>
  <c r="AK313" i="14"/>
  <c r="AN312" i="14"/>
  <c r="AM312" i="14"/>
  <c r="AL312" i="14"/>
  <c r="AK312" i="14"/>
  <c r="AN311" i="14"/>
  <c r="AM311" i="14"/>
  <c r="AL311" i="14"/>
  <c r="AK311" i="14"/>
  <c r="AN310" i="14"/>
  <c r="AM310" i="14"/>
  <c r="AL310" i="14"/>
  <c r="AK310" i="14"/>
  <c r="AN309" i="14"/>
  <c r="AM309" i="14"/>
  <c r="AL309" i="14"/>
  <c r="AK309" i="14"/>
  <c r="AN308" i="14"/>
  <c r="AM308" i="14"/>
  <c r="AL308" i="14"/>
  <c r="AK308" i="14"/>
  <c r="AN307" i="14"/>
  <c r="AM307" i="14"/>
  <c r="AL307" i="14"/>
  <c r="AK307" i="14"/>
  <c r="AN306" i="14"/>
  <c r="AM306" i="14"/>
  <c r="AL306" i="14"/>
  <c r="AK306" i="14"/>
  <c r="AN305" i="14"/>
  <c r="AM305" i="14"/>
  <c r="AL305" i="14"/>
  <c r="AK305" i="14"/>
  <c r="AN304" i="14"/>
  <c r="AM304" i="14"/>
  <c r="AL304" i="14"/>
  <c r="AK304" i="14"/>
  <c r="AN303" i="14"/>
  <c r="AM303" i="14"/>
  <c r="AL303" i="14"/>
  <c r="AK303" i="14"/>
  <c r="AN302" i="14"/>
  <c r="AM302" i="14"/>
  <c r="AL302" i="14"/>
  <c r="AK302" i="14"/>
  <c r="AN301" i="14"/>
  <c r="AM301" i="14"/>
  <c r="AL301" i="14"/>
  <c r="AK301" i="14"/>
  <c r="AN300" i="14"/>
  <c r="AM300" i="14"/>
  <c r="AL300" i="14"/>
  <c r="AK300" i="14"/>
  <c r="AN299" i="14"/>
  <c r="AM299" i="14"/>
  <c r="AL299" i="14"/>
  <c r="AK299" i="14"/>
  <c r="AN298" i="14"/>
  <c r="AM298" i="14"/>
  <c r="AL298" i="14"/>
  <c r="AK298" i="14"/>
  <c r="AN297" i="14"/>
  <c r="AM297" i="14"/>
  <c r="AL297" i="14"/>
  <c r="AK297" i="14"/>
  <c r="AN296" i="14"/>
  <c r="AM296" i="14"/>
  <c r="AL296" i="14"/>
  <c r="AK296" i="14"/>
  <c r="AN295" i="14"/>
  <c r="AM295" i="14"/>
  <c r="AL295" i="14"/>
  <c r="AK295" i="14"/>
  <c r="AN294" i="14"/>
  <c r="AM294" i="14"/>
  <c r="AL294" i="14"/>
  <c r="AK294" i="14"/>
  <c r="AN293" i="14"/>
  <c r="AM293" i="14"/>
  <c r="AL293" i="14"/>
  <c r="AK293" i="14"/>
  <c r="AN292" i="14"/>
  <c r="AM292" i="14"/>
  <c r="AL292" i="14"/>
  <c r="AK292" i="14"/>
  <c r="AN291" i="14"/>
  <c r="AM291" i="14"/>
  <c r="AL291" i="14"/>
  <c r="AK291" i="14"/>
  <c r="AN290" i="14"/>
  <c r="AM290" i="14"/>
  <c r="AL290" i="14"/>
  <c r="AK290" i="14"/>
  <c r="AN289" i="14"/>
  <c r="AM289" i="14"/>
  <c r="AL289" i="14"/>
  <c r="AK289" i="14"/>
  <c r="AN288" i="14"/>
  <c r="AM288" i="14"/>
  <c r="AL288" i="14"/>
  <c r="AK288" i="14"/>
  <c r="AN287" i="14"/>
  <c r="AM287" i="14"/>
  <c r="AL287" i="14"/>
  <c r="AK287" i="14"/>
  <c r="AN286" i="14"/>
  <c r="AM286" i="14"/>
  <c r="AL286" i="14"/>
  <c r="AK286" i="14"/>
  <c r="AN285" i="14"/>
  <c r="AM285" i="14"/>
  <c r="AL285" i="14"/>
  <c r="AK285" i="14"/>
  <c r="AN284" i="14"/>
  <c r="AM284" i="14"/>
  <c r="AL284" i="14"/>
  <c r="AK284" i="14"/>
  <c r="AN283" i="14"/>
  <c r="AM283" i="14"/>
  <c r="AL283" i="14"/>
  <c r="AK283" i="14"/>
  <c r="AN282" i="14"/>
  <c r="AM282" i="14"/>
  <c r="AL282" i="14"/>
  <c r="AK282" i="14"/>
  <c r="AN281" i="14"/>
  <c r="AM281" i="14"/>
  <c r="AL281" i="14"/>
  <c r="AK281" i="14"/>
  <c r="AN280" i="14"/>
  <c r="AM280" i="14"/>
  <c r="AL280" i="14"/>
  <c r="AK280" i="14"/>
  <c r="AN279" i="14"/>
  <c r="AM279" i="14"/>
  <c r="AL279" i="14"/>
  <c r="AK279" i="14"/>
  <c r="AN278" i="14"/>
  <c r="AM278" i="14"/>
  <c r="AL278" i="14"/>
  <c r="AK278" i="14"/>
  <c r="AN277" i="14"/>
  <c r="AM277" i="14"/>
  <c r="AL277" i="14"/>
  <c r="AK277" i="14"/>
  <c r="AN276" i="14"/>
  <c r="AM276" i="14"/>
  <c r="AL276" i="14"/>
  <c r="AK276" i="14"/>
  <c r="AN275" i="14"/>
  <c r="AM275" i="14"/>
  <c r="AL275" i="14"/>
  <c r="AK275" i="14"/>
  <c r="AN274" i="14"/>
  <c r="AM274" i="14"/>
  <c r="AL274" i="14"/>
  <c r="AK274" i="14"/>
  <c r="AN273" i="14"/>
  <c r="AM273" i="14"/>
  <c r="AL273" i="14"/>
  <c r="AK273" i="14"/>
  <c r="AN272" i="14"/>
  <c r="AM272" i="14"/>
  <c r="AL272" i="14"/>
  <c r="AK272" i="14"/>
  <c r="AN271" i="14"/>
  <c r="AM271" i="14"/>
  <c r="AL271" i="14"/>
  <c r="AK271" i="14"/>
  <c r="AN270" i="14"/>
  <c r="AM270" i="14"/>
  <c r="AL270" i="14"/>
  <c r="AK270" i="14"/>
  <c r="AN269" i="14"/>
  <c r="AM269" i="14"/>
  <c r="AL269" i="14"/>
  <c r="AK269" i="14"/>
  <c r="AN268" i="14"/>
  <c r="AM268" i="14"/>
  <c r="AL268" i="14"/>
  <c r="AK268" i="14"/>
  <c r="AN267" i="14"/>
  <c r="AM267" i="14"/>
  <c r="AL267" i="14"/>
  <c r="AK267" i="14"/>
  <c r="AN266" i="14"/>
  <c r="AM266" i="14"/>
  <c r="AL266" i="14"/>
  <c r="AK266" i="14"/>
  <c r="AN265" i="14"/>
  <c r="AM265" i="14"/>
  <c r="AL265" i="14"/>
  <c r="AK265" i="14"/>
  <c r="AN264" i="14"/>
  <c r="AM264" i="14"/>
  <c r="AL264" i="14"/>
  <c r="AK264" i="14"/>
  <c r="AN263" i="14"/>
  <c r="AM263" i="14"/>
  <c r="AL263" i="14"/>
  <c r="AK263" i="14"/>
  <c r="AN262" i="14"/>
  <c r="AM262" i="14"/>
  <c r="AL262" i="14"/>
  <c r="AK262" i="14"/>
  <c r="AN261" i="14"/>
  <c r="AM261" i="14"/>
  <c r="AL261" i="14"/>
  <c r="AK261" i="14"/>
  <c r="AN260" i="14"/>
  <c r="AM260" i="14"/>
  <c r="AL260" i="14"/>
  <c r="AK260" i="14"/>
  <c r="AN259" i="14"/>
  <c r="AM259" i="14"/>
  <c r="AL259" i="14"/>
  <c r="AK259" i="14"/>
  <c r="AN258" i="14"/>
  <c r="AM258" i="14"/>
  <c r="AL258" i="14"/>
  <c r="AK258" i="14"/>
  <c r="AN257" i="14"/>
  <c r="AM257" i="14"/>
  <c r="AL257" i="14"/>
  <c r="AK257" i="14"/>
  <c r="AN256" i="14"/>
  <c r="AM256" i="14"/>
  <c r="AL256" i="14"/>
  <c r="AK256" i="14"/>
  <c r="AN255" i="14"/>
  <c r="AM255" i="14"/>
  <c r="AL255" i="14"/>
  <c r="AK255" i="14"/>
  <c r="AN254" i="14"/>
  <c r="AM254" i="14"/>
  <c r="AL254" i="14"/>
  <c r="AK254" i="14"/>
  <c r="AN253" i="14"/>
  <c r="AM253" i="14"/>
  <c r="AL253" i="14"/>
  <c r="AK253" i="14"/>
  <c r="AN252" i="14"/>
  <c r="AM252" i="14"/>
  <c r="AL252" i="14"/>
  <c r="AK252" i="14"/>
  <c r="AN251" i="14"/>
  <c r="AM251" i="14"/>
  <c r="AL251" i="14"/>
  <c r="AK251" i="14"/>
  <c r="AN250" i="14"/>
  <c r="AM250" i="14"/>
  <c r="AL250" i="14"/>
  <c r="AK250" i="14"/>
  <c r="AN249" i="14"/>
  <c r="AM249" i="14"/>
  <c r="AL249" i="14"/>
  <c r="AK249" i="14"/>
  <c r="AN248" i="14"/>
  <c r="AM248" i="14"/>
  <c r="AL248" i="14"/>
  <c r="AK248" i="14"/>
  <c r="AN247" i="14"/>
  <c r="AM247" i="14"/>
  <c r="AL247" i="14"/>
  <c r="AK247" i="14"/>
  <c r="AN246" i="14"/>
  <c r="AM246" i="14"/>
  <c r="AL246" i="14"/>
  <c r="AK246" i="14"/>
  <c r="AN245" i="14"/>
  <c r="AM245" i="14"/>
  <c r="AL245" i="14"/>
  <c r="AK245" i="14"/>
  <c r="AN244" i="14"/>
  <c r="AM244" i="14"/>
  <c r="AL244" i="14"/>
  <c r="AK244" i="14"/>
  <c r="AN243" i="14"/>
  <c r="AM243" i="14"/>
  <c r="AL243" i="14"/>
  <c r="AK243" i="14"/>
  <c r="AN242" i="14"/>
  <c r="AM242" i="14"/>
  <c r="AL242" i="14"/>
  <c r="AK242" i="14"/>
  <c r="AN241" i="14"/>
  <c r="AM241" i="14"/>
  <c r="AL241" i="14"/>
  <c r="AK241" i="14"/>
  <c r="AN240" i="14"/>
  <c r="AM240" i="14"/>
  <c r="AL240" i="14"/>
  <c r="AK240" i="14"/>
  <c r="AN239" i="14"/>
  <c r="AM239" i="14"/>
  <c r="AL239" i="14"/>
  <c r="AK239" i="14"/>
  <c r="AN238" i="14"/>
  <c r="AM238" i="14"/>
  <c r="AL238" i="14"/>
  <c r="AK238" i="14"/>
  <c r="AN237" i="14"/>
  <c r="AM237" i="14"/>
  <c r="AL237" i="14"/>
  <c r="AK237" i="14"/>
  <c r="AN236" i="14"/>
  <c r="AM236" i="14"/>
  <c r="AL236" i="14"/>
  <c r="AK236" i="14"/>
  <c r="AN235" i="14"/>
  <c r="AM235" i="14"/>
  <c r="AL235" i="14"/>
  <c r="AK235" i="14"/>
  <c r="AN234" i="14"/>
  <c r="AM234" i="14"/>
  <c r="AL234" i="14"/>
  <c r="AK234" i="14"/>
  <c r="AN233" i="14"/>
  <c r="AM233" i="14"/>
  <c r="AL233" i="14"/>
  <c r="AK233" i="14"/>
  <c r="AN232" i="14"/>
  <c r="AM232" i="14"/>
  <c r="AL232" i="14"/>
  <c r="AK232" i="14"/>
  <c r="AN231" i="14"/>
  <c r="AM231" i="14"/>
  <c r="AL231" i="14"/>
  <c r="AK231" i="14"/>
  <c r="AN230" i="14"/>
  <c r="AM230" i="14"/>
  <c r="AL230" i="14"/>
  <c r="AK230" i="14"/>
  <c r="AN229" i="14"/>
  <c r="AM229" i="14"/>
  <c r="AL229" i="14"/>
  <c r="AK229" i="14"/>
  <c r="AN228" i="14"/>
  <c r="AM228" i="14"/>
  <c r="AL228" i="14"/>
  <c r="AK228" i="14"/>
  <c r="AN227" i="14"/>
  <c r="AM227" i="14"/>
  <c r="AL227" i="14"/>
  <c r="AK227" i="14"/>
  <c r="AN226" i="14"/>
  <c r="AM226" i="14"/>
  <c r="AL226" i="14"/>
  <c r="AK226" i="14"/>
  <c r="AN225" i="14"/>
  <c r="AM225" i="14"/>
  <c r="AL225" i="14"/>
  <c r="AK225" i="14"/>
  <c r="AN224" i="14"/>
  <c r="AM224" i="14"/>
  <c r="AL224" i="14"/>
  <c r="AK224" i="14"/>
  <c r="AN223" i="14"/>
  <c r="AM223" i="14"/>
  <c r="AL223" i="14"/>
  <c r="AK223" i="14"/>
  <c r="AN222" i="14"/>
  <c r="AM222" i="14"/>
  <c r="AL222" i="14"/>
  <c r="AK222" i="14"/>
  <c r="AN221" i="14"/>
  <c r="AM221" i="14"/>
  <c r="AL221" i="14"/>
  <c r="AK221" i="14"/>
  <c r="AN220" i="14"/>
  <c r="AM220" i="14"/>
  <c r="AL220" i="14"/>
  <c r="AK220" i="14"/>
  <c r="AN219" i="14"/>
  <c r="AM219" i="14"/>
  <c r="AL219" i="14"/>
  <c r="AK219" i="14"/>
  <c r="AN218" i="14"/>
  <c r="AM218" i="14"/>
  <c r="AL218" i="14"/>
  <c r="AK218" i="14"/>
  <c r="AN217" i="14"/>
  <c r="AM217" i="14"/>
  <c r="AL217" i="14"/>
  <c r="AK217" i="14"/>
  <c r="AN216" i="14"/>
  <c r="AM216" i="14"/>
  <c r="AL216" i="14"/>
  <c r="AK216" i="14"/>
  <c r="AN215" i="14"/>
  <c r="AM215" i="14"/>
  <c r="AL215" i="14"/>
  <c r="AK215" i="14"/>
  <c r="AN214" i="14"/>
  <c r="AM214" i="14"/>
  <c r="AL214" i="14"/>
  <c r="AK214" i="14"/>
  <c r="AN213" i="14"/>
  <c r="AM213" i="14"/>
  <c r="AL213" i="14"/>
  <c r="AK213" i="14"/>
  <c r="AN212" i="14"/>
  <c r="AM212" i="14"/>
  <c r="AL212" i="14"/>
  <c r="AK212" i="14"/>
  <c r="AN211" i="14"/>
  <c r="AM211" i="14"/>
  <c r="AL211" i="14"/>
  <c r="AK211" i="14"/>
  <c r="AN210" i="14"/>
  <c r="AM210" i="14"/>
  <c r="AL210" i="14"/>
  <c r="AK210" i="14"/>
  <c r="AN209" i="14"/>
  <c r="AM209" i="14"/>
  <c r="AL209" i="14"/>
  <c r="AK209" i="14"/>
  <c r="AN208" i="14"/>
  <c r="AM208" i="14"/>
  <c r="AL208" i="14"/>
  <c r="AK208" i="14"/>
  <c r="AN207" i="14"/>
  <c r="AM207" i="14"/>
  <c r="AL207" i="14"/>
  <c r="AK207" i="14"/>
  <c r="AN206" i="14"/>
  <c r="AM206" i="14"/>
  <c r="AL206" i="14"/>
  <c r="AK206" i="14"/>
  <c r="AN205" i="14"/>
  <c r="AM205" i="14"/>
  <c r="AL205" i="14"/>
  <c r="AK205" i="14"/>
  <c r="AN204" i="14"/>
  <c r="AM204" i="14"/>
  <c r="AL204" i="14"/>
  <c r="AK204" i="14"/>
  <c r="AN203" i="14"/>
  <c r="AM203" i="14"/>
  <c r="AL203" i="14"/>
  <c r="AK203" i="14"/>
  <c r="AN202" i="14"/>
  <c r="AM202" i="14"/>
  <c r="AL202" i="14"/>
  <c r="AK202" i="14"/>
  <c r="AN201" i="14"/>
  <c r="AM201" i="14"/>
  <c r="AL201" i="14"/>
  <c r="AK201" i="14"/>
  <c r="AN200" i="14"/>
  <c r="AM200" i="14"/>
  <c r="AL200" i="14"/>
  <c r="AK200" i="14"/>
  <c r="AN199" i="14"/>
  <c r="AM199" i="14"/>
  <c r="AL199" i="14"/>
  <c r="AK199" i="14"/>
  <c r="AN198" i="14"/>
  <c r="AM198" i="14"/>
  <c r="AL198" i="14"/>
  <c r="AK198" i="14"/>
  <c r="AN197" i="14"/>
  <c r="AM197" i="14"/>
  <c r="AL197" i="14"/>
  <c r="AK197" i="14"/>
  <c r="AN196" i="14"/>
  <c r="AM196" i="14"/>
  <c r="AL196" i="14"/>
  <c r="AK196" i="14"/>
  <c r="AN195" i="14"/>
  <c r="AM195" i="14"/>
  <c r="AL195" i="14"/>
  <c r="AK195" i="14"/>
  <c r="AN194" i="14"/>
  <c r="AM194" i="14"/>
  <c r="AL194" i="14"/>
  <c r="AK194" i="14"/>
  <c r="AN193" i="14"/>
  <c r="AM193" i="14"/>
  <c r="AL193" i="14"/>
  <c r="AK193" i="14"/>
  <c r="AN192" i="14"/>
  <c r="AM192" i="14"/>
  <c r="AL192" i="14"/>
  <c r="AK192" i="14"/>
  <c r="AN191" i="14"/>
  <c r="AM191" i="14"/>
  <c r="AL191" i="14"/>
  <c r="AK191" i="14"/>
  <c r="AN190" i="14"/>
  <c r="AM190" i="14"/>
  <c r="AL190" i="14"/>
  <c r="AK190" i="14"/>
  <c r="AN189" i="14"/>
  <c r="AM189" i="14"/>
  <c r="AL189" i="14"/>
  <c r="AK189" i="14"/>
  <c r="AN188" i="14"/>
  <c r="AM188" i="14"/>
  <c r="AL188" i="14"/>
  <c r="AK188" i="14"/>
  <c r="AN187" i="14"/>
  <c r="AM187" i="14"/>
  <c r="AL187" i="14"/>
  <c r="AK187" i="14"/>
  <c r="AN186" i="14"/>
  <c r="AM186" i="14"/>
  <c r="AL186" i="14"/>
  <c r="AK186" i="14"/>
  <c r="AN185" i="14"/>
  <c r="AM185" i="14"/>
  <c r="AL185" i="14"/>
  <c r="AK185" i="14"/>
  <c r="AN184" i="14"/>
  <c r="AM184" i="14"/>
  <c r="AL184" i="14"/>
  <c r="AK184" i="14"/>
  <c r="AN183" i="14"/>
  <c r="AM183" i="14"/>
  <c r="AL183" i="14"/>
  <c r="AK183" i="14"/>
  <c r="AN182" i="14"/>
  <c r="AM182" i="14"/>
  <c r="AL182" i="14"/>
  <c r="AK182" i="14"/>
  <c r="AN181" i="14"/>
  <c r="AM181" i="14"/>
  <c r="AL181" i="14"/>
  <c r="AK181" i="14"/>
  <c r="AN180" i="14"/>
  <c r="AM180" i="14"/>
  <c r="AL180" i="14"/>
  <c r="AK180" i="14"/>
  <c r="AN179" i="14"/>
  <c r="AM179" i="14"/>
  <c r="AL179" i="14"/>
  <c r="AK179" i="14"/>
  <c r="AN178" i="14"/>
  <c r="AM178" i="14"/>
  <c r="AL178" i="14"/>
  <c r="AK178" i="14"/>
  <c r="AN177" i="14"/>
  <c r="AM177" i="14"/>
  <c r="AL177" i="14"/>
  <c r="AK177" i="14"/>
  <c r="AN176" i="14"/>
  <c r="AM176" i="14"/>
  <c r="AL176" i="14"/>
  <c r="AK176" i="14"/>
  <c r="AN175" i="14"/>
  <c r="AM175" i="14"/>
  <c r="AL175" i="14"/>
  <c r="AK175" i="14"/>
  <c r="AN174" i="14"/>
  <c r="AM174" i="14"/>
  <c r="AL174" i="14"/>
  <c r="AK174" i="14"/>
  <c r="AN173" i="14"/>
  <c r="AM173" i="14"/>
  <c r="AL173" i="14"/>
  <c r="AK173" i="14"/>
  <c r="AN172" i="14"/>
  <c r="AM172" i="14"/>
  <c r="AL172" i="14"/>
  <c r="AK172" i="14"/>
  <c r="AN171" i="14"/>
  <c r="AM171" i="14"/>
  <c r="AL171" i="14"/>
  <c r="AK171" i="14"/>
  <c r="AN170" i="14"/>
  <c r="AM170" i="14"/>
  <c r="AL170" i="14"/>
  <c r="AK170" i="14"/>
  <c r="AN169" i="14"/>
  <c r="AM169" i="14"/>
  <c r="AL169" i="14"/>
  <c r="AK169" i="14"/>
  <c r="AN168" i="14"/>
  <c r="AM168" i="14"/>
  <c r="AL168" i="14"/>
  <c r="AK168" i="14"/>
  <c r="AN167" i="14"/>
  <c r="AM167" i="14"/>
  <c r="AL167" i="14"/>
  <c r="AK167" i="14"/>
  <c r="AN166" i="14"/>
  <c r="AM166" i="14"/>
  <c r="AL166" i="14"/>
  <c r="AK166" i="14"/>
  <c r="AN165" i="14"/>
  <c r="AM165" i="14"/>
  <c r="AL165" i="14"/>
  <c r="AK165" i="14"/>
  <c r="AN164" i="14"/>
  <c r="AM164" i="14"/>
  <c r="AL164" i="14"/>
  <c r="AK164" i="14"/>
  <c r="AN163" i="14"/>
  <c r="AM163" i="14"/>
  <c r="AL163" i="14"/>
  <c r="AK163" i="14"/>
  <c r="AN162" i="14"/>
  <c r="AM162" i="14"/>
  <c r="AL162" i="14"/>
  <c r="AK162" i="14"/>
  <c r="AN161" i="14"/>
  <c r="AM161" i="14"/>
  <c r="AL161" i="14"/>
  <c r="AK161" i="14"/>
  <c r="AN160" i="14"/>
  <c r="AM160" i="14"/>
  <c r="AL160" i="14"/>
  <c r="AK160" i="14"/>
  <c r="AN159" i="14"/>
  <c r="AM159" i="14"/>
  <c r="AL159" i="14"/>
  <c r="AK159" i="14"/>
  <c r="AN158" i="14"/>
  <c r="AM158" i="14"/>
  <c r="AL158" i="14"/>
  <c r="AK158" i="14"/>
  <c r="AN157" i="14"/>
  <c r="AM157" i="14"/>
  <c r="AL157" i="14"/>
  <c r="AK157" i="14"/>
  <c r="AN156" i="14"/>
  <c r="AM156" i="14"/>
  <c r="AL156" i="14"/>
  <c r="AK156" i="14"/>
  <c r="AN155" i="14"/>
  <c r="AM155" i="14"/>
  <c r="AL155" i="14"/>
  <c r="AK155" i="14"/>
  <c r="AN154" i="14"/>
  <c r="AM154" i="14"/>
  <c r="AL154" i="14"/>
  <c r="AK154" i="14"/>
  <c r="AN153" i="14"/>
  <c r="AM153" i="14"/>
  <c r="AL153" i="14"/>
  <c r="AK153" i="14"/>
  <c r="AN152" i="14"/>
  <c r="AM152" i="14"/>
  <c r="AL152" i="14"/>
  <c r="AK152" i="14"/>
  <c r="AN151" i="14"/>
  <c r="AM151" i="14"/>
  <c r="AL151" i="14"/>
  <c r="AK151" i="14"/>
  <c r="AN150" i="14"/>
  <c r="AM150" i="14"/>
  <c r="AL150" i="14"/>
  <c r="AK150" i="14"/>
  <c r="AN149" i="14"/>
  <c r="AM149" i="14"/>
  <c r="AL149" i="14"/>
  <c r="AK149" i="14"/>
  <c r="AN148" i="14"/>
  <c r="AM148" i="14"/>
  <c r="AL148" i="14"/>
  <c r="AK148" i="14"/>
  <c r="AN147" i="14"/>
  <c r="AM147" i="14"/>
  <c r="AL147" i="14"/>
  <c r="AK147" i="14"/>
  <c r="AN146" i="14"/>
  <c r="AM146" i="14"/>
  <c r="AL146" i="14"/>
  <c r="AK146" i="14"/>
  <c r="AN145" i="14"/>
  <c r="AM145" i="14"/>
  <c r="AL145" i="14"/>
  <c r="AK145" i="14"/>
  <c r="AN144" i="14"/>
  <c r="AM144" i="14"/>
  <c r="AL144" i="14"/>
  <c r="AK144" i="14"/>
  <c r="AN143" i="14"/>
  <c r="AM143" i="14"/>
  <c r="AL143" i="14"/>
  <c r="AK143" i="14"/>
  <c r="AN142" i="14"/>
  <c r="AM142" i="14"/>
  <c r="AL142" i="14"/>
  <c r="AK142" i="14"/>
  <c r="AN141" i="14"/>
  <c r="AM141" i="14"/>
  <c r="AL141" i="14"/>
  <c r="AK141" i="14"/>
  <c r="AN140" i="14"/>
  <c r="AM140" i="14"/>
  <c r="AL140" i="14"/>
  <c r="AK140" i="14"/>
  <c r="AN139" i="14"/>
  <c r="AM139" i="14"/>
  <c r="AL139" i="14"/>
  <c r="AK139" i="14"/>
  <c r="AN138" i="14"/>
  <c r="AM138" i="14"/>
  <c r="AL138" i="14"/>
  <c r="AK138" i="14"/>
  <c r="AN137" i="14"/>
  <c r="AM137" i="14"/>
  <c r="AL137" i="14"/>
  <c r="AK137" i="14"/>
  <c r="AN136" i="14"/>
  <c r="AM136" i="14"/>
  <c r="AL136" i="14"/>
  <c r="AK136" i="14"/>
  <c r="AN135" i="14"/>
  <c r="AM135" i="14"/>
  <c r="AL135" i="14"/>
  <c r="AK135" i="14"/>
  <c r="AN134" i="14"/>
  <c r="AM134" i="14"/>
  <c r="AL134" i="14"/>
  <c r="AK134" i="14"/>
  <c r="AN133" i="14"/>
  <c r="AM133" i="14"/>
  <c r="AL133" i="14"/>
  <c r="AK133" i="14"/>
  <c r="AN132" i="14"/>
  <c r="AM132" i="14"/>
  <c r="AL132" i="14"/>
  <c r="AK132" i="14"/>
  <c r="AN131" i="14"/>
  <c r="AM131" i="14"/>
  <c r="AL131" i="14"/>
  <c r="AK131" i="14"/>
  <c r="AN130" i="14"/>
  <c r="AM130" i="14"/>
  <c r="AL130" i="14"/>
  <c r="AK130" i="14"/>
  <c r="AN129" i="14"/>
  <c r="AM129" i="14"/>
  <c r="AL129" i="14"/>
  <c r="AK129" i="14"/>
  <c r="AN128" i="14"/>
  <c r="AM128" i="14"/>
  <c r="AL128" i="14"/>
  <c r="AK128" i="14"/>
  <c r="AN127" i="14"/>
  <c r="AM127" i="14"/>
  <c r="AL127" i="14"/>
  <c r="AK127" i="14"/>
  <c r="AN126" i="14"/>
  <c r="AM126" i="14"/>
  <c r="AL126" i="14"/>
  <c r="AK126" i="14"/>
  <c r="AN125" i="14"/>
  <c r="AM125" i="14"/>
  <c r="AL125" i="14"/>
  <c r="AK125" i="14"/>
  <c r="AN124" i="14"/>
  <c r="AM124" i="14"/>
  <c r="AL124" i="14"/>
  <c r="AK124" i="14"/>
  <c r="AN123" i="14"/>
  <c r="AM123" i="14"/>
  <c r="AL123" i="14"/>
  <c r="AK123" i="14"/>
  <c r="AN122" i="14"/>
  <c r="AM122" i="14"/>
  <c r="AL122" i="14"/>
  <c r="AK122" i="14"/>
  <c r="AN121" i="14"/>
  <c r="AM121" i="14"/>
  <c r="AL121" i="14"/>
  <c r="AK121" i="14"/>
  <c r="AN120" i="14"/>
  <c r="AM120" i="14"/>
  <c r="AL120" i="14"/>
  <c r="AK120" i="14"/>
  <c r="AN119" i="14"/>
  <c r="AM119" i="14"/>
  <c r="AL119" i="14"/>
  <c r="AK119" i="14"/>
  <c r="AN118" i="14"/>
  <c r="AM118" i="14"/>
  <c r="AL118" i="14"/>
  <c r="AK118" i="14"/>
  <c r="AN117" i="14"/>
  <c r="AM117" i="14"/>
  <c r="AL117" i="14"/>
  <c r="AK117" i="14"/>
  <c r="AN116" i="14"/>
  <c r="AM116" i="14"/>
  <c r="AL116" i="14"/>
  <c r="AK116" i="14"/>
  <c r="AN115" i="14"/>
  <c r="AM115" i="14"/>
  <c r="AL115" i="14"/>
  <c r="AK115" i="14"/>
  <c r="AN114" i="14"/>
  <c r="AM114" i="14"/>
  <c r="AL114" i="14"/>
  <c r="AK114" i="14"/>
  <c r="AN113" i="14"/>
  <c r="AM113" i="14"/>
  <c r="AL113" i="14"/>
  <c r="AK113" i="14"/>
  <c r="AN112" i="14"/>
  <c r="AM112" i="14"/>
  <c r="AL112" i="14"/>
  <c r="AK112" i="14"/>
  <c r="AN111" i="14"/>
  <c r="AM111" i="14"/>
  <c r="AL111" i="14"/>
  <c r="AK111" i="14"/>
  <c r="AN110" i="14"/>
  <c r="AM110" i="14"/>
  <c r="AL110" i="14"/>
  <c r="AK110" i="14"/>
  <c r="AN109" i="14"/>
  <c r="AM109" i="14"/>
  <c r="AL109" i="14"/>
  <c r="AK109" i="14"/>
  <c r="AN108" i="14"/>
  <c r="AM108" i="14"/>
  <c r="AL108" i="14"/>
  <c r="AK108" i="14"/>
  <c r="AN107" i="14"/>
  <c r="AM107" i="14"/>
  <c r="AL107" i="14"/>
  <c r="AK107" i="14"/>
  <c r="AN106" i="14"/>
  <c r="AM106" i="14"/>
  <c r="AL106" i="14"/>
  <c r="AK106" i="14"/>
  <c r="AN105" i="14"/>
  <c r="AM105" i="14"/>
  <c r="AL105" i="14"/>
  <c r="AK105" i="14"/>
  <c r="AN104" i="14"/>
  <c r="AM104" i="14"/>
  <c r="AL104" i="14"/>
  <c r="AK104" i="14"/>
  <c r="AN103" i="14"/>
  <c r="AM103" i="14"/>
  <c r="AL103" i="14"/>
  <c r="AK103" i="14"/>
  <c r="AN102" i="14"/>
  <c r="AM102" i="14"/>
  <c r="AL102" i="14"/>
  <c r="AK102" i="14"/>
  <c r="AN101" i="14"/>
  <c r="AM101" i="14"/>
  <c r="AL101" i="14"/>
  <c r="AK101" i="14"/>
  <c r="AN100" i="14"/>
  <c r="AM100" i="14"/>
  <c r="AL100" i="14"/>
  <c r="AK100" i="14"/>
  <c r="AN99" i="14"/>
  <c r="AM99" i="14"/>
  <c r="AL99" i="14"/>
  <c r="AK99" i="14"/>
  <c r="AN98" i="14"/>
  <c r="AM98" i="14"/>
  <c r="AL98" i="14"/>
  <c r="AK98" i="14"/>
  <c r="AN97" i="14"/>
  <c r="AM97" i="14"/>
  <c r="AL97" i="14"/>
  <c r="AK97" i="14"/>
  <c r="AN96" i="14"/>
  <c r="AM96" i="14"/>
  <c r="AL96" i="14"/>
  <c r="AK96" i="14"/>
  <c r="AN95" i="14"/>
  <c r="AM95" i="14"/>
  <c r="AL95" i="14"/>
  <c r="AK95" i="14"/>
  <c r="AN94" i="14"/>
  <c r="AM94" i="14"/>
  <c r="AL94" i="14"/>
  <c r="AK94" i="14"/>
  <c r="AN93" i="14"/>
  <c r="AM93" i="14"/>
  <c r="AL93" i="14"/>
  <c r="AK93" i="14"/>
  <c r="AN92" i="14"/>
  <c r="AM92" i="14"/>
  <c r="AL92" i="14"/>
  <c r="AK92" i="14"/>
  <c r="AN91" i="14"/>
  <c r="AM91" i="14"/>
  <c r="AL91" i="14"/>
  <c r="AK91" i="14"/>
  <c r="AN90" i="14"/>
  <c r="AM90" i="14"/>
  <c r="AL90" i="14"/>
  <c r="AK90" i="14"/>
  <c r="AN89" i="14"/>
  <c r="AM89" i="14"/>
  <c r="AL89" i="14"/>
  <c r="AK89" i="14"/>
  <c r="AN88" i="14"/>
  <c r="AM88" i="14"/>
  <c r="AL88" i="14"/>
  <c r="AK88" i="14"/>
  <c r="AN87" i="14"/>
  <c r="AM87" i="14"/>
  <c r="AL87" i="14"/>
  <c r="AK87" i="14"/>
  <c r="AN86" i="14"/>
  <c r="AM86" i="14"/>
  <c r="AL86" i="14"/>
  <c r="AK86" i="14"/>
  <c r="AN85" i="14"/>
  <c r="AM85" i="14"/>
  <c r="AL85" i="14"/>
  <c r="AK85" i="14"/>
  <c r="AN84" i="14"/>
  <c r="AM84" i="14"/>
  <c r="AL84" i="14"/>
  <c r="AK84" i="14"/>
  <c r="AN83" i="14"/>
  <c r="AM83" i="14"/>
  <c r="AL83" i="14"/>
  <c r="AK83" i="14"/>
  <c r="AN82" i="14"/>
  <c r="AM82" i="14"/>
  <c r="AL82" i="14"/>
  <c r="AK82" i="14"/>
  <c r="AN81" i="14"/>
  <c r="AM81" i="14"/>
  <c r="AL81" i="14"/>
  <c r="AK81" i="14"/>
  <c r="AN80" i="14"/>
  <c r="AM80" i="14"/>
  <c r="AL80" i="14"/>
  <c r="AK80" i="14"/>
  <c r="AN79" i="14"/>
  <c r="AM79" i="14"/>
  <c r="AL79" i="14"/>
  <c r="AK79" i="14"/>
  <c r="AN78" i="14"/>
  <c r="AM78" i="14"/>
  <c r="AL78" i="14"/>
  <c r="AK78" i="14"/>
  <c r="AN77" i="14"/>
  <c r="AM77" i="14"/>
  <c r="AL77" i="14"/>
  <c r="AK77" i="14"/>
  <c r="AN76" i="14"/>
  <c r="AM76" i="14"/>
  <c r="AL76" i="14"/>
  <c r="AK76" i="14"/>
  <c r="AN75" i="14"/>
  <c r="AM75" i="14"/>
  <c r="AL75" i="14"/>
  <c r="AK75" i="14"/>
  <c r="AN74" i="14"/>
  <c r="AM74" i="14"/>
  <c r="AL74" i="14"/>
  <c r="AK74" i="14"/>
  <c r="AN73" i="14"/>
  <c r="AM73" i="14"/>
  <c r="AL73" i="14"/>
  <c r="AK73" i="14"/>
  <c r="AN72" i="14"/>
  <c r="AM72" i="14"/>
  <c r="AL72" i="14"/>
  <c r="AK72" i="14"/>
  <c r="AN71" i="14"/>
  <c r="AM71" i="14"/>
  <c r="AL71" i="14"/>
  <c r="AK71" i="14"/>
  <c r="AN70" i="14"/>
  <c r="AM70" i="14"/>
  <c r="AL70" i="14"/>
  <c r="AK70" i="14"/>
  <c r="AN69" i="14"/>
  <c r="AM69" i="14"/>
  <c r="AL69" i="14"/>
  <c r="AK69" i="14"/>
  <c r="AN68" i="14"/>
  <c r="AM68" i="14"/>
  <c r="AL68" i="14"/>
  <c r="AK68" i="14"/>
  <c r="AN67" i="14"/>
  <c r="AM67" i="14"/>
  <c r="AL67" i="14"/>
  <c r="AK67" i="14"/>
  <c r="AN66" i="14"/>
  <c r="AM66" i="14"/>
  <c r="AL66" i="14"/>
  <c r="AK66" i="14"/>
  <c r="AN65" i="14"/>
  <c r="AM65" i="14"/>
  <c r="AL65" i="14"/>
  <c r="AK65" i="14"/>
  <c r="AN64" i="14"/>
  <c r="AM64" i="14"/>
  <c r="AL64" i="14"/>
  <c r="AK64" i="14"/>
  <c r="AN63" i="14"/>
  <c r="AM63" i="14"/>
  <c r="AL63" i="14"/>
  <c r="AK63" i="14"/>
  <c r="AN62" i="14"/>
  <c r="AM62" i="14"/>
  <c r="AL62" i="14"/>
  <c r="AK62" i="14"/>
  <c r="AN61" i="14"/>
  <c r="AM61" i="14"/>
  <c r="AL61" i="14"/>
  <c r="AK61" i="14"/>
  <c r="AN60" i="14"/>
  <c r="AM60" i="14"/>
  <c r="AL60" i="14"/>
  <c r="AK60" i="14"/>
  <c r="AN59" i="14"/>
  <c r="AM59" i="14"/>
  <c r="AL59" i="14"/>
  <c r="AK59" i="14"/>
  <c r="AN58" i="14"/>
  <c r="AM58" i="14"/>
  <c r="AL58" i="14"/>
  <c r="AK58" i="14"/>
  <c r="AN57" i="14"/>
  <c r="AM57" i="14"/>
  <c r="AL57" i="14"/>
  <c r="AK57" i="14"/>
  <c r="AN56" i="14"/>
  <c r="AM56" i="14"/>
  <c r="AL56" i="14"/>
  <c r="AK56" i="14"/>
  <c r="AN55" i="14"/>
  <c r="AM55" i="14"/>
  <c r="AL55" i="14"/>
  <c r="AK55" i="14"/>
  <c r="AN54" i="14"/>
  <c r="AM54" i="14"/>
  <c r="AL54" i="14"/>
  <c r="AK54" i="14"/>
  <c r="AN53" i="14"/>
  <c r="AM53" i="14"/>
  <c r="AL53" i="14"/>
  <c r="AK53" i="14"/>
  <c r="AN52" i="14"/>
  <c r="AM52" i="14"/>
  <c r="AL52" i="14"/>
  <c r="AK52" i="14"/>
  <c r="AN51" i="14"/>
  <c r="AM51" i="14"/>
  <c r="AL51" i="14"/>
  <c r="AK51" i="14"/>
  <c r="AN50" i="14"/>
  <c r="AM50" i="14"/>
  <c r="AL50" i="14"/>
  <c r="AK50" i="14"/>
  <c r="AN49" i="14"/>
  <c r="AM49" i="14"/>
  <c r="AL49" i="14"/>
  <c r="AK49" i="14"/>
  <c r="AN48" i="14"/>
  <c r="AM48" i="14"/>
  <c r="AL48" i="14"/>
  <c r="AK48" i="14"/>
  <c r="AN47" i="14"/>
  <c r="AM47" i="14"/>
  <c r="AL47" i="14"/>
  <c r="AK47" i="14"/>
  <c r="AN46" i="14"/>
  <c r="AM46" i="14"/>
  <c r="AL46" i="14"/>
  <c r="AK46" i="14"/>
  <c r="AN45" i="14"/>
  <c r="AM45" i="14"/>
  <c r="AL45" i="14"/>
  <c r="AK45" i="14"/>
  <c r="AN44" i="14"/>
  <c r="AM44" i="14"/>
  <c r="AL44" i="14"/>
  <c r="AK44" i="14"/>
  <c r="AN43" i="14"/>
  <c r="AM43" i="14"/>
  <c r="AL43" i="14"/>
  <c r="AK43" i="14"/>
  <c r="AN42" i="14"/>
  <c r="AM42" i="14"/>
  <c r="AL42" i="14"/>
  <c r="AK42" i="14"/>
  <c r="AN41" i="14"/>
  <c r="AM41" i="14"/>
  <c r="AL41" i="14"/>
  <c r="AK41" i="14"/>
  <c r="AN40" i="14"/>
  <c r="AM40" i="14"/>
  <c r="AL40" i="14"/>
  <c r="AK40" i="14"/>
  <c r="AN39" i="14"/>
  <c r="AM39" i="14"/>
  <c r="AL39" i="14"/>
  <c r="AK39" i="14"/>
  <c r="AN38" i="14"/>
  <c r="AM38" i="14"/>
  <c r="AL38" i="14"/>
  <c r="AK38" i="14"/>
  <c r="AN37" i="14"/>
  <c r="AM37" i="14"/>
  <c r="AL37" i="14"/>
  <c r="AK37" i="14"/>
  <c r="AN36" i="14"/>
  <c r="AM36" i="14"/>
  <c r="AL36" i="14"/>
  <c r="AK36" i="14"/>
  <c r="AN35" i="14"/>
  <c r="AM35" i="14"/>
  <c r="AL35" i="14"/>
  <c r="AK35" i="14"/>
  <c r="AN34" i="14"/>
  <c r="AM34" i="14"/>
  <c r="AL34" i="14"/>
  <c r="AK34" i="14"/>
  <c r="AN33" i="14"/>
  <c r="AM33" i="14"/>
  <c r="AL33" i="14"/>
  <c r="AK33" i="14"/>
  <c r="AN32" i="14"/>
  <c r="AM32" i="14"/>
  <c r="AL32" i="14"/>
  <c r="AK32" i="14"/>
  <c r="AN31" i="14"/>
  <c r="AM31" i="14"/>
  <c r="AL31" i="14"/>
  <c r="AK31" i="14"/>
  <c r="AN30" i="14"/>
  <c r="AM30" i="14"/>
  <c r="AL30" i="14"/>
  <c r="AK30" i="14"/>
  <c r="AN29" i="14"/>
  <c r="AM29" i="14"/>
  <c r="AL29" i="14"/>
  <c r="AK29" i="14"/>
  <c r="AN28" i="14"/>
  <c r="AM28" i="14"/>
  <c r="AL28" i="14"/>
  <c r="AK28" i="14"/>
  <c r="AN27" i="14"/>
  <c r="AM27" i="14"/>
  <c r="AL27" i="14"/>
  <c r="AK27" i="14"/>
  <c r="AN26" i="14"/>
  <c r="AM26" i="14"/>
  <c r="AL26" i="14"/>
  <c r="AK26" i="14"/>
  <c r="AK25" i="14"/>
  <c r="AK24" i="14"/>
  <c r="AK23" i="14"/>
  <c r="AK22" i="14"/>
  <c r="AK21" i="14"/>
  <c r="AK20" i="14"/>
  <c r="AK19" i="14"/>
  <c r="AK18" i="14"/>
  <c r="AK17" i="14"/>
  <c r="AK16" i="14"/>
  <c r="AK15" i="14"/>
  <c r="AK14" i="14"/>
  <c r="AK13" i="14"/>
  <c r="AK12" i="14"/>
  <c r="AK11" i="14"/>
  <c r="AK10" i="14"/>
  <c r="AK9" i="14"/>
  <c r="E7" i="18"/>
  <c r="V7" i="18" s="1"/>
  <c r="A1" i="25"/>
  <c r="Y506" i="18" l="1"/>
  <c r="E505" i="18"/>
  <c r="V505" i="18" s="1"/>
  <c r="AC505" i="18" s="1"/>
  <c r="E504" i="18"/>
  <c r="V504" i="18" s="1"/>
  <c r="AC504" i="18" s="1"/>
  <c r="E503" i="18"/>
  <c r="V503" i="18" s="1"/>
  <c r="AC503" i="18" s="1"/>
  <c r="E502" i="18"/>
  <c r="V502" i="18" s="1"/>
  <c r="AC502" i="18" s="1"/>
  <c r="E501" i="18"/>
  <c r="V501" i="18" s="1"/>
  <c r="AC501" i="18" s="1"/>
  <c r="E500" i="18"/>
  <c r="V500" i="18" s="1"/>
  <c r="AC500" i="18" s="1"/>
  <c r="E499" i="18"/>
  <c r="V499" i="18" s="1"/>
  <c r="AC499" i="18" s="1"/>
  <c r="E498" i="18"/>
  <c r="V498" i="18" s="1"/>
  <c r="AC498" i="18" s="1"/>
  <c r="E497" i="18"/>
  <c r="V497" i="18" s="1"/>
  <c r="AC497" i="18" s="1"/>
  <c r="E496" i="18"/>
  <c r="V496" i="18" s="1"/>
  <c r="AC496" i="18" s="1"/>
  <c r="E495" i="18"/>
  <c r="V495" i="18" s="1"/>
  <c r="AC495" i="18" s="1"/>
  <c r="E494" i="18"/>
  <c r="V494" i="18" s="1"/>
  <c r="AC494" i="18" s="1"/>
  <c r="E493" i="18"/>
  <c r="V493" i="18" s="1"/>
  <c r="AC493" i="18" s="1"/>
  <c r="E492" i="18"/>
  <c r="V492" i="18" s="1"/>
  <c r="AC492" i="18" s="1"/>
  <c r="E491" i="18"/>
  <c r="V491" i="18" s="1"/>
  <c r="AC491" i="18" s="1"/>
  <c r="E490" i="18"/>
  <c r="V490" i="18" s="1"/>
  <c r="AC490" i="18" s="1"/>
  <c r="E489" i="18"/>
  <c r="V489" i="18" s="1"/>
  <c r="AC489" i="18" s="1"/>
  <c r="E488" i="18"/>
  <c r="V488" i="18" s="1"/>
  <c r="AC488" i="18" s="1"/>
  <c r="E487" i="18"/>
  <c r="V487" i="18" s="1"/>
  <c r="AC487" i="18" s="1"/>
  <c r="E486" i="18"/>
  <c r="V486" i="18" s="1"/>
  <c r="AC486" i="18" s="1"/>
  <c r="E485" i="18"/>
  <c r="V485" i="18" s="1"/>
  <c r="AC485" i="18" s="1"/>
  <c r="E484" i="18"/>
  <c r="V484" i="18" s="1"/>
  <c r="AC484" i="18" s="1"/>
  <c r="E483" i="18"/>
  <c r="V483" i="18" s="1"/>
  <c r="AC483" i="18" s="1"/>
  <c r="E482" i="18"/>
  <c r="V482" i="18" s="1"/>
  <c r="AC482" i="18" s="1"/>
  <c r="E481" i="18"/>
  <c r="V481" i="18" s="1"/>
  <c r="AC481" i="18" s="1"/>
  <c r="E480" i="18"/>
  <c r="V480" i="18" s="1"/>
  <c r="AC480" i="18" s="1"/>
  <c r="E479" i="18"/>
  <c r="V479" i="18" s="1"/>
  <c r="AC479" i="18" s="1"/>
  <c r="E478" i="18"/>
  <c r="V478" i="18" s="1"/>
  <c r="AC478" i="18" s="1"/>
  <c r="E477" i="18"/>
  <c r="V477" i="18" s="1"/>
  <c r="AC477" i="18" s="1"/>
  <c r="E476" i="18"/>
  <c r="V476" i="18" s="1"/>
  <c r="AC476" i="18" s="1"/>
  <c r="E475" i="18"/>
  <c r="V475" i="18" s="1"/>
  <c r="AC475" i="18" s="1"/>
  <c r="E474" i="18"/>
  <c r="V474" i="18" s="1"/>
  <c r="AC474" i="18" s="1"/>
  <c r="E473" i="18"/>
  <c r="V473" i="18" s="1"/>
  <c r="AC473" i="18" s="1"/>
  <c r="E472" i="18"/>
  <c r="V472" i="18" s="1"/>
  <c r="AC472" i="18" s="1"/>
  <c r="E471" i="18"/>
  <c r="V471" i="18" s="1"/>
  <c r="AC471" i="18" s="1"/>
  <c r="E470" i="18"/>
  <c r="V470" i="18" s="1"/>
  <c r="AC470" i="18" s="1"/>
  <c r="E469" i="18"/>
  <c r="V469" i="18" s="1"/>
  <c r="AC469" i="18" s="1"/>
  <c r="E468" i="18"/>
  <c r="V468" i="18" s="1"/>
  <c r="AC468" i="18" s="1"/>
  <c r="E467" i="18"/>
  <c r="V467" i="18" s="1"/>
  <c r="AC467" i="18" s="1"/>
  <c r="E466" i="18"/>
  <c r="V466" i="18" s="1"/>
  <c r="AC466" i="18" s="1"/>
  <c r="E465" i="18"/>
  <c r="V465" i="18" s="1"/>
  <c r="AC465" i="18" s="1"/>
  <c r="E464" i="18"/>
  <c r="V464" i="18" s="1"/>
  <c r="AC464" i="18" s="1"/>
  <c r="E463" i="18"/>
  <c r="V463" i="18" s="1"/>
  <c r="AC463" i="18" s="1"/>
  <c r="E462" i="18"/>
  <c r="V462" i="18" s="1"/>
  <c r="AC462" i="18" s="1"/>
  <c r="E461" i="18"/>
  <c r="V461" i="18" s="1"/>
  <c r="AC461" i="18" s="1"/>
  <c r="E460" i="18"/>
  <c r="V460" i="18" s="1"/>
  <c r="AC460" i="18" s="1"/>
  <c r="E459" i="18"/>
  <c r="V459" i="18" s="1"/>
  <c r="AC459" i="18" s="1"/>
  <c r="E458" i="18"/>
  <c r="V458" i="18" s="1"/>
  <c r="AC458" i="18" s="1"/>
  <c r="E457" i="18"/>
  <c r="V457" i="18" s="1"/>
  <c r="AC457" i="18" s="1"/>
  <c r="E456" i="18"/>
  <c r="V456" i="18" s="1"/>
  <c r="AC456" i="18" s="1"/>
  <c r="E455" i="18"/>
  <c r="V455" i="18" s="1"/>
  <c r="AC455" i="18" s="1"/>
  <c r="E454" i="18"/>
  <c r="V454" i="18" s="1"/>
  <c r="AC454" i="18" s="1"/>
  <c r="E453" i="18"/>
  <c r="V453" i="18" s="1"/>
  <c r="AC453" i="18" s="1"/>
  <c r="E452" i="18"/>
  <c r="V452" i="18" s="1"/>
  <c r="AC452" i="18" s="1"/>
  <c r="E451" i="18"/>
  <c r="V451" i="18" s="1"/>
  <c r="AC451" i="18" s="1"/>
  <c r="E450" i="18"/>
  <c r="V450" i="18" s="1"/>
  <c r="AC450" i="18" s="1"/>
  <c r="E449" i="18"/>
  <c r="V449" i="18" s="1"/>
  <c r="AC449" i="18" s="1"/>
  <c r="E448" i="18"/>
  <c r="V448" i="18" s="1"/>
  <c r="AC448" i="18" s="1"/>
  <c r="E447" i="18"/>
  <c r="V447" i="18" s="1"/>
  <c r="AC447" i="18" s="1"/>
  <c r="E446" i="18"/>
  <c r="V446" i="18" s="1"/>
  <c r="AC446" i="18" s="1"/>
  <c r="E445" i="18"/>
  <c r="V445" i="18" s="1"/>
  <c r="AC445" i="18" s="1"/>
  <c r="E444" i="18"/>
  <c r="V444" i="18" s="1"/>
  <c r="AC444" i="18" s="1"/>
  <c r="E443" i="18"/>
  <c r="V443" i="18" s="1"/>
  <c r="AC443" i="18" s="1"/>
  <c r="E442" i="18"/>
  <c r="V442" i="18" s="1"/>
  <c r="AC442" i="18" s="1"/>
  <c r="E441" i="18"/>
  <c r="V441" i="18" s="1"/>
  <c r="AC441" i="18" s="1"/>
  <c r="E440" i="18"/>
  <c r="V440" i="18" s="1"/>
  <c r="AC440" i="18" s="1"/>
  <c r="E439" i="18"/>
  <c r="V439" i="18" s="1"/>
  <c r="AC439" i="18" s="1"/>
  <c r="E438" i="18"/>
  <c r="V438" i="18" s="1"/>
  <c r="AC438" i="18" s="1"/>
  <c r="E437" i="18"/>
  <c r="V437" i="18" s="1"/>
  <c r="AC437" i="18" s="1"/>
  <c r="E436" i="18"/>
  <c r="V436" i="18" s="1"/>
  <c r="AC436" i="18" s="1"/>
  <c r="E435" i="18"/>
  <c r="V435" i="18" s="1"/>
  <c r="AC435" i="18" s="1"/>
  <c r="E434" i="18"/>
  <c r="V434" i="18" s="1"/>
  <c r="AC434" i="18" s="1"/>
  <c r="E433" i="18"/>
  <c r="V433" i="18" s="1"/>
  <c r="AC433" i="18" s="1"/>
  <c r="E432" i="18"/>
  <c r="V432" i="18" s="1"/>
  <c r="AC432" i="18" s="1"/>
  <c r="E431" i="18"/>
  <c r="V431" i="18" s="1"/>
  <c r="AC431" i="18" s="1"/>
  <c r="E430" i="18"/>
  <c r="V430" i="18" s="1"/>
  <c r="AC430" i="18" s="1"/>
  <c r="E429" i="18"/>
  <c r="V429" i="18" s="1"/>
  <c r="AC429" i="18" s="1"/>
  <c r="E428" i="18"/>
  <c r="V428" i="18" s="1"/>
  <c r="AC428" i="18" s="1"/>
  <c r="E427" i="18"/>
  <c r="V427" i="18" s="1"/>
  <c r="AC427" i="18" s="1"/>
  <c r="E426" i="18"/>
  <c r="V426" i="18" s="1"/>
  <c r="AC426" i="18" s="1"/>
  <c r="E425" i="18"/>
  <c r="V425" i="18" s="1"/>
  <c r="AC425" i="18" s="1"/>
  <c r="E424" i="18"/>
  <c r="V424" i="18" s="1"/>
  <c r="AC424" i="18" s="1"/>
  <c r="E423" i="18"/>
  <c r="V423" i="18" s="1"/>
  <c r="AC423" i="18" s="1"/>
  <c r="E422" i="18"/>
  <c r="V422" i="18" s="1"/>
  <c r="AC422" i="18" s="1"/>
  <c r="E421" i="18"/>
  <c r="V421" i="18" s="1"/>
  <c r="AC421" i="18" s="1"/>
  <c r="E420" i="18"/>
  <c r="V420" i="18" s="1"/>
  <c r="AC420" i="18" s="1"/>
  <c r="E419" i="18"/>
  <c r="V419" i="18" s="1"/>
  <c r="AC419" i="18" s="1"/>
  <c r="E418" i="18"/>
  <c r="V418" i="18" s="1"/>
  <c r="AC418" i="18" s="1"/>
  <c r="E417" i="18"/>
  <c r="V417" i="18" s="1"/>
  <c r="AC417" i="18" s="1"/>
  <c r="E416" i="18"/>
  <c r="V416" i="18" s="1"/>
  <c r="AC416" i="18" s="1"/>
  <c r="E415" i="18"/>
  <c r="V415" i="18" s="1"/>
  <c r="AC415" i="18" s="1"/>
  <c r="E414" i="18"/>
  <c r="V414" i="18" s="1"/>
  <c r="AC414" i="18" s="1"/>
  <c r="E413" i="18"/>
  <c r="V413" i="18" s="1"/>
  <c r="AC413" i="18" s="1"/>
  <c r="E412" i="18"/>
  <c r="V412" i="18" s="1"/>
  <c r="AC412" i="18" s="1"/>
  <c r="E411" i="18"/>
  <c r="V411" i="18" s="1"/>
  <c r="AC411" i="18" s="1"/>
  <c r="E410" i="18"/>
  <c r="V410" i="18" s="1"/>
  <c r="AC410" i="18" s="1"/>
  <c r="E409" i="18"/>
  <c r="V409" i="18" s="1"/>
  <c r="AC409" i="18" s="1"/>
  <c r="E408" i="18"/>
  <c r="V408" i="18" s="1"/>
  <c r="AC408" i="18" s="1"/>
  <c r="E407" i="18"/>
  <c r="V407" i="18" s="1"/>
  <c r="AC407" i="18" s="1"/>
  <c r="E406" i="18"/>
  <c r="V406" i="18" s="1"/>
  <c r="AC406" i="18" s="1"/>
  <c r="E405" i="18"/>
  <c r="V405" i="18" s="1"/>
  <c r="AC405" i="18" s="1"/>
  <c r="E404" i="18"/>
  <c r="V404" i="18" s="1"/>
  <c r="AC404" i="18" s="1"/>
  <c r="E403" i="18"/>
  <c r="V403" i="18" s="1"/>
  <c r="AC403" i="18" s="1"/>
  <c r="E402" i="18"/>
  <c r="V402" i="18" s="1"/>
  <c r="AC402" i="18" s="1"/>
  <c r="E401" i="18"/>
  <c r="V401" i="18" s="1"/>
  <c r="AC401" i="18" s="1"/>
  <c r="E400" i="18"/>
  <c r="V400" i="18" s="1"/>
  <c r="AC400" i="18" s="1"/>
  <c r="E399" i="18"/>
  <c r="V399" i="18" s="1"/>
  <c r="AC399" i="18" s="1"/>
  <c r="E398" i="18"/>
  <c r="V398" i="18" s="1"/>
  <c r="AC398" i="18" s="1"/>
  <c r="E397" i="18"/>
  <c r="V397" i="18" s="1"/>
  <c r="AC397" i="18" s="1"/>
  <c r="E396" i="18"/>
  <c r="V396" i="18" s="1"/>
  <c r="AC396" i="18" s="1"/>
  <c r="E395" i="18"/>
  <c r="V395" i="18" s="1"/>
  <c r="AC395" i="18" s="1"/>
  <c r="E394" i="18"/>
  <c r="V394" i="18" s="1"/>
  <c r="AC394" i="18" s="1"/>
  <c r="E393" i="18"/>
  <c r="V393" i="18" s="1"/>
  <c r="AC393" i="18" s="1"/>
  <c r="E392" i="18"/>
  <c r="V392" i="18" s="1"/>
  <c r="AC392" i="18" s="1"/>
  <c r="E391" i="18"/>
  <c r="V391" i="18" s="1"/>
  <c r="AC391" i="18" s="1"/>
  <c r="E390" i="18"/>
  <c r="V390" i="18" s="1"/>
  <c r="AC390" i="18" s="1"/>
  <c r="E389" i="18"/>
  <c r="V389" i="18" s="1"/>
  <c r="AC389" i="18" s="1"/>
  <c r="E388" i="18"/>
  <c r="V388" i="18" s="1"/>
  <c r="AC388" i="18" s="1"/>
  <c r="E387" i="18"/>
  <c r="V387" i="18" s="1"/>
  <c r="AC387" i="18" s="1"/>
  <c r="E386" i="18"/>
  <c r="V386" i="18" s="1"/>
  <c r="AC386" i="18" s="1"/>
  <c r="E385" i="18"/>
  <c r="V385" i="18" s="1"/>
  <c r="AC385" i="18" s="1"/>
  <c r="E384" i="18"/>
  <c r="V384" i="18" s="1"/>
  <c r="AC384" i="18" s="1"/>
  <c r="E383" i="18"/>
  <c r="V383" i="18" s="1"/>
  <c r="AC383" i="18" s="1"/>
  <c r="E382" i="18"/>
  <c r="V382" i="18" s="1"/>
  <c r="AC382" i="18" s="1"/>
  <c r="E381" i="18"/>
  <c r="V381" i="18" s="1"/>
  <c r="AC381" i="18" s="1"/>
  <c r="E380" i="18"/>
  <c r="V380" i="18" s="1"/>
  <c r="AC380" i="18" s="1"/>
  <c r="E379" i="18"/>
  <c r="V379" i="18" s="1"/>
  <c r="AC379" i="18" s="1"/>
  <c r="E378" i="18"/>
  <c r="V378" i="18" s="1"/>
  <c r="AC378" i="18" s="1"/>
  <c r="E377" i="18"/>
  <c r="V377" i="18" s="1"/>
  <c r="AC377" i="18" s="1"/>
  <c r="E376" i="18"/>
  <c r="V376" i="18" s="1"/>
  <c r="AC376" i="18" s="1"/>
  <c r="E375" i="18"/>
  <c r="V375" i="18" s="1"/>
  <c r="AC375" i="18" s="1"/>
  <c r="E374" i="18"/>
  <c r="V374" i="18" s="1"/>
  <c r="AC374" i="18" s="1"/>
  <c r="E373" i="18"/>
  <c r="V373" i="18" s="1"/>
  <c r="AC373" i="18" s="1"/>
  <c r="E372" i="18"/>
  <c r="V372" i="18" s="1"/>
  <c r="AC372" i="18" s="1"/>
  <c r="E371" i="18"/>
  <c r="V371" i="18" s="1"/>
  <c r="AC371" i="18" s="1"/>
  <c r="E370" i="18"/>
  <c r="V370" i="18" s="1"/>
  <c r="AC370" i="18" s="1"/>
  <c r="E369" i="18"/>
  <c r="V369" i="18" s="1"/>
  <c r="AC369" i="18" s="1"/>
  <c r="E368" i="18"/>
  <c r="V368" i="18" s="1"/>
  <c r="AC368" i="18" s="1"/>
  <c r="E367" i="18"/>
  <c r="V367" i="18" s="1"/>
  <c r="AC367" i="18" s="1"/>
  <c r="E366" i="18"/>
  <c r="V366" i="18" s="1"/>
  <c r="AC366" i="18" s="1"/>
  <c r="E365" i="18"/>
  <c r="V365" i="18" s="1"/>
  <c r="AC365" i="18" s="1"/>
  <c r="E364" i="18"/>
  <c r="V364" i="18" s="1"/>
  <c r="AC364" i="18" s="1"/>
  <c r="E363" i="18"/>
  <c r="V363" i="18" s="1"/>
  <c r="AC363" i="18" s="1"/>
  <c r="E362" i="18"/>
  <c r="V362" i="18" s="1"/>
  <c r="AC362" i="18" s="1"/>
  <c r="E361" i="18"/>
  <c r="V361" i="18" s="1"/>
  <c r="AC361" i="18" s="1"/>
  <c r="E360" i="18"/>
  <c r="V360" i="18" s="1"/>
  <c r="AC360" i="18" s="1"/>
  <c r="E359" i="18"/>
  <c r="V359" i="18" s="1"/>
  <c r="AC359" i="18" s="1"/>
  <c r="E358" i="18"/>
  <c r="V358" i="18" s="1"/>
  <c r="AC358" i="18" s="1"/>
  <c r="E357" i="18"/>
  <c r="V357" i="18" s="1"/>
  <c r="AC357" i="18" s="1"/>
  <c r="E356" i="18"/>
  <c r="V356" i="18" s="1"/>
  <c r="AC356" i="18" s="1"/>
  <c r="E355" i="18"/>
  <c r="V355" i="18" s="1"/>
  <c r="AC355" i="18" s="1"/>
  <c r="E354" i="18"/>
  <c r="V354" i="18" s="1"/>
  <c r="AC354" i="18" s="1"/>
  <c r="E353" i="18"/>
  <c r="V353" i="18" s="1"/>
  <c r="AC353" i="18" s="1"/>
  <c r="E352" i="18"/>
  <c r="V352" i="18" s="1"/>
  <c r="AC352" i="18" s="1"/>
  <c r="E351" i="18"/>
  <c r="V351" i="18" s="1"/>
  <c r="AC351" i="18" s="1"/>
  <c r="E350" i="18"/>
  <c r="V350" i="18" s="1"/>
  <c r="AC350" i="18" s="1"/>
  <c r="E349" i="18"/>
  <c r="V349" i="18" s="1"/>
  <c r="AC349" i="18" s="1"/>
  <c r="E348" i="18"/>
  <c r="V348" i="18" s="1"/>
  <c r="AC348" i="18" s="1"/>
  <c r="E347" i="18"/>
  <c r="V347" i="18" s="1"/>
  <c r="AC347" i="18" s="1"/>
  <c r="E346" i="18"/>
  <c r="V346" i="18" s="1"/>
  <c r="AC346" i="18" s="1"/>
  <c r="E345" i="18"/>
  <c r="V345" i="18" s="1"/>
  <c r="AC345" i="18" s="1"/>
  <c r="E344" i="18"/>
  <c r="V344" i="18" s="1"/>
  <c r="AC344" i="18" s="1"/>
  <c r="E343" i="18"/>
  <c r="V343" i="18" s="1"/>
  <c r="AC343" i="18" s="1"/>
  <c r="E342" i="18"/>
  <c r="V342" i="18" s="1"/>
  <c r="AC342" i="18" s="1"/>
  <c r="E341" i="18"/>
  <c r="V341" i="18" s="1"/>
  <c r="AC341" i="18" s="1"/>
  <c r="E340" i="18"/>
  <c r="V340" i="18" s="1"/>
  <c r="AC340" i="18" s="1"/>
  <c r="E339" i="18"/>
  <c r="V339" i="18" s="1"/>
  <c r="AC339" i="18" s="1"/>
  <c r="E338" i="18"/>
  <c r="V338" i="18" s="1"/>
  <c r="AC338" i="18" s="1"/>
  <c r="E337" i="18"/>
  <c r="V337" i="18" s="1"/>
  <c r="AC337" i="18" s="1"/>
  <c r="E336" i="18"/>
  <c r="V336" i="18" s="1"/>
  <c r="AC336" i="18" s="1"/>
  <c r="E335" i="18"/>
  <c r="V335" i="18" s="1"/>
  <c r="AC335" i="18" s="1"/>
  <c r="E334" i="18"/>
  <c r="V334" i="18" s="1"/>
  <c r="AC334" i="18" s="1"/>
  <c r="E333" i="18"/>
  <c r="V333" i="18" s="1"/>
  <c r="AC333" i="18" s="1"/>
  <c r="E332" i="18"/>
  <c r="V332" i="18" s="1"/>
  <c r="AC332" i="18" s="1"/>
  <c r="E331" i="18"/>
  <c r="V331" i="18" s="1"/>
  <c r="AC331" i="18" s="1"/>
  <c r="E330" i="18"/>
  <c r="V330" i="18" s="1"/>
  <c r="AC330" i="18" s="1"/>
  <c r="E329" i="18"/>
  <c r="V329" i="18" s="1"/>
  <c r="AC329" i="18" s="1"/>
  <c r="E328" i="18"/>
  <c r="V328" i="18" s="1"/>
  <c r="AC328" i="18" s="1"/>
  <c r="E327" i="18"/>
  <c r="V327" i="18" s="1"/>
  <c r="AC327" i="18" s="1"/>
  <c r="E326" i="18"/>
  <c r="V326" i="18" s="1"/>
  <c r="AC326" i="18" s="1"/>
  <c r="E325" i="18"/>
  <c r="V325" i="18" s="1"/>
  <c r="AC325" i="18" s="1"/>
  <c r="E324" i="18"/>
  <c r="V324" i="18" s="1"/>
  <c r="AC324" i="18" s="1"/>
  <c r="E323" i="18"/>
  <c r="V323" i="18" s="1"/>
  <c r="AC323" i="18" s="1"/>
  <c r="E322" i="18"/>
  <c r="V322" i="18" s="1"/>
  <c r="AC322" i="18" s="1"/>
  <c r="E321" i="18"/>
  <c r="V321" i="18" s="1"/>
  <c r="AC321" i="18" s="1"/>
  <c r="E320" i="18"/>
  <c r="V320" i="18" s="1"/>
  <c r="AC320" i="18" s="1"/>
  <c r="E319" i="18"/>
  <c r="V319" i="18" s="1"/>
  <c r="AC319" i="18" s="1"/>
  <c r="E318" i="18"/>
  <c r="V318" i="18" s="1"/>
  <c r="AC318" i="18" s="1"/>
  <c r="E317" i="18"/>
  <c r="V317" i="18" s="1"/>
  <c r="AC317" i="18" s="1"/>
  <c r="E316" i="18"/>
  <c r="V316" i="18" s="1"/>
  <c r="AC316" i="18" s="1"/>
  <c r="E315" i="18"/>
  <c r="V315" i="18" s="1"/>
  <c r="AC315" i="18" s="1"/>
  <c r="E314" i="18"/>
  <c r="V314" i="18" s="1"/>
  <c r="AC314" i="18" s="1"/>
  <c r="E313" i="18"/>
  <c r="V313" i="18" s="1"/>
  <c r="AC313" i="18" s="1"/>
  <c r="E312" i="18"/>
  <c r="V312" i="18" s="1"/>
  <c r="AC312" i="18" s="1"/>
  <c r="E311" i="18"/>
  <c r="V311" i="18" s="1"/>
  <c r="AC311" i="18" s="1"/>
  <c r="E310" i="18"/>
  <c r="V310" i="18" s="1"/>
  <c r="AC310" i="18" s="1"/>
  <c r="E309" i="18"/>
  <c r="V309" i="18" s="1"/>
  <c r="AC309" i="18" s="1"/>
  <c r="E308" i="18"/>
  <c r="V308" i="18" s="1"/>
  <c r="AC308" i="18" s="1"/>
  <c r="E307" i="18"/>
  <c r="V307" i="18" s="1"/>
  <c r="AC307" i="18" s="1"/>
  <c r="E306" i="18"/>
  <c r="V306" i="18" s="1"/>
  <c r="AC306" i="18" s="1"/>
  <c r="E305" i="18"/>
  <c r="V305" i="18" s="1"/>
  <c r="AC305" i="18" s="1"/>
  <c r="E304" i="18"/>
  <c r="V304" i="18" s="1"/>
  <c r="AC304" i="18" s="1"/>
  <c r="E303" i="18"/>
  <c r="V303" i="18" s="1"/>
  <c r="AC303" i="18" s="1"/>
  <c r="E302" i="18"/>
  <c r="V302" i="18" s="1"/>
  <c r="AC302" i="18" s="1"/>
  <c r="E301" i="18"/>
  <c r="V301" i="18" s="1"/>
  <c r="AC301" i="18" s="1"/>
  <c r="E300" i="18"/>
  <c r="V300" i="18" s="1"/>
  <c r="AC300" i="18" s="1"/>
  <c r="E299" i="18"/>
  <c r="V299" i="18" s="1"/>
  <c r="AC299" i="18" s="1"/>
  <c r="E298" i="18"/>
  <c r="V298" i="18" s="1"/>
  <c r="AC298" i="18" s="1"/>
  <c r="E297" i="18"/>
  <c r="V297" i="18" s="1"/>
  <c r="AC297" i="18" s="1"/>
  <c r="E296" i="18"/>
  <c r="V296" i="18" s="1"/>
  <c r="AC296" i="18" s="1"/>
  <c r="E295" i="18"/>
  <c r="V295" i="18" s="1"/>
  <c r="AC295" i="18" s="1"/>
  <c r="E294" i="18"/>
  <c r="V294" i="18" s="1"/>
  <c r="AC294" i="18" s="1"/>
  <c r="E293" i="18"/>
  <c r="V293" i="18" s="1"/>
  <c r="AC293" i="18" s="1"/>
  <c r="E292" i="18"/>
  <c r="V292" i="18" s="1"/>
  <c r="AC292" i="18" s="1"/>
  <c r="E291" i="18"/>
  <c r="V291" i="18" s="1"/>
  <c r="AC291" i="18" s="1"/>
  <c r="E290" i="18"/>
  <c r="V290" i="18" s="1"/>
  <c r="AC290" i="18" s="1"/>
  <c r="E289" i="18"/>
  <c r="V289" i="18" s="1"/>
  <c r="AC289" i="18" s="1"/>
  <c r="E288" i="18"/>
  <c r="V288" i="18" s="1"/>
  <c r="AC288" i="18" s="1"/>
  <c r="E287" i="18"/>
  <c r="V287" i="18" s="1"/>
  <c r="AC287" i="18" s="1"/>
  <c r="E286" i="18"/>
  <c r="V286" i="18" s="1"/>
  <c r="AC286" i="18" s="1"/>
  <c r="E285" i="18"/>
  <c r="V285" i="18" s="1"/>
  <c r="AC285" i="18" s="1"/>
  <c r="E284" i="18"/>
  <c r="V284" i="18" s="1"/>
  <c r="AC284" i="18" s="1"/>
  <c r="E283" i="18"/>
  <c r="V283" i="18" s="1"/>
  <c r="AC283" i="18" s="1"/>
  <c r="E282" i="18"/>
  <c r="V282" i="18" s="1"/>
  <c r="AC282" i="18" s="1"/>
  <c r="E281" i="18"/>
  <c r="V281" i="18" s="1"/>
  <c r="AC281" i="18" s="1"/>
  <c r="E280" i="18"/>
  <c r="V280" i="18" s="1"/>
  <c r="AC280" i="18" s="1"/>
  <c r="E279" i="18"/>
  <c r="V279" i="18" s="1"/>
  <c r="AC279" i="18" s="1"/>
  <c r="E278" i="18"/>
  <c r="V278" i="18" s="1"/>
  <c r="AC278" i="18" s="1"/>
  <c r="E277" i="18"/>
  <c r="V277" i="18" s="1"/>
  <c r="AC277" i="18" s="1"/>
  <c r="E276" i="18"/>
  <c r="V276" i="18" s="1"/>
  <c r="AC276" i="18" s="1"/>
  <c r="E275" i="18"/>
  <c r="V275" i="18" s="1"/>
  <c r="AC275" i="18" s="1"/>
  <c r="E274" i="18"/>
  <c r="V274" i="18" s="1"/>
  <c r="AC274" i="18" s="1"/>
  <c r="E273" i="18"/>
  <c r="V273" i="18" s="1"/>
  <c r="AC273" i="18" s="1"/>
  <c r="E272" i="18"/>
  <c r="V272" i="18" s="1"/>
  <c r="AC272" i="18" s="1"/>
  <c r="E271" i="18"/>
  <c r="V271" i="18" s="1"/>
  <c r="AC271" i="18" s="1"/>
  <c r="E270" i="18"/>
  <c r="V270" i="18" s="1"/>
  <c r="AC270" i="18" s="1"/>
  <c r="E269" i="18"/>
  <c r="V269" i="18" s="1"/>
  <c r="AC269" i="18" s="1"/>
  <c r="E268" i="18"/>
  <c r="V268" i="18" s="1"/>
  <c r="AC268" i="18" s="1"/>
  <c r="E267" i="18"/>
  <c r="V267" i="18" s="1"/>
  <c r="AC267" i="18" s="1"/>
  <c r="E266" i="18"/>
  <c r="V266" i="18" s="1"/>
  <c r="AC266" i="18" s="1"/>
  <c r="E265" i="18"/>
  <c r="V265" i="18" s="1"/>
  <c r="AC265" i="18" s="1"/>
  <c r="E264" i="18"/>
  <c r="V264" i="18" s="1"/>
  <c r="AC264" i="18" s="1"/>
  <c r="E263" i="18"/>
  <c r="V263" i="18" s="1"/>
  <c r="AC263" i="18" s="1"/>
  <c r="E262" i="18"/>
  <c r="V262" i="18" s="1"/>
  <c r="AC262" i="18" s="1"/>
  <c r="E261" i="18"/>
  <c r="V261" i="18" s="1"/>
  <c r="AC261" i="18" s="1"/>
  <c r="E260" i="18"/>
  <c r="V260" i="18" s="1"/>
  <c r="AC260" i="18" s="1"/>
  <c r="E259" i="18"/>
  <c r="V259" i="18" s="1"/>
  <c r="AC259" i="18" s="1"/>
  <c r="E258" i="18"/>
  <c r="V258" i="18" s="1"/>
  <c r="AC258" i="18" s="1"/>
  <c r="E257" i="18"/>
  <c r="V257" i="18" s="1"/>
  <c r="AC257" i="18" s="1"/>
  <c r="E256" i="18"/>
  <c r="V256" i="18" s="1"/>
  <c r="AC256" i="18" s="1"/>
  <c r="E255" i="18"/>
  <c r="V255" i="18" s="1"/>
  <c r="AC255" i="18" s="1"/>
  <c r="E254" i="18"/>
  <c r="V254" i="18" s="1"/>
  <c r="AC254" i="18" s="1"/>
  <c r="E253" i="18"/>
  <c r="V253" i="18" s="1"/>
  <c r="AC253" i="18" s="1"/>
  <c r="E252" i="18"/>
  <c r="V252" i="18" s="1"/>
  <c r="AC252" i="18" s="1"/>
  <c r="E251" i="18"/>
  <c r="V251" i="18" s="1"/>
  <c r="AC251" i="18" s="1"/>
  <c r="E250" i="18"/>
  <c r="V250" i="18" s="1"/>
  <c r="AC250" i="18" s="1"/>
  <c r="E249" i="18"/>
  <c r="V249" i="18" s="1"/>
  <c r="AC249" i="18" s="1"/>
  <c r="E248" i="18"/>
  <c r="V248" i="18" s="1"/>
  <c r="AC248" i="18" s="1"/>
  <c r="E247" i="18"/>
  <c r="V247" i="18" s="1"/>
  <c r="AC247" i="18" s="1"/>
  <c r="E246" i="18"/>
  <c r="V246" i="18" s="1"/>
  <c r="AC246" i="18" s="1"/>
  <c r="E245" i="18"/>
  <c r="V245" i="18" s="1"/>
  <c r="AC245" i="18" s="1"/>
  <c r="E244" i="18"/>
  <c r="V244" i="18" s="1"/>
  <c r="AC244" i="18" s="1"/>
  <c r="E243" i="18"/>
  <c r="V243" i="18" s="1"/>
  <c r="AC243" i="18" s="1"/>
  <c r="E242" i="18"/>
  <c r="V242" i="18" s="1"/>
  <c r="AC242" i="18" s="1"/>
  <c r="E241" i="18"/>
  <c r="V241" i="18" s="1"/>
  <c r="AC241" i="18" s="1"/>
  <c r="E240" i="18"/>
  <c r="V240" i="18" s="1"/>
  <c r="AC240" i="18" s="1"/>
  <c r="E239" i="18"/>
  <c r="V239" i="18" s="1"/>
  <c r="AC239" i="18" s="1"/>
  <c r="E238" i="18"/>
  <c r="V238" i="18" s="1"/>
  <c r="AC238" i="18" s="1"/>
  <c r="E237" i="18"/>
  <c r="V237" i="18" s="1"/>
  <c r="AC237" i="18" s="1"/>
  <c r="E236" i="18"/>
  <c r="V236" i="18" s="1"/>
  <c r="AC236" i="18" s="1"/>
  <c r="E235" i="18"/>
  <c r="V235" i="18" s="1"/>
  <c r="AC235" i="18" s="1"/>
  <c r="E234" i="18"/>
  <c r="V234" i="18" s="1"/>
  <c r="AC234" i="18" s="1"/>
  <c r="E233" i="18"/>
  <c r="V233" i="18" s="1"/>
  <c r="AC233" i="18" s="1"/>
  <c r="E232" i="18"/>
  <c r="V232" i="18" s="1"/>
  <c r="AC232" i="18" s="1"/>
  <c r="E231" i="18"/>
  <c r="V231" i="18" s="1"/>
  <c r="AC231" i="18" s="1"/>
  <c r="E230" i="18"/>
  <c r="V230" i="18" s="1"/>
  <c r="AC230" i="18" s="1"/>
  <c r="E229" i="18"/>
  <c r="V229" i="18" s="1"/>
  <c r="AC229" i="18" s="1"/>
  <c r="E228" i="18"/>
  <c r="V228" i="18" s="1"/>
  <c r="AC228" i="18" s="1"/>
  <c r="E227" i="18"/>
  <c r="V227" i="18" s="1"/>
  <c r="AC227" i="18" s="1"/>
  <c r="E226" i="18"/>
  <c r="V226" i="18" s="1"/>
  <c r="AC226" i="18" s="1"/>
  <c r="E225" i="18"/>
  <c r="V225" i="18" s="1"/>
  <c r="AC225" i="18" s="1"/>
  <c r="E224" i="18"/>
  <c r="V224" i="18" s="1"/>
  <c r="AC224" i="18" s="1"/>
  <c r="E223" i="18"/>
  <c r="V223" i="18" s="1"/>
  <c r="AC223" i="18" s="1"/>
  <c r="E222" i="18"/>
  <c r="V222" i="18" s="1"/>
  <c r="AC222" i="18" s="1"/>
  <c r="E221" i="18"/>
  <c r="V221" i="18" s="1"/>
  <c r="AC221" i="18" s="1"/>
  <c r="E220" i="18"/>
  <c r="V220" i="18" s="1"/>
  <c r="AC220" i="18" s="1"/>
  <c r="E219" i="18"/>
  <c r="V219" i="18" s="1"/>
  <c r="AC219" i="18" s="1"/>
  <c r="E218" i="18"/>
  <c r="V218" i="18" s="1"/>
  <c r="AC218" i="18" s="1"/>
  <c r="E217" i="18"/>
  <c r="V217" i="18" s="1"/>
  <c r="AC217" i="18" s="1"/>
  <c r="E216" i="18"/>
  <c r="V216" i="18" s="1"/>
  <c r="AC216" i="18" s="1"/>
  <c r="E215" i="18"/>
  <c r="V215" i="18" s="1"/>
  <c r="AC215" i="18" s="1"/>
  <c r="E214" i="18"/>
  <c r="V214" i="18" s="1"/>
  <c r="AC214" i="18" s="1"/>
  <c r="E213" i="18"/>
  <c r="V213" i="18" s="1"/>
  <c r="AC213" i="18" s="1"/>
  <c r="E212" i="18"/>
  <c r="V212" i="18" s="1"/>
  <c r="AC212" i="18" s="1"/>
  <c r="E211" i="18"/>
  <c r="V211" i="18" s="1"/>
  <c r="AC211" i="18" s="1"/>
  <c r="E210" i="18"/>
  <c r="V210" i="18" s="1"/>
  <c r="AC210" i="18" s="1"/>
  <c r="E209" i="18"/>
  <c r="V209" i="18" s="1"/>
  <c r="AC209" i="18" s="1"/>
  <c r="E208" i="18"/>
  <c r="V208" i="18" s="1"/>
  <c r="AC208" i="18" s="1"/>
  <c r="E207" i="18"/>
  <c r="V207" i="18" s="1"/>
  <c r="AC207" i="18" s="1"/>
  <c r="E206" i="18"/>
  <c r="V206" i="18" s="1"/>
  <c r="AC206" i="18" s="1"/>
  <c r="E205" i="18"/>
  <c r="V205" i="18" s="1"/>
  <c r="AC205" i="18" s="1"/>
  <c r="E204" i="18"/>
  <c r="V204" i="18" s="1"/>
  <c r="AC204" i="18" s="1"/>
  <c r="E203" i="18"/>
  <c r="V203" i="18" s="1"/>
  <c r="AC203" i="18" s="1"/>
  <c r="E202" i="18"/>
  <c r="V202" i="18" s="1"/>
  <c r="AC202" i="18" s="1"/>
  <c r="E201" i="18"/>
  <c r="V201" i="18" s="1"/>
  <c r="AC201" i="18" s="1"/>
  <c r="E200" i="18"/>
  <c r="V200" i="18" s="1"/>
  <c r="AC200" i="18" s="1"/>
  <c r="E199" i="18"/>
  <c r="V199" i="18" s="1"/>
  <c r="AC199" i="18" s="1"/>
  <c r="E198" i="18"/>
  <c r="V198" i="18" s="1"/>
  <c r="AC198" i="18" s="1"/>
  <c r="E197" i="18"/>
  <c r="V197" i="18" s="1"/>
  <c r="AC197" i="18" s="1"/>
  <c r="E196" i="18"/>
  <c r="V196" i="18" s="1"/>
  <c r="AC196" i="18" s="1"/>
  <c r="E195" i="18"/>
  <c r="V195" i="18" s="1"/>
  <c r="AC195" i="18" s="1"/>
  <c r="E194" i="18"/>
  <c r="V194" i="18" s="1"/>
  <c r="AC194" i="18" s="1"/>
  <c r="E193" i="18"/>
  <c r="V193" i="18" s="1"/>
  <c r="AC193" i="18" s="1"/>
  <c r="E192" i="18"/>
  <c r="V192" i="18" s="1"/>
  <c r="AC192" i="18" s="1"/>
  <c r="E191" i="18"/>
  <c r="V191" i="18" s="1"/>
  <c r="AC191" i="18" s="1"/>
  <c r="E190" i="18"/>
  <c r="V190" i="18" s="1"/>
  <c r="AC190" i="18" s="1"/>
  <c r="E189" i="18"/>
  <c r="V189" i="18" s="1"/>
  <c r="AC189" i="18" s="1"/>
  <c r="E188" i="18"/>
  <c r="V188" i="18" s="1"/>
  <c r="AC188" i="18" s="1"/>
  <c r="E187" i="18"/>
  <c r="V187" i="18" s="1"/>
  <c r="AC187" i="18" s="1"/>
  <c r="E186" i="18"/>
  <c r="V186" i="18" s="1"/>
  <c r="AC186" i="18" s="1"/>
  <c r="E185" i="18"/>
  <c r="V185" i="18" s="1"/>
  <c r="AC185" i="18" s="1"/>
  <c r="E184" i="18"/>
  <c r="V184" i="18" s="1"/>
  <c r="AC184" i="18" s="1"/>
  <c r="E183" i="18"/>
  <c r="V183" i="18" s="1"/>
  <c r="AC183" i="18" s="1"/>
  <c r="E182" i="18"/>
  <c r="V182" i="18" s="1"/>
  <c r="AC182" i="18" s="1"/>
  <c r="E181" i="18"/>
  <c r="V181" i="18" s="1"/>
  <c r="AC181" i="18" s="1"/>
  <c r="E180" i="18"/>
  <c r="V180" i="18" s="1"/>
  <c r="AC180" i="18" s="1"/>
  <c r="E179" i="18"/>
  <c r="V179" i="18" s="1"/>
  <c r="AC179" i="18" s="1"/>
  <c r="E178" i="18"/>
  <c r="V178" i="18" s="1"/>
  <c r="AC178" i="18" s="1"/>
  <c r="E177" i="18"/>
  <c r="V177" i="18" s="1"/>
  <c r="AC177" i="18" s="1"/>
  <c r="E176" i="18"/>
  <c r="V176" i="18" s="1"/>
  <c r="AC176" i="18" s="1"/>
  <c r="E175" i="18"/>
  <c r="V175" i="18" s="1"/>
  <c r="AC175" i="18" s="1"/>
  <c r="E174" i="18"/>
  <c r="V174" i="18" s="1"/>
  <c r="AC174" i="18" s="1"/>
  <c r="E173" i="18"/>
  <c r="V173" i="18" s="1"/>
  <c r="AC173" i="18" s="1"/>
  <c r="E172" i="18"/>
  <c r="V172" i="18" s="1"/>
  <c r="AC172" i="18" s="1"/>
  <c r="E171" i="18"/>
  <c r="V171" i="18" s="1"/>
  <c r="AC171" i="18" s="1"/>
  <c r="E170" i="18"/>
  <c r="V170" i="18" s="1"/>
  <c r="AC170" i="18" s="1"/>
  <c r="E169" i="18"/>
  <c r="V169" i="18" s="1"/>
  <c r="AC169" i="18" s="1"/>
  <c r="E168" i="18"/>
  <c r="V168" i="18" s="1"/>
  <c r="AC168" i="18" s="1"/>
  <c r="E167" i="18"/>
  <c r="V167" i="18" s="1"/>
  <c r="AC167" i="18" s="1"/>
  <c r="E166" i="18"/>
  <c r="V166" i="18" s="1"/>
  <c r="AC166" i="18" s="1"/>
  <c r="E165" i="18"/>
  <c r="V165" i="18" s="1"/>
  <c r="AC165" i="18" s="1"/>
  <c r="E164" i="18"/>
  <c r="V164" i="18" s="1"/>
  <c r="AC164" i="18" s="1"/>
  <c r="E163" i="18"/>
  <c r="V163" i="18" s="1"/>
  <c r="AC163" i="18" s="1"/>
  <c r="E162" i="18"/>
  <c r="V162" i="18" s="1"/>
  <c r="AC162" i="18" s="1"/>
  <c r="E161" i="18"/>
  <c r="V161" i="18" s="1"/>
  <c r="AC161" i="18" s="1"/>
  <c r="E160" i="18"/>
  <c r="V160" i="18" s="1"/>
  <c r="AC160" i="18" s="1"/>
  <c r="E159" i="18"/>
  <c r="V159" i="18" s="1"/>
  <c r="AC159" i="18" s="1"/>
  <c r="E158" i="18"/>
  <c r="V158" i="18" s="1"/>
  <c r="AC158" i="18" s="1"/>
  <c r="E157" i="18"/>
  <c r="V157" i="18" s="1"/>
  <c r="AC157" i="18" s="1"/>
  <c r="E156" i="18"/>
  <c r="V156" i="18" s="1"/>
  <c r="AC156" i="18" s="1"/>
  <c r="E155" i="18"/>
  <c r="V155" i="18" s="1"/>
  <c r="AC155" i="18" s="1"/>
  <c r="E154" i="18"/>
  <c r="V154" i="18" s="1"/>
  <c r="AC154" i="18" s="1"/>
  <c r="E153" i="18"/>
  <c r="V153" i="18" s="1"/>
  <c r="AC153" i="18" s="1"/>
  <c r="E152" i="18"/>
  <c r="V152" i="18" s="1"/>
  <c r="AC152" i="18" s="1"/>
  <c r="E151" i="18"/>
  <c r="V151" i="18" s="1"/>
  <c r="AC151" i="18" s="1"/>
  <c r="E150" i="18"/>
  <c r="V150" i="18" s="1"/>
  <c r="AC150" i="18" s="1"/>
  <c r="E149" i="18"/>
  <c r="V149" i="18" s="1"/>
  <c r="AC149" i="18" s="1"/>
  <c r="E148" i="18"/>
  <c r="V148" i="18" s="1"/>
  <c r="AC148" i="18" s="1"/>
  <c r="E147" i="18"/>
  <c r="V147" i="18" s="1"/>
  <c r="AC147" i="18" s="1"/>
  <c r="E146" i="18"/>
  <c r="V146" i="18" s="1"/>
  <c r="AC146" i="18" s="1"/>
  <c r="E145" i="18"/>
  <c r="V145" i="18" s="1"/>
  <c r="AC145" i="18" s="1"/>
  <c r="E144" i="18"/>
  <c r="V144" i="18" s="1"/>
  <c r="AC144" i="18" s="1"/>
  <c r="E143" i="18"/>
  <c r="V143" i="18" s="1"/>
  <c r="AC143" i="18" s="1"/>
  <c r="E142" i="18"/>
  <c r="V142" i="18" s="1"/>
  <c r="AC142" i="18" s="1"/>
  <c r="E141" i="18"/>
  <c r="V141" i="18" s="1"/>
  <c r="AC141" i="18" s="1"/>
  <c r="E140" i="18"/>
  <c r="V140" i="18" s="1"/>
  <c r="AC140" i="18" s="1"/>
  <c r="E139" i="18"/>
  <c r="V139" i="18" s="1"/>
  <c r="AC139" i="18" s="1"/>
  <c r="E138" i="18"/>
  <c r="V138" i="18" s="1"/>
  <c r="AC138" i="18" s="1"/>
  <c r="E137" i="18"/>
  <c r="V137" i="18" s="1"/>
  <c r="AC137" i="18" s="1"/>
  <c r="E136" i="18"/>
  <c r="V136" i="18" s="1"/>
  <c r="AC136" i="18" s="1"/>
  <c r="E135" i="18"/>
  <c r="V135" i="18" s="1"/>
  <c r="AC135" i="18" s="1"/>
  <c r="E134" i="18"/>
  <c r="V134" i="18" s="1"/>
  <c r="AC134" i="18" s="1"/>
  <c r="E133" i="18"/>
  <c r="V133" i="18" s="1"/>
  <c r="AC133" i="18" s="1"/>
  <c r="E132" i="18"/>
  <c r="V132" i="18" s="1"/>
  <c r="AC132" i="18" s="1"/>
  <c r="E131" i="18"/>
  <c r="V131" i="18" s="1"/>
  <c r="AC131" i="18" s="1"/>
  <c r="E130" i="18"/>
  <c r="V130" i="18" s="1"/>
  <c r="AC130" i="18" s="1"/>
  <c r="E129" i="18"/>
  <c r="V129" i="18" s="1"/>
  <c r="AC129" i="18" s="1"/>
  <c r="E128" i="18"/>
  <c r="V128" i="18" s="1"/>
  <c r="AC128" i="18" s="1"/>
  <c r="E127" i="18"/>
  <c r="V127" i="18" s="1"/>
  <c r="AC127" i="18" s="1"/>
  <c r="E126" i="18"/>
  <c r="V126" i="18" s="1"/>
  <c r="AC126" i="18" s="1"/>
  <c r="E125" i="18"/>
  <c r="V125" i="18" s="1"/>
  <c r="AC125" i="18" s="1"/>
  <c r="E124" i="18"/>
  <c r="V124" i="18" s="1"/>
  <c r="AC124" i="18" s="1"/>
  <c r="E123" i="18"/>
  <c r="V123" i="18" s="1"/>
  <c r="AC123" i="18" s="1"/>
  <c r="E122" i="18"/>
  <c r="V122" i="18" s="1"/>
  <c r="AC122" i="18" s="1"/>
  <c r="E121" i="18"/>
  <c r="V121" i="18" s="1"/>
  <c r="AC121" i="18" s="1"/>
  <c r="E120" i="18"/>
  <c r="V120" i="18" s="1"/>
  <c r="AC120" i="18" s="1"/>
  <c r="E119" i="18"/>
  <c r="V119" i="18" s="1"/>
  <c r="AC119" i="18" s="1"/>
  <c r="E118" i="18"/>
  <c r="V118" i="18" s="1"/>
  <c r="AC118" i="18" s="1"/>
  <c r="E117" i="18"/>
  <c r="V117" i="18" s="1"/>
  <c r="AC117" i="18" s="1"/>
  <c r="E116" i="18"/>
  <c r="V116" i="18" s="1"/>
  <c r="AC116" i="18" s="1"/>
  <c r="E115" i="18"/>
  <c r="V115" i="18" s="1"/>
  <c r="AC115" i="18" s="1"/>
  <c r="E114" i="18"/>
  <c r="V114" i="18" s="1"/>
  <c r="AC114" i="18" s="1"/>
  <c r="E113" i="18"/>
  <c r="V113" i="18" s="1"/>
  <c r="AC113" i="18" s="1"/>
  <c r="E112" i="18"/>
  <c r="V112" i="18" s="1"/>
  <c r="AC112" i="18" s="1"/>
  <c r="E111" i="18"/>
  <c r="V111" i="18" s="1"/>
  <c r="AC111" i="18" s="1"/>
  <c r="E110" i="18"/>
  <c r="V110" i="18" s="1"/>
  <c r="AC110" i="18" s="1"/>
  <c r="E109" i="18"/>
  <c r="V109" i="18" s="1"/>
  <c r="AC109" i="18" s="1"/>
  <c r="E108" i="18"/>
  <c r="V108" i="18" s="1"/>
  <c r="AC108" i="18" s="1"/>
  <c r="E107" i="18"/>
  <c r="V107" i="18" s="1"/>
  <c r="AC107" i="18" s="1"/>
  <c r="E106" i="18"/>
  <c r="V106" i="18" s="1"/>
  <c r="AC106" i="18" s="1"/>
  <c r="E105" i="18"/>
  <c r="V105" i="18" s="1"/>
  <c r="AC105" i="18" s="1"/>
  <c r="E104" i="18"/>
  <c r="V104" i="18" s="1"/>
  <c r="AC104" i="18" s="1"/>
  <c r="E103" i="18"/>
  <c r="V103" i="18" s="1"/>
  <c r="AC103" i="18" s="1"/>
  <c r="E102" i="18"/>
  <c r="V102" i="18" s="1"/>
  <c r="AC102" i="18" s="1"/>
  <c r="E101" i="18"/>
  <c r="V101" i="18" s="1"/>
  <c r="AC101" i="18" s="1"/>
  <c r="E100" i="18"/>
  <c r="V100" i="18" s="1"/>
  <c r="AC100" i="18" s="1"/>
  <c r="E99" i="18"/>
  <c r="V99" i="18" s="1"/>
  <c r="AC99" i="18" s="1"/>
  <c r="E98" i="18"/>
  <c r="V98" i="18" s="1"/>
  <c r="AC98" i="18" s="1"/>
  <c r="E97" i="18"/>
  <c r="V97" i="18" s="1"/>
  <c r="AC97" i="18" s="1"/>
  <c r="E96" i="18"/>
  <c r="V96" i="18" s="1"/>
  <c r="AC96" i="18" s="1"/>
  <c r="E95" i="18"/>
  <c r="V95" i="18" s="1"/>
  <c r="AC95" i="18" s="1"/>
  <c r="E94" i="18"/>
  <c r="V94" i="18" s="1"/>
  <c r="AC94" i="18" s="1"/>
  <c r="E93" i="18"/>
  <c r="V93" i="18" s="1"/>
  <c r="AC93" i="18" s="1"/>
  <c r="E92" i="18"/>
  <c r="V92" i="18" s="1"/>
  <c r="AC92" i="18" s="1"/>
  <c r="E91" i="18"/>
  <c r="V91" i="18" s="1"/>
  <c r="AC91" i="18" s="1"/>
  <c r="E90" i="18"/>
  <c r="V90" i="18" s="1"/>
  <c r="AC90" i="18" s="1"/>
  <c r="E89" i="18"/>
  <c r="V89" i="18" s="1"/>
  <c r="AC89" i="18" s="1"/>
  <c r="E88" i="18"/>
  <c r="V88" i="18" s="1"/>
  <c r="AC88" i="18" s="1"/>
  <c r="E87" i="18"/>
  <c r="V87" i="18" s="1"/>
  <c r="AC87" i="18" s="1"/>
  <c r="E86" i="18"/>
  <c r="V86" i="18" s="1"/>
  <c r="AC86" i="18" s="1"/>
  <c r="E85" i="18"/>
  <c r="V85" i="18" s="1"/>
  <c r="AC85" i="18" s="1"/>
  <c r="E84" i="18"/>
  <c r="V84" i="18" s="1"/>
  <c r="AC84" i="18" s="1"/>
  <c r="E83" i="18"/>
  <c r="V83" i="18" s="1"/>
  <c r="AC83" i="18" s="1"/>
  <c r="E82" i="18"/>
  <c r="V82" i="18" s="1"/>
  <c r="AC82" i="18" s="1"/>
  <c r="E81" i="18"/>
  <c r="V81" i="18" s="1"/>
  <c r="AC81" i="18" s="1"/>
  <c r="E80" i="18"/>
  <c r="V80" i="18" s="1"/>
  <c r="AC80" i="18" s="1"/>
  <c r="E79" i="18"/>
  <c r="V79" i="18" s="1"/>
  <c r="AC79" i="18" s="1"/>
  <c r="E78" i="18"/>
  <c r="V78" i="18" s="1"/>
  <c r="AC78" i="18" s="1"/>
  <c r="E77" i="18"/>
  <c r="V77" i="18" s="1"/>
  <c r="AC77" i="18" s="1"/>
  <c r="E76" i="18"/>
  <c r="V76" i="18" s="1"/>
  <c r="AC76" i="18" s="1"/>
  <c r="E75" i="18"/>
  <c r="V75" i="18" s="1"/>
  <c r="AC75" i="18" s="1"/>
  <c r="E74" i="18"/>
  <c r="V74" i="18" s="1"/>
  <c r="AC74" i="18" s="1"/>
  <c r="E73" i="18"/>
  <c r="V73" i="18" s="1"/>
  <c r="AC73" i="18" s="1"/>
  <c r="E72" i="18"/>
  <c r="V72" i="18" s="1"/>
  <c r="AC72" i="18" s="1"/>
  <c r="E71" i="18"/>
  <c r="V71" i="18" s="1"/>
  <c r="AC71" i="18" s="1"/>
  <c r="E70" i="18"/>
  <c r="V70" i="18" s="1"/>
  <c r="AC70" i="18" s="1"/>
  <c r="E69" i="18"/>
  <c r="V69" i="18" s="1"/>
  <c r="AC69" i="18" s="1"/>
  <c r="E68" i="18"/>
  <c r="V68" i="18" s="1"/>
  <c r="AC68" i="18" s="1"/>
  <c r="E67" i="18"/>
  <c r="V67" i="18" s="1"/>
  <c r="AC67" i="18" s="1"/>
  <c r="E66" i="18"/>
  <c r="V66" i="18" s="1"/>
  <c r="AC66" i="18" s="1"/>
  <c r="E65" i="18"/>
  <c r="V65" i="18" s="1"/>
  <c r="AC65" i="18" s="1"/>
  <c r="E64" i="18"/>
  <c r="V64" i="18" s="1"/>
  <c r="AC64" i="18" s="1"/>
  <c r="E63" i="18"/>
  <c r="V63" i="18" s="1"/>
  <c r="AC63" i="18" s="1"/>
  <c r="E62" i="18"/>
  <c r="V62" i="18" s="1"/>
  <c r="AC62" i="18" s="1"/>
  <c r="E61" i="18"/>
  <c r="V61" i="18" s="1"/>
  <c r="AC61" i="18" s="1"/>
  <c r="E60" i="18"/>
  <c r="V60" i="18" s="1"/>
  <c r="AC60" i="18" s="1"/>
  <c r="E59" i="18"/>
  <c r="V59" i="18" s="1"/>
  <c r="AC59" i="18" s="1"/>
  <c r="E58" i="18"/>
  <c r="V58" i="18" s="1"/>
  <c r="AC58" i="18" s="1"/>
  <c r="E57" i="18"/>
  <c r="V57" i="18" s="1"/>
  <c r="AC57" i="18" s="1"/>
  <c r="E56" i="18"/>
  <c r="V56" i="18" s="1"/>
  <c r="AC56" i="18" s="1"/>
  <c r="E55" i="18"/>
  <c r="V55" i="18" s="1"/>
  <c r="AC55" i="18" s="1"/>
  <c r="E54" i="18"/>
  <c r="V54" i="18" s="1"/>
  <c r="AC54" i="18" s="1"/>
  <c r="E53" i="18"/>
  <c r="V53" i="18" s="1"/>
  <c r="AC53" i="18" s="1"/>
  <c r="E52" i="18"/>
  <c r="V52" i="18" s="1"/>
  <c r="AC52" i="18" s="1"/>
  <c r="E51" i="18"/>
  <c r="V51" i="18" s="1"/>
  <c r="AC51" i="18" s="1"/>
  <c r="E50" i="18"/>
  <c r="V50" i="18" s="1"/>
  <c r="AC50" i="18" s="1"/>
  <c r="E49" i="18"/>
  <c r="V49" i="18" s="1"/>
  <c r="AC49" i="18" s="1"/>
  <c r="E48" i="18"/>
  <c r="V48" i="18" s="1"/>
  <c r="AC48" i="18" s="1"/>
  <c r="E47" i="18"/>
  <c r="V47" i="18" s="1"/>
  <c r="AC47" i="18" s="1"/>
  <c r="E46" i="18"/>
  <c r="V46" i="18" s="1"/>
  <c r="AC46" i="18" s="1"/>
  <c r="E45" i="18"/>
  <c r="V45" i="18" s="1"/>
  <c r="AC45" i="18" s="1"/>
  <c r="E44" i="18"/>
  <c r="V44" i="18" s="1"/>
  <c r="AC44" i="18" s="1"/>
  <c r="E43" i="18"/>
  <c r="V43" i="18" s="1"/>
  <c r="AC43" i="18" s="1"/>
  <c r="E42" i="18"/>
  <c r="V42" i="18" s="1"/>
  <c r="AC42" i="18" s="1"/>
  <c r="E41" i="18"/>
  <c r="V41" i="18" s="1"/>
  <c r="AC41" i="18" s="1"/>
  <c r="E40" i="18"/>
  <c r="V40" i="18" s="1"/>
  <c r="AC40" i="18" s="1"/>
  <c r="E39" i="18"/>
  <c r="V39" i="18" s="1"/>
  <c r="AC39" i="18" s="1"/>
  <c r="E38" i="18"/>
  <c r="V38" i="18" s="1"/>
  <c r="AC38" i="18" s="1"/>
  <c r="E37" i="18"/>
  <c r="V37" i="18" s="1"/>
  <c r="AC37" i="18" s="1"/>
  <c r="E36" i="18"/>
  <c r="V36" i="18" s="1"/>
  <c r="AC36" i="18" s="1"/>
  <c r="E35" i="18"/>
  <c r="V35" i="18" s="1"/>
  <c r="AC35" i="18" s="1"/>
  <c r="E34" i="18"/>
  <c r="V34" i="18" s="1"/>
  <c r="AC34" i="18" s="1"/>
  <c r="E33" i="18"/>
  <c r="V33" i="18" s="1"/>
  <c r="AC33" i="18" s="1"/>
  <c r="E32" i="18"/>
  <c r="V32" i="18" s="1"/>
  <c r="AC32" i="18" s="1"/>
  <c r="E31" i="18"/>
  <c r="V31" i="18" s="1"/>
  <c r="AC31" i="18" s="1"/>
  <c r="E30" i="18"/>
  <c r="V30" i="18" s="1"/>
  <c r="AC30" i="18" s="1"/>
  <c r="E29" i="18"/>
  <c r="V29" i="18" s="1"/>
  <c r="AC29" i="18" s="1"/>
  <c r="E28" i="18"/>
  <c r="V28" i="18" s="1"/>
  <c r="AC28" i="18" s="1"/>
  <c r="E27" i="18"/>
  <c r="V27" i="18" s="1"/>
  <c r="AC27" i="18" s="1"/>
  <c r="E26" i="18"/>
  <c r="V26" i="18" s="1"/>
  <c r="AC26" i="18" s="1"/>
  <c r="E25" i="18"/>
  <c r="V25" i="18" s="1"/>
  <c r="AC25" i="18" s="1"/>
  <c r="E24" i="18"/>
  <c r="V24" i="18" s="1"/>
  <c r="AC24" i="18" s="1"/>
  <c r="AM25" i="14" s="1"/>
  <c r="E23" i="18"/>
  <c r="V23" i="18" s="1"/>
  <c r="AC23" i="18" s="1"/>
  <c r="AM24" i="14" s="1"/>
  <c r="E22" i="18"/>
  <c r="V22" i="18" s="1"/>
  <c r="AC22" i="18" s="1"/>
  <c r="AM23" i="14" s="1"/>
  <c r="E21" i="18"/>
  <c r="V21" i="18" s="1"/>
  <c r="AC21" i="18" s="1"/>
  <c r="AM22" i="14" s="1"/>
  <c r="E20" i="18"/>
  <c r="V20" i="18" s="1"/>
  <c r="AC20" i="18" s="1"/>
  <c r="AM21" i="14" s="1"/>
  <c r="E19" i="18"/>
  <c r="E18" i="18"/>
  <c r="V18" i="18" s="1"/>
  <c r="AC18" i="18" s="1"/>
  <c r="AM19" i="14" s="1"/>
  <c r="E17" i="18"/>
  <c r="V17" i="18" s="1"/>
  <c r="AC17" i="18" s="1"/>
  <c r="AM18" i="14" s="1"/>
  <c r="E16" i="18"/>
  <c r="V16" i="18" s="1"/>
  <c r="AC16" i="18" s="1"/>
  <c r="AM17" i="14" s="1"/>
  <c r="E15" i="18"/>
  <c r="V15" i="18" s="1"/>
  <c r="AC15" i="18" s="1"/>
  <c r="AM16" i="14" s="1"/>
  <c r="E14" i="18"/>
  <c r="V14" i="18" s="1"/>
  <c r="AC14" i="18" s="1"/>
  <c r="AM15" i="14" s="1"/>
  <c r="E13" i="18"/>
  <c r="V13" i="18" s="1"/>
  <c r="AC13" i="18" s="1"/>
  <c r="AM14" i="14" s="1"/>
  <c r="E12" i="18"/>
  <c r="V12" i="18" s="1"/>
  <c r="AC12" i="18" s="1"/>
  <c r="AM13" i="14" s="1"/>
  <c r="E11" i="18"/>
  <c r="V11" i="18" s="1"/>
  <c r="AC11" i="18" s="1"/>
  <c r="AM12" i="14" s="1"/>
  <c r="V19" i="18" l="1"/>
  <c r="AC19" i="18" s="1"/>
  <c r="AM20" i="14" s="1"/>
  <c r="J17" i="18"/>
  <c r="K17" i="18"/>
  <c r="L17" i="18" s="1"/>
  <c r="M17" i="18"/>
  <c r="M49" i="18"/>
  <c r="J49" i="18"/>
  <c r="K49" i="18"/>
  <c r="L49" i="18" s="1"/>
  <c r="J73" i="18"/>
  <c r="K73" i="18"/>
  <c r="L73" i="18" s="1"/>
  <c r="M73" i="18"/>
  <c r="M89" i="18"/>
  <c r="J89" i="18"/>
  <c r="K89" i="18"/>
  <c r="L89" i="18" s="1"/>
  <c r="J193" i="18"/>
  <c r="K193" i="18"/>
  <c r="L193" i="18" s="1"/>
  <c r="M193" i="18"/>
  <c r="K217" i="18"/>
  <c r="L217" i="18" s="1"/>
  <c r="J217" i="18"/>
  <c r="M217" i="18"/>
  <c r="K233" i="18"/>
  <c r="L233" i="18" s="1"/>
  <c r="J233" i="18"/>
  <c r="M233" i="18"/>
  <c r="J249" i="18"/>
  <c r="K249" i="18"/>
  <c r="L249" i="18" s="1"/>
  <c r="M249" i="18"/>
  <c r="J265" i="18"/>
  <c r="M265" i="18"/>
  <c r="K265" i="18"/>
  <c r="L265" i="18" s="1"/>
  <c r="J281" i="18"/>
  <c r="M281" i="18"/>
  <c r="K281" i="18"/>
  <c r="L281" i="18" s="1"/>
  <c r="J297" i="18"/>
  <c r="M297" i="18"/>
  <c r="K297" i="18"/>
  <c r="L297" i="18" s="1"/>
  <c r="J313" i="18"/>
  <c r="M313" i="18"/>
  <c r="K313" i="18"/>
  <c r="L313" i="18" s="1"/>
  <c r="K321" i="18"/>
  <c r="L321" i="18" s="1"/>
  <c r="M321" i="18"/>
  <c r="J321" i="18"/>
  <c r="K329" i="18"/>
  <c r="L329" i="18" s="1"/>
  <c r="M329" i="18"/>
  <c r="J329" i="18"/>
  <c r="J344" i="18"/>
  <c r="K344" i="18"/>
  <c r="L344" i="18" s="1"/>
  <c r="M344" i="18"/>
  <c r="M360" i="18"/>
  <c r="K360" i="18"/>
  <c r="L360" i="18" s="1"/>
  <c r="J360" i="18"/>
  <c r="J381" i="18"/>
  <c r="K381" i="18"/>
  <c r="L381" i="18" s="1"/>
  <c r="M381" i="18"/>
  <c r="M397" i="18"/>
  <c r="J397" i="18"/>
  <c r="K397" i="18"/>
  <c r="L397" i="18" s="1"/>
  <c r="J413" i="18"/>
  <c r="M413" i="18"/>
  <c r="K413" i="18"/>
  <c r="L413" i="18" s="1"/>
  <c r="M429" i="18"/>
  <c r="K429" i="18"/>
  <c r="L429" i="18" s="1"/>
  <c r="J429" i="18"/>
  <c r="J445" i="18"/>
  <c r="M445" i="18"/>
  <c r="K445" i="18"/>
  <c r="L445" i="18" s="1"/>
  <c r="M461" i="18"/>
  <c r="K461" i="18"/>
  <c r="L461" i="18" s="1"/>
  <c r="J461" i="18"/>
  <c r="J469" i="18"/>
  <c r="K469" i="18"/>
  <c r="L469" i="18" s="1"/>
  <c r="M469" i="18"/>
  <c r="J477" i="18"/>
  <c r="K477" i="18"/>
  <c r="L477" i="18" s="1"/>
  <c r="M477" i="18"/>
  <c r="J485" i="18"/>
  <c r="K485" i="18"/>
  <c r="L485" i="18" s="1"/>
  <c r="M485" i="18"/>
  <c r="M493" i="18"/>
  <c r="K493" i="18"/>
  <c r="L493" i="18" s="1"/>
  <c r="J493" i="18"/>
  <c r="J501" i="18"/>
  <c r="K501" i="18"/>
  <c r="L501" i="18" s="1"/>
  <c r="M501" i="18"/>
  <c r="M20" i="18"/>
  <c r="J20" i="18"/>
  <c r="K20" i="18"/>
  <c r="L20" i="18" s="1"/>
  <c r="K28" i="18"/>
  <c r="L28" i="18" s="1"/>
  <c r="M28" i="18"/>
  <c r="J28" i="18"/>
  <c r="J36" i="18"/>
  <c r="K36" i="18"/>
  <c r="L36" i="18" s="1"/>
  <c r="M36" i="18"/>
  <c r="J52" i="18"/>
  <c r="K52" i="18"/>
  <c r="L52" i="18" s="1"/>
  <c r="M52" i="18"/>
  <c r="J60" i="18"/>
  <c r="K60" i="18"/>
  <c r="L60" i="18" s="1"/>
  <c r="M60" i="18"/>
  <c r="J68" i="18"/>
  <c r="K68" i="18"/>
  <c r="L68" i="18" s="1"/>
  <c r="M68" i="18"/>
  <c r="M76" i="18"/>
  <c r="J76" i="18"/>
  <c r="K76" i="18"/>
  <c r="L76" i="18" s="1"/>
  <c r="J84" i="18"/>
  <c r="K84" i="18"/>
  <c r="L84" i="18" s="1"/>
  <c r="M84" i="18"/>
  <c r="J92" i="18"/>
  <c r="K92" i="18"/>
  <c r="L92" i="18" s="1"/>
  <c r="M92" i="18"/>
  <c r="J100" i="18"/>
  <c r="K100" i="18"/>
  <c r="L100" i="18" s="1"/>
  <c r="M100" i="18"/>
  <c r="J108" i="18"/>
  <c r="K108" i="18"/>
  <c r="L108" i="18" s="1"/>
  <c r="M108" i="18"/>
  <c r="J116" i="18"/>
  <c r="K116" i="18"/>
  <c r="L116" i="18" s="1"/>
  <c r="M116" i="18"/>
  <c r="J124" i="18"/>
  <c r="K124" i="18"/>
  <c r="L124" i="18" s="1"/>
  <c r="M124" i="18"/>
  <c r="J132" i="18"/>
  <c r="K132" i="18"/>
  <c r="L132" i="18" s="1"/>
  <c r="M132" i="18"/>
  <c r="J140" i="18"/>
  <c r="K140" i="18"/>
  <c r="L140" i="18" s="1"/>
  <c r="M140" i="18"/>
  <c r="J148" i="18"/>
  <c r="K148" i="18"/>
  <c r="L148" i="18" s="1"/>
  <c r="M148" i="18"/>
  <c r="M156" i="18"/>
  <c r="J156" i="18"/>
  <c r="K156" i="18"/>
  <c r="L156" i="18" s="1"/>
  <c r="M164" i="18"/>
  <c r="J164" i="18"/>
  <c r="K164" i="18"/>
  <c r="L164" i="18" s="1"/>
  <c r="M172" i="18"/>
  <c r="J172" i="18"/>
  <c r="K172" i="18"/>
  <c r="L172" i="18" s="1"/>
  <c r="M180" i="18"/>
  <c r="J180" i="18"/>
  <c r="K180" i="18"/>
  <c r="L180" i="18" s="1"/>
  <c r="M188" i="18"/>
  <c r="J188" i="18"/>
  <c r="K188" i="18"/>
  <c r="L188" i="18" s="1"/>
  <c r="M196" i="18"/>
  <c r="J196" i="18"/>
  <c r="K196" i="18"/>
  <c r="L196" i="18" s="1"/>
  <c r="J204" i="18"/>
  <c r="K204" i="18"/>
  <c r="L204" i="18" s="1"/>
  <c r="M204" i="18"/>
  <c r="M212" i="18"/>
  <c r="J212" i="18"/>
  <c r="K212" i="18"/>
  <c r="L212" i="18" s="1"/>
  <c r="J220" i="18"/>
  <c r="K220" i="18"/>
  <c r="L220" i="18" s="1"/>
  <c r="M220" i="18"/>
  <c r="M228" i="18"/>
  <c r="J228" i="18"/>
  <c r="K228" i="18"/>
  <c r="L228" i="18" s="1"/>
  <c r="J236" i="18"/>
  <c r="K236" i="18"/>
  <c r="L236" i="18" s="1"/>
  <c r="M236" i="18"/>
  <c r="K244" i="18"/>
  <c r="L244" i="18" s="1"/>
  <c r="J244" i="18"/>
  <c r="M244" i="18"/>
  <c r="K252" i="18"/>
  <c r="L252" i="18" s="1"/>
  <c r="M252" i="18"/>
  <c r="J252" i="18"/>
  <c r="K260" i="18"/>
  <c r="L260" i="18" s="1"/>
  <c r="M260" i="18"/>
  <c r="J260" i="18"/>
  <c r="K268" i="18"/>
  <c r="L268" i="18" s="1"/>
  <c r="M268" i="18"/>
  <c r="J268" i="18"/>
  <c r="K276" i="18"/>
  <c r="L276" i="18" s="1"/>
  <c r="M276" i="18"/>
  <c r="J276" i="18"/>
  <c r="K284" i="18"/>
  <c r="L284" i="18" s="1"/>
  <c r="M284" i="18"/>
  <c r="J284" i="18"/>
  <c r="K292" i="18"/>
  <c r="L292" i="18" s="1"/>
  <c r="M292" i="18"/>
  <c r="J292" i="18"/>
  <c r="M300" i="18"/>
  <c r="J300" i="18"/>
  <c r="K300" i="18"/>
  <c r="L300" i="18" s="1"/>
  <c r="J308" i="18"/>
  <c r="K308" i="18"/>
  <c r="L308" i="18" s="1"/>
  <c r="M308" i="18"/>
  <c r="M316" i="18"/>
  <c r="J316" i="18"/>
  <c r="K316" i="18"/>
  <c r="L316" i="18" s="1"/>
  <c r="J324" i="18"/>
  <c r="K324" i="18"/>
  <c r="L324" i="18" s="1"/>
  <c r="M324" i="18"/>
  <c r="M332" i="18"/>
  <c r="J332" i="18"/>
  <c r="K332" i="18"/>
  <c r="L332" i="18" s="1"/>
  <c r="J347" i="18"/>
  <c r="M347" i="18"/>
  <c r="K347" i="18"/>
  <c r="L347" i="18" s="1"/>
  <c r="M355" i="18"/>
  <c r="J355" i="18"/>
  <c r="K355" i="18"/>
  <c r="L355" i="18" s="1"/>
  <c r="J363" i="18"/>
  <c r="K363" i="18"/>
  <c r="L363" i="18" s="1"/>
  <c r="M363" i="18"/>
  <c r="J368" i="18"/>
  <c r="K368" i="18"/>
  <c r="L368" i="18" s="1"/>
  <c r="M368" i="18"/>
  <c r="J376" i="18"/>
  <c r="K376" i="18"/>
  <c r="L376" i="18" s="1"/>
  <c r="M376" i="18"/>
  <c r="J384" i="18"/>
  <c r="K384" i="18"/>
  <c r="L384" i="18" s="1"/>
  <c r="M384" i="18"/>
  <c r="M392" i="18"/>
  <c r="K392" i="18"/>
  <c r="L392" i="18" s="1"/>
  <c r="J392" i="18"/>
  <c r="J400" i="18"/>
  <c r="K400" i="18"/>
  <c r="L400" i="18" s="1"/>
  <c r="M400" i="18"/>
  <c r="J408" i="18"/>
  <c r="M408" i="18"/>
  <c r="K408" i="18"/>
  <c r="L408" i="18" s="1"/>
  <c r="J416" i="18"/>
  <c r="K416" i="18"/>
  <c r="L416" i="18" s="1"/>
  <c r="M416" i="18"/>
  <c r="M424" i="18"/>
  <c r="K424" i="18"/>
  <c r="L424" i="18" s="1"/>
  <c r="J424" i="18"/>
  <c r="J432" i="18"/>
  <c r="K432" i="18"/>
  <c r="L432" i="18" s="1"/>
  <c r="M432" i="18"/>
  <c r="J440" i="18"/>
  <c r="M440" i="18"/>
  <c r="K440" i="18"/>
  <c r="L440" i="18" s="1"/>
  <c r="J448" i="18"/>
  <c r="K448" i="18"/>
  <c r="L448" i="18" s="1"/>
  <c r="M448" i="18"/>
  <c r="M456" i="18"/>
  <c r="K456" i="18"/>
  <c r="L456" i="18" s="1"/>
  <c r="J456" i="18"/>
  <c r="J464" i="18"/>
  <c r="K464" i="18"/>
  <c r="L464" i="18" s="1"/>
  <c r="M464" i="18"/>
  <c r="K472" i="18"/>
  <c r="L472" i="18" s="1"/>
  <c r="M472" i="18"/>
  <c r="J472" i="18"/>
  <c r="J480" i="18"/>
  <c r="K480" i="18"/>
  <c r="L480" i="18" s="1"/>
  <c r="M480" i="18"/>
  <c r="K488" i="18"/>
  <c r="L488" i="18" s="1"/>
  <c r="J488" i="18"/>
  <c r="M488" i="18"/>
  <c r="J496" i="18"/>
  <c r="K496" i="18"/>
  <c r="L496" i="18" s="1"/>
  <c r="M496" i="18"/>
  <c r="K504" i="18"/>
  <c r="L504" i="18" s="1"/>
  <c r="M504" i="18"/>
  <c r="J504" i="18"/>
  <c r="J25" i="18"/>
  <c r="K25" i="18"/>
  <c r="L25" i="18" s="1"/>
  <c r="M25" i="18"/>
  <c r="M41" i="18"/>
  <c r="J41" i="18"/>
  <c r="K41" i="18"/>
  <c r="L41" i="18" s="1"/>
  <c r="J97" i="18"/>
  <c r="K97" i="18"/>
  <c r="L97" i="18" s="1"/>
  <c r="M97" i="18"/>
  <c r="J121" i="18"/>
  <c r="K121" i="18"/>
  <c r="L121" i="18" s="1"/>
  <c r="M121" i="18"/>
  <c r="J129" i="18"/>
  <c r="K129" i="18"/>
  <c r="L129" i="18" s="1"/>
  <c r="M129" i="18"/>
  <c r="J145" i="18"/>
  <c r="K145" i="18"/>
  <c r="L145" i="18" s="1"/>
  <c r="M145" i="18"/>
  <c r="J153" i="18"/>
  <c r="K153" i="18"/>
  <c r="L153" i="18" s="1"/>
  <c r="M153" i="18"/>
  <c r="J161" i="18"/>
  <c r="K161" i="18"/>
  <c r="L161" i="18" s="1"/>
  <c r="M161" i="18"/>
  <c r="J169" i="18"/>
  <c r="K169" i="18"/>
  <c r="L169" i="18" s="1"/>
  <c r="M169" i="18"/>
  <c r="K201" i="18"/>
  <c r="L201" i="18" s="1"/>
  <c r="J201" i="18"/>
  <c r="M201" i="18"/>
  <c r="J209" i="18"/>
  <c r="K209" i="18"/>
  <c r="L209" i="18" s="1"/>
  <c r="M209" i="18"/>
  <c r="J225" i="18"/>
  <c r="K225" i="18"/>
  <c r="L225" i="18" s="1"/>
  <c r="M225" i="18"/>
  <c r="K241" i="18"/>
  <c r="L241" i="18" s="1"/>
  <c r="M241" i="18"/>
  <c r="J241" i="18"/>
  <c r="J257" i="18"/>
  <c r="M257" i="18"/>
  <c r="K257" i="18"/>
  <c r="L257" i="18" s="1"/>
  <c r="J273" i="18"/>
  <c r="M273" i="18"/>
  <c r="K273" i="18"/>
  <c r="L273" i="18" s="1"/>
  <c r="J289" i="18"/>
  <c r="M289" i="18"/>
  <c r="K289" i="18"/>
  <c r="L289" i="18" s="1"/>
  <c r="K305" i="18"/>
  <c r="L305" i="18" s="1"/>
  <c r="M305" i="18"/>
  <c r="J305" i="18"/>
  <c r="J337" i="18"/>
  <c r="K337" i="18"/>
  <c r="L337" i="18" s="1"/>
  <c r="M337" i="18"/>
  <c r="J352" i="18"/>
  <c r="M352" i="18"/>
  <c r="K352" i="18"/>
  <c r="L352" i="18" s="1"/>
  <c r="J373" i="18"/>
  <c r="K373" i="18"/>
  <c r="L373" i="18" s="1"/>
  <c r="M373" i="18"/>
  <c r="J389" i="18"/>
  <c r="K389" i="18"/>
  <c r="L389" i="18" s="1"/>
  <c r="M389" i="18"/>
  <c r="J405" i="18"/>
  <c r="K405" i="18"/>
  <c r="L405" i="18" s="1"/>
  <c r="M405" i="18"/>
  <c r="J421" i="18"/>
  <c r="K421" i="18"/>
  <c r="L421" i="18" s="1"/>
  <c r="M421" i="18"/>
  <c r="J437" i="18"/>
  <c r="K437" i="18"/>
  <c r="L437" i="18" s="1"/>
  <c r="M437" i="18"/>
  <c r="J453" i="18"/>
  <c r="K453" i="18"/>
  <c r="L453" i="18" s="1"/>
  <c r="M453" i="18"/>
  <c r="M12" i="18"/>
  <c r="J12" i="18"/>
  <c r="K12" i="18"/>
  <c r="L12" i="18" s="1"/>
  <c r="J44" i="18"/>
  <c r="K44" i="18"/>
  <c r="L44" i="18" s="1"/>
  <c r="M44" i="18"/>
  <c r="J15" i="18"/>
  <c r="K15" i="18"/>
  <c r="L15" i="18" s="1"/>
  <c r="M15" i="18"/>
  <c r="J23" i="18"/>
  <c r="K23" i="18"/>
  <c r="M23" i="18"/>
  <c r="J31" i="18"/>
  <c r="K31" i="18"/>
  <c r="L31" i="18" s="1"/>
  <c r="M31" i="18"/>
  <c r="M39" i="18"/>
  <c r="J39" i="18"/>
  <c r="K39" i="18"/>
  <c r="L39" i="18" s="1"/>
  <c r="M47" i="18"/>
  <c r="J47" i="18"/>
  <c r="K47" i="18"/>
  <c r="L47" i="18" s="1"/>
  <c r="K55" i="18"/>
  <c r="L55" i="18" s="1"/>
  <c r="M55" i="18"/>
  <c r="J55" i="18"/>
  <c r="J63" i="18"/>
  <c r="K63" i="18"/>
  <c r="L63" i="18" s="1"/>
  <c r="M63" i="18"/>
  <c r="J71" i="18"/>
  <c r="K71" i="18"/>
  <c r="L71" i="18" s="1"/>
  <c r="M71" i="18"/>
  <c r="J79" i="18"/>
  <c r="K79" i="18"/>
  <c r="L79" i="18" s="1"/>
  <c r="M79" i="18"/>
  <c r="M87" i="18"/>
  <c r="J87" i="18"/>
  <c r="K87" i="18"/>
  <c r="L87" i="18" s="1"/>
  <c r="M95" i="18"/>
  <c r="J95" i="18"/>
  <c r="K95" i="18"/>
  <c r="L95" i="18" s="1"/>
  <c r="J103" i="18"/>
  <c r="K103" i="18"/>
  <c r="L103" i="18" s="1"/>
  <c r="M103" i="18"/>
  <c r="J111" i="18"/>
  <c r="K111" i="18"/>
  <c r="L111" i="18" s="1"/>
  <c r="M111" i="18"/>
  <c r="J119" i="18"/>
  <c r="K119" i="18"/>
  <c r="L119" i="18" s="1"/>
  <c r="M119" i="18"/>
  <c r="J127" i="18"/>
  <c r="K127" i="18"/>
  <c r="L127" i="18" s="1"/>
  <c r="M127" i="18"/>
  <c r="J135" i="18"/>
  <c r="K135" i="18"/>
  <c r="L135" i="18" s="1"/>
  <c r="M135" i="18"/>
  <c r="J143" i="18"/>
  <c r="K143" i="18"/>
  <c r="L143" i="18" s="1"/>
  <c r="M143" i="18"/>
  <c r="J151" i="18"/>
  <c r="K151" i="18"/>
  <c r="L151" i="18" s="1"/>
  <c r="M151" i="18"/>
  <c r="K159" i="18"/>
  <c r="L159" i="18" s="1"/>
  <c r="M159" i="18"/>
  <c r="J159" i="18"/>
  <c r="K167" i="18"/>
  <c r="L167" i="18" s="1"/>
  <c r="M167" i="18"/>
  <c r="J167" i="18"/>
  <c r="K175" i="18"/>
  <c r="L175" i="18" s="1"/>
  <c r="M175" i="18"/>
  <c r="J175" i="18"/>
  <c r="K183" i="18"/>
  <c r="L183" i="18" s="1"/>
  <c r="M183" i="18"/>
  <c r="J183" i="18"/>
  <c r="J191" i="18"/>
  <c r="K191" i="18"/>
  <c r="L191" i="18" s="1"/>
  <c r="M191" i="18"/>
  <c r="J199" i="18"/>
  <c r="M199" i="18"/>
  <c r="K199" i="18"/>
  <c r="L199" i="18" s="1"/>
  <c r="K207" i="18"/>
  <c r="L207" i="18" s="1"/>
  <c r="M207" i="18"/>
  <c r="J207" i="18"/>
  <c r="J215" i="18"/>
  <c r="M215" i="18"/>
  <c r="K215" i="18"/>
  <c r="L215" i="18" s="1"/>
  <c r="K223" i="18"/>
  <c r="L223" i="18" s="1"/>
  <c r="M223" i="18"/>
  <c r="J223" i="18"/>
  <c r="J231" i="18"/>
  <c r="M231" i="18"/>
  <c r="K231" i="18"/>
  <c r="L231" i="18" s="1"/>
  <c r="H231" i="18" s="1"/>
  <c r="I231" i="18" s="1"/>
  <c r="K239" i="18"/>
  <c r="L239" i="18" s="1"/>
  <c r="M239" i="18"/>
  <c r="J239" i="18"/>
  <c r="J247" i="18"/>
  <c r="K247" i="18"/>
  <c r="L247" i="18" s="1"/>
  <c r="M247" i="18"/>
  <c r="J255" i="18"/>
  <c r="K255" i="18"/>
  <c r="L255" i="18" s="1"/>
  <c r="M255" i="18"/>
  <c r="J263" i="18"/>
  <c r="K263" i="18"/>
  <c r="L263" i="18" s="1"/>
  <c r="M263" i="18"/>
  <c r="J271" i="18"/>
  <c r="K271" i="18"/>
  <c r="L271" i="18" s="1"/>
  <c r="M271" i="18"/>
  <c r="J279" i="18"/>
  <c r="K279" i="18"/>
  <c r="L279" i="18" s="1"/>
  <c r="M279" i="18"/>
  <c r="J287" i="18"/>
  <c r="K287" i="18"/>
  <c r="L287" i="18" s="1"/>
  <c r="M287" i="18"/>
  <c r="J295" i="18"/>
  <c r="K295" i="18"/>
  <c r="L295" i="18" s="1"/>
  <c r="M295" i="18"/>
  <c r="J303" i="18"/>
  <c r="K303" i="18"/>
  <c r="L303" i="18" s="1"/>
  <c r="M303" i="18"/>
  <c r="K311" i="18"/>
  <c r="L311" i="18" s="1"/>
  <c r="M311" i="18"/>
  <c r="J311" i="18"/>
  <c r="J319" i="18"/>
  <c r="K319" i="18"/>
  <c r="L319" i="18" s="1"/>
  <c r="M319" i="18"/>
  <c r="J327" i="18"/>
  <c r="K327" i="18"/>
  <c r="L327" i="18" s="1"/>
  <c r="M327" i="18"/>
  <c r="J335" i="18"/>
  <c r="K335" i="18"/>
  <c r="L335" i="18" s="1"/>
  <c r="M335" i="18"/>
  <c r="J342" i="18"/>
  <c r="K342" i="18"/>
  <c r="L342" i="18" s="1"/>
  <c r="M342" i="18"/>
  <c r="K350" i="18"/>
  <c r="L350" i="18" s="1"/>
  <c r="J350" i="18"/>
  <c r="M350" i="18"/>
  <c r="J358" i="18"/>
  <c r="K358" i="18"/>
  <c r="L358" i="18" s="1"/>
  <c r="M358" i="18"/>
  <c r="J366" i="18"/>
  <c r="K366" i="18"/>
  <c r="L366" i="18" s="1"/>
  <c r="M366" i="18"/>
  <c r="J371" i="18"/>
  <c r="K371" i="18"/>
  <c r="L371" i="18" s="1"/>
  <c r="M371" i="18"/>
  <c r="J379" i="18"/>
  <c r="K379" i="18"/>
  <c r="L379" i="18" s="1"/>
  <c r="M379" i="18"/>
  <c r="M387" i="18"/>
  <c r="J387" i="18"/>
  <c r="K387" i="18"/>
  <c r="L387" i="18" s="1"/>
  <c r="J395" i="18"/>
  <c r="K395" i="18"/>
  <c r="L395" i="18" s="1"/>
  <c r="M395" i="18"/>
  <c r="J403" i="18"/>
  <c r="M403" i="18"/>
  <c r="K403" i="18"/>
  <c r="L403" i="18" s="1"/>
  <c r="J411" i="18"/>
  <c r="K411" i="18"/>
  <c r="L411" i="18" s="1"/>
  <c r="M411" i="18"/>
  <c r="M419" i="18"/>
  <c r="K419" i="18"/>
  <c r="L419" i="18" s="1"/>
  <c r="J419" i="18"/>
  <c r="J427" i="18"/>
  <c r="K427" i="18"/>
  <c r="L427" i="18" s="1"/>
  <c r="M427" i="18"/>
  <c r="J435" i="18"/>
  <c r="K435" i="18"/>
  <c r="L435" i="18" s="1"/>
  <c r="M435" i="18"/>
  <c r="J443" i="18"/>
  <c r="K443" i="18"/>
  <c r="L443" i="18" s="1"/>
  <c r="M443" i="18"/>
  <c r="M451" i="18"/>
  <c r="K451" i="18"/>
  <c r="L451" i="18" s="1"/>
  <c r="J451" i="18"/>
  <c r="J459" i="18"/>
  <c r="K459" i="18"/>
  <c r="L459" i="18" s="1"/>
  <c r="M459" i="18"/>
  <c r="M467" i="18"/>
  <c r="J467" i="18"/>
  <c r="K467" i="18"/>
  <c r="L467" i="18" s="1"/>
  <c r="K475" i="18"/>
  <c r="L475" i="18" s="1"/>
  <c r="J475" i="18"/>
  <c r="M475" i="18"/>
  <c r="J483" i="18"/>
  <c r="K483" i="18"/>
  <c r="L483" i="18" s="1"/>
  <c r="M483" i="18"/>
  <c r="K491" i="18"/>
  <c r="L491" i="18" s="1"/>
  <c r="M491" i="18"/>
  <c r="J491" i="18"/>
  <c r="J499" i="18"/>
  <c r="K499" i="18"/>
  <c r="L499" i="18" s="1"/>
  <c r="M499" i="18"/>
  <c r="J185" i="18"/>
  <c r="K185" i="18"/>
  <c r="L185" i="18" s="1"/>
  <c r="M185" i="18"/>
  <c r="J34" i="18"/>
  <c r="K34" i="18"/>
  <c r="L34" i="18" s="1"/>
  <c r="M34" i="18"/>
  <c r="J42" i="18"/>
  <c r="K42" i="18"/>
  <c r="L42" i="18" s="1"/>
  <c r="M42" i="18"/>
  <c r="J90" i="18"/>
  <c r="K90" i="18"/>
  <c r="L90" i="18" s="1"/>
  <c r="M90" i="18"/>
  <c r="J98" i="18"/>
  <c r="K98" i="18"/>
  <c r="L98" i="18" s="1"/>
  <c r="M98" i="18"/>
  <c r="J130" i="18"/>
  <c r="K130" i="18"/>
  <c r="L130" i="18" s="1"/>
  <c r="M130" i="18"/>
  <c r="J138" i="18"/>
  <c r="K138" i="18"/>
  <c r="L138" i="18" s="1"/>
  <c r="M138" i="18"/>
  <c r="J306" i="18"/>
  <c r="K306" i="18"/>
  <c r="L306" i="18" s="1"/>
  <c r="M306" i="18"/>
  <c r="M314" i="18"/>
  <c r="J314" i="18"/>
  <c r="K314" i="18"/>
  <c r="L314" i="18" s="1"/>
  <c r="M353" i="18"/>
  <c r="J353" i="18"/>
  <c r="K353" i="18"/>
  <c r="L353" i="18" s="1"/>
  <c r="M382" i="18"/>
  <c r="J382" i="18"/>
  <c r="K382" i="18"/>
  <c r="L382" i="18" s="1"/>
  <c r="M414" i="18"/>
  <c r="J414" i="18"/>
  <c r="K414" i="18"/>
  <c r="L414" i="18" s="1"/>
  <c r="K422" i="18"/>
  <c r="L422" i="18" s="1"/>
  <c r="M422" i="18"/>
  <c r="J422" i="18"/>
  <c r="K438" i="18"/>
  <c r="L438" i="18" s="1"/>
  <c r="J438" i="18"/>
  <c r="M438" i="18"/>
  <c r="M446" i="18"/>
  <c r="J446" i="18"/>
  <c r="K446" i="18"/>
  <c r="L446" i="18" s="1"/>
  <c r="J470" i="18"/>
  <c r="K470" i="18"/>
  <c r="L470" i="18" s="1"/>
  <c r="M470" i="18"/>
  <c r="M478" i="18"/>
  <c r="K478" i="18"/>
  <c r="L478" i="18" s="1"/>
  <c r="J478" i="18"/>
  <c r="M486" i="18"/>
  <c r="J486" i="18"/>
  <c r="K486" i="18"/>
  <c r="L486" i="18" s="1"/>
  <c r="J494" i="18"/>
  <c r="K494" i="18"/>
  <c r="L494" i="18" s="1"/>
  <c r="M494" i="18"/>
  <c r="J81" i="18"/>
  <c r="K81" i="18"/>
  <c r="L81" i="18" s="1"/>
  <c r="M81" i="18"/>
  <c r="J58" i="18"/>
  <c r="K58" i="18"/>
  <c r="L58" i="18" s="1"/>
  <c r="M58" i="18"/>
  <c r="J114" i="18"/>
  <c r="K114" i="18"/>
  <c r="L114" i="18" s="1"/>
  <c r="M114" i="18"/>
  <c r="M290" i="18"/>
  <c r="J290" i="18"/>
  <c r="K290" i="18"/>
  <c r="L290" i="18" s="1"/>
  <c r="J37" i="18"/>
  <c r="K37" i="18"/>
  <c r="L37" i="18" s="1"/>
  <c r="M37" i="18"/>
  <c r="M45" i="18"/>
  <c r="J45" i="18"/>
  <c r="K45" i="18"/>
  <c r="L45" i="18" s="1"/>
  <c r="M53" i="18"/>
  <c r="J53" i="18"/>
  <c r="K53" i="18"/>
  <c r="L53" i="18" s="1"/>
  <c r="K61" i="18"/>
  <c r="L61" i="18" s="1"/>
  <c r="M61" i="18"/>
  <c r="J61" i="18"/>
  <c r="J69" i="18"/>
  <c r="K69" i="18"/>
  <c r="L69" i="18" s="1"/>
  <c r="M69" i="18"/>
  <c r="J77" i="18"/>
  <c r="K77" i="18"/>
  <c r="L77" i="18" s="1"/>
  <c r="M77" i="18"/>
  <c r="M85" i="18"/>
  <c r="J85" i="18"/>
  <c r="K85" i="18"/>
  <c r="L85" i="18" s="1"/>
  <c r="K93" i="18"/>
  <c r="L93" i="18" s="1"/>
  <c r="M93" i="18"/>
  <c r="J93" i="18"/>
  <c r="J101" i="18"/>
  <c r="K101" i="18"/>
  <c r="L101" i="18" s="1"/>
  <c r="M101" i="18"/>
  <c r="J109" i="18"/>
  <c r="K109" i="18"/>
  <c r="L109" i="18" s="1"/>
  <c r="M109" i="18"/>
  <c r="J117" i="18"/>
  <c r="K117" i="18"/>
  <c r="L117" i="18" s="1"/>
  <c r="M117" i="18"/>
  <c r="J125" i="18"/>
  <c r="K125" i="18"/>
  <c r="L125" i="18" s="1"/>
  <c r="M125" i="18"/>
  <c r="J133" i="18"/>
  <c r="K133" i="18"/>
  <c r="L133" i="18" s="1"/>
  <c r="M133" i="18"/>
  <c r="J141" i="18"/>
  <c r="K141" i="18"/>
  <c r="L141" i="18" s="1"/>
  <c r="M141" i="18"/>
  <c r="J149" i="18"/>
  <c r="K149" i="18"/>
  <c r="L149" i="18" s="1"/>
  <c r="M149" i="18"/>
  <c r="J157" i="18"/>
  <c r="K157" i="18"/>
  <c r="L157" i="18" s="1"/>
  <c r="M157" i="18"/>
  <c r="J165" i="18"/>
  <c r="K165" i="18"/>
  <c r="L165" i="18" s="1"/>
  <c r="M165" i="18"/>
  <c r="J173" i="18"/>
  <c r="K173" i="18"/>
  <c r="L173" i="18" s="1"/>
  <c r="M173" i="18"/>
  <c r="J181" i="18"/>
  <c r="K181" i="18"/>
  <c r="L181" i="18" s="1"/>
  <c r="M181" i="18"/>
  <c r="J189" i="18"/>
  <c r="K189" i="18"/>
  <c r="L189" i="18" s="1"/>
  <c r="M189" i="18"/>
  <c r="J197" i="18"/>
  <c r="K197" i="18"/>
  <c r="L197" i="18" s="1"/>
  <c r="M197" i="18"/>
  <c r="M205" i="18"/>
  <c r="J205" i="18"/>
  <c r="K205" i="18"/>
  <c r="L205" i="18" s="1"/>
  <c r="J213" i="18"/>
  <c r="K213" i="18"/>
  <c r="L213" i="18" s="1"/>
  <c r="M213" i="18"/>
  <c r="M221" i="18"/>
  <c r="J221" i="18"/>
  <c r="K221" i="18"/>
  <c r="L221" i="18" s="1"/>
  <c r="J229" i="18"/>
  <c r="K229" i="18"/>
  <c r="L229" i="18" s="1"/>
  <c r="M229" i="18"/>
  <c r="M237" i="18"/>
  <c r="J237" i="18"/>
  <c r="K237" i="18"/>
  <c r="L237" i="18" s="1"/>
  <c r="J245" i="18"/>
  <c r="K245" i="18"/>
  <c r="L245" i="18" s="1"/>
  <c r="M245" i="18"/>
  <c r="K253" i="18"/>
  <c r="L253" i="18" s="1"/>
  <c r="M253" i="18"/>
  <c r="J253" i="18"/>
  <c r="K261" i="18"/>
  <c r="L261" i="18" s="1"/>
  <c r="M261" i="18"/>
  <c r="J261" i="18"/>
  <c r="K269" i="18"/>
  <c r="L269" i="18" s="1"/>
  <c r="M269" i="18"/>
  <c r="J269" i="18"/>
  <c r="K277" i="18"/>
  <c r="L277" i="18" s="1"/>
  <c r="M277" i="18"/>
  <c r="J277" i="18"/>
  <c r="K285" i="18"/>
  <c r="L285" i="18" s="1"/>
  <c r="M285" i="18"/>
  <c r="J285" i="18"/>
  <c r="K293" i="18"/>
  <c r="L293" i="18" s="1"/>
  <c r="M293" i="18"/>
  <c r="J293" i="18"/>
  <c r="J301" i="18"/>
  <c r="K301" i="18"/>
  <c r="L301" i="18" s="1"/>
  <c r="M301" i="18"/>
  <c r="J309" i="18"/>
  <c r="K309" i="18"/>
  <c r="L309" i="18" s="1"/>
  <c r="M309" i="18"/>
  <c r="J317" i="18"/>
  <c r="K317" i="18"/>
  <c r="L317" i="18" s="1"/>
  <c r="M317" i="18"/>
  <c r="M325" i="18"/>
  <c r="J325" i="18"/>
  <c r="K325" i="18"/>
  <c r="L325" i="18" s="1"/>
  <c r="J333" i="18"/>
  <c r="K333" i="18"/>
  <c r="L333" i="18" s="1"/>
  <c r="M333" i="18"/>
  <c r="M348" i="18"/>
  <c r="J348" i="18"/>
  <c r="K348" i="18"/>
  <c r="L348" i="18" s="1"/>
  <c r="J356" i="18"/>
  <c r="K356" i="18"/>
  <c r="L356" i="18" s="1"/>
  <c r="M356" i="18"/>
  <c r="K364" i="18"/>
  <c r="L364" i="18" s="1"/>
  <c r="J364" i="18"/>
  <c r="M364" i="18"/>
  <c r="K369" i="18"/>
  <c r="L369" i="18" s="1"/>
  <c r="J369" i="18"/>
  <c r="M369" i="18"/>
  <c r="M377" i="18"/>
  <c r="J377" i="18"/>
  <c r="K377" i="18"/>
  <c r="L377" i="18" s="1"/>
  <c r="K385" i="18"/>
  <c r="L385" i="18" s="1"/>
  <c r="J385" i="18"/>
  <c r="M385" i="18"/>
  <c r="J393" i="18"/>
  <c r="K393" i="18"/>
  <c r="L393" i="18" s="1"/>
  <c r="M393" i="18"/>
  <c r="J401" i="18"/>
  <c r="K401" i="18"/>
  <c r="L401" i="18" s="1"/>
  <c r="M401" i="18"/>
  <c r="M409" i="18"/>
  <c r="J409" i="18"/>
  <c r="K409" i="18"/>
  <c r="L409" i="18" s="1"/>
  <c r="K417" i="18"/>
  <c r="L417" i="18" s="1"/>
  <c r="M417" i="18"/>
  <c r="J417" i="18"/>
  <c r="J425" i="18"/>
  <c r="K425" i="18"/>
  <c r="L425" i="18" s="1"/>
  <c r="M425" i="18"/>
  <c r="K433" i="18"/>
  <c r="L433" i="18" s="1"/>
  <c r="J433" i="18"/>
  <c r="M433" i="18"/>
  <c r="M441" i="18"/>
  <c r="J441" i="18"/>
  <c r="K441" i="18"/>
  <c r="L441" i="18" s="1"/>
  <c r="K449" i="18"/>
  <c r="L449" i="18" s="1"/>
  <c r="M449" i="18"/>
  <c r="J449" i="18"/>
  <c r="J457" i="18"/>
  <c r="K457" i="18"/>
  <c r="L457" i="18" s="1"/>
  <c r="M457" i="18"/>
  <c r="M465" i="18"/>
  <c r="J465" i="18"/>
  <c r="K465" i="18"/>
  <c r="L465" i="18" s="1"/>
  <c r="K473" i="18"/>
  <c r="L473" i="18" s="1"/>
  <c r="J473" i="18"/>
  <c r="M473" i="18"/>
  <c r="J481" i="18"/>
  <c r="K481" i="18"/>
  <c r="L481" i="18" s="1"/>
  <c r="M481" i="18"/>
  <c r="K489" i="18"/>
  <c r="L489" i="18" s="1"/>
  <c r="M489" i="18"/>
  <c r="J489" i="18"/>
  <c r="M497" i="18"/>
  <c r="J497" i="18"/>
  <c r="K497" i="18"/>
  <c r="L497" i="18" s="1"/>
  <c r="K505" i="18"/>
  <c r="L505" i="18" s="1"/>
  <c r="J505" i="18"/>
  <c r="M505" i="18"/>
  <c r="M18" i="18"/>
  <c r="J18" i="18"/>
  <c r="K18" i="18"/>
  <c r="L18" i="18" s="1"/>
  <c r="K26" i="18"/>
  <c r="L26" i="18" s="1"/>
  <c r="M26" i="18"/>
  <c r="J26" i="18"/>
  <c r="M74" i="18"/>
  <c r="J74" i="18"/>
  <c r="K74" i="18"/>
  <c r="L74" i="18" s="1"/>
  <c r="K82" i="18"/>
  <c r="L82" i="18" s="1"/>
  <c r="M82" i="18"/>
  <c r="J82" i="18"/>
  <c r="J146" i="18"/>
  <c r="K146" i="18"/>
  <c r="L146" i="18" s="1"/>
  <c r="M146" i="18"/>
  <c r="M154" i="18"/>
  <c r="J154" i="18"/>
  <c r="K154" i="18"/>
  <c r="L154" i="18" s="1"/>
  <c r="J162" i="18"/>
  <c r="K162" i="18"/>
  <c r="L162" i="18" s="1"/>
  <c r="M162" i="18"/>
  <c r="J170" i="18"/>
  <c r="K170" i="18"/>
  <c r="L170" i="18" s="1"/>
  <c r="M170" i="18"/>
  <c r="J178" i="18"/>
  <c r="K178" i="18"/>
  <c r="L178" i="18" s="1"/>
  <c r="M178" i="18"/>
  <c r="J186" i="18"/>
  <c r="K186" i="18"/>
  <c r="L186" i="18" s="1"/>
  <c r="M186" i="18"/>
  <c r="J194" i="18"/>
  <c r="K194" i="18"/>
  <c r="L194" i="18" s="1"/>
  <c r="M194" i="18"/>
  <c r="J202" i="18"/>
  <c r="K202" i="18"/>
  <c r="L202" i="18" s="1"/>
  <c r="M202" i="18"/>
  <c r="M210" i="18"/>
  <c r="J210" i="18"/>
  <c r="K210" i="18"/>
  <c r="L210" i="18" s="1"/>
  <c r="J218" i="18"/>
  <c r="K218" i="18"/>
  <c r="L218" i="18" s="1"/>
  <c r="M218" i="18"/>
  <c r="M226" i="18"/>
  <c r="J226" i="18"/>
  <c r="K226" i="18"/>
  <c r="L226" i="18" s="1"/>
  <c r="J234" i="18"/>
  <c r="K234" i="18"/>
  <c r="L234" i="18" s="1"/>
  <c r="M234" i="18"/>
  <c r="J242" i="18"/>
  <c r="M242" i="18"/>
  <c r="K242" i="18"/>
  <c r="L242" i="18" s="1"/>
  <c r="M258" i="18"/>
  <c r="J258" i="18"/>
  <c r="K258" i="18"/>
  <c r="L258" i="18" s="1"/>
  <c r="M274" i="18"/>
  <c r="J274" i="18"/>
  <c r="K274" i="18"/>
  <c r="L274" i="18" s="1"/>
  <c r="J322" i="18"/>
  <c r="K322" i="18"/>
  <c r="L322" i="18" s="1"/>
  <c r="M322" i="18"/>
  <c r="K330" i="18"/>
  <c r="L330" i="18" s="1"/>
  <c r="M330" i="18"/>
  <c r="J330" i="18"/>
  <c r="J338" i="18"/>
  <c r="M338" i="18"/>
  <c r="K338" i="18"/>
  <c r="L338" i="18" s="1"/>
  <c r="K345" i="18"/>
  <c r="L345" i="18" s="1"/>
  <c r="M345" i="18"/>
  <c r="J345" i="18"/>
  <c r="J361" i="18"/>
  <c r="K361" i="18"/>
  <c r="L361" i="18" s="1"/>
  <c r="M361" i="18"/>
  <c r="J502" i="18"/>
  <c r="K502" i="18"/>
  <c r="L502" i="18" s="1"/>
  <c r="M502" i="18"/>
  <c r="J13" i="18"/>
  <c r="K13" i="18"/>
  <c r="L13" i="18" s="1"/>
  <c r="M13" i="18"/>
  <c r="M16" i="18"/>
  <c r="J16" i="18"/>
  <c r="K16" i="18"/>
  <c r="L16" i="18" s="1"/>
  <c r="K24" i="18"/>
  <c r="L24" i="18" s="1"/>
  <c r="M24" i="18"/>
  <c r="J24" i="18"/>
  <c r="J64" i="18"/>
  <c r="K64" i="18"/>
  <c r="L64" i="18" s="1"/>
  <c r="M64" i="18"/>
  <c r="M72" i="18"/>
  <c r="J72" i="18"/>
  <c r="K72" i="18"/>
  <c r="L72" i="18" s="1"/>
  <c r="M80" i="18"/>
  <c r="J80" i="18"/>
  <c r="K80" i="18"/>
  <c r="L80" i="18" s="1"/>
  <c r="J88" i="18"/>
  <c r="K88" i="18"/>
  <c r="L88" i="18" s="1"/>
  <c r="M88" i="18"/>
  <c r="J96" i="18"/>
  <c r="K96" i="18"/>
  <c r="L96" i="18" s="1"/>
  <c r="M96" i="18"/>
  <c r="M104" i="18"/>
  <c r="J104" i="18"/>
  <c r="K104" i="18"/>
  <c r="L104" i="18" s="1"/>
  <c r="M112" i="18"/>
  <c r="J112" i="18"/>
  <c r="K112" i="18"/>
  <c r="L112" i="18" s="1"/>
  <c r="M120" i="18"/>
  <c r="J120" i="18"/>
  <c r="K120" i="18"/>
  <c r="L120" i="18" s="1"/>
  <c r="M128" i="18"/>
  <c r="J128" i="18"/>
  <c r="K128" i="18"/>
  <c r="L128" i="18" s="1"/>
  <c r="M136" i="18"/>
  <c r="J136" i="18"/>
  <c r="K136" i="18"/>
  <c r="L136" i="18" s="1"/>
  <c r="M144" i="18"/>
  <c r="J144" i="18"/>
  <c r="K144" i="18"/>
  <c r="L144" i="18" s="1"/>
  <c r="M152" i="18"/>
  <c r="J152" i="18"/>
  <c r="K152" i="18"/>
  <c r="L152" i="18" s="1"/>
  <c r="J160" i="18"/>
  <c r="K160" i="18"/>
  <c r="L160" i="18" s="1"/>
  <c r="M160" i="18"/>
  <c r="J168" i="18"/>
  <c r="K168" i="18"/>
  <c r="L168" i="18" s="1"/>
  <c r="M168" i="18"/>
  <c r="J176" i="18"/>
  <c r="K176" i="18"/>
  <c r="L176" i="18" s="1"/>
  <c r="M176" i="18"/>
  <c r="J184" i="18"/>
  <c r="K184" i="18"/>
  <c r="L184" i="18" s="1"/>
  <c r="M184" i="18"/>
  <c r="K192" i="18"/>
  <c r="L192" i="18" s="1"/>
  <c r="M192" i="18"/>
  <c r="J192" i="18"/>
  <c r="J200" i="18"/>
  <c r="K200" i="18"/>
  <c r="L200" i="18" s="1"/>
  <c r="M200" i="18"/>
  <c r="K208" i="18"/>
  <c r="L208" i="18" s="1"/>
  <c r="J208" i="18"/>
  <c r="M208" i="18"/>
  <c r="J216" i="18"/>
  <c r="K216" i="18"/>
  <c r="L216" i="18" s="1"/>
  <c r="M216" i="18"/>
  <c r="K224" i="18"/>
  <c r="L224" i="18" s="1"/>
  <c r="J224" i="18"/>
  <c r="M224" i="18"/>
  <c r="J232" i="18"/>
  <c r="K232" i="18"/>
  <c r="L232" i="18" s="1"/>
  <c r="M232" i="18"/>
  <c r="J240" i="18"/>
  <c r="M240" i="18"/>
  <c r="K240" i="18"/>
  <c r="L240" i="18" s="1"/>
  <c r="M248" i="18"/>
  <c r="J248" i="18"/>
  <c r="K248" i="18"/>
  <c r="L248" i="18" s="1"/>
  <c r="J256" i="18"/>
  <c r="K256" i="18"/>
  <c r="L256" i="18" s="1"/>
  <c r="M256" i="18"/>
  <c r="J264" i="18"/>
  <c r="K264" i="18"/>
  <c r="L264" i="18" s="1"/>
  <c r="M264" i="18"/>
  <c r="J272" i="18"/>
  <c r="K272" i="18"/>
  <c r="L272" i="18" s="1"/>
  <c r="M272" i="18"/>
  <c r="J280" i="18"/>
  <c r="K280" i="18"/>
  <c r="L280" i="18" s="1"/>
  <c r="M280" i="18"/>
  <c r="J288" i="18"/>
  <c r="K288" i="18"/>
  <c r="L288" i="18" s="1"/>
  <c r="M288" i="18"/>
  <c r="J296" i="18"/>
  <c r="K296" i="18"/>
  <c r="L296" i="18" s="1"/>
  <c r="M296" i="18"/>
  <c r="J304" i="18"/>
  <c r="M304" i="18"/>
  <c r="K304" i="18"/>
  <c r="L304" i="18" s="1"/>
  <c r="K312" i="18"/>
  <c r="L312" i="18" s="1"/>
  <c r="M312" i="18"/>
  <c r="J312" i="18"/>
  <c r="J320" i="18"/>
  <c r="M320" i="18"/>
  <c r="K320" i="18"/>
  <c r="L320" i="18" s="1"/>
  <c r="J328" i="18"/>
  <c r="K328" i="18"/>
  <c r="L328" i="18" s="1"/>
  <c r="M328" i="18"/>
  <c r="K336" i="18"/>
  <c r="L336" i="18" s="1"/>
  <c r="J336" i="18"/>
  <c r="M336" i="18"/>
  <c r="J343" i="18"/>
  <c r="K343" i="18"/>
  <c r="L343" i="18" s="1"/>
  <c r="M343" i="18"/>
  <c r="J351" i="18"/>
  <c r="K351" i="18"/>
  <c r="L351" i="18" s="1"/>
  <c r="M351" i="18"/>
  <c r="K359" i="18"/>
  <c r="L359" i="18" s="1"/>
  <c r="J359" i="18"/>
  <c r="M359" i="18"/>
  <c r="M372" i="18"/>
  <c r="J372" i="18"/>
  <c r="K372" i="18"/>
  <c r="L372" i="18" s="1"/>
  <c r="K380" i="18"/>
  <c r="L380" i="18" s="1"/>
  <c r="M380" i="18"/>
  <c r="J380" i="18"/>
  <c r="J388" i="18"/>
  <c r="K388" i="18"/>
  <c r="L388" i="18" s="1"/>
  <c r="M388" i="18"/>
  <c r="J396" i="18"/>
  <c r="K396" i="18"/>
  <c r="L396" i="18" s="1"/>
  <c r="M396" i="18"/>
  <c r="M404" i="18"/>
  <c r="J404" i="18"/>
  <c r="K404" i="18"/>
  <c r="L404" i="18" s="1"/>
  <c r="K412" i="18"/>
  <c r="L412" i="18" s="1"/>
  <c r="M412" i="18"/>
  <c r="J412" i="18"/>
  <c r="J420" i="18"/>
  <c r="K420" i="18"/>
  <c r="L420" i="18" s="1"/>
  <c r="M420" i="18"/>
  <c r="K428" i="18"/>
  <c r="L428" i="18" s="1"/>
  <c r="J428" i="18"/>
  <c r="M428" i="18"/>
  <c r="J436" i="18"/>
  <c r="M436" i="18"/>
  <c r="K436" i="18"/>
  <c r="L436" i="18" s="1"/>
  <c r="K444" i="18"/>
  <c r="L444" i="18" s="1"/>
  <c r="J444" i="18"/>
  <c r="M444" i="18"/>
  <c r="J452" i="18"/>
  <c r="K452" i="18"/>
  <c r="L452" i="18" s="1"/>
  <c r="M452" i="18"/>
  <c r="K460" i="18"/>
  <c r="L460" i="18" s="1"/>
  <c r="J460" i="18"/>
  <c r="M460" i="18"/>
  <c r="J468" i="18"/>
  <c r="K468" i="18"/>
  <c r="L468" i="18" s="1"/>
  <c r="M468" i="18"/>
  <c r="M476" i="18"/>
  <c r="K476" i="18"/>
  <c r="L476" i="18" s="1"/>
  <c r="J476" i="18"/>
  <c r="J484" i="18"/>
  <c r="K484" i="18"/>
  <c r="L484" i="18" s="1"/>
  <c r="M484" i="18"/>
  <c r="J492" i="18"/>
  <c r="M492" i="18"/>
  <c r="K492" i="18"/>
  <c r="L492" i="18" s="1"/>
  <c r="J500" i="18"/>
  <c r="K500" i="18"/>
  <c r="L500" i="18" s="1"/>
  <c r="M500" i="18"/>
  <c r="J33" i="18"/>
  <c r="K33" i="18"/>
  <c r="L33" i="18" s="1"/>
  <c r="M33" i="18"/>
  <c r="K57" i="18"/>
  <c r="L57" i="18" s="1"/>
  <c r="M57" i="18"/>
  <c r="J57" i="18"/>
  <c r="J105" i="18"/>
  <c r="K105" i="18"/>
  <c r="L105" i="18" s="1"/>
  <c r="M105" i="18"/>
  <c r="J50" i="18"/>
  <c r="K50" i="18"/>
  <c r="L50" i="18" s="1"/>
  <c r="M50" i="18"/>
  <c r="J106" i="18"/>
  <c r="K106" i="18"/>
  <c r="L106" i="18" s="1"/>
  <c r="M106" i="18"/>
  <c r="M250" i="18"/>
  <c r="J250" i="18"/>
  <c r="K250" i="18"/>
  <c r="L250" i="18" s="1"/>
  <c r="M266" i="18"/>
  <c r="J266" i="18"/>
  <c r="K266" i="18"/>
  <c r="L266" i="18" s="1"/>
  <c r="M282" i="18"/>
  <c r="J282" i="18"/>
  <c r="K282" i="18"/>
  <c r="L282" i="18" s="1"/>
  <c r="K374" i="18"/>
  <c r="L374" i="18" s="1"/>
  <c r="J374" i="18"/>
  <c r="M374" i="18"/>
  <c r="J398" i="18"/>
  <c r="K398" i="18"/>
  <c r="L398" i="18" s="1"/>
  <c r="M398" i="18"/>
  <c r="J32" i="18"/>
  <c r="K32" i="18"/>
  <c r="L32" i="18" s="1"/>
  <c r="M32" i="18"/>
  <c r="J48" i="18"/>
  <c r="K48" i="18"/>
  <c r="L48" i="18" s="1"/>
  <c r="M48" i="18"/>
  <c r="J56" i="18"/>
  <c r="K56" i="18"/>
  <c r="L56" i="18" s="1"/>
  <c r="M56" i="18"/>
  <c r="J11" i="18"/>
  <c r="F11" i="18" s="1"/>
  <c r="K11" i="18"/>
  <c r="L11" i="18" s="1"/>
  <c r="M11" i="18"/>
  <c r="J19" i="18"/>
  <c r="K19" i="18"/>
  <c r="L19" i="18" s="1"/>
  <c r="M19" i="18"/>
  <c r="J27" i="18"/>
  <c r="K27" i="18"/>
  <c r="L27" i="18" s="1"/>
  <c r="M27" i="18"/>
  <c r="J35" i="18"/>
  <c r="K35" i="18"/>
  <c r="L35" i="18" s="1"/>
  <c r="M35" i="18"/>
  <c r="M43" i="18"/>
  <c r="J43" i="18"/>
  <c r="K43" i="18"/>
  <c r="L43" i="18" s="1"/>
  <c r="M51" i="18"/>
  <c r="J51" i="18"/>
  <c r="K51" i="18"/>
  <c r="L51" i="18" s="1"/>
  <c r="K59" i="18"/>
  <c r="L59" i="18" s="1"/>
  <c r="M59" i="18"/>
  <c r="J59" i="18"/>
  <c r="J67" i="18"/>
  <c r="K67" i="18"/>
  <c r="L67" i="18" s="1"/>
  <c r="M67" i="18"/>
  <c r="J75" i="18"/>
  <c r="K75" i="18"/>
  <c r="L75" i="18" s="1"/>
  <c r="M75" i="18"/>
  <c r="J83" i="18"/>
  <c r="K83" i="18"/>
  <c r="L83" i="18" s="1"/>
  <c r="M83" i="18"/>
  <c r="M91" i="18"/>
  <c r="J91" i="18"/>
  <c r="K91" i="18"/>
  <c r="L91" i="18" s="1"/>
  <c r="J99" i="18"/>
  <c r="K99" i="18"/>
  <c r="L99" i="18" s="1"/>
  <c r="M99" i="18"/>
  <c r="K107" i="18"/>
  <c r="L107" i="18" s="1"/>
  <c r="M107" i="18"/>
  <c r="J107" i="18"/>
  <c r="K115" i="18"/>
  <c r="L115" i="18" s="1"/>
  <c r="M115" i="18"/>
  <c r="J115" i="18"/>
  <c r="K123" i="18"/>
  <c r="L123" i="18" s="1"/>
  <c r="M123" i="18"/>
  <c r="J123" i="18"/>
  <c r="K131" i="18"/>
  <c r="L131" i="18" s="1"/>
  <c r="M131" i="18"/>
  <c r="J131" i="18"/>
  <c r="K139" i="18"/>
  <c r="L139" i="18" s="1"/>
  <c r="M139" i="18"/>
  <c r="J139" i="18"/>
  <c r="K147" i="18"/>
  <c r="L147" i="18" s="1"/>
  <c r="M147" i="18"/>
  <c r="J147" i="18"/>
  <c r="J155" i="18"/>
  <c r="K155" i="18"/>
  <c r="L155" i="18" s="1"/>
  <c r="M155" i="18"/>
  <c r="J163" i="18"/>
  <c r="K163" i="18"/>
  <c r="L163" i="18" s="1"/>
  <c r="M163" i="18"/>
  <c r="J171" i="18"/>
  <c r="K171" i="18"/>
  <c r="L171" i="18" s="1"/>
  <c r="M171" i="18"/>
  <c r="J179" i="18"/>
  <c r="K179" i="18"/>
  <c r="L179" i="18" s="1"/>
  <c r="M179" i="18"/>
  <c r="J187" i="18"/>
  <c r="K187" i="18"/>
  <c r="L187" i="18" s="1"/>
  <c r="M187" i="18"/>
  <c r="J195" i="18"/>
  <c r="K195" i="18"/>
  <c r="L195" i="18" s="1"/>
  <c r="M195" i="18"/>
  <c r="M203" i="18"/>
  <c r="J203" i="18"/>
  <c r="K203" i="18"/>
  <c r="L203" i="18" s="1"/>
  <c r="J211" i="18"/>
  <c r="K211" i="18"/>
  <c r="L211" i="18" s="1"/>
  <c r="M211" i="18"/>
  <c r="M219" i="18"/>
  <c r="J219" i="18"/>
  <c r="K219" i="18"/>
  <c r="L219" i="18" s="1"/>
  <c r="J227" i="18"/>
  <c r="K227" i="18"/>
  <c r="L227" i="18" s="1"/>
  <c r="M227" i="18"/>
  <c r="M235" i="18"/>
  <c r="J235" i="18"/>
  <c r="K235" i="18"/>
  <c r="L235" i="18" s="1"/>
  <c r="J243" i="18"/>
  <c r="K243" i="18"/>
  <c r="L243" i="18" s="1"/>
  <c r="M243" i="18"/>
  <c r="J251" i="18"/>
  <c r="K251" i="18"/>
  <c r="L251" i="18" s="1"/>
  <c r="M251" i="18"/>
  <c r="J259" i="18"/>
  <c r="K259" i="18"/>
  <c r="L259" i="18" s="1"/>
  <c r="M259" i="18"/>
  <c r="J267" i="18"/>
  <c r="K267" i="18"/>
  <c r="L267" i="18" s="1"/>
  <c r="M267" i="18"/>
  <c r="J275" i="18"/>
  <c r="K275" i="18"/>
  <c r="L275" i="18" s="1"/>
  <c r="M275" i="18"/>
  <c r="J283" i="18"/>
  <c r="K283" i="18"/>
  <c r="L283" i="18" s="1"/>
  <c r="M283" i="18"/>
  <c r="J291" i="18"/>
  <c r="K291" i="18"/>
  <c r="L291" i="18" s="1"/>
  <c r="M291" i="18"/>
  <c r="J299" i="18"/>
  <c r="K299" i="18"/>
  <c r="L299" i="18" s="1"/>
  <c r="M299" i="18"/>
  <c r="M307" i="18"/>
  <c r="J307" i="18"/>
  <c r="K307" i="18"/>
  <c r="L307" i="18" s="1"/>
  <c r="J315" i="18"/>
  <c r="K315" i="18"/>
  <c r="L315" i="18" s="1"/>
  <c r="M315" i="18"/>
  <c r="M323" i="18"/>
  <c r="J323" i="18"/>
  <c r="K323" i="18"/>
  <c r="L323" i="18" s="1"/>
  <c r="J331" i="18"/>
  <c r="M331" i="18"/>
  <c r="K331" i="18"/>
  <c r="L331" i="18" s="1"/>
  <c r="K346" i="18"/>
  <c r="L346" i="18" s="1"/>
  <c r="M346" i="18"/>
  <c r="J346" i="18"/>
  <c r="J354" i="18"/>
  <c r="K354" i="18"/>
  <c r="L354" i="18" s="1"/>
  <c r="M354" i="18"/>
  <c r="J362" i="18"/>
  <c r="K362" i="18"/>
  <c r="L362" i="18" s="1"/>
  <c r="M362" i="18"/>
  <c r="M367" i="18"/>
  <c r="J367" i="18"/>
  <c r="K367" i="18"/>
  <c r="L367" i="18" s="1"/>
  <c r="K375" i="18"/>
  <c r="L375" i="18" s="1"/>
  <c r="M375" i="18"/>
  <c r="J375" i="18"/>
  <c r="J383" i="18"/>
  <c r="K383" i="18"/>
  <c r="L383" i="18" s="1"/>
  <c r="M383" i="18"/>
  <c r="J391" i="18"/>
  <c r="K391" i="18"/>
  <c r="L391" i="18" s="1"/>
  <c r="M391" i="18"/>
  <c r="M399" i="18"/>
  <c r="J399" i="18"/>
  <c r="K399" i="18"/>
  <c r="L399" i="18" s="1"/>
  <c r="K407" i="18"/>
  <c r="L407" i="18" s="1"/>
  <c r="M407" i="18"/>
  <c r="J407" i="18"/>
  <c r="J415" i="18"/>
  <c r="K415" i="18"/>
  <c r="L415" i="18" s="1"/>
  <c r="M415" i="18"/>
  <c r="K423" i="18"/>
  <c r="L423" i="18" s="1"/>
  <c r="J423" i="18"/>
  <c r="M423" i="18"/>
  <c r="M431" i="18"/>
  <c r="J431" i="18"/>
  <c r="K431" i="18"/>
  <c r="L431" i="18" s="1"/>
  <c r="K439" i="18"/>
  <c r="L439" i="18" s="1"/>
  <c r="M439" i="18"/>
  <c r="J439" i="18"/>
  <c r="J447" i="18"/>
  <c r="K447" i="18"/>
  <c r="L447" i="18" s="1"/>
  <c r="M447" i="18"/>
  <c r="K455" i="18"/>
  <c r="L455" i="18" s="1"/>
  <c r="J455" i="18"/>
  <c r="M455" i="18"/>
  <c r="M463" i="18"/>
  <c r="K463" i="18"/>
  <c r="L463" i="18" s="1"/>
  <c r="J463" i="18"/>
  <c r="J471" i="18"/>
  <c r="K471" i="18"/>
  <c r="L471" i="18" s="1"/>
  <c r="M471" i="18"/>
  <c r="J479" i="18"/>
  <c r="M479" i="18"/>
  <c r="K479" i="18"/>
  <c r="L479" i="18" s="1"/>
  <c r="J487" i="18"/>
  <c r="K487" i="18"/>
  <c r="L487" i="18" s="1"/>
  <c r="M487" i="18"/>
  <c r="M495" i="18"/>
  <c r="K495" i="18"/>
  <c r="L495" i="18" s="1"/>
  <c r="J495" i="18"/>
  <c r="J503" i="18"/>
  <c r="K503" i="18"/>
  <c r="L503" i="18" s="1"/>
  <c r="M503" i="18"/>
  <c r="J65" i="18"/>
  <c r="K65" i="18"/>
  <c r="L65" i="18" s="1"/>
  <c r="M65" i="18"/>
  <c r="J113" i="18"/>
  <c r="K113" i="18"/>
  <c r="L113" i="18" s="1"/>
  <c r="M113" i="18"/>
  <c r="J137" i="18"/>
  <c r="K137" i="18"/>
  <c r="L137" i="18" s="1"/>
  <c r="M137" i="18"/>
  <c r="J177" i="18"/>
  <c r="K177" i="18"/>
  <c r="L177" i="18" s="1"/>
  <c r="M177" i="18"/>
  <c r="J66" i="18"/>
  <c r="K66" i="18"/>
  <c r="L66" i="18" s="1"/>
  <c r="M66" i="18"/>
  <c r="J122" i="18"/>
  <c r="K122" i="18"/>
  <c r="L122" i="18" s="1"/>
  <c r="M122" i="18"/>
  <c r="M298" i="18"/>
  <c r="J298" i="18"/>
  <c r="K298" i="18"/>
  <c r="L298" i="18" s="1"/>
  <c r="J340" i="18"/>
  <c r="K340" i="18"/>
  <c r="L340" i="18" s="1"/>
  <c r="M340" i="18"/>
  <c r="K390" i="18"/>
  <c r="L390" i="18" s="1"/>
  <c r="M390" i="18"/>
  <c r="J390" i="18"/>
  <c r="J406" i="18"/>
  <c r="K406" i="18"/>
  <c r="L406" i="18" s="1"/>
  <c r="M406" i="18"/>
  <c r="J430" i="18"/>
  <c r="K430" i="18"/>
  <c r="L430" i="18" s="1"/>
  <c r="M430" i="18"/>
  <c r="K454" i="18"/>
  <c r="L454" i="18" s="1"/>
  <c r="M454" i="18"/>
  <c r="J454" i="18"/>
  <c r="J462" i="18"/>
  <c r="K462" i="18"/>
  <c r="L462" i="18" s="1"/>
  <c r="M462" i="18"/>
  <c r="J21" i="18"/>
  <c r="K21" i="18"/>
  <c r="L21" i="18" s="1"/>
  <c r="M21" i="18"/>
  <c r="J29" i="18"/>
  <c r="K29" i="18"/>
  <c r="L29" i="18" s="1"/>
  <c r="M29" i="18"/>
  <c r="J40" i="18"/>
  <c r="K40" i="18"/>
  <c r="L40" i="18" s="1"/>
  <c r="M40" i="18"/>
  <c r="M14" i="18"/>
  <c r="J14" i="18"/>
  <c r="K14" i="18"/>
  <c r="L14" i="18" s="1"/>
  <c r="M22" i="18"/>
  <c r="J22" i="18"/>
  <c r="K22" i="18"/>
  <c r="L22" i="18" s="1"/>
  <c r="K30" i="18"/>
  <c r="L30" i="18" s="1"/>
  <c r="M30" i="18"/>
  <c r="J30" i="18"/>
  <c r="J38" i="18"/>
  <c r="K38" i="18"/>
  <c r="L38" i="18" s="1"/>
  <c r="M38" i="18"/>
  <c r="J46" i="18"/>
  <c r="K46" i="18"/>
  <c r="L46" i="18" s="1"/>
  <c r="M46" i="18"/>
  <c r="J54" i="18"/>
  <c r="K54" i="18"/>
  <c r="L54" i="18" s="1"/>
  <c r="M54" i="18"/>
  <c r="J62" i="18"/>
  <c r="K62" i="18"/>
  <c r="L62" i="18" s="1"/>
  <c r="M62" i="18"/>
  <c r="J70" i="18"/>
  <c r="K70" i="18"/>
  <c r="L70" i="18" s="1"/>
  <c r="M70" i="18"/>
  <c r="M78" i="18"/>
  <c r="J78" i="18"/>
  <c r="K78" i="18"/>
  <c r="L78" i="18" s="1"/>
  <c r="J86" i="18"/>
  <c r="K86" i="18"/>
  <c r="L86" i="18" s="1"/>
  <c r="M86" i="18"/>
  <c r="J94" i="18"/>
  <c r="K94" i="18"/>
  <c r="L94" i="18" s="1"/>
  <c r="M94" i="18"/>
  <c r="K102" i="18"/>
  <c r="L102" i="18" s="1"/>
  <c r="M102" i="18"/>
  <c r="J102" i="18"/>
  <c r="J110" i="18"/>
  <c r="K110" i="18"/>
  <c r="L110" i="18" s="1"/>
  <c r="M110" i="18"/>
  <c r="J118" i="18"/>
  <c r="K118" i="18"/>
  <c r="L118" i="18" s="1"/>
  <c r="M118" i="18"/>
  <c r="J126" i="18"/>
  <c r="K126" i="18"/>
  <c r="L126" i="18" s="1"/>
  <c r="M126" i="18"/>
  <c r="J134" i="18"/>
  <c r="K134" i="18"/>
  <c r="L134" i="18" s="1"/>
  <c r="M134" i="18"/>
  <c r="J142" i="18"/>
  <c r="K142" i="18"/>
  <c r="L142" i="18" s="1"/>
  <c r="M142" i="18"/>
  <c r="J150" i="18"/>
  <c r="K150" i="18"/>
  <c r="L150" i="18" s="1"/>
  <c r="M150" i="18"/>
  <c r="J158" i="18"/>
  <c r="K158" i="18"/>
  <c r="L158" i="18" s="1"/>
  <c r="M158" i="18"/>
  <c r="J166" i="18"/>
  <c r="K166" i="18"/>
  <c r="L166" i="18" s="1"/>
  <c r="M166" i="18"/>
  <c r="J174" i="18"/>
  <c r="K174" i="18"/>
  <c r="L174" i="18" s="1"/>
  <c r="M174" i="18"/>
  <c r="J182" i="18"/>
  <c r="K182" i="18"/>
  <c r="L182" i="18" s="1"/>
  <c r="M182" i="18"/>
  <c r="M190" i="18"/>
  <c r="J190" i="18"/>
  <c r="K190" i="18"/>
  <c r="L190" i="18" s="1"/>
  <c r="K198" i="18"/>
  <c r="L198" i="18" s="1"/>
  <c r="M198" i="18"/>
  <c r="J198" i="18"/>
  <c r="J206" i="18"/>
  <c r="M206" i="18"/>
  <c r="K206" i="18"/>
  <c r="L206" i="18" s="1"/>
  <c r="K214" i="18"/>
  <c r="L214" i="18" s="1"/>
  <c r="M214" i="18"/>
  <c r="J214" i="18"/>
  <c r="J222" i="18"/>
  <c r="M222" i="18"/>
  <c r="K222" i="18"/>
  <c r="L222" i="18" s="1"/>
  <c r="K230" i="18"/>
  <c r="L230" i="18" s="1"/>
  <c r="M230" i="18"/>
  <c r="J230" i="18"/>
  <c r="J238" i="18"/>
  <c r="K238" i="18"/>
  <c r="L238" i="18" s="1"/>
  <c r="M238" i="18"/>
  <c r="K246" i="18"/>
  <c r="L246" i="18" s="1"/>
  <c r="J246" i="18"/>
  <c r="M246" i="18"/>
  <c r="J254" i="18"/>
  <c r="K254" i="18"/>
  <c r="L254" i="18" s="1"/>
  <c r="M254" i="18"/>
  <c r="J262" i="18"/>
  <c r="K262" i="18"/>
  <c r="L262" i="18" s="1"/>
  <c r="M262" i="18"/>
  <c r="J270" i="18"/>
  <c r="K270" i="18"/>
  <c r="L270" i="18" s="1"/>
  <c r="M270" i="18"/>
  <c r="J278" i="18"/>
  <c r="K278" i="18"/>
  <c r="L278" i="18" s="1"/>
  <c r="M278" i="18"/>
  <c r="J286" i="18"/>
  <c r="K286" i="18"/>
  <c r="L286" i="18" s="1"/>
  <c r="M286" i="18"/>
  <c r="J294" i="18"/>
  <c r="K294" i="18"/>
  <c r="L294" i="18" s="1"/>
  <c r="M294" i="18"/>
  <c r="K302" i="18"/>
  <c r="L302" i="18" s="1"/>
  <c r="M302" i="18"/>
  <c r="J302" i="18"/>
  <c r="J310" i="18"/>
  <c r="K310" i="18"/>
  <c r="L310" i="18" s="1"/>
  <c r="M310" i="18"/>
  <c r="K318" i="18"/>
  <c r="L318" i="18" s="1"/>
  <c r="J318" i="18"/>
  <c r="M318" i="18"/>
  <c r="J326" i="18"/>
  <c r="K326" i="18"/>
  <c r="L326" i="18" s="1"/>
  <c r="M326" i="18"/>
  <c r="M334" i="18"/>
  <c r="J334" i="18"/>
  <c r="K334" i="18"/>
  <c r="L334" i="18" s="1"/>
  <c r="K339" i="18"/>
  <c r="L339" i="18" s="1"/>
  <c r="M339" i="18"/>
  <c r="J339" i="18"/>
  <c r="M341" i="18"/>
  <c r="J341" i="18"/>
  <c r="K341" i="18"/>
  <c r="L341" i="18" s="1"/>
  <c r="J349" i="18"/>
  <c r="K349" i="18"/>
  <c r="L349" i="18" s="1"/>
  <c r="M349" i="18"/>
  <c r="K357" i="18"/>
  <c r="L357" i="18" s="1"/>
  <c r="M357" i="18"/>
  <c r="J357" i="18"/>
  <c r="H357" i="18" s="1"/>
  <c r="I357" i="18" s="1"/>
  <c r="M365" i="18"/>
  <c r="K365" i="18"/>
  <c r="L365" i="18" s="1"/>
  <c r="J365" i="18"/>
  <c r="K370" i="18"/>
  <c r="L370" i="18" s="1"/>
  <c r="M370" i="18"/>
  <c r="J370" i="18"/>
  <c r="J378" i="18"/>
  <c r="K378" i="18"/>
  <c r="L378" i="18" s="1"/>
  <c r="M378" i="18"/>
  <c r="J386" i="18"/>
  <c r="K386" i="18"/>
  <c r="L386" i="18" s="1"/>
  <c r="M386" i="18"/>
  <c r="M394" i="18"/>
  <c r="J394" i="18"/>
  <c r="K394" i="18"/>
  <c r="L394" i="18" s="1"/>
  <c r="M402" i="18"/>
  <c r="K402" i="18"/>
  <c r="L402" i="18" s="1"/>
  <c r="J402" i="18"/>
  <c r="J410" i="18"/>
  <c r="K410" i="18"/>
  <c r="L410" i="18" s="1"/>
  <c r="M410" i="18"/>
  <c r="J418" i="18"/>
  <c r="K418" i="18"/>
  <c r="L418" i="18" s="1"/>
  <c r="M418" i="18"/>
  <c r="M426" i="18"/>
  <c r="J426" i="18"/>
  <c r="K426" i="18"/>
  <c r="L426" i="18" s="1"/>
  <c r="M434" i="18"/>
  <c r="J434" i="18"/>
  <c r="K434" i="18"/>
  <c r="L434" i="18" s="1"/>
  <c r="J442" i="18"/>
  <c r="K442" i="18"/>
  <c r="L442" i="18" s="1"/>
  <c r="M442" i="18"/>
  <c r="J450" i="18"/>
  <c r="K450" i="18"/>
  <c r="L450" i="18" s="1"/>
  <c r="M450" i="18"/>
  <c r="J458" i="18"/>
  <c r="K458" i="18"/>
  <c r="L458" i="18" s="1"/>
  <c r="M458" i="18"/>
  <c r="J466" i="18"/>
  <c r="K466" i="18"/>
  <c r="L466" i="18" s="1"/>
  <c r="M466" i="18"/>
  <c r="K474" i="18"/>
  <c r="L474" i="18" s="1"/>
  <c r="M474" i="18"/>
  <c r="J474" i="18"/>
  <c r="M482" i="18"/>
  <c r="J482" i="18"/>
  <c r="K482" i="18"/>
  <c r="L482" i="18" s="1"/>
  <c r="J490" i="18"/>
  <c r="K490" i="18"/>
  <c r="L490" i="18" s="1"/>
  <c r="M490" i="18"/>
  <c r="J498" i="18"/>
  <c r="K498" i="18"/>
  <c r="L498" i="18" s="1"/>
  <c r="M498" i="18"/>
  <c r="B69" i="14"/>
  <c r="C69" i="14"/>
  <c r="B70" i="14"/>
  <c r="C70" i="14"/>
  <c r="B71" i="14"/>
  <c r="C71" i="14"/>
  <c r="B72" i="14"/>
  <c r="C72" i="14"/>
  <c r="B73" i="14"/>
  <c r="C73" i="14"/>
  <c r="B74" i="14"/>
  <c r="C74" i="14"/>
  <c r="B75" i="14"/>
  <c r="C75" i="14"/>
  <c r="B76" i="14"/>
  <c r="C76" i="14"/>
  <c r="B77" i="14"/>
  <c r="C77" i="14"/>
  <c r="B78" i="14"/>
  <c r="C78" i="14"/>
  <c r="B79" i="14"/>
  <c r="C79" i="14"/>
  <c r="B80" i="14"/>
  <c r="C80" i="14"/>
  <c r="B81" i="14"/>
  <c r="C81" i="14"/>
  <c r="B82" i="14"/>
  <c r="C82" i="14"/>
  <c r="B83" i="14"/>
  <c r="C83" i="14"/>
  <c r="B84" i="14"/>
  <c r="C84" i="14"/>
  <c r="B85" i="14"/>
  <c r="C85" i="14"/>
  <c r="B86" i="14"/>
  <c r="C86" i="14"/>
  <c r="B87" i="14"/>
  <c r="C87" i="14"/>
  <c r="B88" i="14"/>
  <c r="C88" i="14"/>
  <c r="B89" i="14"/>
  <c r="C89" i="14"/>
  <c r="B90" i="14"/>
  <c r="C90" i="14"/>
  <c r="B91" i="14"/>
  <c r="C91" i="14"/>
  <c r="B92" i="14"/>
  <c r="C92" i="14"/>
  <c r="B93" i="14"/>
  <c r="C93" i="14"/>
  <c r="B94" i="14"/>
  <c r="C94" i="14"/>
  <c r="B95" i="14"/>
  <c r="C95" i="14"/>
  <c r="B96" i="14"/>
  <c r="C96" i="14"/>
  <c r="B97" i="14"/>
  <c r="C97" i="14"/>
  <c r="B98" i="14"/>
  <c r="C98" i="14"/>
  <c r="B99" i="14"/>
  <c r="C99" i="14"/>
  <c r="B100" i="14"/>
  <c r="C100" i="14"/>
  <c r="B101" i="14"/>
  <c r="C101" i="14"/>
  <c r="B102" i="14"/>
  <c r="C102" i="14"/>
  <c r="B103" i="14"/>
  <c r="C103" i="14"/>
  <c r="B104" i="14"/>
  <c r="C104" i="14"/>
  <c r="B105" i="14"/>
  <c r="C105" i="14"/>
  <c r="B106" i="14"/>
  <c r="C106" i="14"/>
  <c r="B107" i="14"/>
  <c r="C107" i="14"/>
  <c r="B108" i="14"/>
  <c r="C108" i="14"/>
  <c r="B109" i="14"/>
  <c r="C109" i="14"/>
  <c r="B110" i="14"/>
  <c r="C110" i="14"/>
  <c r="B111" i="14"/>
  <c r="C111" i="14"/>
  <c r="B112" i="14"/>
  <c r="C112" i="14"/>
  <c r="B113" i="14"/>
  <c r="C113" i="14"/>
  <c r="B114" i="14"/>
  <c r="C114" i="14"/>
  <c r="B115" i="14"/>
  <c r="C115" i="14"/>
  <c r="B116" i="14"/>
  <c r="C116" i="14"/>
  <c r="B117" i="14"/>
  <c r="C117" i="14"/>
  <c r="B118" i="14"/>
  <c r="C118" i="14"/>
  <c r="B119" i="14"/>
  <c r="C119" i="14"/>
  <c r="B120" i="14"/>
  <c r="C120" i="14"/>
  <c r="B121" i="14"/>
  <c r="C121" i="14"/>
  <c r="B122" i="14"/>
  <c r="C122" i="14"/>
  <c r="B123" i="14"/>
  <c r="C123" i="14"/>
  <c r="B124" i="14"/>
  <c r="C124" i="14"/>
  <c r="B125" i="14"/>
  <c r="C125" i="14"/>
  <c r="B126" i="14"/>
  <c r="C126" i="14"/>
  <c r="B127" i="14"/>
  <c r="C127" i="14"/>
  <c r="B128" i="14"/>
  <c r="C128" i="14"/>
  <c r="B129" i="14"/>
  <c r="C129" i="14"/>
  <c r="B130" i="14"/>
  <c r="C130" i="14"/>
  <c r="B131" i="14"/>
  <c r="C131" i="14"/>
  <c r="B132" i="14"/>
  <c r="C132" i="14"/>
  <c r="B133" i="14"/>
  <c r="C133" i="14"/>
  <c r="B134" i="14"/>
  <c r="C134" i="14"/>
  <c r="B135" i="14"/>
  <c r="C135" i="14"/>
  <c r="B136" i="14"/>
  <c r="C136" i="14"/>
  <c r="B137" i="14"/>
  <c r="C137" i="14"/>
  <c r="B138" i="14"/>
  <c r="C138" i="14"/>
  <c r="B139" i="14"/>
  <c r="C139" i="14"/>
  <c r="B140" i="14"/>
  <c r="C140" i="14"/>
  <c r="B141" i="14"/>
  <c r="C141" i="14"/>
  <c r="B142" i="14"/>
  <c r="C142" i="14"/>
  <c r="B143" i="14"/>
  <c r="C143" i="14"/>
  <c r="B144" i="14"/>
  <c r="C144" i="14"/>
  <c r="B145" i="14"/>
  <c r="C145" i="14"/>
  <c r="B146" i="14"/>
  <c r="C146" i="14"/>
  <c r="B147" i="14"/>
  <c r="C147" i="14"/>
  <c r="B148" i="14"/>
  <c r="C148" i="14"/>
  <c r="B149" i="14"/>
  <c r="C149" i="14"/>
  <c r="B150" i="14"/>
  <c r="C150" i="14"/>
  <c r="B151" i="14"/>
  <c r="C151" i="14"/>
  <c r="B152" i="14"/>
  <c r="C152" i="14"/>
  <c r="B153" i="14"/>
  <c r="C153" i="14"/>
  <c r="B154" i="14"/>
  <c r="C154" i="14"/>
  <c r="B155" i="14"/>
  <c r="C155" i="14"/>
  <c r="B156" i="14"/>
  <c r="C156" i="14"/>
  <c r="B157" i="14"/>
  <c r="C157" i="14"/>
  <c r="B158" i="14"/>
  <c r="C158" i="14"/>
  <c r="B159" i="14"/>
  <c r="C159" i="14"/>
  <c r="B160" i="14"/>
  <c r="C160" i="14"/>
  <c r="B161" i="14"/>
  <c r="C161" i="14"/>
  <c r="B162" i="14"/>
  <c r="C162" i="14"/>
  <c r="B163" i="14"/>
  <c r="C163" i="14"/>
  <c r="B164" i="14"/>
  <c r="C164" i="14"/>
  <c r="B165" i="14"/>
  <c r="C165" i="14"/>
  <c r="B166" i="14"/>
  <c r="C166" i="14"/>
  <c r="B167" i="14"/>
  <c r="C167" i="14"/>
  <c r="B168" i="14"/>
  <c r="C168" i="14"/>
  <c r="B169" i="14"/>
  <c r="C169" i="14"/>
  <c r="B170" i="14"/>
  <c r="C170" i="14"/>
  <c r="B171" i="14"/>
  <c r="C171" i="14"/>
  <c r="B172" i="14"/>
  <c r="C172" i="14"/>
  <c r="B173" i="14"/>
  <c r="C173" i="14"/>
  <c r="B174" i="14"/>
  <c r="C174" i="14"/>
  <c r="B175" i="14"/>
  <c r="C175" i="14"/>
  <c r="B176" i="14"/>
  <c r="C176" i="14"/>
  <c r="B177" i="14"/>
  <c r="C177" i="14"/>
  <c r="B178" i="14"/>
  <c r="C178" i="14"/>
  <c r="B179" i="14"/>
  <c r="C179" i="14"/>
  <c r="B180" i="14"/>
  <c r="C180" i="14"/>
  <c r="B181" i="14"/>
  <c r="C181" i="14"/>
  <c r="B182" i="14"/>
  <c r="C182" i="14"/>
  <c r="B183" i="14"/>
  <c r="C183" i="14"/>
  <c r="B184" i="14"/>
  <c r="C184" i="14"/>
  <c r="B185" i="14"/>
  <c r="C185" i="14"/>
  <c r="B186" i="14"/>
  <c r="C186" i="14"/>
  <c r="B187" i="14"/>
  <c r="C187" i="14"/>
  <c r="B188" i="14"/>
  <c r="C188" i="14"/>
  <c r="B189" i="14"/>
  <c r="C189" i="14"/>
  <c r="B190" i="14"/>
  <c r="C190" i="14"/>
  <c r="B191" i="14"/>
  <c r="C191" i="14"/>
  <c r="B192" i="14"/>
  <c r="C192" i="14"/>
  <c r="B193" i="14"/>
  <c r="C193" i="14"/>
  <c r="B194" i="14"/>
  <c r="C194" i="14"/>
  <c r="B195" i="14"/>
  <c r="C195" i="14"/>
  <c r="B196" i="14"/>
  <c r="C196" i="14"/>
  <c r="B197" i="14"/>
  <c r="C197" i="14"/>
  <c r="B198" i="14"/>
  <c r="C198" i="14"/>
  <c r="B199" i="14"/>
  <c r="C199" i="14"/>
  <c r="B200" i="14"/>
  <c r="C200" i="14"/>
  <c r="B201" i="14"/>
  <c r="C201" i="14"/>
  <c r="B202" i="14"/>
  <c r="C202" i="14"/>
  <c r="B203" i="14"/>
  <c r="C203" i="14"/>
  <c r="B204" i="14"/>
  <c r="C204" i="14"/>
  <c r="B205" i="14"/>
  <c r="C205" i="14"/>
  <c r="B206" i="14"/>
  <c r="C206" i="14"/>
  <c r="B207" i="14"/>
  <c r="C207" i="14"/>
  <c r="B208" i="14"/>
  <c r="C208" i="14"/>
  <c r="B209" i="14"/>
  <c r="C209" i="14"/>
  <c r="B210" i="14"/>
  <c r="C210" i="14"/>
  <c r="B211" i="14"/>
  <c r="C211" i="14"/>
  <c r="B212" i="14"/>
  <c r="C212" i="14"/>
  <c r="B213" i="14"/>
  <c r="C213" i="14"/>
  <c r="B214" i="14"/>
  <c r="C214" i="14"/>
  <c r="B215" i="14"/>
  <c r="C215" i="14"/>
  <c r="B216" i="14"/>
  <c r="C216" i="14"/>
  <c r="B217" i="14"/>
  <c r="C217" i="14"/>
  <c r="B218" i="14"/>
  <c r="C218" i="14"/>
  <c r="B219" i="14"/>
  <c r="C219" i="14"/>
  <c r="B220" i="14"/>
  <c r="C220" i="14"/>
  <c r="B221" i="14"/>
  <c r="C221" i="14"/>
  <c r="B222" i="14"/>
  <c r="C222" i="14"/>
  <c r="B223" i="14"/>
  <c r="C223" i="14"/>
  <c r="B224" i="14"/>
  <c r="C224" i="14"/>
  <c r="B225" i="14"/>
  <c r="C225" i="14"/>
  <c r="B226" i="14"/>
  <c r="C226" i="14"/>
  <c r="B227" i="14"/>
  <c r="C227" i="14"/>
  <c r="B228" i="14"/>
  <c r="C228" i="14"/>
  <c r="B229" i="14"/>
  <c r="C229" i="14"/>
  <c r="B230" i="14"/>
  <c r="C230" i="14"/>
  <c r="B231" i="14"/>
  <c r="C231" i="14"/>
  <c r="B232" i="14"/>
  <c r="C232" i="14"/>
  <c r="B233" i="14"/>
  <c r="C233" i="14"/>
  <c r="B234" i="14"/>
  <c r="C234" i="14"/>
  <c r="B235" i="14"/>
  <c r="C235" i="14"/>
  <c r="B236" i="14"/>
  <c r="C236" i="14"/>
  <c r="B237" i="14"/>
  <c r="C237" i="14"/>
  <c r="B238" i="14"/>
  <c r="C238" i="14"/>
  <c r="B239" i="14"/>
  <c r="C239" i="14"/>
  <c r="B240" i="14"/>
  <c r="C240" i="14"/>
  <c r="B241" i="14"/>
  <c r="C241" i="14"/>
  <c r="B242" i="14"/>
  <c r="C242" i="14"/>
  <c r="B243" i="14"/>
  <c r="C243" i="14"/>
  <c r="B244" i="14"/>
  <c r="C244" i="14"/>
  <c r="B245" i="14"/>
  <c r="C245" i="14"/>
  <c r="B246" i="14"/>
  <c r="C246" i="14"/>
  <c r="B247" i="14"/>
  <c r="C247" i="14"/>
  <c r="B248" i="14"/>
  <c r="C248" i="14"/>
  <c r="B249" i="14"/>
  <c r="C249" i="14"/>
  <c r="B250" i="14"/>
  <c r="C250" i="14"/>
  <c r="B251" i="14"/>
  <c r="C251" i="14"/>
  <c r="B252" i="14"/>
  <c r="C252" i="14"/>
  <c r="B253" i="14"/>
  <c r="C253" i="14"/>
  <c r="B254" i="14"/>
  <c r="C254" i="14"/>
  <c r="B255" i="14"/>
  <c r="C255" i="14"/>
  <c r="B256" i="14"/>
  <c r="C256" i="14"/>
  <c r="B257" i="14"/>
  <c r="C257" i="14"/>
  <c r="B258" i="14"/>
  <c r="C258" i="14"/>
  <c r="B259" i="14"/>
  <c r="C259" i="14"/>
  <c r="B260" i="14"/>
  <c r="C260" i="14"/>
  <c r="B261" i="14"/>
  <c r="C261" i="14"/>
  <c r="B262" i="14"/>
  <c r="C262" i="14"/>
  <c r="B263" i="14"/>
  <c r="C263" i="14"/>
  <c r="B264" i="14"/>
  <c r="C264" i="14"/>
  <c r="B265" i="14"/>
  <c r="C265" i="14"/>
  <c r="B266" i="14"/>
  <c r="C266" i="14"/>
  <c r="B267" i="14"/>
  <c r="C267" i="14"/>
  <c r="B268" i="14"/>
  <c r="C268" i="14"/>
  <c r="B269" i="14"/>
  <c r="C269" i="14"/>
  <c r="B270" i="14"/>
  <c r="C270" i="14"/>
  <c r="B271" i="14"/>
  <c r="C271" i="14"/>
  <c r="B272" i="14"/>
  <c r="C272" i="14"/>
  <c r="B273" i="14"/>
  <c r="C273" i="14"/>
  <c r="B274" i="14"/>
  <c r="C274" i="14"/>
  <c r="B275" i="14"/>
  <c r="C275" i="14"/>
  <c r="B276" i="14"/>
  <c r="C276" i="14"/>
  <c r="B277" i="14"/>
  <c r="C277" i="14"/>
  <c r="B278" i="14"/>
  <c r="C278" i="14"/>
  <c r="B279" i="14"/>
  <c r="C279" i="14"/>
  <c r="B280" i="14"/>
  <c r="C280" i="14"/>
  <c r="B281" i="14"/>
  <c r="C281" i="14"/>
  <c r="B282" i="14"/>
  <c r="C282" i="14"/>
  <c r="B283" i="14"/>
  <c r="C283" i="14"/>
  <c r="B284" i="14"/>
  <c r="C284" i="14"/>
  <c r="B285" i="14"/>
  <c r="C285" i="14"/>
  <c r="B286" i="14"/>
  <c r="C286" i="14"/>
  <c r="B287" i="14"/>
  <c r="C287" i="14"/>
  <c r="B288" i="14"/>
  <c r="C288" i="14"/>
  <c r="B289" i="14"/>
  <c r="C289" i="14"/>
  <c r="B290" i="14"/>
  <c r="C290" i="14"/>
  <c r="B291" i="14"/>
  <c r="C291" i="14"/>
  <c r="B292" i="14"/>
  <c r="C292" i="14"/>
  <c r="B293" i="14"/>
  <c r="C293" i="14"/>
  <c r="B294" i="14"/>
  <c r="C294" i="14"/>
  <c r="B295" i="14"/>
  <c r="C295" i="14"/>
  <c r="B296" i="14"/>
  <c r="C296" i="14"/>
  <c r="B297" i="14"/>
  <c r="C297" i="14"/>
  <c r="B298" i="14"/>
  <c r="C298" i="14"/>
  <c r="B299" i="14"/>
  <c r="C299" i="14"/>
  <c r="B300" i="14"/>
  <c r="C300" i="14"/>
  <c r="B301" i="14"/>
  <c r="C301" i="14"/>
  <c r="B302" i="14"/>
  <c r="C302" i="14"/>
  <c r="B303" i="14"/>
  <c r="C303" i="14"/>
  <c r="B304" i="14"/>
  <c r="C304" i="14"/>
  <c r="B305" i="14"/>
  <c r="C305" i="14"/>
  <c r="B306" i="14"/>
  <c r="C306" i="14"/>
  <c r="B307" i="14"/>
  <c r="C307" i="14"/>
  <c r="B308" i="14"/>
  <c r="C308" i="14"/>
  <c r="B309" i="14"/>
  <c r="C309" i="14"/>
  <c r="B310" i="14"/>
  <c r="C310" i="14"/>
  <c r="B311" i="14"/>
  <c r="C311" i="14"/>
  <c r="B312" i="14"/>
  <c r="C312" i="14"/>
  <c r="B313" i="14"/>
  <c r="C313" i="14"/>
  <c r="B314" i="14"/>
  <c r="C314" i="14"/>
  <c r="B315" i="14"/>
  <c r="C315" i="14"/>
  <c r="B316" i="14"/>
  <c r="C316" i="14"/>
  <c r="B317" i="14"/>
  <c r="C317" i="14"/>
  <c r="B318" i="14"/>
  <c r="C318" i="14"/>
  <c r="B319" i="14"/>
  <c r="C319" i="14"/>
  <c r="B320" i="14"/>
  <c r="C320" i="14"/>
  <c r="B321" i="14"/>
  <c r="C321" i="14"/>
  <c r="B322" i="14"/>
  <c r="C322" i="14"/>
  <c r="B323" i="14"/>
  <c r="C323" i="14"/>
  <c r="B324" i="14"/>
  <c r="C324" i="14"/>
  <c r="B325" i="14"/>
  <c r="C325" i="14"/>
  <c r="B326" i="14"/>
  <c r="C326" i="14"/>
  <c r="B327" i="14"/>
  <c r="C327" i="14"/>
  <c r="B328" i="14"/>
  <c r="C328" i="14"/>
  <c r="B329" i="14"/>
  <c r="C329" i="14"/>
  <c r="B330" i="14"/>
  <c r="C330" i="14"/>
  <c r="B331" i="14"/>
  <c r="C331" i="14"/>
  <c r="B332" i="14"/>
  <c r="C332" i="14"/>
  <c r="B333" i="14"/>
  <c r="C333" i="14"/>
  <c r="B334" i="14"/>
  <c r="C334" i="14"/>
  <c r="B335" i="14"/>
  <c r="C335" i="14"/>
  <c r="B336" i="14"/>
  <c r="C336" i="14"/>
  <c r="B337" i="14"/>
  <c r="C337" i="14"/>
  <c r="B338" i="14"/>
  <c r="C338" i="14"/>
  <c r="B339" i="14"/>
  <c r="C339" i="14"/>
  <c r="B340" i="14"/>
  <c r="C340" i="14"/>
  <c r="B341" i="14"/>
  <c r="C341" i="14"/>
  <c r="B342" i="14"/>
  <c r="C342" i="14"/>
  <c r="B343" i="14"/>
  <c r="C343" i="14"/>
  <c r="B344" i="14"/>
  <c r="C344" i="14"/>
  <c r="B345" i="14"/>
  <c r="C345" i="14"/>
  <c r="B346" i="14"/>
  <c r="C346" i="14"/>
  <c r="B347" i="14"/>
  <c r="C347" i="14"/>
  <c r="B348" i="14"/>
  <c r="C348" i="14"/>
  <c r="B349" i="14"/>
  <c r="C349" i="14"/>
  <c r="B350" i="14"/>
  <c r="C350" i="14"/>
  <c r="B351" i="14"/>
  <c r="C351" i="14"/>
  <c r="B352" i="14"/>
  <c r="C352" i="14"/>
  <c r="B353" i="14"/>
  <c r="C353" i="14"/>
  <c r="B354" i="14"/>
  <c r="C354" i="14"/>
  <c r="B355" i="14"/>
  <c r="C355" i="14"/>
  <c r="B356" i="14"/>
  <c r="C356" i="14"/>
  <c r="B357" i="14"/>
  <c r="C357" i="14"/>
  <c r="B358" i="14"/>
  <c r="C358" i="14"/>
  <c r="B359" i="14"/>
  <c r="C359" i="14"/>
  <c r="B360" i="14"/>
  <c r="C360" i="14"/>
  <c r="B361" i="14"/>
  <c r="C361" i="14"/>
  <c r="B362" i="14"/>
  <c r="C362" i="14"/>
  <c r="B363" i="14"/>
  <c r="C363" i="14"/>
  <c r="B364" i="14"/>
  <c r="C364" i="14"/>
  <c r="B365" i="14"/>
  <c r="C365" i="14"/>
  <c r="B366" i="14"/>
  <c r="C366" i="14"/>
  <c r="B367" i="14"/>
  <c r="C367" i="14"/>
  <c r="B368" i="14"/>
  <c r="C368" i="14"/>
  <c r="B369" i="14"/>
  <c r="C369" i="14"/>
  <c r="B370" i="14"/>
  <c r="C370" i="14"/>
  <c r="B371" i="14"/>
  <c r="C371" i="14"/>
  <c r="B372" i="14"/>
  <c r="C372" i="14"/>
  <c r="B373" i="14"/>
  <c r="C373" i="14"/>
  <c r="B374" i="14"/>
  <c r="C374" i="14"/>
  <c r="B375" i="14"/>
  <c r="C375" i="14"/>
  <c r="B376" i="14"/>
  <c r="C376" i="14"/>
  <c r="B377" i="14"/>
  <c r="C377" i="14"/>
  <c r="B378" i="14"/>
  <c r="C378" i="14"/>
  <c r="B379" i="14"/>
  <c r="C379" i="14"/>
  <c r="B380" i="14"/>
  <c r="C380" i="14"/>
  <c r="B381" i="14"/>
  <c r="C381" i="14"/>
  <c r="B382" i="14"/>
  <c r="C382" i="14"/>
  <c r="B383" i="14"/>
  <c r="C383" i="14"/>
  <c r="B384" i="14"/>
  <c r="C384" i="14"/>
  <c r="B385" i="14"/>
  <c r="C385" i="14"/>
  <c r="B386" i="14"/>
  <c r="C386" i="14"/>
  <c r="B387" i="14"/>
  <c r="C387" i="14"/>
  <c r="B388" i="14"/>
  <c r="C388" i="14"/>
  <c r="B389" i="14"/>
  <c r="C389" i="14"/>
  <c r="B390" i="14"/>
  <c r="C390" i="14"/>
  <c r="B391" i="14"/>
  <c r="C391" i="14"/>
  <c r="B392" i="14"/>
  <c r="C392" i="14"/>
  <c r="B393" i="14"/>
  <c r="C393" i="14"/>
  <c r="B394" i="14"/>
  <c r="C394" i="14"/>
  <c r="B395" i="14"/>
  <c r="C395" i="14"/>
  <c r="B396" i="14"/>
  <c r="C396" i="14"/>
  <c r="B397" i="14"/>
  <c r="C397" i="14"/>
  <c r="B398" i="14"/>
  <c r="C398" i="14"/>
  <c r="B399" i="14"/>
  <c r="C399" i="14"/>
  <c r="B400" i="14"/>
  <c r="C400" i="14"/>
  <c r="B401" i="14"/>
  <c r="C401" i="14"/>
  <c r="B402" i="14"/>
  <c r="C402" i="14"/>
  <c r="B403" i="14"/>
  <c r="C403" i="14"/>
  <c r="B404" i="14"/>
  <c r="C404" i="14"/>
  <c r="B405" i="14"/>
  <c r="C405" i="14"/>
  <c r="B406" i="14"/>
  <c r="C406" i="14"/>
  <c r="B407" i="14"/>
  <c r="C407" i="14"/>
  <c r="B408" i="14"/>
  <c r="C408" i="14"/>
  <c r="B409" i="14"/>
  <c r="C409" i="14"/>
  <c r="B410" i="14"/>
  <c r="C410" i="14"/>
  <c r="B411" i="14"/>
  <c r="C411" i="14"/>
  <c r="B412" i="14"/>
  <c r="C412" i="14"/>
  <c r="B413" i="14"/>
  <c r="C413" i="14"/>
  <c r="B414" i="14"/>
  <c r="C414" i="14"/>
  <c r="B415" i="14"/>
  <c r="C415" i="14"/>
  <c r="B416" i="14"/>
  <c r="C416" i="14"/>
  <c r="B417" i="14"/>
  <c r="C417" i="14"/>
  <c r="B418" i="14"/>
  <c r="C418" i="14"/>
  <c r="B419" i="14"/>
  <c r="C419" i="14"/>
  <c r="B420" i="14"/>
  <c r="C420" i="14"/>
  <c r="B421" i="14"/>
  <c r="C421" i="14"/>
  <c r="B422" i="14"/>
  <c r="C422" i="14"/>
  <c r="B423" i="14"/>
  <c r="C423" i="14"/>
  <c r="B424" i="14"/>
  <c r="C424" i="14"/>
  <c r="B425" i="14"/>
  <c r="C425" i="14"/>
  <c r="B426" i="14"/>
  <c r="C426" i="14"/>
  <c r="B427" i="14"/>
  <c r="C427" i="14"/>
  <c r="B428" i="14"/>
  <c r="C428" i="14"/>
  <c r="B429" i="14"/>
  <c r="C429" i="14"/>
  <c r="B430" i="14"/>
  <c r="C430" i="14"/>
  <c r="B431" i="14"/>
  <c r="C431" i="14"/>
  <c r="B432" i="14"/>
  <c r="C432" i="14"/>
  <c r="B433" i="14"/>
  <c r="C433" i="14"/>
  <c r="B434" i="14"/>
  <c r="C434" i="14"/>
  <c r="B435" i="14"/>
  <c r="C435" i="14"/>
  <c r="B436" i="14"/>
  <c r="C436" i="14"/>
  <c r="B437" i="14"/>
  <c r="C437" i="14"/>
  <c r="B438" i="14"/>
  <c r="C438" i="14"/>
  <c r="B439" i="14"/>
  <c r="C439" i="14"/>
  <c r="B440" i="14"/>
  <c r="C440" i="14"/>
  <c r="B441" i="14"/>
  <c r="C441" i="14"/>
  <c r="B442" i="14"/>
  <c r="C442" i="14"/>
  <c r="B443" i="14"/>
  <c r="C443" i="14"/>
  <c r="B444" i="14"/>
  <c r="C444" i="14"/>
  <c r="B445" i="14"/>
  <c r="C445" i="14"/>
  <c r="B446" i="14"/>
  <c r="C446" i="14"/>
  <c r="B447" i="14"/>
  <c r="C447" i="14"/>
  <c r="B448" i="14"/>
  <c r="C448" i="14"/>
  <c r="B449" i="14"/>
  <c r="C449" i="14"/>
  <c r="B450" i="14"/>
  <c r="C450" i="14"/>
  <c r="B451" i="14"/>
  <c r="C451" i="14"/>
  <c r="B452" i="14"/>
  <c r="C452" i="14"/>
  <c r="B453" i="14"/>
  <c r="C453" i="14"/>
  <c r="B454" i="14"/>
  <c r="C454" i="14"/>
  <c r="B455" i="14"/>
  <c r="C455" i="14"/>
  <c r="B456" i="14"/>
  <c r="C456" i="14"/>
  <c r="B457" i="14"/>
  <c r="C457" i="14"/>
  <c r="B458" i="14"/>
  <c r="C458" i="14"/>
  <c r="B459" i="14"/>
  <c r="C459" i="14"/>
  <c r="B460" i="14"/>
  <c r="C460" i="14"/>
  <c r="B461" i="14"/>
  <c r="C461" i="14"/>
  <c r="B462" i="14"/>
  <c r="C462" i="14"/>
  <c r="B463" i="14"/>
  <c r="C463" i="14"/>
  <c r="B464" i="14"/>
  <c r="C464" i="14"/>
  <c r="B465" i="14"/>
  <c r="C465" i="14"/>
  <c r="B466" i="14"/>
  <c r="C466" i="14"/>
  <c r="B467" i="14"/>
  <c r="C467" i="14"/>
  <c r="B468" i="14"/>
  <c r="C468" i="14"/>
  <c r="B469" i="14"/>
  <c r="C469" i="14"/>
  <c r="B470" i="14"/>
  <c r="C470" i="14"/>
  <c r="B471" i="14"/>
  <c r="C471" i="14"/>
  <c r="B472" i="14"/>
  <c r="C472" i="14"/>
  <c r="B473" i="14"/>
  <c r="C473" i="14"/>
  <c r="B474" i="14"/>
  <c r="C474" i="14"/>
  <c r="B475" i="14"/>
  <c r="C475" i="14"/>
  <c r="B476" i="14"/>
  <c r="C476" i="14"/>
  <c r="B477" i="14"/>
  <c r="C477" i="14"/>
  <c r="B478" i="14"/>
  <c r="C478" i="14"/>
  <c r="B479" i="14"/>
  <c r="C479" i="14"/>
  <c r="B480" i="14"/>
  <c r="C480" i="14"/>
  <c r="B481" i="14"/>
  <c r="C481" i="14"/>
  <c r="B482" i="14"/>
  <c r="C482" i="14"/>
  <c r="B483" i="14"/>
  <c r="C483" i="14"/>
  <c r="B484" i="14"/>
  <c r="C484" i="14"/>
  <c r="B485" i="14"/>
  <c r="C485" i="14"/>
  <c r="B486" i="14"/>
  <c r="C486" i="14"/>
  <c r="B487" i="14"/>
  <c r="C487" i="14"/>
  <c r="B488" i="14"/>
  <c r="C488" i="14"/>
  <c r="B489" i="14"/>
  <c r="C489" i="14"/>
  <c r="B490" i="14"/>
  <c r="C490" i="14"/>
  <c r="B491" i="14"/>
  <c r="C491" i="14"/>
  <c r="B492" i="14"/>
  <c r="C492" i="14"/>
  <c r="B493" i="14"/>
  <c r="C493" i="14"/>
  <c r="B494" i="14"/>
  <c r="C494" i="14"/>
  <c r="B495" i="14"/>
  <c r="C495" i="14"/>
  <c r="B496" i="14"/>
  <c r="C496" i="14"/>
  <c r="B497" i="14"/>
  <c r="C497" i="14"/>
  <c r="B498" i="14"/>
  <c r="C498" i="14"/>
  <c r="B499" i="14"/>
  <c r="C499" i="14"/>
  <c r="B500" i="14"/>
  <c r="C500" i="14"/>
  <c r="B501" i="14"/>
  <c r="C501" i="14"/>
  <c r="B502" i="14"/>
  <c r="C502" i="14"/>
  <c r="B503" i="14"/>
  <c r="C503" i="14"/>
  <c r="B504" i="14"/>
  <c r="C504" i="14"/>
  <c r="B505" i="14"/>
  <c r="C505" i="14"/>
  <c r="B506" i="14"/>
  <c r="C506" i="14"/>
  <c r="B8" i="14"/>
  <c r="C8" i="14"/>
  <c r="B9" i="14"/>
  <c r="C9" i="14"/>
  <c r="B10" i="14"/>
  <c r="C10" i="14"/>
  <c r="B11" i="14"/>
  <c r="C11" i="14"/>
  <c r="B12" i="14"/>
  <c r="C12" i="14"/>
  <c r="B13" i="14"/>
  <c r="C13" i="14"/>
  <c r="B14" i="14"/>
  <c r="C14" i="14"/>
  <c r="B15" i="14"/>
  <c r="C15" i="14"/>
  <c r="B16" i="14"/>
  <c r="C16" i="14"/>
  <c r="B17" i="14"/>
  <c r="C17" i="14"/>
  <c r="B18" i="14"/>
  <c r="C18" i="14"/>
  <c r="B19" i="14"/>
  <c r="C19" i="14"/>
  <c r="B20" i="14"/>
  <c r="C20" i="14"/>
  <c r="B21" i="14"/>
  <c r="C21" i="14"/>
  <c r="B22" i="14"/>
  <c r="C22" i="14"/>
  <c r="B23" i="14"/>
  <c r="C23" i="14"/>
  <c r="B24" i="14"/>
  <c r="C24" i="14"/>
  <c r="B25" i="14"/>
  <c r="C25" i="14"/>
  <c r="B26" i="14"/>
  <c r="C26" i="14"/>
  <c r="B27" i="14"/>
  <c r="C27" i="14"/>
  <c r="B28" i="14"/>
  <c r="C28" i="14"/>
  <c r="B29" i="14"/>
  <c r="C29" i="14"/>
  <c r="B30" i="14"/>
  <c r="C30" i="14"/>
  <c r="B31" i="14"/>
  <c r="C31" i="14"/>
  <c r="B32" i="14"/>
  <c r="C32" i="14"/>
  <c r="B33" i="14"/>
  <c r="C33" i="14"/>
  <c r="B34" i="14"/>
  <c r="C34" i="14"/>
  <c r="B35" i="14"/>
  <c r="C35" i="14"/>
  <c r="B36" i="14"/>
  <c r="C36" i="14"/>
  <c r="B37" i="14"/>
  <c r="C37" i="14"/>
  <c r="B38" i="14"/>
  <c r="C38" i="14"/>
  <c r="B39" i="14"/>
  <c r="C39" i="14"/>
  <c r="B40" i="14"/>
  <c r="C40" i="14"/>
  <c r="B41" i="14"/>
  <c r="C41" i="14"/>
  <c r="B42" i="14"/>
  <c r="C42" i="14"/>
  <c r="B43" i="14"/>
  <c r="C43" i="14"/>
  <c r="B44" i="14"/>
  <c r="C44" i="14"/>
  <c r="B45" i="14"/>
  <c r="C45" i="14"/>
  <c r="B46" i="14"/>
  <c r="C46" i="14"/>
  <c r="B47" i="14"/>
  <c r="C47" i="14"/>
  <c r="B48" i="14"/>
  <c r="C48" i="14"/>
  <c r="B49" i="14"/>
  <c r="C49" i="14"/>
  <c r="B50" i="14"/>
  <c r="C50" i="14"/>
  <c r="B51" i="14"/>
  <c r="C51" i="14"/>
  <c r="B52" i="14"/>
  <c r="C52" i="14"/>
  <c r="B53" i="14"/>
  <c r="C53" i="14"/>
  <c r="B54" i="14"/>
  <c r="C54" i="14"/>
  <c r="B55" i="14"/>
  <c r="C55" i="14"/>
  <c r="B56" i="14"/>
  <c r="C56" i="14"/>
  <c r="B57" i="14"/>
  <c r="C57" i="14"/>
  <c r="B58" i="14"/>
  <c r="C58" i="14"/>
  <c r="B59" i="14"/>
  <c r="C59" i="14"/>
  <c r="B60" i="14"/>
  <c r="C60" i="14"/>
  <c r="B61" i="14"/>
  <c r="C61" i="14"/>
  <c r="B62" i="14"/>
  <c r="C62" i="14"/>
  <c r="B63" i="14"/>
  <c r="C63" i="14"/>
  <c r="B64" i="14"/>
  <c r="C64" i="14"/>
  <c r="B65" i="14"/>
  <c r="C65" i="14"/>
  <c r="B66" i="14"/>
  <c r="C66" i="14"/>
  <c r="B67" i="14"/>
  <c r="C67" i="14"/>
  <c r="B68" i="14"/>
  <c r="C68" i="14"/>
  <c r="AC10" i="18"/>
  <c r="AM11" i="14" s="1"/>
  <c r="E10" i="18"/>
  <c r="V10" i="18" s="1"/>
  <c r="H490" i="18" l="1"/>
  <c r="I490" i="18" s="1"/>
  <c r="F302" i="18"/>
  <c r="H345" i="18"/>
  <c r="I345" i="18" s="1"/>
  <c r="F414" i="18"/>
  <c r="F17" i="18"/>
  <c r="G271" i="18"/>
  <c r="F14" i="18"/>
  <c r="F19" i="18"/>
  <c r="F13" i="18"/>
  <c r="G182" i="18"/>
  <c r="F21" i="18"/>
  <c r="H307" i="18"/>
  <c r="I307" i="18" s="1"/>
  <c r="G51" i="18"/>
  <c r="F18" i="18"/>
  <c r="F12" i="18"/>
  <c r="F16" i="18"/>
  <c r="F22" i="18"/>
  <c r="F15" i="18"/>
  <c r="F20" i="18"/>
  <c r="F24" i="18"/>
  <c r="G304" i="18"/>
  <c r="F212" i="18"/>
  <c r="H461" i="18"/>
  <c r="I461" i="18" s="1"/>
  <c r="G370" i="18"/>
  <c r="G38" i="18"/>
  <c r="F29" i="18"/>
  <c r="G290" i="18"/>
  <c r="G159" i="18"/>
  <c r="H321" i="18"/>
  <c r="I321" i="18" s="1"/>
  <c r="G380" i="18"/>
  <c r="L23" i="18"/>
  <c r="F23" i="18" s="1"/>
  <c r="H137" i="18"/>
  <c r="I137" i="18" s="1"/>
  <c r="G362" i="18"/>
  <c r="G163" i="18"/>
  <c r="H149" i="18"/>
  <c r="I149" i="18" s="1"/>
  <c r="H438" i="18"/>
  <c r="I438" i="18" s="1"/>
  <c r="H199" i="18"/>
  <c r="I199" i="18" s="1"/>
  <c r="H140" i="18"/>
  <c r="I140" i="18" s="1"/>
  <c r="G394" i="18"/>
  <c r="F155" i="18"/>
  <c r="G178" i="18"/>
  <c r="F269" i="18"/>
  <c r="G37" i="18"/>
  <c r="H483" i="18"/>
  <c r="I483" i="18" s="1"/>
  <c r="F410" i="18"/>
  <c r="H28" i="18"/>
  <c r="I28" i="18" s="1"/>
  <c r="G44" i="18"/>
  <c r="G460" i="18"/>
  <c r="H200" i="18"/>
  <c r="I200" i="18" s="1"/>
  <c r="G36" i="18"/>
  <c r="F31" i="18"/>
  <c r="F164" i="18"/>
  <c r="G254" i="18"/>
  <c r="F67" i="18"/>
  <c r="F57" i="18"/>
  <c r="F343" i="18"/>
  <c r="H280" i="18"/>
  <c r="I280" i="18" s="1"/>
  <c r="F474" i="18"/>
  <c r="H134" i="18"/>
  <c r="I134" i="18" s="1"/>
  <c r="F331" i="18"/>
  <c r="G291" i="18"/>
  <c r="G59" i="18"/>
  <c r="H57" i="18"/>
  <c r="I57" i="18" s="1"/>
  <c r="G274" i="18"/>
  <c r="G229" i="18"/>
  <c r="F100" i="18"/>
  <c r="H73" i="18"/>
  <c r="I73" i="18" s="1"/>
  <c r="H401" i="18"/>
  <c r="I401" i="18" s="1"/>
  <c r="G42" i="18"/>
  <c r="F395" i="18"/>
  <c r="H358" i="18"/>
  <c r="I358" i="18" s="1"/>
  <c r="H151" i="18"/>
  <c r="I151" i="18" s="1"/>
  <c r="F127" i="18"/>
  <c r="G480" i="18"/>
  <c r="F376" i="18"/>
  <c r="G180" i="18"/>
  <c r="G76" i="18"/>
  <c r="G126" i="18"/>
  <c r="H22" i="18"/>
  <c r="I22" i="18" s="1"/>
  <c r="H503" i="18"/>
  <c r="I503" i="18" s="1"/>
  <c r="G283" i="18"/>
  <c r="F75" i="18"/>
  <c r="H51" i="18"/>
  <c r="I51" i="18" s="1"/>
  <c r="G48" i="18"/>
  <c r="H50" i="18"/>
  <c r="I50" i="18" s="1"/>
  <c r="G388" i="18"/>
  <c r="H441" i="18"/>
  <c r="I441" i="18" s="1"/>
  <c r="G98" i="18"/>
  <c r="G167" i="18"/>
  <c r="F389" i="18"/>
  <c r="F340" i="18"/>
  <c r="H466" i="18"/>
  <c r="I466" i="18" s="1"/>
  <c r="H232" i="18"/>
  <c r="I232" i="18" s="1"/>
  <c r="H260" i="18"/>
  <c r="I260" i="18" s="1"/>
  <c r="G92" i="18"/>
  <c r="H20" i="18"/>
  <c r="I20" i="18" s="1"/>
  <c r="F429" i="18"/>
  <c r="H233" i="18"/>
  <c r="I233" i="18" s="1"/>
  <c r="G49" i="18"/>
  <c r="F341" i="18"/>
  <c r="F250" i="18"/>
  <c r="G146" i="18"/>
  <c r="F481" i="18"/>
  <c r="F457" i="18"/>
  <c r="H79" i="18"/>
  <c r="I79" i="18" s="1"/>
  <c r="G31" i="18"/>
  <c r="G408" i="18"/>
  <c r="H110" i="18"/>
  <c r="I110" i="18" s="1"/>
  <c r="F33" i="18"/>
  <c r="H226" i="18"/>
  <c r="I226" i="18" s="1"/>
  <c r="H178" i="18"/>
  <c r="I178" i="18" s="1"/>
  <c r="H433" i="18"/>
  <c r="I433" i="18" s="1"/>
  <c r="H55" i="18"/>
  <c r="I55" i="18" s="1"/>
  <c r="F169" i="18"/>
  <c r="F472" i="18"/>
  <c r="H108" i="18"/>
  <c r="I108" i="18" s="1"/>
  <c r="F36" i="18"/>
  <c r="F461" i="18"/>
  <c r="F394" i="18"/>
  <c r="G30" i="18"/>
  <c r="G471" i="18"/>
  <c r="G160" i="18"/>
  <c r="F242" i="18"/>
  <c r="G90" i="18"/>
  <c r="F175" i="18"/>
  <c r="F47" i="18"/>
  <c r="H169" i="18"/>
  <c r="I169" i="18" s="1"/>
  <c r="F312" i="18"/>
  <c r="H286" i="18"/>
  <c r="I286" i="18" s="1"/>
  <c r="G62" i="18"/>
  <c r="F415" i="18"/>
  <c r="G375" i="18"/>
  <c r="G346" i="18"/>
  <c r="F195" i="18"/>
  <c r="G115" i="18"/>
  <c r="H343" i="18"/>
  <c r="I343" i="18" s="1"/>
  <c r="G320" i="18"/>
  <c r="H80" i="18"/>
  <c r="I80" i="18" s="1"/>
  <c r="H470" i="18"/>
  <c r="I470" i="18" s="1"/>
  <c r="H382" i="18"/>
  <c r="I382" i="18" s="1"/>
  <c r="F353" i="18"/>
  <c r="H395" i="18"/>
  <c r="I395" i="18" s="1"/>
  <c r="H335" i="18"/>
  <c r="I335" i="18" s="1"/>
  <c r="H223" i="18"/>
  <c r="I223" i="18" s="1"/>
  <c r="F79" i="18"/>
  <c r="G421" i="18"/>
  <c r="G352" i="18"/>
  <c r="F257" i="18"/>
  <c r="F480" i="18"/>
  <c r="G440" i="18"/>
  <c r="G376" i="18"/>
  <c r="F204" i="18"/>
  <c r="H180" i="18"/>
  <c r="I180" i="18" s="1"/>
  <c r="F108" i="18"/>
  <c r="H445" i="18"/>
  <c r="I445" i="18" s="1"/>
  <c r="H360" i="18"/>
  <c r="I360" i="18" s="1"/>
  <c r="F344" i="18"/>
  <c r="F89" i="18"/>
  <c r="H246" i="18"/>
  <c r="I246" i="18" s="1"/>
  <c r="H214" i="18"/>
  <c r="I214" i="18" s="1"/>
  <c r="H86" i="18"/>
  <c r="I86" i="18" s="1"/>
  <c r="H454" i="18"/>
  <c r="I454" i="18" s="1"/>
  <c r="G503" i="18"/>
  <c r="F139" i="18"/>
  <c r="G372" i="18"/>
  <c r="F216" i="18"/>
  <c r="G497" i="18"/>
  <c r="F409" i="18"/>
  <c r="F325" i="18"/>
  <c r="F189" i="18"/>
  <c r="F157" i="18"/>
  <c r="H125" i="18"/>
  <c r="I125" i="18" s="1"/>
  <c r="F370" i="18"/>
  <c r="H254" i="18"/>
  <c r="I254" i="18" s="1"/>
  <c r="F230" i="18"/>
  <c r="H182" i="18"/>
  <c r="I182" i="18" s="1"/>
  <c r="H102" i="18"/>
  <c r="I102" i="18" s="1"/>
  <c r="H406" i="18"/>
  <c r="I406" i="18" s="1"/>
  <c r="G340" i="18"/>
  <c r="G495" i="18"/>
  <c r="H431" i="18"/>
  <c r="I431" i="18" s="1"/>
  <c r="F163" i="18"/>
  <c r="G155" i="18"/>
  <c r="G75" i="18"/>
  <c r="G484" i="18"/>
  <c r="H452" i="18"/>
  <c r="I452" i="18" s="1"/>
  <c r="H412" i="18"/>
  <c r="I412" i="18" s="1"/>
  <c r="G343" i="18"/>
  <c r="H224" i="18"/>
  <c r="I224" i="18" s="1"/>
  <c r="G88" i="18"/>
  <c r="F218" i="18"/>
  <c r="F186" i="18"/>
  <c r="G441" i="18"/>
  <c r="F433" i="18"/>
  <c r="H348" i="18"/>
  <c r="I348" i="18" s="1"/>
  <c r="H309" i="18"/>
  <c r="I309" i="18" s="1"/>
  <c r="H133" i="18"/>
  <c r="I133" i="18" s="1"/>
  <c r="F422" i="18"/>
  <c r="G414" i="18"/>
  <c r="H138" i="18"/>
  <c r="I138" i="18" s="1"/>
  <c r="H475" i="18"/>
  <c r="I475" i="18" s="1"/>
  <c r="H419" i="18"/>
  <c r="I419" i="18" s="1"/>
  <c r="G395" i="18"/>
  <c r="F379" i="18"/>
  <c r="G371" i="18"/>
  <c r="H342" i="18"/>
  <c r="I342" i="18" s="1"/>
  <c r="G303" i="18"/>
  <c r="F263" i="18"/>
  <c r="G231" i="18"/>
  <c r="F143" i="18"/>
  <c r="F111" i="18"/>
  <c r="H373" i="18"/>
  <c r="I373" i="18" s="1"/>
  <c r="F305" i="18"/>
  <c r="H209" i="18"/>
  <c r="I209" i="18" s="1"/>
  <c r="G347" i="18"/>
  <c r="G308" i="18"/>
  <c r="G292" i="18"/>
  <c r="H276" i="18"/>
  <c r="I276" i="18" s="1"/>
  <c r="F228" i="18"/>
  <c r="H212" i="18"/>
  <c r="I212" i="18" s="1"/>
  <c r="F180" i="18"/>
  <c r="F124" i="18"/>
  <c r="G116" i="18"/>
  <c r="F76" i="18"/>
  <c r="G60" i="18"/>
  <c r="G461" i="18"/>
  <c r="H381" i="18"/>
  <c r="I381" i="18" s="1"/>
  <c r="F232" i="18"/>
  <c r="F178" i="18"/>
  <c r="G489" i="18"/>
  <c r="H450" i="18"/>
  <c r="I450" i="18" s="1"/>
  <c r="G286" i="18"/>
  <c r="F222" i="18"/>
  <c r="G110" i="18"/>
  <c r="G407" i="18"/>
  <c r="H367" i="18"/>
  <c r="I367" i="18" s="1"/>
  <c r="H354" i="18"/>
  <c r="I354" i="18" s="1"/>
  <c r="H171" i="18"/>
  <c r="I171" i="18" s="1"/>
  <c r="H163" i="18"/>
  <c r="I163" i="18" s="1"/>
  <c r="F374" i="18"/>
  <c r="G351" i="18"/>
  <c r="F226" i="18"/>
  <c r="G417" i="18"/>
  <c r="G325" i="18"/>
  <c r="F253" i="18"/>
  <c r="H141" i="18"/>
  <c r="I141" i="18" s="1"/>
  <c r="H109" i="18"/>
  <c r="I109" i="18" s="1"/>
  <c r="F486" i="18"/>
  <c r="G438" i="18"/>
  <c r="G353" i="18"/>
  <c r="F427" i="18"/>
  <c r="F387" i="18"/>
  <c r="G327" i="18"/>
  <c r="F453" i="18"/>
  <c r="H389" i="18"/>
  <c r="I389" i="18" s="1"/>
  <c r="G161" i="18"/>
  <c r="G129" i="18"/>
  <c r="H97" i="18"/>
  <c r="I97" i="18" s="1"/>
  <c r="F496" i="18"/>
  <c r="G464" i="18"/>
  <c r="F400" i="18"/>
  <c r="F363" i="18"/>
  <c r="F332" i="18"/>
  <c r="G220" i="18"/>
  <c r="H196" i="18"/>
  <c r="I196" i="18" s="1"/>
  <c r="G172" i="18"/>
  <c r="G164" i="18"/>
  <c r="H76" i="18"/>
  <c r="I76" i="18" s="1"/>
  <c r="H485" i="18"/>
  <c r="I485" i="18" s="1"/>
  <c r="H418" i="18"/>
  <c r="I418" i="18" s="1"/>
  <c r="H370" i="18"/>
  <c r="I370" i="18" s="1"/>
  <c r="G318" i="18"/>
  <c r="G102" i="18"/>
  <c r="F430" i="18"/>
  <c r="F439" i="18"/>
  <c r="H99" i="18"/>
  <c r="I99" i="18" s="1"/>
  <c r="H105" i="18"/>
  <c r="I105" i="18" s="1"/>
  <c r="F192" i="18"/>
  <c r="G61" i="18"/>
  <c r="H248" i="18"/>
  <c r="I248" i="18" s="1"/>
  <c r="F248" i="18"/>
  <c r="H502" i="18"/>
  <c r="I502" i="18" s="1"/>
  <c r="F502" i="18"/>
  <c r="F322" i="18"/>
  <c r="G322" i="18"/>
  <c r="G87" i="18"/>
  <c r="H87" i="18"/>
  <c r="I87" i="18" s="1"/>
  <c r="G416" i="18"/>
  <c r="F416" i="18"/>
  <c r="H365" i="18"/>
  <c r="I365" i="18" s="1"/>
  <c r="F334" i="18"/>
  <c r="G78" i="18"/>
  <c r="F65" i="18"/>
  <c r="G65" i="18"/>
  <c r="F455" i="18"/>
  <c r="G455" i="18"/>
  <c r="F431" i="18"/>
  <c r="F354" i="18"/>
  <c r="H315" i="18"/>
  <c r="I315" i="18" s="1"/>
  <c r="G315" i="18"/>
  <c r="G187" i="18"/>
  <c r="H19" i="18"/>
  <c r="I19" i="18" s="1"/>
  <c r="H374" i="18"/>
  <c r="I374" i="18" s="1"/>
  <c r="F497" i="18"/>
  <c r="G221" i="18"/>
  <c r="H225" i="18"/>
  <c r="I225" i="18" s="1"/>
  <c r="G225" i="18"/>
  <c r="H416" i="18"/>
  <c r="I416" i="18" s="1"/>
  <c r="F193" i="18"/>
  <c r="H193" i="18"/>
  <c r="I193" i="18" s="1"/>
  <c r="G193" i="18"/>
  <c r="F450" i="18"/>
  <c r="H78" i="18"/>
  <c r="I78" i="18" s="1"/>
  <c r="H407" i="18"/>
  <c r="I407" i="18" s="1"/>
  <c r="F275" i="18"/>
  <c r="H155" i="18"/>
  <c r="I155" i="18" s="1"/>
  <c r="G128" i="18"/>
  <c r="H88" i="18"/>
  <c r="I88" i="18" s="1"/>
  <c r="H64" i="18"/>
  <c r="I64" i="18" s="1"/>
  <c r="G64" i="18"/>
  <c r="G338" i="18"/>
  <c r="H369" i="18"/>
  <c r="I369" i="18" s="1"/>
  <c r="G309" i="18"/>
  <c r="F245" i="18"/>
  <c r="G245" i="18"/>
  <c r="G157" i="18"/>
  <c r="H101" i="18"/>
  <c r="I101" i="18" s="1"/>
  <c r="F470" i="18"/>
  <c r="G68" i="18"/>
  <c r="H68" i="18"/>
  <c r="I68" i="18" s="1"/>
  <c r="G162" i="18"/>
  <c r="F162" i="18"/>
  <c r="G181" i="18"/>
  <c r="F181" i="18"/>
  <c r="G437" i="18"/>
  <c r="F437" i="18"/>
  <c r="H432" i="18"/>
  <c r="I432" i="18" s="1"/>
  <c r="G432" i="18"/>
  <c r="G368" i="18"/>
  <c r="H368" i="18"/>
  <c r="I368" i="18" s="1"/>
  <c r="F418" i="18"/>
  <c r="G341" i="18"/>
  <c r="G302" i="18"/>
  <c r="G270" i="18"/>
  <c r="F206" i="18"/>
  <c r="H190" i="18"/>
  <c r="I190" i="18" s="1"/>
  <c r="H150" i="18"/>
  <c r="I150" i="18" s="1"/>
  <c r="G150" i="18"/>
  <c r="F38" i="18"/>
  <c r="H38" i="18"/>
  <c r="I38" i="18" s="1"/>
  <c r="G454" i="18"/>
  <c r="F454" i="18"/>
  <c r="G113" i="18"/>
  <c r="F107" i="18"/>
  <c r="F492" i="18"/>
  <c r="G428" i="18"/>
  <c r="F388" i="18"/>
  <c r="H388" i="18"/>
  <c r="I388" i="18" s="1"/>
  <c r="H258" i="18"/>
  <c r="I258" i="18" s="1"/>
  <c r="G258" i="18"/>
  <c r="H218" i="18"/>
  <c r="I218" i="18" s="1"/>
  <c r="H457" i="18"/>
  <c r="I457" i="18" s="1"/>
  <c r="G457" i="18"/>
  <c r="H117" i="18"/>
  <c r="I117" i="18" s="1"/>
  <c r="H239" i="18"/>
  <c r="I239" i="18" s="1"/>
  <c r="F239" i="18"/>
  <c r="F161" i="18"/>
  <c r="G97" i="18"/>
  <c r="F498" i="18"/>
  <c r="H458" i="18"/>
  <c r="I458" i="18" s="1"/>
  <c r="F442" i="18"/>
  <c r="G339" i="18"/>
  <c r="F339" i="18"/>
  <c r="F326" i="18"/>
  <c r="G326" i="18"/>
  <c r="H230" i="18"/>
  <c r="I230" i="18" s="1"/>
  <c r="F407" i="18"/>
  <c r="F219" i="18"/>
  <c r="G219" i="18"/>
  <c r="F147" i="18"/>
  <c r="H83" i="18"/>
  <c r="I83" i="18" s="1"/>
  <c r="H43" i="18"/>
  <c r="I43" i="18" s="1"/>
  <c r="F43" i="18"/>
  <c r="G194" i="18"/>
  <c r="H194" i="18"/>
  <c r="I194" i="18" s="1"/>
  <c r="F301" i="18"/>
  <c r="H301" i="18"/>
  <c r="I301" i="18" s="1"/>
  <c r="G189" i="18"/>
  <c r="G451" i="18"/>
  <c r="H451" i="18"/>
  <c r="I451" i="18" s="1"/>
  <c r="G504" i="18"/>
  <c r="F504" i="18"/>
  <c r="F448" i="18"/>
  <c r="G448" i="18"/>
  <c r="H448" i="18"/>
  <c r="I448" i="18" s="1"/>
  <c r="F329" i="18"/>
  <c r="G329" i="18"/>
  <c r="H329" i="18"/>
  <c r="I329" i="18" s="1"/>
  <c r="H415" i="18"/>
  <c r="I415" i="18" s="1"/>
  <c r="H139" i="18"/>
  <c r="I139" i="18" s="1"/>
  <c r="H136" i="18"/>
  <c r="I136" i="18" s="1"/>
  <c r="G136" i="18"/>
  <c r="H417" i="18"/>
  <c r="I417" i="18" s="1"/>
  <c r="G333" i="18"/>
  <c r="F333" i="18"/>
  <c r="G173" i="18"/>
  <c r="F173" i="18"/>
  <c r="F34" i="18"/>
  <c r="G34" i="18"/>
  <c r="H311" i="18"/>
  <c r="I311" i="18" s="1"/>
  <c r="G311" i="18"/>
  <c r="F311" i="18"/>
  <c r="F373" i="18"/>
  <c r="H386" i="18"/>
  <c r="I386" i="18" s="1"/>
  <c r="F357" i="18"/>
  <c r="G134" i="18"/>
  <c r="F291" i="18"/>
  <c r="F251" i="18"/>
  <c r="F99" i="18"/>
  <c r="F51" i="18"/>
  <c r="H48" i="18"/>
  <c r="I48" i="18" s="1"/>
  <c r="H266" i="18"/>
  <c r="I266" i="18" s="1"/>
  <c r="F500" i="18"/>
  <c r="H288" i="18"/>
  <c r="I288" i="18" s="1"/>
  <c r="G248" i="18"/>
  <c r="F176" i="18"/>
  <c r="F104" i="18"/>
  <c r="G154" i="18"/>
  <c r="F465" i="18"/>
  <c r="F449" i="18"/>
  <c r="F417" i="18"/>
  <c r="H229" i="18"/>
  <c r="I229" i="18" s="1"/>
  <c r="H494" i="18"/>
  <c r="I494" i="18" s="1"/>
  <c r="H443" i="18"/>
  <c r="I443" i="18" s="1"/>
  <c r="H379" i="18"/>
  <c r="I379" i="18" s="1"/>
  <c r="F342" i="18"/>
  <c r="H303" i="18"/>
  <c r="I303" i="18" s="1"/>
  <c r="H287" i="18"/>
  <c r="I287" i="18" s="1"/>
  <c r="F231" i="18"/>
  <c r="U231" i="18" s="1"/>
  <c r="AD231" i="18" s="1"/>
  <c r="G199" i="18"/>
  <c r="G175" i="18"/>
  <c r="H159" i="18"/>
  <c r="I159" i="18" s="1"/>
  <c r="F95" i="18"/>
  <c r="G47" i="18"/>
  <c r="F421" i="18"/>
  <c r="G389" i="18"/>
  <c r="G373" i="18"/>
  <c r="G305" i="18"/>
  <c r="G209" i="18"/>
  <c r="G169" i="18"/>
  <c r="H161" i="18"/>
  <c r="I161" i="18" s="1"/>
  <c r="G472" i="18"/>
  <c r="H440" i="18"/>
  <c r="I440" i="18" s="1"/>
  <c r="G400" i="18"/>
  <c r="H376" i="18"/>
  <c r="I376" i="18" s="1"/>
  <c r="F368" i="18"/>
  <c r="F347" i="18"/>
  <c r="G332" i="18"/>
  <c r="F308" i="18"/>
  <c r="H60" i="18"/>
  <c r="I60" i="18" s="1"/>
  <c r="H36" i="18"/>
  <c r="I36" i="18" s="1"/>
  <c r="G493" i="18"/>
  <c r="G429" i="18"/>
  <c r="H265" i="18"/>
  <c r="I265" i="18" s="1"/>
  <c r="F73" i="18"/>
  <c r="G396" i="18"/>
  <c r="G359" i="18"/>
  <c r="H160" i="18"/>
  <c r="I160" i="18" s="1"/>
  <c r="H377" i="18"/>
  <c r="I377" i="18" s="1"/>
  <c r="G285" i="18"/>
  <c r="H157" i="18"/>
  <c r="I157" i="18" s="1"/>
  <c r="G141" i="18"/>
  <c r="G125" i="18"/>
  <c r="G109" i="18"/>
  <c r="F77" i="18"/>
  <c r="H414" i="18"/>
  <c r="I414" i="18" s="1"/>
  <c r="G459" i="18"/>
  <c r="H387" i="18"/>
  <c r="I387" i="18" s="1"/>
  <c r="F247" i="18"/>
  <c r="H47" i="18"/>
  <c r="I47" i="18" s="1"/>
  <c r="H453" i="18"/>
  <c r="I453" i="18" s="1"/>
  <c r="H305" i="18"/>
  <c r="I305" i="18" s="1"/>
  <c r="F289" i="18"/>
  <c r="H480" i="18"/>
  <c r="I480" i="18" s="1"/>
  <c r="F440" i="18"/>
  <c r="H347" i="18"/>
  <c r="I347" i="18" s="1"/>
  <c r="H292" i="18"/>
  <c r="I292" i="18" s="1"/>
  <c r="H313" i="18"/>
  <c r="I313" i="18" s="1"/>
  <c r="G217" i="18"/>
  <c r="H89" i="18"/>
  <c r="I89" i="18" s="1"/>
  <c r="F62" i="18"/>
  <c r="F298" i="18"/>
  <c r="F362" i="18"/>
  <c r="H346" i="18"/>
  <c r="I346" i="18" s="1"/>
  <c r="F267" i="18"/>
  <c r="H91" i="18"/>
  <c r="I91" i="18" s="1"/>
  <c r="G57" i="18"/>
  <c r="H500" i="18"/>
  <c r="I500" i="18" s="1"/>
  <c r="H476" i="18"/>
  <c r="I476" i="18" s="1"/>
  <c r="G452" i="18"/>
  <c r="G436" i="18"/>
  <c r="G264" i="18"/>
  <c r="H240" i="18"/>
  <c r="I240" i="18" s="1"/>
  <c r="F168" i="18"/>
  <c r="F136" i="18"/>
  <c r="F202" i="18"/>
  <c r="G170" i="18"/>
  <c r="G505" i="18"/>
  <c r="F489" i="18"/>
  <c r="G481" i="18"/>
  <c r="G401" i="18"/>
  <c r="F377" i="18"/>
  <c r="G364" i="18"/>
  <c r="G205" i="18"/>
  <c r="F58" i="18"/>
  <c r="F438" i="18"/>
  <c r="F98" i="18"/>
  <c r="G483" i="18"/>
  <c r="H459" i="18"/>
  <c r="I459" i="18" s="1"/>
  <c r="F419" i="18"/>
  <c r="F358" i="18"/>
  <c r="G207" i="18"/>
  <c r="F159" i="18"/>
  <c r="U159" i="18" s="1"/>
  <c r="AD159" i="18" s="1"/>
  <c r="G79" i="18"/>
  <c r="G55" i="18"/>
  <c r="H31" i="18"/>
  <c r="I31" i="18" s="1"/>
  <c r="H15" i="18"/>
  <c r="I15" i="18" s="1"/>
  <c r="G121" i="18"/>
  <c r="G496" i="18"/>
  <c r="F408" i="18"/>
  <c r="F244" i="18"/>
  <c r="F220" i="18"/>
  <c r="G124" i="18"/>
  <c r="H92" i="18"/>
  <c r="I92" i="18" s="1"/>
  <c r="F381" i="18"/>
  <c r="G89" i="18"/>
  <c r="H90" i="18"/>
  <c r="I90" i="18" s="1"/>
  <c r="F475" i="18"/>
  <c r="H25" i="18"/>
  <c r="I25" i="18" s="1"/>
  <c r="G260" i="18"/>
  <c r="F172" i="18"/>
  <c r="H100" i="18"/>
  <c r="I100" i="18" s="1"/>
  <c r="F485" i="18"/>
  <c r="F321" i="18"/>
  <c r="F482" i="18"/>
  <c r="H341" i="18"/>
  <c r="I341" i="18" s="1"/>
  <c r="H270" i="18"/>
  <c r="I270" i="18" s="1"/>
  <c r="F214" i="18"/>
  <c r="F182" i="18"/>
  <c r="H54" i="18"/>
  <c r="I54" i="18" s="1"/>
  <c r="F503" i="18"/>
  <c r="H479" i="18"/>
  <c r="I479" i="18" s="1"/>
  <c r="F283" i="18"/>
  <c r="H259" i="18"/>
  <c r="I259" i="18" s="1"/>
  <c r="F179" i="18"/>
  <c r="F131" i="18"/>
  <c r="G43" i="18"/>
  <c r="G468" i="18"/>
  <c r="G336" i="18"/>
  <c r="H256" i="18"/>
  <c r="I256" i="18" s="1"/>
  <c r="F224" i="18"/>
  <c r="H184" i="18"/>
  <c r="I184" i="18" s="1"/>
  <c r="G112" i="18"/>
  <c r="G361" i="18"/>
  <c r="G218" i="18"/>
  <c r="H409" i="18"/>
  <c r="I409" i="18" s="1"/>
  <c r="H333" i="18"/>
  <c r="I333" i="18" s="1"/>
  <c r="F309" i="18"/>
  <c r="G301" i="18"/>
  <c r="H221" i="18"/>
  <c r="I221" i="18" s="1"/>
  <c r="F85" i="18"/>
  <c r="H486" i="18"/>
  <c r="I486" i="18" s="1"/>
  <c r="G422" i="18"/>
  <c r="G138" i="18"/>
  <c r="F491" i="18"/>
  <c r="G475" i="18"/>
  <c r="F366" i="18"/>
  <c r="F335" i="18"/>
  <c r="G223" i="18"/>
  <c r="G183" i="18"/>
  <c r="H167" i="18"/>
  <c r="I167" i="18" s="1"/>
  <c r="F352" i="18"/>
  <c r="G145" i="18"/>
  <c r="G25" i="18"/>
  <c r="H408" i="18"/>
  <c r="I408" i="18" s="1"/>
  <c r="G363" i="18"/>
  <c r="G140" i="18"/>
  <c r="G445" i="18"/>
  <c r="G381" i="18"/>
  <c r="G297" i="18"/>
  <c r="H316" i="18"/>
  <c r="I316" i="18" s="1"/>
  <c r="G276" i="18"/>
  <c r="H281" i="18"/>
  <c r="I281" i="18" s="1"/>
  <c r="G29" i="18"/>
  <c r="F383" i="18"/>
  <c r="F105" i="18"/>
  <c r="F484" i="18"/>
  <c r="H468" i="18"/>
  <c r="I468" i="18" s="1"/>
  <c r="F444" i="18"/>
  <c r="H420" i="18"/>
  <c r="I420" i="18" s="1"/>
  <c r="H272" i="18"/>
  <c r="I272" i="18" s="1"/>
  <c r="F160" i="18"/>
  <c r="F88" i="18"/>
  <c r="H497" i="18"/>
  <c r="I497" i="18" s="1"/>
  <c r="G369" i="18"/>
  <c r="G348" i="18"/>
  <c r="G197" i="18"/>
  <c r="H181" i="18"/>
  <c r="I181" i="18" s="1"/>
  <c r="G77" i="18"/>
  <c r="F37" i="18"/>
  <c r="F494" i="18"/>
  <c r="G446" i="18"/>
  <c r="F306" i="18"/>
  <c r="G427" i="18"/>
  <c r="F223" i="18"/>
  <c r="U15" i="18"/>
  <c r="H437" i="18"/>
  <c r="I437" i="18" s="1"/>
  <c r="G289" i="18"/>
  <c r="H464" i="18"/>
  <c r="I464" i="18" s="1"/>
  <c r="H220" i="18"/>
  <c r="I220" i="18" s="1"/>
  <c r="G148" i="18"/>
  <c r="G108" i="18"/>
  <c r="G100" i="18"/>
  <c r="F68" i="18"/>
  <c r="G28" i="18"/>
  <c r="G485" i="18"/>
  <c r="F445" i="18"/>
  <c r="H397" i="18"/>
  <c r="I397" i="18" s="1"/>
  <c r="F360" i="18"/>
  <c r="G313" i="18"/>
  <c r="H434" i="18"/>
  <c r="I434" i="18" s="1"/>
  <c r="G434" i="18"/>
  <c r="G498" i="18"/>
  <c r="H498" i="18"/>
  <c r="I498" i="18" s="1"/>
  <c r="H482" i="18"/>
  <c r="I482" i="18" s="1"/>
  <c r="F434" i="18"/>
  <c r="H410" i="18"/>
  <c r="I410" i="18" s="1"/>
  <c r="G365" i="18"/>
  <c r="H339" i="18"/>
  <c r="I339" i="18" s="1"/>
  <c r="F246" i="18"/>
  <c r="G246" i="18"/>
  <c r="F190" i="18"/>
  <c r="H142" i="18"/>
  <c r="I142" i="18" s="1"/>
  <c r="G142" i="18"/>
  <c r="H126" i="18"/>
  <c r="I126" i="18" s="1"/>
  <c r="H94" i="18"/>
  <c r="I94" i="18" s="1"/>
  <c r="F94" i="18"/>
  <c r="G94" i="18"/>
  <c r="H21" i="18"/>
  <c r="I21" i="18" s="1"/>
  <c r="G463" i="18"/>
  <c r="F243" i="18"/>
  <c r="G243" i="18"/>
  <c r="H399" i="18"/>
  <c r="I399" i="18" s="1"/>
  <c r="F399" i="18"/>
  <c r="G456" i="18"/>
  <c r="H456" i="18"/>
  <c r="I456" i="18" s="1"/>
  <c r="F456" i="18"/>
  <c r="H402" i="18"/>
  <c r="I402" i="18" s="1"/>
  <c r="F349" i="18"/>
  <c r="H310" i="18"/>
  <c r="I310" i="18" s="1"/>
  <c r="F310" i="18"/>
  <c r="G310" i="18"/>
  <c r="F278" i="18"/>
  <c r="G278" i="18"/>
  <c r="F118" i="18"/>
  <c r="G118" i="18"/>
  <c r="H118" i="18"/>
  <c r="I118" i="18" s="1"/>
  <c r="G54" i="18"/>
  <c r="G406" i="18"/>
  <c r="F323" i="18"/>
  <c r="G323" i="18"/>
  <c r="H323" i="18"/>
  <c r="I323" i="18" s="1"/>
  <c r="G251" i="18"/>
  <c r="G235" i="18"/>
  <c r="H235" i="18"/>
  <c r="I235" i="18" s="1"/>
  <c r="H152" i="18"/>
  <c r="I152" i="18" s="1"/>
  <c r="G152" i="18"/>
  <c r="F262" i="18"/>
  <c r="G262" i="18"/>
  <c r="G158" i="18"/>
  <c r="H158" i="18"/>
  <c r="I158" i="18" s="1"/>
  <c r="F40" i="18"/>
  <c r="G40" i="18"/>
  <c r="H40" i="18"/>
  <c r="I40" i="18" s="1"/>
  <c r="H122" i="18"/>
  <c r="I122" i="18" s="1"/>
  <c r="G122" i="18"/>
  <c r="G479" i="18"/>
  <c r="F479" i="18"/>
  <c r="G403" i="18"/>
  <c r="H403" i="18"/>
  <c r="I403" i="18" s="1"/>
  <c r="F403" i="18"/>
  <c r="G319" i="18"/>
  <c r="H319" i="18"/>
  <c r="I319" i="18" s="1"/>
  <c r="F241" i="18"/>
  <c r="G241" i="18"/>
  <c r="H241" i="18"/>
  <c r="I241" i="18" s="1"/>
  <c r="H252" i="18"/>
  <c r="I252" i="18" s="1"/>
  <c r="G252" i="18"/>
  <c r="M10" i="18"/>
  <c r="J10" i="18"/>
  <c r="K10" i="18"/>
  <c r="L10" i="18" s="1"/>
  <c r="G490" i="18"/>
  <c r="F490" i="18"/>
  <c r="H474" i="18"/>
  <c r="I474" i="18" s="1"/>
  <c r="F294" i="18"/>
  <c r="G294" i="18"/>
  <c r="F102" i="18"/>
  <c r="F70" i="18"/>
  <c r="H70" i="18"/>
  <c r="I70" i="18" s="1"/>
  <c r="G70" i="18"/>
  <c r="H14" i="18"/>
  <c r="I14" i="18" s="1"/>
  <c r="F390" i="18"/>
  <c r="G298" i="18"/>
  <c r="H66" i="18"/>
  <c r="I66" i="18" s="1"/>
  <c r="G66" i="18"/>
  <c r="H495" i="18"/>
  <c r="I495" i="18" s="1"/>
  <c r="G439" i="18"/>
  <c r="G307" i="18"/>
  <c r="F307" i="18"/>
  <c r="G267" i="18"/>
  <c r="F26" i="18"/>
  <c r="G26" i="18"/>
  <c r="F473" i="18"/>
  <c r="G473" i="18"/>
  <c r="H425" i="18"/>
  <c r="I425" i="18" s="1"/>
  <c r="F425" i="18"/>
  <c r="H215" i="18"/>
  <c r="I215" i="18" s="1"/>
  <c r="G215" i="18"/>
  <c r="F119" i="18"/>
  <c r="H119" i="18"/>
  <c r="I119" i="18" s="1"/>
  <c r="H12" i="18"/>
  <c r="I12" i="18" s="1"/>
  <c r="H477" i="18"/>
  <c r="I477" i="18" s="1"/>
  <c r="F477" i="18"/>
  <c r="G477" i="18"/>
  <c r="G386" i="18"/>
  <c r="F386" i="18"/>
  <c r="G238" i="18"/>
  <c r="F238" i="18"/>
  <c r="H238" i="18"/>
  <c r="I238" i="18" s="1"/>
  <c r="G222" i="18"/>
  <c r="H222" i="18"/>
  <c r="I222" i="18" s="1"/>
  <c r="G198" i="18"/>
  <c r="H198" i="18"/>
  <c r="I198" i="18" s="1"/>
  <c r="F198" i="18"/>
  <c r="G86" i="18"/>
  <c r="F86" i="18"/>
  <c r="H462" i="18"/>
  <c r="I462" i="18" s="1"/>
  <c r="F462" i="18"/>
  <c r="G423" i="18"/>
  <c r="F423" i="18"/>
  <c r="F32" i="18"/>
  <c r="G32" i="18"/>
  <c r="H32" i="18"/>
  <c r="I32" i="18" s="1"/>
  <c r="G402" i="18"/>
  <c r="F402" i="18"/>
  <c r="G458" i="18"/>
  <c r="F458" i="18"/>
  <c r="G166" i="18"/>
  <c r="H166" i="18"/>
  <c r="I166" i="18" s="1"/>
  <c r="F166" i="18"/>
  <c r="H46" i="18"/>
  <c r="I46" i="18" s="1"/>
  <c r="G46" i="18"/>
  <c r="F391" i="18"/>
  <c r="H391" i="18"/>
  <c r="I391" i="18" s="1"/>
  <c r="G391" i="18"/>
  <c r="H375" i="18"/>
  <c r="I375" i="18" s="1"/>
  <c r="F375" i="18"/>
  <c r="G211" i="18"/>
  <c r="H211" i="18"/>
  <c r="I211" i="18" s="1"/>
  <c r="F123" i="18"/>
  <c r="H123" i="18"/>
  <c r="I123" i="18" s="1"/>
  <c r="F296" i="18"/>
  <c r="G296" i="18"/>
  <c r="H349" i="18"/>
  <c r="I349" i="18" s="1"/>
  <c r="G349" i="18"/>
  <c r="G174" i="18"/>
  <c r="F174" i="18"/>
  <c r="H442" i="18"/>
  <c r="I442" i="18" s="1"/>
  <c r="H426" i="18"/>
  <c r="I426" i="18" s="1"/>
  <c r="F426" i="18"/>
  <c r="H334" i="18"/>
  <c r="I334" i="18" s="1"/>
  <c r="G334" i="18"/>
  <c r="F158" i="18"/>
  <c r="G430" i="18"/>
  <c r="H113" i="18"/>
  <c r="I113" i="18" s="1"/>
  <c r="G331" i="18"/>
  <c r="H328" i="18"/>
  <c r="I328" i="18" s="1"/>
  <c r="G328" i="18"/>
  <c r="F328" i="18"/>
  <c r="G210" i="18"/>
  <c r="H210" i="18"/>
  <c r="I210" i="18" s="1"/>
  <c r="F210" i="18"/>
  <c r="G466" i="18"/>
  <c r="F466" i="18"/>
  <c r="G442" i="18"/>
  <c r="G410" i="18"/>
  <c r="H378" i="18"/>
  <c r="I378" i="18" s="1"/>
  <c r="G378" i="18"/>
  <c r="F378" i="18"/>
  <c r="F365" i="18"/>
  <c r="G357" i="18"/>
  <c r="F318" i="18"/>
  <c r="H174" i="18"/>
  <c r="I174" i="18" s="1"/>
  <c r="F126" i="18"/>
  <c r="H30" i="18"/>
  <c r="I30" i="18" s="1"/>
  <c r="F406" i="18"/>
  <c r="G177" i="18"/>
  <c r="H177" i="18"/>
  <c r="I177" i="18" s="1"/>
  <c r="F177" i="18"/>
  <c r="H487" i="18"/>
  <c r="I487" i="18" s="1"/>
  <c r="G487" i="18"/>
  <c r="F487" i="18"/>
  <c r="H471" i="18"/>
  <c r="I471" i="18" s="1"/>
  <c r="F471" i="18"/>
  <c r="G447" i="18"/>
  <c r="H447" i="18"/>
  <c r="I447" i="18" s="1"/>
  <c r="G399" i="18"/>
  <c r="F299" i="18"/>
  <c r="H203" i="18"/>
  <c r="I203" i="18" s="1"/>
  <c r="G203" i="18"/>
  <c r="H35" i="18"/>
  <c r="I35" i="18" s="1"/>
  <c r="F35" i="18"/>
  <c r="G35" i="18"/>
  <c r="G482" i="18"/>
  <c r="G474" i="18"/>
  <c r="H394" i="18"/>
  <c r="I394" i="18" s="1"/>
  <c r="H318" i="18"/>
  <c r="I318" i="18" s="1"/>
  <c r="G230" i="18"/>
  <c r="F150" i="18"/>
  <c r="F78" i="18"/>
  <c r="H62" i="18"/>
  <c r="I62" i="18" s="1"/>
  <c r="F54" i="18"/>
  <c r="H430" i="18"/>
  <c r="I430" i="18" s="1"/>
  <c r="F66" i="18"/>
  <c r="G137" i="18"/>
  <c r="H463" i="18"/>
  <c r="I463" i="18" s="1"/>
  <c r="H455" i="18"/>
  <c r="I455" i="18" s="1"/>
  <c r="H439" i="18"/>
  <c r="I439" i="18" s="1"/>
  <c r="G431" i="18"/>
  <c r="G415" i="18"/>
  <c r="G367" i="18"/>
  <c r="H362" i="18"/>
  <c r="I362" i="18" s="1"/>
  <c r="F346" i="18"/>
  <c r="H331" i="18"/>
  <c r="I331" i="18" s="1"/>
  <c r="F315" i="18"/>
  <c r="G275" i="18"/>
  <c r="G259" i="18"/>
  <c r="H147" i="18"/>
  <c r="I147" i="18" s="1"/>
  <c r="H115" i="18"/>
  <c r="I115" i="18" s="1"/>
  <c r="G99" i="18"/>
  <c r="H282" i="18"/>
  <c r="I282" i="18" s="1"/>
  <c r="G282" i="18"/>
  <c r="G50" i="18"/>
  <c r="H492" i="18"/>
  <c r="I492" i="18" s="1"/>
  <c r="F460" i="18"/>
  <c r="F452" i="18"/>
  <c r="F428" i="18"/>
  <c r="F420" i="18"/>
  <c r="H396" i="18"/>
  <c r="I396" i="18" s="1"/>
  <c r="H312" i="18"/>
  <c r="I312" i="18" s="1"/>
  <c r="G312" i="18"/>
  <c r="G184" i="18"/>
  <c r="H168" i="18"/>
  <c r="I168" i="18" s="1"/>
  <c r="F112" i="18"/>
  <c r="H112" i="18"/>
  <c r="I112" i="18" s="1"/>
  <c r="H96" i="18"/>
  <c r="I96" i="18" s="1"/>
  <c r="G96" i="18"/>
  <c r="F96" i="18"/>
  <c r="H16" i="18"/>
  <c r="I16" i="18" s="1"/>
  <c r="G242" i="18"/>
  <c r="G425" i="18"/>
  <c r="F277" i="18"/>
  <c r="G277" i="18"/>
  <c r="F69" i="18"/>
  <c r="G69" i="18"/>
  <c r="F443" i="18"/>
  <c r="H371" i="18"/>
  <c r="I371" i="18" s="1"/>
  <c r="F371" i="18"/>
  <c r="F319" i="18"/>
  <c r="H63" i="18"/>
  <c r="I63" i="18" s="1"/>
  <c r="F63" i="18"/>
  <c r="G63" i="18"/>
  <c r="H129" i="18"/>
  <c r="I129" i="18" s="1"/>
  <c r="G424" i="18"/>
  <c r="H424" i="18"/>
  <c r="I424" i="18" s="1"/>
  <c r="F424" i="18"/>
  <c r="F392" i="18"/>
  <c r="G392" i="18"/>
  <c r="H392" i="18"/>
  <c r="I392" i="18" s="1"/>
  <c r="F397" i="18"/>
  <c r="G397" i="18"/>
  <c r="G450" i="18"/>
  <c r="G206" i="18"/>
  <c r="F110" i="18"/>
  <c r="G390" i="18"/>
  <c r="H340" i="18"/>
  <c r="I340" i="18" s="1"/>
  <c r="F137" i="18"/>
  <c r="H383" i="18"/>
  <c r="I383" i="18" s="1"/>
  <c r="F367" i="18"/>
  <c r="H299" i="18"/>
  <c r="I299" i="18" s="1"/>
  <c r="H291" i="18"/>
  <c r="I291" i="18" s="1"/>
  <c r="H195" i="18"/>
  <c r="I195" i="18" s="1"/>
  <c r="H187" i="18"/>
  <c r="I187" i="18" s="1"/>
  <c r="F187" i="18"/>
  <c r="H131" i="18"/>
  <c r="I131" i="18" s="1"/>
  <c r="G67" i="18"/>
  <c r="H59" i="18"/>
  <c r="I59" i="18" s="1"/>
  <c r="F59" i="18"/>
  <c r="H27" i="18"/>
  <c r="I27" i="18" s="1"/>
  <c r="G27" i="18"/>
  <c r="F27" i="18"/>
  <c r="H250" i="18"/>
  <c r="I250" i="18" s="1"/>
  <c r="G250" i="18"/>
  <c r="G33" i="18"/>
  <c r="G492" i="18"/>
  <c r="H460" i="18"/>
  <c r="I460" i="18" s="1"/>
  <c r="H428" i="18"/>
  <c r="I428" i="18" s="1"/>
  <c r="F396" i="18"/>
  <c r="F304" i="18"/>
  <c r="G200" i="18"/>
  <c r="F200" i="18"/>
  <c r="F144" i="18"/>
  <c r="G144" i="18"/>
  <c r="F80" i="18"/>
  <c r="G80" i="18"/>
  <c r="G345" i="18"/>
  <c r="F345" i="18"/>
  <c r="H82" i="18"/>
  <c r="I82" i="18" s="1"/>
  <c r="F82" i="18"/>
  <c r="G82" i="18"/>
  <c r="H393" i="18"/>
  <c r="I393" i="18" s="1"/>
  <c r="F356" i="18"/>
  <c r="G356" i="18"/>
  <c r="H356" i="18"/>
  <c r="I356" i="18" s="1"/>
  <c r="H237" i="18"/>
  <c r="I237" i="18" s="1"/>
  <c r="F237" i="18"/>
  <c r="G237" i="18"/>
  <c r="G165" i="18"/>
  <c r="H165" i="18"/>
  <c r="I165" i="18" s="1"/>
  <c r="F165" i="18"/>
  <c r="G45" i="18"/>
  <c r="F45" i="18"/>
  <c r="G81" i="18"/>
  <c r="H81" i="18"/>
  <c r="I81" i="18" s="1"/>
  <c r="H478" i="18"/>
  <c r="I478" i="18" s="1"/>
  <c r="F499" i="18"/>
  <c r="G499" i="18"/>
  <c r="H499" i="18"/>
  <c r="I499" i="18" s="1"/>
  <c r="F135" i="18"/>
  <c r="H135" i="18"/>
  <c r="I135" i="18" s="1"/>
  <c r="F41" i="18"/>
  <c r="H41" i="18"/>
  <c r="I41" i="18" s="1"/>
  <c r="G41" i="18"/>
  <c r="H268" i="18"/>
  <c r="I268" i="18" s="1"/>
  <c r="G268" i="18"/>
  <c r="F49" i="18"/>
  <c r="G426" i="18"/>
  <c r="G418" i="18"/>
  <c r="H326" i="18"/>
  <c r="I326" i="18" s="1"/>
  <c r="H302" i="18"/>
  <c r="I302" i="18" s="1"/>
  <c r="F286" i="18"/>
  <c r="F270" i="18"/>
  <c r="F254" i="18"/>
  <c r="G214" i="18"/>
  <c r="H206" i="18"/>
  <c r="I206" i="18" s="1"/>
  <c r="G190" i="18"/>
  <c r="F134" i="18"/>
  <c r="H29" i="18"/>
  <c r="I29" i="18" s="1"/>
  <c r="H65" i="18"/>
  <c r="I65" i="18" s="1"/>
  <c r="F463" i="18"/>
  <c r="G299" i="18"/>
  <c r="H275" i="18"/>
  <c r="I275" i="18" s="1"/>
  <c r="G195" i="18"/>
  <c r="G147" i="18"/>
  <c r="G131" i="18"/>
  <c r="F115" i="18"/>
  <c r="G83" i="18"/>
  <c r="F83" i="18"/>
  <c r="G398" i="18"/>
  <c r="H398" i="18"/>
  <c r="I398" i="18" s="1"/>
  <c r="F398" i="18"/>
  <c r="F476" i="18"/>
  <c r="F412" i="18"/>
  <c r="H372" i="18"/>
  <c r="I372" i="18" s="1"/>
  <c r="F372" i="18"/>
  <c r="F351" i="18"/>
  <c r="H351" i="18"/>
  <c r="I351" i="18" s="1"/>
  <c r="F336" i="18"/>
  <c r="H320" i="18"/>
  <c r="I320" i="18" s="1"/>
  <c r="F320" i="18"/>
  <c r="H264" i="18"/>
  <c r="I264" i="18" s="1"/>
  <c r="H144" i="18"/>
  <c r="I144" i="18" s="1"/>
  <c r="F234" i="18"/>
  <c r="H234" i="18"/>
  <c r="I234" i="18" s="1"/>
  <c r="G186" i="18"/>
  <c r="H186" i="18"/>
  <c r="I186" i="18" s="1"/>
  <c r="F170" i="18"/>
  <c r="H18" i="18"/>
  <c r="I18" i="18" s="1"/>
  <c r="G293" i="18"/>
  <c r="G478" i="18"/>
  <c r="F478" i="18"/>
  <c r="G314" i="18"/>
  <c r="F314" i="18"/>
  <c r="G191" i="18"/>
  <c r="H191" i="18"/>
  <c r="I191" i="18" s="1"/>
  <c r="G39" i="18"/>
  <c r="F39" i="18"/>
  <c r="H39" i="18"/>
  <c r="I39" i="18" s="1"/>
  <c r="G188" i="18"/>
  <c r="H188" i="18"/>
  <c r="I188" i="18" s="1"/>
  <c r="F188" i="18"/>
  <c r="H344" i="18"/>
  <c r="I344" i="18" s="1"/>
  <c r="G344" i="18"/>
  <c r="H217" i="18"/>
  <c r="I217" i="18" s="1"/>
  <c r="G462" i="18"/>
  <c r="F122" i="18"/>
  <c r="G227" i="18"/>
  <c r="H227" i="18"/>
  <c r="I227" i="18" s="1"/>
  <c r="F211" i="18"/>
  <c r="F171" i="18"/>
  <c r="G171" i="18"/>
  <c r="H107" i="18"/>
  <c r="I107" i="18" s="1"/>
  <c r="H11" i="18"/>
  <c r="I11" i="18" s="1"/>
  <c r="G266" i="18"/>
  <c r="H33" i="18"/>
  <c r="I33" i="18" s="1"/>
  <c r="H444" i="18"/>
  <c r="I444" i="18" s="1"/>
  <c r="G444" i="18"/>
  <c r="H128" i="18"/>
  <c r="I128" i="18" s="1"/>
  <c r="H104" i="18"/>
  <c r="I104" i="18" s="1"/>
  <c r="G72" i="18"/>
  <c r="H72" i="18"/>
  <c r="I72" i="18" s="1"/>
  <c r="G114" i="18"/>
  <c r="H114" i="18"/>
  <c r="I114" i="18" s="1"/>
  <c r="G435" i="18"/>
  <c r="H435" i="18"/>
  <c r="I435" i="18" s="1"/>
  <c r="F435" i="18"/>
  <c r="H350" i="18"/>
  <c r="I350" i="18" s="1"/>
  <c r="G350" i="18"/>
  <c r="F350" i="18"/>
  <c r="H295" i="18"/>
  <c r="I295" i="18" s="1"/>
  <c r="G295" i="18"/>
  <c r="F273" i="18"/>
  <c r="G273" i="18"/>
  <c r="F324" i="18"/>
  <c r="G324" i="18"/>
  <c r="H284" i="18"/>
  <c r="I284" i="18" s="1"/>
  <c r="G284" i="18"/>
  <c r="G156" i="18"/>
  <c r="H156" i="18"/>
  <c r="I156" i="18" s="1"/>
  <c r="F156" i="18"/>
  <c r="H84" i="18"/>
  <c r="I84" i="18" s="1"/>
  <c r="F84" i="18"/>
  <c r="G84" i="18"/>
  <c r="G469" i="18"/>
  <c r="F469" i="18"/>
  <c r="H297" i="18"/>
  <c r="I297" i="18" s="1"/>
  <c r="F297" i="18"/>
  <c r="F106" i="18"/>
  <c r="G106" i="18"/>
  <c r="G208" i="18"/>
  <c r="H208" i="18"/>
  <c r="I208" i="18" s="1"/>
  <c r="F208" i="18"/>
  <c r="H24" i="18"/>
  <c r="I24" i="18" s="1"/>
  <c r="H74" i="18"/>
  <c r="I74" i="18" s="1"/>
  <c r="G74" i="18"/>
  <c r="H385" i="18"/>
  <c r="I385" i="18" s="1"/>
  <c r="G385" i="18"/>
  <c r="F385" i="18"/>
  <c r="G213" i="18"/>
  <c r="H213" i="18"/>
  <c r="I213" i="18" s="1"/>
  <c r="H93" i="18"/>
  <c r="I93" i="18" s="1"/>
  <c r="H53" i="18"/>
  <c r="I53" i="18" s="1"/>
  <c r="F53" i="18"/>
  <c r="G71" i="18"/>
  <c r="F71" i="18"/>
  <c r="H71" i="18"/>
  <c r="I71" i="18" s="1"/>
  <c r="H405" i="18"/>
  <c r="I405" i="18" s="1"/>
  <c r="G405" i="18"/>
  <c r="F405" i="18"/>
  <c r="H201" i="18"/>
  <c r="I201" i="18" s="1"/>
  <c r="G201" i="18"/>
  <c r="G384" i="18"/>
  <c r="F384" i="18"/>
  <c r="H384" i="18"/>
  <c r="I384" i="18" s="1"/>
  <c r="G236" i="18"/>
  <c r="H236" i="18"/>
  <c r="I236" i="18" s="1"/>
  <c r="H52" i="18"/>
  <c r="I52" i="18" s="1"/>
  <c r="G52" i="18"/>
  <c r="F52" i="18"/>
  <c r="H294" i="18"/>
  <c r="I294" i="18" s="1"/>
  <c r="H278" i="18"/>
  <c r="I278" i="18" s="1"/>
  <c r="H262" i="18"/>
  <c r="I262" i="18" s="1"/>
  <c r="F142" i="18"/>
  <c r="F46" i="18"/>
  <c r="F30" i="18"/>
  <c r="H390" i="18"/>
  <c r="I390" i="18" s="1"/>
  <c r="H298" i="18"/>
  <c r="I298" i="18" s="1"/>
  <c r="F113" i="18"/>
  <c r="F495" i="18"/>
  <c r="F447" i="18"/>
  <c r="H423" i="18"/>
  <c r="I423" i="18" s="1"/>
  <c r="G383" i="18"/>
  <c r="H219" i="18"/>
  <c r="I219" i="18" s="1"/>
  <c r="G91" i="18"/>
  <c r="F91" i="18"/>
  <c r="H67" i="18"/>
  <c r="I67" i="18" s="1"/>
  <c r="H106" i="18"/>
  <c r="I106" i="18" s="1"/>
  <c r="G420" i="18"/>
  <c r="F404" i="18"/>
  <c r="G404" i="18"/>
  <c r="H404" i="18"/>
  <c r="I404" i="18" s="1"/>
  <c r="H380" i="18"/>
  <c r="I380" i="18" s="1"/>
  <c r="F380" i="18"/>
  <c r="H336" i="18"/>
  <c r="I336" i="18" s="1"/>
  <c r="G280" i="18"/>
  <c r="G176" i="18"/>
  <c r="H176" i="18"/>
  <c r="I176" i="18" s="1"/>
  <c r="G104" i="18"/>
  <c r="F361" i="18"/>
  <c r="G330" i="18"/>
  <c r="F330" i="18"/>
  <c r="H170" i="18"/>
  <c r="I170" i="18" s="1"/>
  <c r="H146" i="18"/>
  <c r="I146" i="18" s="1"/>
  <c r="H364" i="18"/>
  <c r="I364" i="18" s="1"/>
  <c r="G53" i="18"/>
  <c r="G130" i="18"/>
  <c r="H130" i="18"/>
  <c r="I130" i="18" s="1"/>
  <c r="F185" i="18"/>
  <c r="G185" i="18"/>
  <c r="H185" i="18"/>
  <c r="I185" i="18" s="1"/>
  <c r="G411" i="18"/>
  <c r="F327" i="18"/>
  <c r="F255" i="18"/>
  <c r="G255" i="18"/>
  <c r="F103" i="18"/>
  <c r="H103" i="18"/>
  <c r="I103" i="18" s="1"/>
  <c r="G337" i="18"/>
  <c r="H337" i="18"/>
  <c r="I337" i="18" s="1"/>
  <c r="F337" i="18"/>
  <c r="G355" i="18"/>
  <c r="H355" i="18"/>
  <c r="I355" i="18" s="1"/>
  <c r="F355" i="18"/>
  <c r="F300" i="18"/>
  <c r="G300" i="18"/>
  <c r="F413" i="18"/>
  <c r="G249" i="18"/>
  <c r="H249" i="18"/>
  <c r="I249" i="18" s="1"/>
  <c r="F249" i="18"/>
  <c r="H283" i="18"/>
  <c r="I283" i="18" s="1"/>
  <c r="H251" i="18"/>
  <c r="I251" i="18" s="1"/>
  <c r="F235" i="18"/>
  <c r="G179" i="18"/>
  <c r="H179" i="18"/>
  <c r="I179" i="18" s="1"/>
  <c r="H56" i="18"/>
  <c r="I56" i="18" s="1"/>
  <c r="G56" i="18"/>
  <c r="F359" i="18"/>
  <c r="H296" i="18"/>
  <c r="I296" i="18" s="1"/>
  <c r="F152" i="18"/>
  <c r="H120" i="18"/>
  <c r="I120" i="18" s="1"/>
  <c r="G120" i="18"/>
  <c r="H242" i="18"/>
  <c r="I242" i="18" s="1"/>
  <c r="G317" i="18"/>
  <c r="H317" i="18"/>
  <c r="I317" i="18" s="1"/>
  <c r="F317" i="18"/>
  <c r="F261" i="18"/>
  <c r="G261" i="18"/>
  <c r="F93" i="18"/>
  <c r="G93" i="18"/>
  <c r="G467" i="18"/>
  <c r="H467" i="18"/>
  <c r="I467" i="18" s="1"/>
  <c r="F467" i="18"/>
  <c r="F488" i="18"/>
  <c r="G488" i="18"/>
  <c r="H488" i="18"/>
  <c r="I488" i="18" s="1"/>
  <c r="G132" i="18"/>
  <c r="H132" i="18"/>
  <c r="I132" i="18" s="1"/>
  <c r="G501" i="18"/>
  <c r="F501" i="18"/>
  <c r="H267" i="18"/>
  <c r="I267" i="18" s="1"/>
  <c r="F227" i="18"/>
  <c r="F56" i="18"/>
  <c r="F282" i="18"/>
  <c r="H484" i="18"/>
  <c r="I484" i="18" s="1"/>
  <c r="G476" i="18"/>
  <c r="G412" i="18"/>
  <c r="F288" i="18"/>
  <c r="F272" i="18"/>
  <c r="F256" i="18"/>
  <c r="G216" i="18"/>
  <c r="F184" i="18"/>
  <c r="F72" i="18"/>
  <c r="F338" i="18"/>
  <c r="H274" i="18"/>
  <c r="I274" i="18" s="1"/>
  <c r="G234" i="18"/>
  <c r="G449" i="18"/>
  <c r="F441" i="18"/>
  <c r="F401" i="18"/>
  <c r="F369" i="18"/>
  <c r="H293" i="18"/>
  <c r="I293" i="18" s="1"/>
  <c r="F221" i="18"/>
  <c r="H205" i="18"/>
  <c r="I205" i="18" s="1"/>
  <c r="F197" i="18"/>
  <c r="G149" i="18"/>
  <c r="G133" i="18"/>
  <c r="G117" i="18"/>
  <c r="G101" i="18"/>
  <c r="H85" i="18"/>
  <c r="I85" i="18" s="1"/>
  <c r="F61" i="18"/>
  <c r="H290" i="18"/>
  <c r="I290" i="18" s="1"/>
  <c r="G58" i="18"/>
  <c r="G486" i="18"/>
  <c r="F446" i="18"/>
  <c r="H422" i="18"/>
  <c r="I422" i="18" s="1"/>
  <c r="F382" i="18"/>
  <c r="H353" i="18"/>
  <c r="I353" i="18" s="1"/>
  <c r="H98" i="18"/>
  <c r="I98" i="18" s="1"/>
  <c r="F90" i="18"/>
  <c r="H491" i="18"/>
  <c r="I491" i="18" s="1"/>
  <c r="F483" i="18"/>
  <c r="F459" i="18"/>
  <c r="F451" i="18"/>
  <c r="H427" i="18"/>
  <c r="I427" i="18" s="1"/>
  <c r="G419" i="18"/>
  <c r="G387" i="18"/>
  <c r="G342" i="18"/>
  <c r="G335" i="18"/>
  <c r="F303" i="18"/>
  <c r="F295" i="18"/>
  <c r="H279" i="18"/>
  <c r="I279" i="18" s="1"/>
  <c r="G263" i="18"/>
  <c r="G247" i="18"/>
  <c r="F199" i="18"/>
  <c r="H183" i="18"/>
  <c r="I183" i="18" s="1"/>
  <c r="H175" i="18"/>
  <c r="I175" i="18" s="1"/>
  <c r="F167" i="18"/>
  <c r="F87" i="18"/>
  <c r="F55" i="18"/>
  <c r="H289" i="18"/>
  <c r="I289" i="18" s="1"/>
  <c r="G257" i="18"/>
  <c r="F201" i="18"/>
  <c r="F129" i="18"/>
  <c r="F97" i="18"/>
  <c r="H504" i="18"/>
  <c r="I504" i="18" s="1"/>
  <c r="H472" i="18"/>
  <c r="I472" i="18" s="1"/>
  <c r="G244" i="18"/>
  <c r="F236" i="18"/>
  <c r="G196" i="18"/>
  <c r="H172" i="18"/>
  <c r="I172" i="18" s="1"/>
  <c r="F116" i="18"/>
  <c r="F28" i="18"/>
  <c r="H429" i="18"/>
  <c r="I429" i="18" s="1"/>
  <c r="G360" i="18"/>
  <c r="G321" i="18"/>
  <c r="G233" i="18"/>
  <c r="F240" i="18"/>
  <c r="G224" i="18"/>
  <c r="F128" i="18"/>
  <c r="H330" i="18"/>
  <c r="I330" i="18" s="1"/>
  <c r="F274" i="18"/>
  <c r="H26" i="18"/>
  <c r="I26" i="18" s="1"/>
  <c r="H505" i="18"/>
  <c r="I505" i="18" s="1"/>
  <c r="H481" i="18"/>
  <c r="I481" i="18" s="1"/>
  <c r="H473" i="18"/>
  <c r="I473" i="18" s="1"/>
  <c r="H449" i="18"/>
  <c r="I449" i="18" s="1"/>
  <c r="G409" i="18"/>
  <c r="G377" i="18"/>
  <c r="F348" i="18"/>
  <c r="H277" i="18"/>
  <c r="I277" i="18" s="1"/>
  <c r="H261" i="18"/>
  <c r="I261" i="18" s="1"/>
  <c r="F149" i="18"/>
  <c r="F133" i="18"/>
  <c r="F117" i="18"/>
  <c r="F101" i="18"/>
  <c r="G85" i="18"/>
  <c r="H77" i="18"/>
  <c r="I77" i="18" s="1"/>
  <c r="F290" i="18"/>
  <c r="G306" i="18"/>
  <c r="F138" i="18"/>
  <c r="H34" i="18"/>
  <c r="I34" i="18" s="1"/>
  <c r="G491" i="18"/>
  <c r="G366" i="18"/>
  <c r="G358" i="18"/>
  <c r="G287" i="18"/>
  <c r="F279" i="18"/>
  <c r="H207" i="18"/>
  <c r="I207" i="18" s="1"/>
  <c r="F183" i="18"/>
  <c r="H143" i="18"/>
  <c r="I143" i="18" s="1"/>
  <c r="H127" i="18"/>
  <c r="I127" i="18" s="1"/>
  <c r="H111" i="18"/>
  <c r="I111" i="18" s="1"/>
  <c r="G453" i="18"/>
  <c r="H257" i="18"/>
  <c r="I257" i="18" s="1"/>
  <c r="F153" i="18"/>
  <c r="F25" i="18"/>
  <c r="H332" i="18"/>
  <c r="I332" i="18" s="1"/>
  <c r="G316" i="18"/>
  <c r="H308" i="18"/>
  <c r="I308" i="18" s="1"/>
  <c r="F292" i="18"/>
  <c r="F276" i="18"/>
  <c r="F260" i="18"/>
  <c r="H148" i="18"/>
  <c r="I148" i="18" s="1"/>
  <c r="F140" i="18"/>
  <c r="H124" i="18"/>
  <c r="I124" i="18" s="1"/>
  <c r="F493" i="18"/>
  <c r="G281" i="18"/>
  <c r="F265" i="18"/>
  <c r="F217" i="18"/>
  <c r="G502" i="18"/>
  <c r="H338" i="18"/>
  <c r="I338" i="18" s="1"/>
  <c r="F146" i="18"/>
  <c r="F285" i="18"/>
  <c r="G269" i="18"/>
  <c r="G253" i="18"/>
  <c r="F205" i="18"/>
  <c r="H58" i="18"/>
  <c r="I58" i="18" s="1"/>
  <c r="H446" i="18"/>
  <c r="I446" i="18" s="1"/>
  <c r="G382" i="18"/>
  <c r="H263" i="18"/>
  <c r="I263" i="18" s="1"/>
  <c r="H247" i="18"/>
  <c r="I247" i="18" s="1"/>
  <c r="G143" i="18"/>
  <c r="G127" i="18"/>
  <c r="G111" i="18"/>
  <c r="H95" i="18"/>
  <c r="I95" i="18" s="1"/>
  <c r="F209" i="18"/>
  <c r="H145" i="18"/>
  <c r="I145" i="18" s="1"/>
  <c r="H121" i="18"/>
  <c r="I121" i="18" s="1"/>
  <c r="F316" i="18"/>
  <c r="H17" i="18"/>
  <c r="I17" i="18" s="1"/>
  <c r="F266" i="18"/>
  <c r="F50" i="18"/>
  <c r="H436" i="18"/>
  <c r="I436" i="18" s="1"/>
  <c r="F280" i="18"/>
  <c r="F264" i="18"/>
  <c r="G192" i="18"/>
  <c r="G202" i="18"/>
  <c r="F154" i="18"/>
  <c r="F74" i="18"/>
  <c r="H465" i="18"/>
  <c r="I465" i="18" s="1"/>
  <c r="G393" i="18"/>
  <c r="F364" i="18"/>
  <c r="H285" i="18"/>
  <c r="I285" i="18" s="1"/>
  <c r="F229" i="18"/>
  <c r="H61" i="18"/>
  <c r="I61" i="18" s="1"/>
  <c r="H37" i="18"/>
  <c r="I37" i="18" s="1"/>
  <c r="G494" i="18"/>
  <c r="H306" i="18"/>
  <c r="I306" i="18" s="1"/>
  <c r="F411" i="18"/>
  <c r="H366" i="18"/>
  <c r="I366" i="18" s="1"/>
  <c r="F287" i="18"/>
  <c r="F44" i="18"/>
  <c r="F145" i="18"/>
  <c r="F121" i="18"/>
  <c r="H244" i="18"/>
  <c r="I244" i="18" s="1"/>
  <c r="G228" i="18"/>
  <c r="G204" i="18"/>
  <c r="F148" i="18"/>
  <c r="H493" i="18"/>
  <c r="I493" i="18" s="1"/>
  <c r="G413" i="18"/>
  <c r="F281" i="18"/>
  <c r="F233" i="18"/>
  <c r="G354" i="18"/>
  <c r="F259" i="18"/>
  <c r="F48" i="18"/>
  <c r="G374" i="18"/>
  <c r="G500" i="18"/>
  <c r="F468" i="18"/>
  <c r="F436" i="18"/>
  <c r="H359" i="18"/>
  <c r="I359" i="18" s="1"/>
  <c r="H304" i="18"/>
  <c r="I304" i="18" s="1"/>
  <c r="G288" i="18"/>
  <c r="G272" i="18"/>
  <c r="G256" i="18"/>
  <c r="H216" i="18"/>
  <c r="I216" i="18" s="1"/>
  <c r="H192" i="18"/>
  <c r="I192" i="18" s="1"/>
  <c r="G168" i="18"/>
  <c r="H13" i="18"/>
  <c r="I13" i="18" s="1"/>
  <c r="H361" i="18"/>
  <c r="I361" i="18" s="1"/>
  <c r="H322" i="18"/>
  <c r="I322" i="18" s="1"/>
  <c r="F258" i="18"/>
  <c r="G226" i="18"/>
  <c r="H202" i="18"/>
  <c r="I202" i="18" s="1"/>
  <c r="H162" i="18"/>
  <c r="I162" i="18" s="1"/>
  <c r="H154" i="18"/>
  <c r="I154" i="18" s="1"/>
  <c r="H489" i="18"/>
  <c r="I489" i="18" s="1"/>
  <c r="G433" i="18"/>
  <c r="F393" i="18"/>
  <c r="H325" i="18"/>
  <c r="I325" i="18" s="1"/>
  <c r="H269" i="18"/>
  <c r="I269" i="18" s="1"/>
  <c r="H253" i="18"/>
  <c r="I253" i="18" s="1"/>
  <c r="H197" i="18"/>
  <c r="I197" i="18" s="1"/>
  <c r="H189" i="18"/>
  <c r="I189" i="18" s="1"/>
  <c r="H173" i="18"/>
  <c r="I173" i="18" s="1"/>
  <c r="F141" i="18"/>
  <c r="F125" i="18"/>
  <c r="F109" i="18"/>
  <c r="H45" i="18"/>
  <c r="I45" i="18" s="1"/>
  <c r="G470" i="18"/>
  <c r="H42" i="18"/>
  <c r="I42" i="18" s="1"/>
  <c r="G443" i="18"/>
  <c r="H411" i="18"/>
  <c r="I411" i="18" s="1"/>
  <c r="G379" i="18"/>
  <c r="H327" i="18"/>
  <c r="I327" i="18" s="1"/>
  <c r="H271" i="18"/>
  <c r="I271" i="18" s="1"/>
  <c r="G239" i="18"/>
  <c r="F207" i="18"/>
  <c r="G151" i="18"/>
  <c r="G95" i="18"/>
  <c r="H44" i="18"/>
  <c r="I44" i="18" s="1"/>
  <c r="H421" i="18"/>
  <c r="I421" i="18" s="1"/>
  <c r="H352" i="18"/>
  <c r="I352" i="18" s="1"/>
  <c r="H273" i="18"/>
  <c r="I273" i="18" s="1"/>
  <c r="F225" i="18"/>
  <c r="H153" i="18"/>
  <c r="I153" i="18" s="1"/>
  <c r="H496" i="18"/>
  <c r="I496" i="18" s="1"/>
  <c r="F464" i="18"/>
  <c r="F432" i="18"/>
  <c r="U432" i="18" s="1"/>
  <c r="AD432" i="18" s="1"/>
  <c r="H400" i="18"/>
  <c r="I400" i="18" s="1"/>
  <c r="H363" i="18"/>
  <c r="I363" i="18" s="1"/>
  <c r="H300" i="18"/>
  <c r="I300" i="18" s="1"/>
  <c r="F284" i="18"/>
  <c r="F268" i="18"/>
  <c r="F252" i="18"/>
  <c r="H228" i="18"/>
  <c r="I228" i="18" s="1"/>
  <c r="H204" i="18"/>
  <c r="I204" i="18" s="1"/>
  <c r="H164" i="18"/>
  <c r="I164" i="18" s="1"/>
  <c r="H116" i="18"/>
  <c r="I116" i="18" s="1"/>
  <c r="F92" i="18"/>
  <c r="F60" i="18"/>
  <c r="H501" i="18"/>
  <c r="I501" i="18" s="1"/>
  <c r="H469" i="18"/>
  <c r="I469" i="18" s="1"/>
  <c r="H413" i="18"/>
  <c r="I413" i="18" s="1"/>
  <c r="F313" i="18"/>
  <c r="G73" i="18"/>
  <c r="H49" i="18"/>
  <c r="I49" i="18" s="1"/>
  <c r="H243" i="18"/>
  <c r="I243" i="18" s="1"/>
  <c r="F203" i="18"/>
  <c r="G139" i="18"/>
  <c r="G123" i="18"/>
  <c r="G107" i="18"/>
  <c r="H75" i="18"/>
  <c r="I75" i="18" s="1"/>
  <c r="G105" i="18"/>
  <c r="G240" i="18"/>
  <c r="G232" i="18"/>
  <c r="F120" i="18"/>
  <c r="F64" i="18"/>
  <c r="F194" i="18"/>
  <c r="F505" i="18"/>
  <c r="G465" i="18"/>
  <c r="F293" i="18"/>
  <c r="H245" i="18"/>
  <c r="I245" i="18" s="1"/>
  <c r="F213" i="18"/>
  <c r="H69" i="18"/>
  <c r="I69" i="18" s="1"/>
  <c r="F114" i="18"/>
  <c r="F81" i="18"/>
  <c r="H314" i="18"/>
  <c r="I314" i="18" s="1"/>
  <c r="F130" i="18"/>
  <c r="F42" i="18"/>
  <c r="G279" i="18"/>
  <c r="F271" i="18"/>
  <c r="H255" i="18"/>
  <c r="I255" i="18" s="1"/>
  <c r="F215" i="18"/>
  <c r="F191" i="18"/>
  <c r="F151" i="18"/>
  <c r="G135" i="18"/>
  <c r="G119" i="18"/>
  <c r="G103" i="18"/>
  <c r="G153" i="18"/>
  <c r="H324" i="18"/>
  <c r="I324" i="18" s="1"/>
  <c r="G212" i="18"/>
  <c r="F196" i="18"/>
  <c r="F132" i="18"/>
  <c r="G265" i="18"/>
  <c r="U218" i="18" l="1"/>
  <c r="AD218" i="18" s="1"/>
  <c r="U408" i="18"/>
  <c r="AD408" i="18" s="1"/>
  <c r="U20" i="18"/>
  <c r="U367" i="18"/>
  <c r="AD367" i="18" s="1"/>
  <c r="U495" i="18"/>
  <c r="AD495" i="18" s="1"/>
  <c r="U74" i="18"/>
  <c r="AD74" i="18" s="1"/>
  <c r="U471" i="18"/>
  <c r="AD471" i="18" s="1"/>
  <c r="U181" i="18"/>
  <c r="AD181" i="18" s="1"/>
  <c r="U395" i="18"/>
  <c r="AD395" i="18" s="1"/>
  <c r="U64" i="18"/>
  <c r="AD64" i="18" s="1"/>
  <c r="U447" i="18"/>
  <c r="AD447" i="18" s="1"/>
  <c r="U214" i="18"/>
  <c r="AD214" i="18" s="1"/>
  <c r="U381" i="18"/>
  <c r="AD381" i="18" s="1"/>
  <c r="U182" i="18"/>
  <c r="AD182" i="18" s="1"/>
  <c r="U373" i="18"/>
  <c r="AD373" i="18" s="1"/>
  <c r="U333" i="18"/>
  <c r="AD333" i="18" s="1"/>
  <c r="U76" i="18"/>
  <c r="AD76" i="18" s="1"/>
  <c r="U51" i="18"/>
  <c r="AD51" i="18" s="1"/>
  <c r="U68" i="18"/>
  <c r="AD68" i="18" s="1"/>
  <c r="U114" i="18"/>
  <c r="AD114" i="18" s="1"/>
  <c r="U494" i="18"/>
  <c r="AD494" i="18" s="1"/>
  <c r="F10" i="18"/>
  <c r="U212" i="18"/>
  <c r="AD212" i="18" s="1"/>
  <c r="U257" i="18"/>
  <c r="AD257" i="18" s="1"/>
  <c r="U235" i="18"/>
  <c r="AD235" i="18" s="1"/>
  <c r="U437" i="18"/>
  <c r="AD437" i="18" s="1"/>
  <c r="U342" i="18"/>
  <c r="AD342" i="18" s="1"/>
  <c r="U503" i="18"/>
  <c r="AD503" i="18" s="1"/>
  <c r="U414" i="18"/>
  <c r="AD414" i="18" s="1"/>
  <c r="H23" i="18"/>
  <c r="I23" i="18" s="1"/>
  <c r="U266" i="18"/>
  <c r="AD266" i="18" s="1"/>
  <c r="U205" i="18"/>
  <c r="AD205" i="18" s="1"/>
  <c r="U348" i="18"/>
  <c r="AD348" i="18" s="1"/>
  <c r="U319" i="18"/>
  <c r="AD319" i="18" s="1"/>
  <c r="U312" i="18"/>
  <c r="AD312" i="18" s="1"/>
  <c r="U19" i="18"/>
  <c r="AL20" i="14" s="1"/>
  <c r="U440" i="18"/>
  <c r="AD440" i="18" s="1"/>
  <c r="U126" i="18"/>
  <c r="AD126" i="18" s="1"/>
  <c r="U341" i="18"/>
  <c r="AD341" i="18" s="1"/>
  <c r="U291" i="18"/>
  <c r="AD291" i="18" s="1"/>
  <c r="U232" i="18"/>
  <c r="AD232" i="18" s="1"/>
  <c r="U209" i="18"/>
  <c r="AD209" i="18" s="1"/>
  <c r="U369" i="18"/>
  <c r="AD369" i="18" s="1"/>
  <c r="U184" i="18"/>
  <c r="AD184" i="18" s="1"/>
  <c r="U445" i="18"/>
  <c r="AD445" i="18" s="1"/>
  <c r="U223" i="18"/>
  <c r="AD223" i="18" s="1"/>
  <c r="U451" i="18"/>
  <c r="AD451" i="18" s="1"/>
  <c r="U115" i="18"/>
  <c r="AD115" i="18" s="1"/>
  <c r="U160" i="18"/>
  <c r="AD160" i="18" s="1"/>
  <c r="U461" i="18"/>
  <c r="AD461" i="18" s="1"/>
  <c r="U108" i="18"/>
  <c r="AD108" i="18" s="1"/>
  <c r="U62" i="18"/>
  <c r="AD62" i="18" s="1"/>
  <c r="U389" i="18"/>
  <c r="AD389" i="18" s="1"/>
  <c r="U376" i="18"/>
  <c r="AD376" i="18" s="1"/>
  <c r="U125" i="18"/>
  <c r="AD125" i="18" s="1"/>
  <c r="U259" i="18"/>
  <c r="AD259" i="18" s="1"/>
  <c r="U50" i="18"/>
  <c r="AD50" i="18" s="1"/>
  <c r="U290" i="18"/>
  <c r="AD290" i="18" s="1"/>
  <c r="U360" i="18"/>
  <c r="AD360" i="18" s="1"/>
  <c r="U87" i="18"/>
  <c r="AD87" i="18" s="1"/>
  <c r="U295" i="18"/>
  <c r="AD295" i="18" s="1"/>
  <c r="U459" i="18"/>
  <c r="AD459" i="18" s="1"/>
  <c r="U22" i="18"/>
  <c r="AD22" i="18" s="1"/>
  <c r="AN23" i="14" s="1"/>
  <c r="U57" i="18"/>
  <c r="AD57" i="18" s="1"/>
  <c r="U34" i="18"/>
  <c r="AD34" i="18" s="1"/>
  <c r="U21" i="18"/>
  <c r="AD15" i="18"/>
  <c r="AN16" i="14" s="1"/>
  <c r="AL16" i="14"/>
  <c r="AD20" i="18"/>
  <c r="AN21" i="14" s="1"/>
  <c r="AL21" i="14"/>
  <c r="U254" i="18"/>
  <c r="AD254" i="18" s="1"/>
  <c r="U139" i="18"/>
  <c r="AD139" i="18" s="1"/>
  <c r="U111" i="18"/>
  <c r="AD111" i="18" s="1"/>
  <c r="U55" i="18"/>
  <c r="AD55" i="18" s="1"/>
  <c r="U438" i="18"/>
  <c r="AD438" i="18" s="1"/>
  <c r="U470" i="18"/>
  <c r="AD470" i="18" s="1"/>
  <c r="U500" i="18"/>
  <c r="AD500" i="18" s="1"/>
  <c r="U329" i="18"/>
  <c r="AD329" i="18" s="1"/>
  <c r="U117" i="18"/>
  <c r="AD117" i="18" s="1"/>
  <c r="U211" i="18"/>
  <c r="AD211" i="18" s="1"/>
  <c r="U410" i="18"/>
  <c r="AD410" i="18" s="1"/>
  <c r="U239" i="18"/>
  <c r="AD239" i="18" s="1"/>
  <c r="U226" i="18"/>
  <c r="AD226" i="18" s="1"/>
  <c r="U148" i="18"/>
  <c r="AD148" i="18" s="1"/>
  <c r="U97" i="18"/>
  <c r="AD97" i="18" s="1"/>
  <c r="U38" i="18"/>
  <c r="AD38" i="18" s="1"/>
  <c r="U450" i="18"/>
  <c r="AD450" i="18" s="1"/>
  <c r="U452" i="18"/>
  <c r="AD452" i="18" s="1"/>
  <c r="U222" i="18"/>
  <c r="AD222" i="18" s="1"/>
  <c r="U100" i="18"/>
  <c r="AD100" i="18" s="1"/>
  <c r="U78" i="18"/>
  <c r="AD78" i="18" s="1"/>
  <c r="U401" i="18"/>
  <c r="AD401" i="18" s="1"/>
  <c r="U110" i="18"/>
  <c r="AD110" i="18" s="1"/>
  <c r="U127" i="18"/>
  <c r="AD127" i="18" s="1"/>
  <c r="U163" i="18"/>
  <c r="AD163" i="18" s="1"/>
  <c r="U415" i="18"/>
  <c r="AD415" i="18" s="1"/>
  <c r="U14" i="18"/>
  <c r="U178" i="18"/>
  <c r="AD178" i="18" s="1"/>
  <c r="U180" i="18"/>
  <c r="AD180" i="18" s="1"/>
  <c r="U370" i="18"/>
  <c r="AD370" i="18" s="1"/>
  <c r="U344" i="18"/>
  <c r="AD344" i="18" s="1"/>
  <c r="U480" i="18"/>
  <c r="AD480" i="18" s="1"/>
  <c r="U36" i="18"/>
  <c r="AD36" i="18" s="1"/>
  <c r="U270" i="18"/>
  <c r="AD270" i="18" s="1"/>
  <c r="U79" i="18"/>
  <c r="AD79" i="18" s="1"/>
  <c r="U128" i="18"/>
  <c r="AD128" i="18" s="1"/>
  <c r="U286" i="18"/>
  <c r="AD286" i="18" s="1"/>
  <c r="U374" i="18"/>
  <c r="AD374" i="18" s="1"/>
  <c r="U260" i="18"/>
  <c r="AD260" i="18" s="1"/>
  <c r="U303" i="18"/>
  <c r="AD303" i="18" s="1"/>
  <c r="U258" i="18"/>
  <c r="AD258" i="18" s="1"/>
  <c r="U48" i="18"/>
  <c r="AD48" i="18" s="1"/>
  <c r="U393" i="18"/>
  <c r="AD393" i="18" s="1"/>
  <c r="U343" i="18"/>
  <c r="AD343" i="18" s="1"/>
  <c r="U122" i="18"/>
  <c r="AD122" i="18" s="1"/>
  <c r="U418" i="18"/>
  <c r="AD418" i="18" s="1"/>
  <c r="U250" i="18"/>
  <c r="AD250" i="18" s="1"/>
  <c r="U474" i="18"/>
  <c r="AD474" i="18" s="1"/>
  <c r="U357" i="18"/>
  <c r="AD357" i="18" s="1"/>
  <c r="U89" i="18"/>
  <c r="AD89" i="18" s="1"/>
  <c r="U169" i="18"/>
  <c r="AD169" i="18" s="1"/>
  <c r="U219" i="18"/>
  <c r="AD219" i="18" s="1"/>
  <c r="U492" i="18"/>
  <c r="AD492" i="18" s="1"/>
  <c r="U464" i="18"/>
  <c r="AD464" i="18" s="1"/>
  <c r="U347" i="18"/>
  <c r="AD347" i="18" s="1"/>
  <c r="U475" i="18"/>
  <c r="AD475" i="18" s="1"/>
  <c r="U60" i="18"/>
  <c r="AD60" i="18" s="1"/>
  <c r="U441" i="18"/>
  <c r="AD441" i="18" s="1"/>
  <c r="U131" i="18"/>
  <c r="AD131" i="18" s="1"/>
  <c r="U230" i="18"/>
  <c r="AD230" i="18" s="1"/>
  <c r="U25" i="18"/>
  <c r="AD25" i="18" s="1"/>
  <c r="U167" i="18"/>
  <c r="AD167" i="18" s="1"/>
  <c r="U293" i="18"/>
  <c r="AD293" i="18" s="1"/>
  <c r="U73" i="18"/>
  <c r="AD73" i="18" s="1"/>
  <c r="U264" i="18"/>
  <c r="AD264" i="18" s="1"/>
  <c r="U276" i="18"/>
  <c r="AD276" i="18" s="1"/>
  <c r="U129" i="18"/>
  <c r="AD129" i="18" s="1"/>
  <c r="U335" i="18"/>
  <c r="AD335" i="18" s="1"/>
  <c r="U505" i="18"/>
  <c r="AD505" i="18" s="1"/>
  <c r="U433" i="18"/>
  <c r="AD433" i="18" s="1"/>
  <c r="U387" i="18"/>
  <c r="AD387" i="18" s="1"/>
  <c r="U221" i="18"/>
  <c r="AD221" i="18" s="1"/>
  <c r="U482" i="18"/>
  <c r="AD482" i="18" s="1"/>
  <c r="U365" i="18"/>
  <c r="AD365" i="18" s="1"/>
  <c r="U102" i="18"/>
  <c r="AD102" i="18" s="1"/>
  <c r="U468" i="18"/>
  <c r="AD468" i="18" s="1"/>
  <c r="U372" i="18"/>
  <c r="AD372" i="18" s="1"/>
  <c r="U158" i="18"/>
  <c r="AD158" i="18" s="1"/>
  <c r="U386" i="18"/>
  <c r="AD386" i="18" s="1"/>
  <c r="U136" i="18"/>
  <c r="AD136" i="18" s="1"/>
  <c r="U311" i="18"/>
  <c r="AD311" i="18" s="1"/>
  <c r="U287" i="18"/>
  <c r="AD287" i="18" s="1"/>
  <c r="U453" i="18"/>
  <c r="AD453" i="18" s="1"/>
  <c r="U274" i="18"/>
  <c r="AD274" i="18" s="1"/>
  <c r="U419" i="18"/>
  <c r="AD419" i="18" s="1"/>
  <c r="U109" i="18"/>
  <c r="AD109" i="18" s="1"/>
  <c r="U377" i="18"/>
  <c r="AD377" i="18" s="1"/>
  <c r="U321" i="18"/>
  <c r="AD321" i="18" s="1"/>
  <c r="U275" i="18"/>
  <c r="AD275" i="18" s="1"/>
  <c r="U313" i="18"/>
  <c r="AD313" i="18" s="1"/>
  <c r="U409" i="18"/>
  <c r="AD409" i="18" s="1"/>
  <c r="U24" i="18"/>
  <c r="U155" i="18"/>
  <c r="AD155" i="18" s="1"/>
  <c r="U442" i="18"/>
  <c r="AD442" i="18" s="1"/>
  <c r="U454" i="18"/>
  <c r="AD454" i="18" s="1"/>
  <c r="U354" i="18"/>
  <c r="AD354" i="18" s="1"/>
  <c r="U316" i="18"/>
  <c r="AD316" i="18" s="1"/>
  <c r="U416" i="18"/>
  <c r="AD416" i="18" s="1"/>
  <c r="U227" i="18"/>
  <c r="AD227" i="18" s="1"/>
  <c r="U133" i="18"/>
  <c r="AD133" i="18" s="1"/>
  <c r="U224" i="18"/>
  <c r="AD224" i="18" s="1"/>
  <c r="U91" i="18"/>
  <c r="AD91" i="18" s="1"/>
  <c r="U202" i="18"/>
  <c r="AD202" i="18" s="1"/>
  <c r="U168" i="18"/>
  <c r="AD168" i="18" s="1"/>
  <c r="U436" i="18"/>
  <c r="AD436" i="18" s="1"/>
  <c r="U138" i="18"/>
  <c r="AD138" i="18" s="1"/>
  <c r="U58" i="18"/>
  <c r="AD58" i="18" s="1"/>
  <c r="U83" i="18"/>
  <c r="AD83" i="18" s="1"/>
  <c r="U443" i="18"/>
  <c r="AD443" i="18" s="1"/>
  <c r="U251" i="18"/>
  <c r="AD251" i="18" s="1"/>
  <c r="U104" i="18"/>
  <c r="AD104" i="18" s="1"/>
  <c r="U375" i="18"/>
  <c r="AD375" i="18" s="1"/>
  <c r="U402" i="18"/>
  <c r="AD402" i="18" s="1"/>
  <c r="U105" i="18"/>
  <c r="AD105" i="18" s="1"/>
  <c r="U457" i="18"/>
  <c r="AD457" i="18" s="1"/>
  <c r="U309" i="18"/>
  <c r="AD309" i="18" s="1"/>
  <c r="U280" i="18"/>
  <c r="AD280" i="18" s="1"/>
  <c r="U271" i="18"/>
  <c r="AD271" i="18" s="1"/>
  <c r="U107" i="18"/>
  <c r="AD107" i="18" s="1"/>
  <c r="U101" i="18"/>
  <c r="AD101" i="18" s="1"/>
  <c r="U216" i="18"/>
  <c r="AD216" i="18" s="1"/>
  <c r="U186" i="18"/>
  <c r="AD186" i="18" s="1"/>
  <c r="U165" i="18"/>
  <c r="AD165" i="18" s="1"/>
  <c r="U487" i="18"/>
  <c r="AD487" i="18" s="1"/>
  <c r="U157" i="18"/>
  <c r="AD157" i="18" s="1"/>
  <c r="U383" i="18"/>
  <c r="AD383" i="18" s="1"/>
  <c r="U85" i="18"/>
  <c r="AD85" i="18" s="1"/>
  <c r="U149" i="18"/>
  <c r="AD149" i="18" s="1"/>
  <c r="U496" i="18"/>
  <c r="AD496" i="18" s="1"/>
  <c r="U132" i="18"/>
  <c r="AD132" i="18" s="1"/>
  <c r="U151" i="18"/>
  <c r="AD151" i="18" s="1"/>
  <c r="U233" i="18"/>
  <c r="AD233" i="18" s="1"/>
  <c r="U289" i="18"/>
  <c r="AD289" i="18" s="1"/>
  <c r="U146" i="18"/>
  <c r="AD146" i="18" s="1"/>
  <c r="U491" i="18"/>
  <c r="AD491" i="18" s="1"/>
  <c r="U176" i="18"/>
  <c r="AD176" i="18" s="1"/>
  <c r="U345" i="18"/>
  <c r="AD345" i="18" s="1"/>
  <c r="U63" i="18"/>
  <c r="AD63" i="18" s="1"/>
  <c r="U242" i="18"/>
  <c r="AD242" i="18" s="1"/>
  <c r="U458" i="18"/>
  <c r="AD458" i="18" s="1"/>
  <c r="U368" i="18"/>
  <c r="AD368" i="18" s="1"/>
  <c r="U305" i="18"/>
  <c r="AD305" i="18" s="1"/>
  <c r="U504" i="18"/>
  <c r="AD504" i="18" s="1"/>
  <c r="U407" i="18"/>
  <c r="AD407" i="18" s="1"/>
  <c r="U498" i="18"/>
  <c r="AD498" i="18" s="1"/>
  <c r="U331" i="18"/>
  <c r="AD331" i="18" s="1"/>
  <c r="U120" i="18"/>
  <c r="AD120" i="18" s="1"/>
  <c r="U95" i="18"/>
  <c r="AD95" i="18" s="1"/>
  <c r="U281" i="18"/>
  <c r="AD281" i="18" s="1"/>
  <c r="U121" i="18"/>
  <c r="AD121" i="18" s="1"/>
  <c r="U18" i="18"/>
  <c r="U31" i="18"/>
  <c r="AD31" i="18" s="1"/>
  <c r="U183" i="18"/>
  <c r="AD183" i="18" s="1"/>
  <c r="U255" i="18"/>
  <c r="AD255" i="18" s="1"/>
  <c r="U361" i="18"/>
  <c r="AD361" i="18" s="1"/>
  <c r="U208" i="18"/>
  <c r="AD208" i="18" s="1"/>
  <c r="U37" i="18"/>
  <c r="AD37" i="18" s="1"/>
  <c r="U206" i="18"/>
  <c r="AD206" i="18" s="1"/>
  <c r="U420" i="18"/>
  <c r="AD420" i="18" s="1"/>
  <c r="U99" i="18"/>
  <c r="AD99" i="18" s="1"/>
  <c r="U346" i="18"/>
  <c r="AD346" i="18" s="1"/>
  <c r="U150" i="18"/>
  <c r="AD150" i="18" s="1"/>
  <c r="U340" i="18"/>
  <c r="AD340" i="18" s="1"/>
  <c r="U378" i="18"/>
  <c r="AD378" i="18" s="1"/>
  <c r="U166" i="18"/>
  <c r="AD166" i="18" s="1"/>
  <c r="U439" i="18"/>
  <c r="AD439" i="18" s="1"/>
  <c r="U241" i="18"/>
  <c r="AD241" i="18" s="1"/>
  <c r="U203" i="18"/>
  <c r="AD203" i="18" s="1"/>
  <c r="U143" i="18"/>
  <c r="AD143" i="18" s="1"/>
  <c r="U292" i="18"/>
  <c r="AD292" i="18" s="1"/>
  <c r="U153" i="18"/>
  <c r="AD153" i="18" s="1"/>
  <c r="U28" i="18"/>
  <c r="AD28" i="18" s="1"/>
  <c r="U483" i="18"/>
  <c r="AD483" i="18" s="1"/>
  <c r="U486" i="18"/>
  <c r="AD486" i="18" s="1"/>
  <c r="U449" i="18"/>
  <c r="AD449" i="18" s="1"/>
  <c r="U272" i="18"/>
  <c r="AD272" i="18" s="1"/>
  <c r="U488" i="18"/>
  <c r="AD488" i="18" s="1"/>
  <c r="U317" i="18"/>
  <c r="AD317" i="18" s="1"/>
  <c r="U152" i="18"/>
  <c r="AD152" i="18" s="1"/>
  <c r="U179" i="18"/>
  <c r="AD179" i="18" s="1"/>
  <c r="U413" i="18"/>
  <c r="AD413" i="18" s="1"/>
  <c r="U113" i="18"/>
  <c r="AD113" i="18" s="1"/>
  <c r="U351" i="18"/>
  <c r="AD351" i="18" s="1"/>
  <c r="U134" i="18"/>
  <c r="AD134" i="18" s="1"/>
  <c r="U59" i="18"/>
  <c r="AD59" i="18" s="1"/>
  <c r="U497" i="18"/>
  <c r="AD497" i="18" s="1"/>
  <c r="U66" i="18"/>
  <c r="AD66" i="18" s="1"/>
  <c r="U210" i="18"/>
  <c r="AD210" i="18" s="1"/>
  <c r="U455" i="18"/>
  <c r="AD455" i="18" s="1"/>
  <c r="U426" i="18"/>
  <c r="AD426" i="18" s="1"/>
  <c r="U86" i="18"/>
  <c r="AD86" i="18" s="1"/>
  <c r="U238" i="18"/>
  <c r="AD238" i="18" s="1"/>
  <c r="U12" i="18"/>
  <c r="H10" i="18"/>
  <c r="I10" i="18" s="1"/>
  <c r="U485" i="18"/>
  <c r="AD485" i="18" s="1"/>
  <c r="U448" i="18"/>
  <c r="AD448" i="18" s="1"/>
  <c r="U92" i="18"/>
  <c r="AD92" i="18" s="1"/>
  <c r="U284" i="18"/>
  <c r="AD284" i="18" s="1"/>
  <c r="U225" i="18"/>
  <c r="AD225" i="18" s="1"/>
  <c r="U229" i="18"/>
  <c r="AD229" i="18" s="1"/>
  <c r="U90" i="18"/>
  <c r="AD90" i="18" s="1"/>
  <c r="U427" i="18"/>
  <c r="AD427" i="18" s="1"/>
  <c r="U161" i="18"/>
  <c r="AD161" i="18" s="1"/>
  <c r="U67" i="18"/>
  <c r="AD67" i="18" s="1"/>
  <c r="U430" i="18"/>
  <c r="AD430" i="18" s="1"/>
  <c r="U302" i="18"/>
  <c r="AD302" i="18" s="1"/>
  <c r="U349" i="18"/>
  <c r="AD349" i="18" s="1"/>
  <c r="U94" i="18"/>
  <c r="AD94" i="18" s="1"/>
  <c r="U417" i="18"/>
  <c r="AD417" i="18" s="1"/>
  <c r="U248" i="18"/>
  <c r="AD248" i="18" s="1"/>
  <c r="U465" i="18"/>
  <c r="AD465" i="18" s="1"/>
  <c r="U193" i="18"/>
  <c r="AD193" i="18" s="1"/>
  <c r="U204" i="18"/>
  <c r="AD204" i="18" s="1"/>
  <c r="U88" i="18"/>
  <c r="AD88" i="18" s="1"/>
  <c r="U358" i="18"/>
  <c r="AD358" i="18" s="1"/>
  <c r="U17" i="18"/>
  <c r="U199" i="18"/>
  <c r="AD199" i="18" s="1"/>
  <c r="U61" i="18"/>
  <c r="AD61" i="18" s="1"/>
  <c r="U338" i="18"/>
  <c r="AD338" i="18" s="1"/>
  <c r="U47" i="18"/>
  <c r="AD47" i="18" s="1"/>
  <c r="U30" i="18"/>
  <c r="AD30" i="18" s="1"/>
  <c r="U137" i="18"/>
  <c r="AD137" i="18" s="1"/>
  <c r="U431" i="18"/>
  <c r="AD431" i="18" s="1"/>
  <c r="U328" i="18"/>
  <c r="AD328" i="18" s="1"/>
  <c r="U174" i="18"/>
  <c r="AD174" i="18" s="1"/>
  <c r="U362" i="18"/>
  <c r="AD362" i="18" s="1"/>
  <c r="U40" i="18"/>
  <c r="AD40" i="18" s="1"/>
  <c r="U220" i="18"/>
  <c r="AD220" i="18" s="1"/>
  <c r="U43" i="18"/>
  <c r="AD43" i="18" s="1"/>
  <c r="U364" i="18"/>
  <c r="AD364" i="18" s="1"/>
  <c r="U502" i="18"/>
  <c r="AD502" i="18" s="1"/>
  <c r="U140" i="18"/>
  <c r="AD140" i="18" s="1"/>
  <c r="U247" i="18"/>
  <c r="AD247" i="18" s="1"/>
  <c r="U46" i="18"/>
  <c r="AD46" i="18" s="1"/>
  <c r="U301" i="18"/>
  <c r="AD301" i="18" s="1"/>
  <c r="U54" i="18"/>
  <c r="AD54" i="18" s="1"/>
  <c r="U177" i="18"/>
  <c r="AD177" i="18" s="1"/>
  <c r="U318" i="18"/>
  <c r="AD318" i="18" s="1"/>
  <c r="U298" i="18"/>
  <c r="AD298" i="18" s="1"/>
  <c r="U267" i="18"/>
  <c r="AD267" i="18" s="1"/>
  <c r="U390" i="18"/>
  <c r="AD390" i="18" s="1"/>
  <c r="U191" i="18"/>
  <c r="AD191" i="18" s="1"/>
  <c r="U194" i="18"/>
  <c r="AD194" i="18" s="1"/>
  <c r="U379" i="18"/>
  <c r="AD379" i="18" s="1"/>
  <c r="U141" i="18"/>
  <c r="AD141" i="18" s="1"/>
  <c r="U228" i="18"/>
  <c r="AD228" i="18" s="1"/>
  <c r="U192" i="18"/>
  <c r="AD192" i="18" s="1"/>
  <c r="U244" i="18"/>
  <c r="AD244" i="18" s="1"/>
  <c r="U282" i="18"/>
  <c r="AD282" i="18" s="1"/>
  <c r="U472" i="18"/>
  <c r="AD472" i="18" s="1"/>
  <c r="U93" i="18"/>
  <c r="AD93" i="18" s="1"/>
  <c r="U142" i="18"/>
  <c r="AD142" i="18" s="1"/>
  <c r="U297" i="18"/>
  <c r="AD297" i="18" s="1"/>
  <c r="U444" i="18"/>
  <c r="AD444" i="18" s="1"/>
  <c r="U147" i="18"/>
  <c r="AD147" i="18" s="1"/>
  <c r="U396" i="18"/>
  <c r="AD396" i="18" s="1"/>
  <c r="U315" i="18"/>
  <c r="AD315" i="18" s="1"/>
  <c r="U466" i="18"/>
  <c r="AD466" i="18" s="1"/>
  <c r="U334" i="18"/>
  <c r="AD334" i="18" s="1"/>
  <c r="U307" i="18"/>
  <c r="AD307" i="18" s="1"/>
  <c r="U490" i="18"/>
  <c r="AD490" i="18" s="1"/>
  <c r="U388" i="18"/>
  <c r="AD388" i="18" s="1"/>
  <c r="U195" i="18"/>
  <c r="AD195" i="18" s="1"/>
  <c r="U196" i="18"/>
  <c r="AD196" i="18" s="1"/>
  <c r="U81" i="18"/>
  <c r="AD81" i="18" s="1"/>
  <c r="U411" i="18"/>
  <c r="AD411" i="18" s="1"/>
  <c r="U493" i="18"/>
  <c r="AD493" i="18" s="1"/>
  <c r="U279" i="18"/>
  <c r="AD279" i="18" s="1"/>
  <c r="U240" i="18"/>
  <c r="AD240" i="18" s="1"/>
  <c r="U116" i="18"/>
  <c r="AD116" i="18" s="1"/>
  <c r="U197" i="18"/>
  <c r="AD197" i="18" s="1"/>
  <c r="U288" i="18"/>
  <c r="AD288" i="18" s="1"/>
  <c r="U162" i="18"/>
  <c r="AD162" i="18" s="1"/>
  <c r="U337" i="18"/>
  <c r="AD337" i="18" s="1"/>
  <c r="U327" i="18"/>
  <c r="AD327" i="18" s="1"/>
  <c r="U330" i="18"/>
  <c r="AD330" i="18" s="1"/>
  <c r="U71" i="18"/>
  <c r="AD71" i="18" s="1"/>
  <c r="U156" i="18"/>
  <c r="AD156" i="18" s="1"/>
  <c r="U273" i="18"/>
  <c r="AD273" i="18" s="1"/>
  <c r="U336" i="18"/>
  <c r="AD336" i="18" s="1"/>
  <c r="U398" i="18"/>
  <c r="AD398" i="18" s="1"/>
  <c r="U45" i="18"/>
  <c r="AD45" i="18" s="1"/>
  <c r="U82" i="18"/>
  <c r="AD82" i="18" s="1"/>
  <c r="U144" i="18"/>
  <c r="AD144" i="18" s="1"/>
  <c r="U392" i="18"/>
  <c r="AD392" i="18" s="1"/>
  <c r="U98" i="18"/>
  <c r="AD98" i="18" s="1"/>
  <c r="U428" i="18"/>
  <c r="AD428" i="18" s="1"/>
  <c r="U296" i="18"/>
  <c r="AD296" i="18" s="1"/>
  <c r="U308" i="18"/>
  <c r="AD308" i="18" s="1"/>
  <c r="U425" i="18"/>
  <c r="AD425" i="18" s="1"/>
  <c r="U29" i="18"/>
  <c r="AD29" i="18" s="1"/>
  <c r="U310" i="18"/>
  <c r="AD310" i="18" s="1"/>
  <c r="U353" i="18"/>
  <c r="AD353" i="18" s="1"/>
  <c r="U215" i="18"/>
  <c r="AD215" i="18" s="1"/>
  <c r="U124" i="18"/>
  <c r="AD124" i="18" s="1"/>
  <c r="U263" i="18"/>
  <c r="AD263" i="18" s="1"/>
  <c r="U201" i="18"/>
  <c r="AD201" i="18" s="1"/>
  <c r="U501" i="18"/>
  <c r="AD501" i="18" s="1"/>
  <c r="U359" i="18"/>
  <c r="AD359" i="18" s="1"/>
  <c r="U380" i="18"/>
  <c r="AD380" i="18" s="1"/>
  <c r="U385" i="18"/>
  <c r="AD385" i="18" s="1"/>
  <c r="U352" i="18"/>
  <c r="AD352" i="18" s="1"/>
  <c r="U435" i="18"/>
  <c r="AD435" i="18" s="1"/>
  <c r="U39" i="18"/>
  <c r="AD39" i="18" s="1"/>
  <c r="U314" i="18"/>
  <c r="AD314" i="18" s="1"/>
  <c r="U234" i="18"/>
  <c r="AD234" i="18" s="1"/>
  <c r="U200" i="18"/>
  <c r="AD200" i="18" s="1"/>
  <c r="U424" i="18"/>
  <c r="AD424" i="18" s="1"/>
  <c r="U112" i="18"/>
  <c r="AD112" i="18" s="1"/>
  <c r="U35" i="18"/>
  <c r="AD35" i="18" s="1"/>
  <c r="U394" i="18"/>
  <c r="AD394" i="18" s="1"/>
  <c r="U32" i="18"/>
  <c r="AD32" i="18" s="1"/>
  <c r="U198" i="18"/>
  <c r="AD198" i="18" s="1"/>
  <c r="U326" i="18"/>
  <c r="AD326" i="18" s="1"/>
  <c r="U479" i="18"/>
  <c r="AD479" i="18" s="1"/>
  <c r="U243" i="18"/>
  <c r="AD243" i="18" s="1"/>
  <c r="U366" i="18"/>
  <c r="AD366" i="18" s="1"/>
  <c r="U300" i="18"/>
  <c r="AD300" i="18" s="1"/>
  <c r="U77" i="18"/>
  <c r="AD77" i="18" s="1"/>
  <c r="U306" i="18"/>
  <c r="AD306" i="18" s="1"/>
  <c r="U322" i="18"/>
  <c r="AD322" i="18" s="1"/>
  <c r="U69" i="18"/>
  <c r="AD69" i="18" s="1"/>
  <c r="U460" i="18"/>
  <c r="AD460" i="18" s="1"/>
  <c r="U484" i="18"/>
  <c r="AD484" i="18" s="1"/>
  <c r="U399" i="18"/>
  <c r="AD399" i="18" s="1"/>
  <c r="U434" i="18"/>
  <c r="AD434" i="18" s="1"/>
  <c r="U213" i="18"/>
  <c r="AD213" i="18" s="1"/>
  <c r="U252" i="18"/>
  <c r="AD252" i="18" s="1"/>
  <c r="U145" i="18"/>
  <c r="AD145" i="18" s="1"/>
  <c r="U245" i="18"/>
  <c r="AD245" i="18" s="1"/>
  <c r="U13" i="18"/>
  <c r="U236" i="18"/>
  <c r="AD236" i="18" s="1"/>
  <c r="U72" i="18"/>
  <c r="AD72" i="18" s="1"/>
  <c r="U175" i="18"/>
  <c r="AD175" i="18" s="1"/>
  <c r="U261" i="18"/>
  <c r="AD261" i="18" s="1"/>
  <c r="U332" i="18"/>
  <c r="AD332" i="18" s="1"/>
  <c r="U53" i="18"/>
  <c r="AD53" i="18" s="1"/>
  <c r="U33" i="18"/>
  <c r="AD33" i="18" s="1"/>
  <c r="U469" i="18"/>
  <c r="AD469" i="18" s="1"/>
  <c r="U172" i="18"/>
  <c r="AD172" i="18" s="1"/>
  <c r="U422" i="18"/>
  <c r="AD422" i="18" s="1"/>
  <c r="U356" i="18"/>
  <c r="AD356" i="18" s="1"/>
  <c r="U406" i="18"/>
  <c r="AD406" i="18" s="1"/>
  <c r="U423" i="18"/>
  <c r="AD423" i="18" s="1"/>
  <c r="U473" i="18"/>
  <c r="AD473" i="18" s="1"/>
  <c r="U70" i="18"/>
  <c r="AD70" i="18" s="1"/>
  <c r="U421" i="18"/>
  <c r="AD421" i="18" s="1"/>
  <c r="U262" i="18"/>
  <c r="AD262" i="18" s="1"/>
  <c r="U268" i="18"/>
  <c r="AD268" i="18" s="1"/>
  <c r="U207" i="18"/>
  <c r="AD207" i="18" s="1"/>
  <c r="U44" i="18"/>
  <c r="AD44" i="18" s="1"/>
  <c r="U154" i="18"/>
  <c r="AD154" i="18" s="1"/>
  <c r="U189" i="18"/>
  <c r="AD189" i="18" s="1"/>
  <c r="U217" i="18"/>
  <c r="AD217" i="18" s="1"/>
  <c r="U382" i="18"/>
  <c r="AD382" i="18" s="1"/>
  <c r="U249" i="18"/>
  <c r="AD249" i="18" s="1"/>
  <c r="U355" i="18"/>
  <c r="AD355" i="18" s="1"/>
  <c r="U384" i="18"/>
  <c r="AD384" i="18" s="1"/>
  <c r="U405" i="18"/>
  <c r="AD405" i="18" s="1"/>
  <c r="U188" i="18"/>
  <c r="AD188" i="18" s="1"/>
  <c r="U478" i="18"/>
  <c r="AD478" i="18" s="1"/>
  <c r="U170" i="18"/>
  <c r="AD170" i="18" s="1"/>
  <c r="U41" i="18"/>
  <c r="AD41" i="18" s="1"/>
  <c r="U499" i="18"/>
  <c r="AD499" i="18" s="1"/>
  <c r="U304" i="18"/>
  <c r="AD304" i="18" s="1"/>
  <c r="U11" i="18"/>
  <c r="U397" i="18"/>
  <c r="AD397" i="18" s="1"/>
  <c r="U371" i="18"/>
  <c r="AD371" i="18" s="1"/>
  <c r="U16" i="18"/>
  <c r="U123" i="18"/>
  <c r="AD123" i="18" s="1"/>
  <c r="U118" i="18"/>
  <c r="AD118" i="18" s="1"/>
  <c r="U339" i="18"/>
  <c r="AD339" i="18" s="1"/>
  <c r="U190" i="18"/>
  <c r="AD190" i="18" s="1"/>
  <c r="U42" i="18"/>
  <c r="AD42" i="18" s="1"/>
  <c r="U253" i="18"/>
  <c r="AD253" i="18" s="1"/>
  <c r="U265" i="18"/>
  <c r="AD265" i="18" s="1"/>
  <c r="U56" i="18"/>
  <c r="AD56" i="18" s="1"/>
  <c r="U164" i="18"/>
  <c r="AD164" i="18" s="1"/>
  <c r="U467" i="18"/>
  <c r="AD467" i="18" s="1"/>
  <c r="U103" i="18"/>
  <c r="AD103" i="18" s="1"/>
  <c r="U185" i="18"/>
  <c r="AD185" i="18" s="1"/>
  <c r="U489" i="18"/>
  <c r="AD489" i="18" s="1"/>
  <c r="U404" i="18"/>
  <c r="AD404" i="18" s="1"/>
  <c r="U52" i="18"/>
  <c r="AD52" i="18" s="1"/>
  <c r="U106" i="18"/>
  <c r="AD106" i="18" s="1"/>
  <c r="U350" i="18"/>
  <c r="AD350" i="18" s="1"/>
  <c r="U412" i="18"/>
  <c r="AD412" i="18" s="1"/>
  <c r="U49" i="18"/>
  <c r="AD49" i="18" s="1"/>
  <c r="U27" i="18"/>
  <c r="AD27" i="18" s="1"/>
  <c r="U187" i="18"/>
  <c r="AD187" i="18" s="1"/>
  <c r="U363" i="18"/>
  <c r="AD363" i="18" s="1"/>
  <c r="U96" i="18"/>
  <c r="AD96" i="18" s="1"/>
  <c r="U283" i="18"/>
  <c r="AD283" i="18" s="1"/>
  <c r="U462" i="18"/>
  <c r="AD462" i="18" s="1"/>
  <c r="U119" i="18"/>
  <c r="AD119" i="18" s="1"/>
  <c r="U26" i="18"/>
  <c r="AD26" i="18" s="1"/>
  <c r="U323" i="18"/>
  <c r="AD323" i="18" s="1"/>
  <c r="U456" i="18"/>
  <c r="AD456" i="18" s="1"/>
  <c r="U130" i="18"/>
  <c r="AD130" i="18" s="1"/>
  <c r="U269" i="18"/>
  <c r="AD269" i="18" s="1"/>
  <c r="U285" i="18"/>
  <c r="AD285" i="18" s="1"/>
  <c r="U446" i="18"/>
  <c r="AD446" i="18" s="1"/>
  <c r="U256" i="18"/>
  <c r="AD256" i="18" s="1"/>
  <c r="U400" i="18"/>
  <c r="AD400" i="18" s="1"/>
  <c r="U173" i="18"/>
  <c r="AD173" i="18" s="1"/>
  <c r="U75" i="18"/>
  <c r="AD75" i="18" s="1"/>
  <c r="U84" i="18"/>
  <c r="AD84" i="18" s="1"/>
  <c r="U324" i="18"/>
  <c r="AD324" i="18" s="1"/>
  <c r="U325" i="18"/>
  <c r="AD325" i="18" s="1"/>
  <c r="U171" i="18"/>
  <c r="AD171" i="18" s="1"/>
  <c r="U320" i="18"/>
  <c r="AD320" i="18" s="1"/>
  <c r="U476" i="18"/>
  <c r="AD476" i="18" s="1"/>
  <c r="U463" i="18"/>
  <c r="AD463" i="18" s="1"/>
  <c r="U135" i="18"/>
  <c r="AD135" i="18" s="1"/>
  <c r="U237" i="18"/>
  <c r="AD237" i="18" s="1"/>
  <c r="U481" i="18"/>
  <c r="AD481" i="18" s="1"/>
  <c r="U80" i="18"/>
  <c r="AD80" i="18" s="1"/>
  <c r="U277" i="18"/>
  <c r="AD277" i="18" s="1"/>
  <c r="U299" i="18"/>
  <c r="AD299" i="18" s="1"/>
  <c r="U391" i="18"/>
  <c r="AD391" i="18" s="1"/>
  <c r="U477" i="18"/>
  <c r="AD477" i="18" s="1"/>
  <c r="U294" i="18"/>
  <c r="AD294" i="18" s="1"/>
  <c r="U403" i="18"/>
  <c r="AD403" i="18" s="1"/>
  <c r="U65" i="18"/>
  <c r="AD65" i="18" s="1"/>
  <c r="U278" i="18"/>
  <c r="AD278" i="18" s="1"/>
  <c r="U429" i="18"/>
  <c r="AD429" i="18" s="1"/>
  <c r="U246" i="18"/>
  <c r="AD246" i="18" s="1"/>
  <c r="AB1" i="25"/>
  <c r="AL23" i="14" l="1"/>
  <c r="AD19" i="18"/>
  <c r="AN20" i="14" s="1"/>
  <c r="U23" i="18"/>
  <c r="AD23" i="18" s="1"/>
  <c r="AN24" i="14" s="1"/>
  <c r="AD24" i="18"/>
  <c r="AN25" i="14" s="1"/>
  <c r="AL25" i="14"/>
  <c r="AD13" i="18"/>
  <c r="AN14" i="14" s="1"/>
  <c r="AL14" i="14"/>
  <c r="AD12" i="18"/>
  <c r="AN13" i="14" s="1"/>
  <c r="AL13" i="14"/>
  <c r="AD14" i="18"/>
  <c r="AN15" i="14" s="1"/>
  <c r="AL15" i="14"/>
  <c r="AD17" i="18"/>
  <c r="AN18" i="14" s="1"/>
  <c r="AL18" i="14"/>
  <c r="AD21" i="18"/>
  <c r="AN22" i="14" s="1"/>
  <c r="AL22" i="14"/>
  <c r="AD18" i="18"/>
  <c r="AN19" i="14" s="1"/>
  <c r="AL19" i="14"/>
  <c r="AD16" i="18"/>
  <c r="AN17" i="14" s="1"/>
  <c r="AL17" i="14"/>
  <c r="AD11" i="18"/>
  <c r="AN12" i="14" s="1"/>
  <c r="AL12" i="14"/>
  <c r="U10" i="18"/>
  <c r="T7" i="25"/>
  <c r="AL24" i="14" l="1"/>
  <c r="AD10" i="18"/>
  <c r="AN11" i="14" s="1"/>
  <c r="AL11" i="14"/>
  <c r="V7" i="25"/>
  <c r="A2" i="12"/>
  <c r="A5" i="12"/>
  <c r="F7" i="25"/>
  <c r="F8" i="25" l="1"/>
  <c r="B7" i="25"/>
  <c r="K4" i="25" s="1"/>
  <c r="X7" i="25"/>
  <c r="S506" i="18"/>
  <c r="R506" i="18"/>
  <c r="Q506" i="18"/>
  <c r="P506" i="18"/>
  <c r="O506" i="18"/>
  <c r="N506" i="18"/>
  <c r="BK27" i="17"/>
  <c r="F9" i="25" l="1"/>
  <c r="C7" i="25"/>
  <c r="AH7" i="25" s="1"/>
  <c r="Y7" i="25" s="1"/>
  <c r="B8" i="25"/>
  <c r="A3" i="25"/>
  <c r="AD8" i="25"/>
  <c r="AD9" i="25"/>
  <c r="AD10" i="25"/>
  <c r="AD11" i="25"/>
  <c r="AD12" i="25"/>
  <c r="AD13" i="25"/>
  <c r="AD14" i="25"/>
  <c r="AD15" i="25"/>
  <c r="AD16" i="25"/>
  <c r="AD17" i="25"/>
  <c r="AD18" i="25"/>
  <c r="AD19" i="25"/>
  <c r="AD20" i="25"/>
  <c r="AD21" i="25"/>
  <c r="AD22" i="25"/>
  <c r="AD23" i="25"/>
  <c r="AD24" i="25"/>
  <c r="AD25" i="25"/>
  <c r="AD26" i="25"/>
  <c r="AD27" i="25"/>
  <c r="AD28" i="25"/>
  <c r="AD29" i="25"/>
  <c r="AD30" i="25"/>
  <c r="AD31" i="25"/>
  <c r="AD32" i="25"/>
  <c r="AD33" i="25"/>
  <c r="AD34" i="25"/>
  <c r="AD35" i="25"/>
  <c r="AD36" i="25"/>
  <c r="AD37" i="25"/>
  <c r="AD38" i="25"/>
  <c r="AD39" i="25"/>
  <c r="AD40" i="25"/>
  <c r="AD41" i="25"/>
  <c r="AD42" i="25"/>
  <c r="AD43" i="25"/>
  <c r="AD44" i="25"/>
  <c r="AD45" i="25"/>
  <c r="AD46" i="25"/>
  <c r="AD47" i="25"/>
  <c r="AD48" i="25"/>
  <c r="AD49" i="25"/>
  <c r="AD50" i="25"/>
  <c r="AD51" i="25"/>
  <c r="AD52" i="25"/>
  <c r="AD53" i="25"/>
  <c r="AD54" i="25"/>
  <c r="AD55" i="25"/>
  <c r="AD56" i="25"/>
  <c r="AD57" i="25"/>
  <c r="AD58" i="25"/>
  <c r="AD59" i="25"/>
  <c r="AD60" i="25"/>
  <c r="AD61" i="25"/>
  <c r="AD62" i="25"/>
  <c r="AD63" i="25"/>
  <c r="AD64" i="25"/>
  <c r="AD65" i="25"/>
  <c r="AD66" i="25"/>
  <c r="C3" i="17"/>
  <c r="C118" i="17" l="1"/>
  <c r="C119" i="17"/>
  <c r="C120" i="17"/>
  <c r="C121" i="17"/>
  <c r="C122" i="17"/>
  <c r="C123" i="17"/>
  <c r="C124" i="17"/>
  <c r="C125" i="17"/>
  <c r="C126" i="17"/>
  <c r="C127" i="17"/>
  <c r="C21" i="17" a="1"/>
  <c r="C21" i="17" s="1"/>
  <c r="C22" i="17" a="1"/>
  <c r="C22" i="17" s="1"/>
  <c r="C23" i="17" a="1"/>
  <c r="C23" i="17" s="1"/>
  <c r="C24" i="17" a="1"/>
  <c r="C24" i="17" s="1"/>
  <c r="C25" i="17" a="1"/>
  <c r="C25" i="17" s="1"/>
  <c r="C26" i="17" a="1"/>
  <c r="C26" i="17" s="1"/>
  <c r="F10" i="25"/>
  <c r="C51" i="17" a="1"/>
  <c r="C51" i="17" s="1"/>
  <c r="C44" i="17" a="1"/>
  <c r="C44" i="17" s="1"/>
  <c r="C55" i="17" a="1"/>
  <c r="C55" i="17" s="1"/>
  <c r="C49" i="17" a="1"/>
  <c r="C49" i="17" s="1"/>
  <c r="C50" i="17" a="1"/>
  <c r="C50" i="17" s="1"/>
  <c r="C52" i="17" a="1"/>
  <c r="C52" i="17" s="1"/>
  <c r="C54" i="17" a="1"/>
  <c r="C54" i="17" s="1"/>
  <c r="C53" i="17" a="1"/>
  <c r="C53" i="17" s="1"/>
  <c r="C31" i="17" a="1"/>
  <c r="C31" i="17" s="1"/>
  <c r="C48" i="17" a="1"/>
  <c r="C48" i="17" s="1"/>
  <c r="B9" i="25"/>
  <c r="C8" i="25"/>
  <c r="AH8" i="25" s="1"/>
  <c r="T8" i="25" s="1"/>
  <c r="A4" i="25"/>
  <c r="U7" i="25"/>
  <c r="K7" i="25" s="1"/>
  <c r="W7" i="25"/>
  <c r="C78" i="17"/>
  <c r="AD5" i="25"/>
  <c r="D3" i="17"/>
  <c r="C60" i="17"/>
  <c r="C62" i="17"/>
  <c r="C66" i="17"/>
  <c r="C82" i="17"/>
  <c r="C96" i="17"/>
  <c r="C59" i="17"/>
  <c r="C70" i="17"/>
  <c r="C86" i="17"/>
  <c r="C74" i="17"/>
  <c r="C90" i="17"/>
  <c r="C64" i="17"/>
  <c r="C68" i="17"/>
  <c r="C72" i="17"/>
  <c r="C76" i="17"/>
  <c r="C80" i="17"/>
  <c r="C84" i="17"/>
  <c r="C88" i="17"/>
  <c r="C92" i="17"/>
  <c r="C94" i="17"/>
  <c r="C98" i="17"/>
  <c r="C102" i="17"/>
  <c r="C106" i="17"/>
  <c r="C110" i="17"/>
  <c r="C114" i="17"/>
  <c r="C61" i="17"/>
  <c r="C65" i="17"/>
  <c r="C69" i="17"/>
  <c r="C73" i="17"/>
  <c r="C77" i="17"/>
  <c r="C81" i="17"/>
  <c r="C85" i="17"/>
  <c r="C89" i="17"/>
  <c r="C93" i="17"/>
  <c r="C95" i="17"/>
  <c r="C99" i="17"/>
  <c r="C103" i="17"/>
  <c r="C107" i="17"/>
  <c r="C111" i="17"/>
  <c r="C115" i="17"/>
  <c r="Q3" i="21"/>
  <c r="C3" i="4"/>
  <c r="C100" i="17"/>
  <c r="C104" i="17"/>
  <c r="C108" i="17"/>
  <c r="C112" i="17"/>
  <c r="C116" i="17"/>
  <c r="C63" i="17"/>
  <c r="C67" i="17"/>
  <c r="C71" i="17"/>
  <c r="C75" i="17"/>
  <c r="C79" i="17"/>
  <c r="C83" i="17"/>
  <c r="C87" i="17"/>
  <c r="C91" i="17"/>
  <c r="C97" i="17"/>
  <c r="C101" i="17"/>
  <c r="C105" i="17"/>
  <c r="C109" i="17"/>
  <c r="C113" i="17"/>
  <c r="C117" i="17"/>
  <c r="D118" i="17" l="1"/>
  <c r="D119" i="17"/>
  <c r="D120" i="17"/>
  <c r="D121" i="17"/>
  <c r="D122" i="17"/>
  <c r="D123" i="17"/>
  <c r="D125" i="17"/>
  <c r="D127" i="17"/>
  <c r="D124" i="17"/>
  <c r="D126" i="17"/>
  <c r="Q4" i="21"/>
  <c r="Q5" i="21"/>
  <c r="D21" i="17" a="1"/>
  <c r="D21" i="17" s="1"/>
  <c r="D22" i="17" a="1"/>
  <c r="D22" i="17" s="1"/>
  <c r="D23" i="17" a="1"/>
  <c r="D23" i="17" s="1"/>
  <c r="D24" i="17" a="1"/>
  <c r="D24" i="17" s="1"/>
  <c r="D25" i="17" a="1"/>
  <c r="D25" i="17" s="1"/>
  <c r="D26" i="17" a="1"/>
  <c r="D26" i="17" s="1"/>
  <c r="D93" i="17"/>
  <c r="D112" i="17"/>
  <c r="D116" i="17"/>
  <c r="F11" i="25"/>
  <c r="D61" i="17"/>
  <c r="D77" i="17"/>
  <c r="D64" i="17"/>
  <c r="D78" i="17"/>
  <c r="D31" i="17" a="1"/>
  <c r="D31" i="17" s="1"/>
  <c r="D49" i="17" a="1"/>
  <c r="D49" i="17" s="1"/>
  <c r="D52" i="17" a="1"/>
  <c r="D52" i="17" s="1"/>
  <c r="D54" i="17" a="1"/>
  <c r="D54" i="17" s="1"/>
  <c r="D50" i="17" a="1"/>
  <c r="D50" i="17" s="1"/>
  <c r="D51" i="17" a="1"/>
  <c r="D51" i="17" s="1"/>
  <c r="D55" i="17" a="1"/>
  <c r="D55" i="17" s="1"/>
  <c r="D53" i="17" a="1"/>
  <c r="D53" i="17" s="1"/>
  <c r="D48" i="17" a="1"/>
  <c r="D48" i="17" s="1"/>
  <c r="D44" i="17" a="1"/>
  <c r="D44" i="17" s="1"/>
  <c r="Z7" i="25"/>
  <c r="V8" i="25"/>
  <c r="Y8" i="25"/>
  <c r="B10" i="25"/>
  <c r="C9" i="25"/>
  <c r="AH9" i="25" s="1"/>
  <c r="T9" i="25" s="1"/>
  <c r="D117" i="17"/>
  <c r="D69" i="17"/>
  <c r="D99" i="17"/>
  <c r="D85" i="17"/>
  <c r="D65" i="17"/>
  <c r="D70" i="17"/>
  <c r="D86" i="17"/>
  <c r="D100" i="17"/>
  <c r="D73" i="17"/>
  <c r="D81" i="17"/>
  <c r="D89" i="17"/>
  <c r="D95" i="17"/>
  <c r="D104" i="17"/>
  <c r="D60" i="17"/>
  <c r="D74" i="17"/>
  <c r="D82" i="17"/>
  <c r="D90" i="17"/>
  <c r="D96" i="17"/>
  <c r="D108" i="17"/>
  <c r="D63" i="17"/>
  <c r="D71" i="17"/>
  <c r="D79" i="17"/>
  <c r="D87" i="17"/>
  <c r="D101" i="17"/>
  <c r="D109" i="17"/>
  <c r="D67" i="17"/>
  <c r="D75" i="17"/>
  <c r="D83" i="17"/>
  <c r="D91" i="17"/>
  <c r="D97" i="17"/>
  <c r="D105" i="17"/>
  <c r="D113" i="17"/>
  <c r="D66" i="17"/>
  <c r="D62" i="17"/>
  <c r="D68" i="17"/>
  <c r="D72" i="17"/>
  <c r="D76" i="17"/>
  <c r="D80" i="17"/>
  <c r="D84" i="17"/>
  <c r="D88" i="17"/>
  <c r="D92" i="17"/>
  <c r="D94" i="17"/>
  <c r="D98" i="17"/>
  <c r="D102" i="17"/>
  <c r="D106" i="17"/>
  <c r="D110" i="17"/>
  <c r="D114" i="17"/>
  <c r="D3" i="4"/>
  <c r="D103" i="17"/>
  <c r="D107" i="17"/>
  <c r="D111" i="17"/>
  <c r="D115" i="17"/>
  <c r="D59" i="17"/>
  <c r="E3" i="17"/>
  <c r="R3" i="21"/>
  <c r="E118" i="17" l="1"/>
  <c r="E119" i="17"/>
  <c r="E120" i="17"/>
  <c r="E121" i="17"/>
  <c r="E122" i="17"/>
  <c r="E123" i="17"/>
  <c r="E124" i="17"/>
  <c r="E125" i="17"/>
  <c r="E126" i="17"/>
  <c r="E127" i="17"/>
  <c r="R4" i="21"/>
  <c r="R5" i="21"/>
  <c r="E21" i="17" a="1"/>
  <c r="E21" i="17" s="1"/>
  <c r="E22" i="17" a="1"/>
  <c r="E22" i="17" s="1"/>
  <c r="E23" i="17" a="1"/>
  <c r="E23" i="17" s="1"/>
  <c r="E24" i="17" a="1"/>
  <c r="E24" i="17" s="1"/>
  <c r="E25" i="17" a="1"/>
  <c r="E25" i="17" s="1"/>
  <c r="E26" i="17" a="1"/>
  <c r="E26" i="17" s="1"/>
  <c r="F12" i="25"/>
  <c r="E50" i="17" a="1"/>
  <c r="E50" i="17" s="1"/>
  <c r="E44" i="17" a="1"/>
  <c r="E44" i="17" s="1"/>
  <c r="E54" i="17" a="1"/>
  <c r="E54" i="17" s="1"/>
  <c r="E31" i="17" a="1"/>
  <c r="E31" i="17" s="1"/>
  <c r="E53" i="17" a="1"/>
  <c r="E53" i="17" s="1"/>
  <c r="E48" i="17" a="1"/>
  <c r="E48" i="17" s="1"/>
  <c r="E51" i="17" a="1"/>
  <c r="E51" i="17" s="1"/>
  <c r="E55" i="17" a="1"/>
  <c r="E55" i="17" s="1"/>
  <c r="E49" i="17" a="1"/>
  <c r="E49" i="17" s="1"/>
  <c r="E52" i="17" a="1"/>
  <c r="E52" i="17" s="1"/>
  <c r="X8" i="25"/>
  <c r="V9" i="25"/>
  <c r="Y9" i="25"/>
  <c r="B11" i="25"/>
  <c r="C10" i="25"/>
  <c r="AH10" i="25" s="1"/>
  <c r="T10" i="25" s="1"/>
  <c r="E3" i="4"/>
  <c r="E63" i="17"/>
  <c r="E83" i="17"/>
  <c r="E62" i="17"/>
  <c r="E66" i="17"/>
  <c r="E70" i="17"/>
  <c r="E74" i="17"/>
  <c r="E78" i="17"/>
  <c r="E82" i="17"/>
  <c r="E86" i="17"/>
  <c r="E90" i="17"/>
  <c r="E96" i="17"/>
  <c r="E100" i="17"/>
  <c r="E104" i="17"/>
  <c r="E108" i="17"/>
  <c r="E113" i="17"/>
  <c r="E59" i="17"/>
  <c r="E71" i="17"/>
  <c r="E79" i="17"/>
  <c r="E91" i="17"/>
  <c r="E97" i="17"/>
  <c r="E105" i="17"/>
  <c r="E115" i="17"/>
  <c r="E60" i="17"/>
  <c r="E64" i="17"/>
  <c r="E68" i="17"/>
  <c r="E72" i="17"/>
  <c r="E76" i="17"/>
  <c r="E80" i="17"/>
  <c r="E84" i="17"/>
  <c r="E88" i="17"/>
  <c r="E92" i="17"/>
  <c r="E94" i="17"/>
  <c r="E98" i="17"/>
  <c r="E102" i="17"/>
  <c r="E106" i="17"/>
  <c r="E110" i="17"/>
  <c r="E117" i="17"/>
  <c r="E67" i="17"/>
  <c r="E75" i="17"/>
  <c r="E87" i="17"/>
  <c r="E101" i="17"/>
  <c r="E109" i="17"/>
  <c r="E61" i="17"/>
  <c r="E65" i="17"/>
  <c r="E69" i="17"/>
  <c r="E73" i="17"/>
  <c r="E77" i="17"/>
  <c r="E81" i="17"/>
  <c r="E85" i="17"/>
  <c r="E89" i="17"/>
  <c r="E93" i="17"/>
  <c r="E95" i="17"/>
  <c r="E99" i="17"/>
  <c r="E103" i="17"/>
  <c r="E107" i="17"/>
  <c r="E111" i="17"/>
  <c r="E114" i="17"/>
  <c r="E112" i="17"/>
  <c r="E116" i="17"/>
  <c r="F3" i="17"/>
  <c r="S3" i="21"/>
  <c r="E3" i="21"/>
  <c r="F118" i="17" l="1"/>
  <c r="F122" i="17"/>
  <c r="F121" i="17"/>
  <c r="F124" i="17"/>
  <c r="F125" i="17"/>
  <c r="F126" i="17"/>
  <c r="F120" i="17"/>
  <c r="F119" i="17"/>
  <c r="F127" i="17"/>
  <c r="F123" i="17"/>
  <c r="S4" i="21"/>
  <c r="S5" i="21"/>
  <c r="F21" i="17" a="1"/>
  <c r="F21" i="17" s="1"/>
  <c r="F22" i="17" a="1"/>
  <c r="F22" i="17" s="1"/>
  <c r="F23" i="17" a="1"/>
  <c r="F23" i="17" s="1"/>
  <c r="F24" i="17" a="1"/>
  <c r="F24" i="17" s="1"/>
  <c r="F25" i="17" a="1"/>
  <c r="F25" i="17" s="1"/>
  <c r="F26" i="17" a="1"/>
  <c r="F26" i="17" s="1"/>
  <c r="F116" i="17"/>
  <c r="F59" i="17"/>
  <c r="F49" i="17" a="1"/>
  <c r="F49" i="17" s="1"/>
  <c r="F51" i="17" a="1"/>
  <c r="F51" i="17" s="1"/>
  <c r="F54" i="17" a="1"/>
  <c r="F54" i="17" s="1"/>
  <c r="F44" i="17" a="1"/>
  <c r="F44" i="17" s="1"/>
  <c r="F50" i="17" a="1"/>
  <c r="F50" i="17" s="1"/>
  <c r="F48" i="17" a="1"/>
  <c r="F48" i="17" s="1"/>
  <c r="F53" i="17" a="1"/>
  <c r="F53" i="17" s="1"/>
  <c r="F55" i="17" a="1"/>
  <c r="F55" i="17" s="1"/>
  <c r="F31" i="17" a="1"/>
  <c r="F31" i="17" s="1"/>
  <c r="F52" i="17" a="1"/>
  <c r="F52" i="17" s="1"/>
  <c r="F62" i="17"/>
  <c r="F70" i="17"/>
  <c r="F74" i="17"/>
  <c r="F63" i="17"/>
  <c r="F78" i="17"/>
  <c r="F100" i="17"/>
  <c r="V10" i="25"/>
  <c r="Y10" i="25"/>
  <c r="X9" i="25"/>
  <c r="B12" i="25"/>
  <c r="C11" i="25"/>
  <c r="AH11" i="25" s="1"/>
  <c r="T11" i="25" s="1"/>
  <c r="F66" i="17"/>
  <c r="F86" i="17"/>
  <c r="F115" i="17"/>
  <c r="F108" i="17"/>
  <c r="F81" i="17"/>
  <c r="F95" i="17"/>
  <c r="F67" i="17"/>
  <c r="F75" i="17"/>
  <c r="F89" i="17"/>
  <c r="F103" i="17"/>
  <c r="F111" i="17"/>
  <c r="F60" i="17"/>
  <c r="F68" i="17"/>
  <c r="F76" i="17"/>
  <c r="F90" i="17"/>
  <c r="F104" i="17"/>
  <c r="F112" i="17"/>
  <c r="T3" i="21"/>
  <c r="F71" i="17"/>
  <c r="F64" i="17"/>
  <c r="F72" i="17"/>
  <c r="F82" i="17"/>
  <c r="F96" i="17"/>
  <c r="F61" i="17"/>
  <c r="F65" i="17"/>
  <c r="F69" i="17"/>
  <c r="F73" i="17"/>
  <c r="F77" i="17"/>
  <c r="F85" i="17"/>
  <c r="F93" i="17"/>
  <c r="F99" i="17"/>
  <c r="F107" i="17"/>
  <c r="G3" i="17"/>
  <c r="F79" i="17"/>
  <c r="F83" i="17"/>
  <c r="F87" i="17"/>
  <c r="F91" i="17"/>
  <c r="F97" i="17"/>
  <c r="F101" i="17"/>
  <c r="F105" i="17"/>
  <c r="F109" i="17"/>
  <c r="F113" i="17"/>
  <c r="F117" i="17"/>
  <c r="F3" i="4"/>
  <c r="F80" i="17"/>
  <c r="F84" i="17"/>
  <c r="F88" i="17"/>
  <c r="F92" i="17"/>
  <c r="F94" i="17"/>
  <c r="F98" i="17"/>
  <c r="F102" i="17"/>
  <c r="F106" i="17"/>
  <c r="F110" i="17"/>
  <c r="F114" i="17"/>
  <c r="F3" i="21"/>
  <c r="K3" i="21"/>
  <c r="AG523" i="14"/>
  <c r="G118" i="17" l="1"/>
  <c r="G119" i="17"/>
  <c r="G120" i="17"/>
  <c r="G121" i="17"/>
  <c r="G122" i="17"/>
  <c r="G123" i="17"/>
  <c r="G124" i="17"/>
  <c r="G125" i="17"/>
  <c r="G126" i="17"/>
  <c r="G127" i="17"/>
  <c r="T4" i="21"/>
  <c r="T5" i="21"/>
  <c r="G3" i="4"/>
  <c r="G21" i="17" a="1"/>
  <c r="G21" i="17" s="1"/>
  <c r="G22" i="17" a="1"/>
  <c r="G22" i="17" s="1"/>
  <c r="G23" i="17" a="1"/>
  <c r="G23" i="17" s="1"/>
  <c r="G24" i="17" a="1"/>
  <c r="G24" i="17" s="1"/>
  <c r="G25" i="17" a="1"/>
  <c r="G25" i="17" s="1"/>
  <c r="G26" i="17" a="1"/>
  <c r="G26" i="17" s="1"/>
  <c r="G97" i="17"/>
  <c r="X10" i="25"/>
  <c r="G91" i="17"/>
  <c r="G67" i="17"/>
  <c r="G68" i="17"/>
  <c r="G48" i="17" a="1"/>
  <c r="G48" i="17" s="1"/>
  <c r="G49" i="17" a="1"/>
  <c r="G49" i="17" s="1"/>
  <c r="G51" i="17" a="1"/>
  <c r="G51" i="17" s="1"/>
  <c r="G50" i="17" a="1"/>
  <c r="G50" i="17" s="1"/>
  <c r="G55" i="17" a="1"/>
  <c r="G55" i="17" s="1"/>
  <c r="G52" i="17" a="1"/>
  <c r="G52" i="17" s="1"/>
  <c r="G44" i="17" a="1"/>
  <c r="G44" i="17" s="1"/>
  <c r="G31" i="17" a="1"/>
  <c r="G31" i="17" s="1"/>
  <c r="G53" i="17" a="1"/>
  <c r="G53" i="17" s="1"/>
  <c r="G54" i="17" a="1"/>
  <c r="G54" i="17" s="1"/>
  <c r="G63" i="17"/>
  <c r="G72" i="17"/>
  <c r="G102" i="17"/>
  <c r="G76" i="17"/>
  <c r="G106" i="17"/>
  <c r="G90" i="17"/>
  <c r="G83" i="17"/>
  <c r="G115" i="17"/>
  <c r="G110" i="17"/>
  <c r="G87" i="17"/>
  <c r="V11" i="25"/>
  <c r="B13" i="25"/>
  <c r="C12" i="25"/>
  <c r="AH12" i="25" s="1"/>
  <c r="U3" i="21"/>
  <c r="G60" i="17"/>
  <c r="G64" i="17"/>
  <c r="G69" i="17"/>
  <c r="G73" i="17"/>
  <c r="G77" i="17"/>
  <c r="G80" i="17"/>
  <c r="G84" i="17"/>
  <c r="G88" i="17"/>
  <c r="G92" i="17"/>
  <c r="G94" i="17"/>
  <c r="G99" i="17"/>
  <c r="G103" i="17"/>
  <c r="G107" i="17"/>
  <c r="G111" i="17"/>
  <c r="G114" i="17"/>
  <c r="G61" i="17"/>
  <c r="G65" i="17"/>
  <c r="G70" i="17"/>
  <c r="G74" i="17"/>
  <c r="G79" i="17"/>
  <c r="G81" i="17"/>
  <c r="G85" i="17"/>
  <c r="G89" i="17"/>
  <c r="G93" i="17"/>
  <c r="G95" i="17"/>
  <c r="G100" i="17"/>
  <c r="G104" i="17"/>
  <c r="G108" i="17"/>
  <c r="G112" i="17"/>
  <c r="G116" i="17"/>
  <c r="G59" i="17"/>
  <c r="G62" i="17"/>
  <c r="G66" i="17"/>
  <c r="G71" i="17"/>
  <c r="G75" i="17"/>
  <c r="G78" i="17"/>
  <c r="G82" i="17"/>
  <c r="G86" i="17"/>
  <c r="G98" i="17"/>
  <c r="G96" i="17"/>
  <c r="G101" i="17"/>
  <c r="G105" i="17"/>
  <c r="G109" i="17"/>
  <c r="G113" i="17"/>
  <c r="G117" i="17"/>
  <c r="H3" i="17"/>
  <c r="G3" i="21"/>
  <c r="L3" i="21"/>
  <c r="H118" i="17" l="1"/>
  <c r="H119" i="17"/>
  <c r="H120" i="17"/>
  <c r="H121" i="17"/>
  <c r="H122" i="17"/>
  <c r="H123" i="17"/>
  <c r="H126" i="17"/>
  <c r="H125" i="17"/>
  <c r="H124" i="17"/>
  <c r="H127" i="17"/>
  <c r="U4" i="21"/>
  <c r="U5" i="21"/>
  <c r="H21" i="17" a="1"/>
  <c r="H21" i="17" s="1"/>
  <c r="H22" i="17" a="1"/>
  <c r="H22" i="17" s="1"/>
  <c r="H23" i="17" a="1"/>
  <c r="H23" i="17" s="1"/>
  <c r="H24" i="17" a="1"/>
  <c r="H24" i="17" s="1"/>
  <c r="H25" i="17" a="1"/>
  <c r="H25" i="17" s="1"/>
  <c r="H26" i="17" a="1"/>
  <c r="H26" i="17" s="1"/>
  <c r="X11" i="25"/>
  <c r="H87" i="17"/>
  <c r="H44" i="17" a="1"/>
  <c r="H44" i="17" s="1"/>
  <c r="H49" i="17" a="1"/>
  <c r="H49" i="17" s="1"/>
  <c r="H31" i="17" a="1"/>
  <c r="H31" i="17" s="1"/>
  <c r="H53" i="17" a="1"/>
  <c r="H53" i="17" s="1"/>
  <c r="H48" i="17" a="1"/>
  <c r="H48" i="17" s="1"/>
  <c r="H52" i="17" a="1"/>
  <c r="H52" i="17" s="1"/>
  <c r="H54" i="17" a="1"/>
  <c r="H54" i="17" s="1"/>
  <c r="H50" i="17" a="1"/>
  <c r="H50" i="17" s="1"/>
  <c r="H51" i="17" a="1"/>
  <c r="H51" i="17" s="1"/>
  <c r="H55" i="17" a="1"/>
  <c r="H55" i="17" s="1"/>
  <c r="H106" i="17"/>
  <c r="T12" i="25"/>
  <c r="V12" i="25" s="1"/>
  <c r="H59" i="17"/>
  <c r="B14" i="25"/>
  <c r="C13" i="25"/>
  <c r="AH13" i="25" s="1"/>
  <c r="H117" i="17"/>
  <c r="H71" i="17"/>
  <c r="H75" i="17"/>
  <c r="H91" i="17"/>
  <c r="H115" i="17"/>
  <c r="H63" i="17"/>
  <c r="H79" i="17"/>
  <c r="H67" i="17"/>
  <c r="H83" i="17"/>
  <c r="H98" i="17"/>
  <c r="H64" i="17"/>
  <c r="H76" i="17"/>
  <c r="H80" i="17"/>
  <c r="H84" i="17"/>
  <c r="H88" i="17"/>
  <c r="H92" i="17"/>
  <c r="H94" i="17"/>
  <c r="H99" i="17"/>
  <c r="H107" i="17"/>
  <c r="V3" i="21"/>
  <c r="H68" i="17"/>
  <c r="H61" i="17"/>
  <c r="H69" i="17"/>
  <c r="H73" i="17"/>
  <c r="H77" i="17"/>
  <c r="H85" i="17"/>
  <c r="H93" i="17"/>
  <c r="H102" i="17"/>
  <c r="H110" i="17"/>
  <c r="H60" i="17"/>
  <c r="H72" i="17"/>
  <c r="H65" i="17"/>
  <c r="H81" i="17"/>
  <c r="H89" i="17"/>
  <c r="H95" i="17"/>
  <c r="H62" i="17"/>
  <c r="H66" i="17"/>
  <c r="H70" i="17"/>
  <c r="H74" i="17"/>
  <c r="H78" i="17"/>
  <c r="H82" i="17"/>
  <c r="H86" i="17"/>
  <c r="H90" i="17"/>
  <c r="H96" i="17"/>
  <c r="H103" i="17"/>
  <c r="H111" i="17"/>
  <c r="H100" i="17"/>
  <c r="H104" i="17"/>
  <c r="H108" i="17"/>
  <c r="H112" i="17"/>
  <c r="H97" i="17"/>
  <c r="H101" i="17"/>
  <c r="H105" i="17"/>
  <c r="H109" i="17"/>
  <c r="H113" i="17"/>
  <c r="H114" i="17"/>
  <c r="H3" i="4"/>
  <c r="H116" i="17"/>
  <c r="I3" i="17"/>
  <c r="H3" i="21"/>
  <c r="M3" i="21"/>
  <c r="I118" i="17" l="1"/>
  <c r="I119" i="17"/>
  <c r="I120" i="17"/>
  <c r="I121" i="17"/>
  <c r="I122" i="17"/>
  <c r="I123" i="17"/>
  <c r="I124" i="17"/>
  <c r="I125" i="17"/>
  <c r="I126" i="17"/>
  <c r="I127" i="17"/>
  <c r="V4" i="21"/>
  <c r="V5" i="21"/>
  <c r="I21" i="17" a="1"/>
  <c r="I21" i="17" s="1"/>
  <c r="I22" i="17" a="1"/>
  <c r="I22" i="17" s="1"/>
  <c r="I23" i="17" a="1"/>
  <c r="I23" i="17" s="1"/>
  <c r="I24" i="17" a="1"/>
  <c r="I24" i="17" s="1"/>
  <c r="I25" i="17" a="1"/>
  <c r="I25" i="17" s="1"/>
  <c r="I26" i="17" a="1"/>
  <c r="I26" i="17" s="1"/>
  <c r="X12" i="25"/>
  <c r="I115" i="17"/>
  <c r="I44" i="17" a="1"/>
  <c r="I44" i="17" s="1"/>
  <c r="I50" i="17" a="1"/>
  <c r="I50" i="17" s="1"/>
  <c r="I31" i="17" a="1"/>
  <c r="I31" i="17" s="1"/>
  <c r="I53" i="17" a="1"/>
  <c r="I53" i="17" s="1"/>
  <c r="I55" i="17" a="1"/>
  <c r="I55" i="17" s="1"/>
  <c r="I52" i="17" a="1"/>
  <c r="I52" i="17" s="1"/>
  <c r="I54" i="17" a="1"/>
  <c r="I54" i="17" s="1"/>
  <c r="I48" i="17" a="1"/>
  <c r="I48" i="17" s="1"/>
  <c r="I51" i="17" a="1"/>
  <c r="I51" i="17" s="1"/>
  <c r="I49" i="17" a="1"/>
  <c r="I49" i="17" s="1"/>
  <c r="T13" i="25"/>
  <c r="V13" i="25" s="1"/>
  <c r="I93" i="17"/>
  <c r="I61" i="17"/>
  <c r="I66" i="17"/>
  <c r="I82" i="17"/>
  <c r="B15" i="25"/>
  <c r="C14" i="25"/>
  <c r="AH14" i="25" s="1"/>
  <c r="T14" i="25" s="1"/>
  <c r="I72" i="17"/>
  <c r="I117" i="17"/>
  <c r="I88" i="17"/>
  <c r="I77" i="17"/>
  <c r="I99" i="17"/>
  <c r="I69" i="17"/>
  <c r="I80" i="17"/>
  <c r="I62" i="17"/>
  <c r="I68" i="17"/>
  <c r="I73" i="17"/>
  <c r="I78" i="17"/>
  <c r="I84" i="17"/>
  <c r="I89" i="17"/>
  <c r="I101" i="17"/>
  <c r="I64" i="17"/>
  <c r="I74" i="17"/>
  <c r="I85" i="17"/>
  <c r="I90" i="17"/>
  <c r="I94" i="17"/>
  <c r="I105" i="17"/>
  <c r="I60" i="17"/>
  <c r="I65" i="17"/>
  <c r="I70" i="17"/>
  <c r="I76" i="17"/>
  <c r="I81" i="17"/>
  <c r="I86" i="17"/>
  <c r="I92" i="17"/>
  <c r="I95" i="17"/>
  <c r="I106" i="17"/>
  <c r="I97" i="17"/>
  <c r="I109" i="17"/>
  <c r="I102" i="17"/>
  <c r="I59" i="17"/>
  <c r="I63" i="17"/>
  <c r="I67" i="17"/>
  <c r="I71" i="17"/>
  <c r="I75" i="17"/>
  <c r="I79" i="17"/>
  <c r="I83" i="17"/>
  <c r="I87" i="17"/>
  <c r="I91" i="17"/>
  <c r="I98" i="17"/>
  <c r="I103" i="17"/>
  <c r="I110" i="17"/>
  <c r="I107" i="17"/>
  <c r="I113" i="17"/>
  <c r="I96" i="17"/>
  <c r="I100" i="17"/>
  <c r="I104" i="17"/>
  <c r="I108" i="17"/>
  <c r="I114" i="17"/>
  <c r="I111" i="17"/>
  <c r="I112" i="17"/>
  <c r="I116" i="17"/>
  <c r="I3" i="4"/>
  <c r="W3" i="21"/>
  <c r="J3" i="17"/>
  <c r="I3" i="21"/>
  <c r="N3" i="21"/>
  <c r="AJ523" i="14"/>
  <c r="AI523" i="14"/>
  <c r="AD523" i="14"/>
  <c r="AC523" i="14"/>
  <c r="AA523" i="14"/>
  <c r="AK26" i="4"/>
  <c r="AL26" i="4"/>
  <c r="AM26" i="4"/>
  <c r="AN26" i="4"/>
  <c r="AO26" i="4"/>
  <c r="AP26" i="4"/>
  <c r="AQ26" i="4"/>
  <c r="AR26" i="4"/>
  <c r="AS26" i="4"/>
  <c r="AT26" i="4"/>
  <c r="AU26" i="4"/>
  <c r="AV26" i="4"/>
  <c r="AW26" i="4"/>
  <c r="AX26" i="4"/>
  <c r="AY26" i="4"/>
  <c r="AZ26" i="4"/>
  <c r="BA26" i="4"/>
  <c r="BB26" i="4"/>
  <c r="BC26" i="4"/>
  <c r="BD26" i="4"/>
  <c r="BE26" i="4"/>
  <c r="BF26" i="4"/>
  <c r="BG26" i="4"/>
  <c r="BH26" i="4"/>
  <c r="BI26" i="4"/>
  <c r="BJ26" i="4"/>
  <c r="J119" i="17" l="1"/>
  <c r="J118" i="17"/>
  <c r="J122" i="17"/>
  <c r="J123" i="17"/>
  <c r="J124" i="17"/>
  <c r="J125" i="17"/>
  <c r="J126" i="17"/>
  <c r="J121" i="17"/>
  <c r="J120" i="17"/>
  <c r="J127" i="17"/>
  <c r="W4" i="21"/>
  <c r="W5" i="21"/>
  <c r="J21" i="17" a="1"/>
  <c r="J21" i="17" s="1"/>
  <c r="J22" i="17" a="1"/>
  <c r="J22" i="17" s="1"/>
  <c r="J23" i="17" a="1"/>
  <c r="J23" i="17" s="1"/>
  <c r="J24" i="17" a="1"/>
  <c r="J24" i="17" s="1"/>
  <c r="J25" i="17" a="1"/>
  <c r="J25" i="17" s="1"/>
  <c r="J26" i="17" a="1"/>
  <c r="J26" i="17" s="1"/>
  <c r="X13" i="25"/>
  <c r="J59" i="17"/>
  <c r="J55" i="17" a="1"/>
  <c r="J55" i="17" s="1"/>
  <c r="J31" i="17" a="1"/>
  <c r="J31" i="17" s="1"/>
  <c r="J44" i="17" a="1"/>
  <c r="J44" i="17" s="1"/>
  <c r="J54" i="17" a="1"/>
  <c r="J54" i="17" s="1"/>
  <c r="J49" i="17" a="1"/>
  <c r="J49" i="17" s="1"/>
  <c r="J52" i="17" a="1"/>
  <c r="J52" i="17" s="1"/>
  <c r="J51" i="17" a="1"/>
  <c r="J51" i="17" s="1"/>
  <c r="J53" i="17" a="1"/>
  <c r="J53" i="17" s="1"/>
  <c r="J50" i="17" a="1"/>
  <c r="J50" i="17" s="1"/>
  <c r="J48" i="17" a="1"/>
  <c r="J48" i="17" s="1"/>
  <c r="J67" i="17"/>
  <c r="B16" i="25"/>
  <c r="C15" i="25"/>
  <c r="AH15" i="25" s="1"/>
  <c r="V14" i="25"/>
  <c r="J98" i="17"/>
  <c r="J77" i="17"/>
  <c r="J60" i="17"/>
  <c r="J93" i="17"/>
  <c r="J63" i="17"/>
  <c r="J62" i="17"/>
  <c r="J66" i="17"/>
  <c r="J73" i="17"/>
  <c r="J89" i="17"/>
  <c r="J64" i="17"/>
  <c r="J69" i="17"/>
  <c r="J81" i="17"/>
  <c r="J103" i="17"/>
  <c r="J61" i="17"/>
  <c r="J65" i="17"/>
  <c r="J70" i="17"/>
  <c r="J85" i="17"/>
  <c r="J68" i="17"/>
  <c r="J72" i="17"/>
  <c r="J76" i="17"/>
  <c r="J80" i="17"/>
  <c r="J84" i="17"/>
  <c r="J88" i="17"/>
  <c r="J92" i="17"/>
  <c r="X3" i="21"/>
  <c r="J74" i="17"/>
  <c r="J78" i="17"/>
  <c r="J82" i="17"/>
  <c r="J86" i="17"/>
  <c r="J90" i="17"/>
  <c r="J112" i="17"/>
  <c r="J71" i="17"/>
  <c r="J75" i="17"/>
  <c r="J79" i="17"/>
  <c r="J83" i="17"/>
  <c r="J87" i="17"/>
  <c r="J91" i="17"/>
  <c r="J94" i="17"/>
  <c r="J95" i="17"/>
  <c r="J99" i="17"/>
  <c r="J104" i="17"/>
  <c r="J116" i="17"/>
  <c r="J96" i="17"/>
  <c r="J100" i="17"/>
  <c r="J106" i="17"/>
  <c r="J97" i="17"/>
  <c r="J102" i="17"/>
  <c r="J108" i="17"/>
  <c r="J101" i="17"/>
  <c r="J105" i="17"/>
  <c r="J109" i="17"/>
  <c r="J113" i="17"/>
  <c r="J117" i="17"/>
  <c r="J110" i="17"/>
  <c r="J114" i="17"/>
  <c r="J107" i="17"/>
  <c r="J111" i="17"/>
  <c r="J115" i="17"/>
  <c r="K3" i="17"/>
  <c r="J3" i="4"/>
  <c r="O3" i="21"/>
  <c r="K118" i="17" l="1"/>
  <c r="K119" i="17"/>
  <c r="K120" i="17"/>
  <c r="K121" i="17"/>
  <c r="K122" i="17"/>
  <c r="K123" i="17"/>
  <c r="K124" i="17"/>
  <c r="K125" i="17"/>
  <c r="K126" i="17"/>
  <c r="K127" i="17"/>
  <c r="X4" i="21"/>
  <c r="X5" i="21"/>
  <c r="K21" i="17" a="1"/>
  <c r="K21" i="17" s="1"/>
  <c r="K22" i="17" a="1"/>
  <c r="K22" i="17" s="1"/>
  <c r="K23" i="17" a="1"/>
  <c r="K23" i="17" s="1"/>
  <c r="K24" i="17" a="1"/>
  <c r="K24" i="17" s="1"/>
  <c r="K25" i="17" a="1"/>
  <c r="K25" i="17" s="1"/>
  <c r="K26" i="17" a="1"/>
  <c r="K26" i="17" s="1"/>
  <c r="K66" i="17"/>
  <c r="K31" i="17" a="1"/>
  <c r="K31" i="17" s="1"/>
  <c r="K48" i="17" a="1"/>
  <c r="K48" i="17" s="1"/>
  <c r="K50" i="17" a="1"/>
  <c r="K50" i="17" s="1"/>
  <c r="K52" i="17" a="1"/>
  <c r="K52" i="17" s="1"/>
  <c r="K55" i="17" a="1"/>
  <c r="K55" i="17" s="1"/>
  <c r="K51" i="17" a="1"/>
  <c r="K51" i="17" s="1"/>
  <c r="K49" i="17" a="1"/>
  <c r="K49" i="17" s="1"/>
  <c r="K44" i="17" a="1"/>
  <c r="K44" i="17" s="1"/>
  <c r="K54" i="17" a="1"/>
  <c r="K54" i="17" s="1"/>
  <c r="K53" i="17" a="1"/>
  <c r="K53" i="17" s="1"/>
  <c r="K60" i="17"/>
  <c r="T15" i="25"/>
  <c r="V15" i="25" s="1"/>
  <c r="K83" i="17"/>
  <c r="X14" i="25"/>
  <c r="K75" i="17"/>
  <c r="B17" i="25"/>
  <c r="C16" i="25"/>
  <c r="AH16" i="25" s="1"/>
  <c r="T16" i="25" s="1"/>
  <c r="K116" i="17"/>
  <c r="K71" i="17"/>
  <c r="K88" i="17"/>
  <c r="K93" i="17"/>
  <c r="K62" i="17"/>
  <c r="K79" i="17"/>
  <c r="K99" i="17"/>
  <c r="K61" i="17"/>
  <c r="K65" i="17"/>
  <c r="K70" i="17"/>
  <c r="K74" i="17"/>
  <c r="K78" i="17"/>
  <c r="K82" i="17"/>
  <c r="K86" i="17"/>
  <c r="K92" i="17"/>
  <c r="K97" i="17"/>
  <c r="K112" i="17"/>
  <c r="K67" i="17"/>
  <c r="K63" i="17"/>
  <c r="K68" i="17"/>
  <c r="K72" i="17"/>
  <c r="K76" i="17"/>
  <c r="K80" i="17"/>
  <c r="K84" i="17"/>
  <c r="K90" i="17"/>
  <c r="K105" i="17"/>
  <c r="K59" i="17"/>
  <c r="K64" i="17"/>
  <c r="K69" i="17"/>
  <c r="K73" i="17"/>
  <c r="K77" i="17"/>
  <c r="K81" i="17"/>
  <c r="K85" i="17"/>
  <c r="K89" i="17"/>
  <c r="K96" i="17"/>
  <c r="K107" i="17"/>
  <c r="K87" i="17"/>
  <c r="K91" i="17"/>
  <c r="K101" i="17"/>
  <c r="K117" i="17"/>
  <c r="K3" i="4"/>
  <c r="K95" i="17"/>
  <c r="K100" i="17"/>
  <c r="K111" i="17"/>
  <c r="K94" i="17"/>
  <c r="K98" i="17"/>
  <c r="K103" i="17"/>
  <c r="K108" i="17"/>
  <c r="K113" i="17"/>
  <c r="K104" i="17"/>
  <c r="K109" i="17"/>
  <c r="K115" i="17"/>
  <c r="K102" i="17"/>
  <c r="K106" i="17"/>
  <c r="K110" i="17"/>
  <c r="K114" i="17"/>
  <c r="L3" i="17"/>
  <c r="Y3" i="21"/>
  <c r="D26" i="4"/>
  <c r="E26" i="4"/>
  <c r="F26" i="4"/>
  <c r="G26" i="4"/>
  <c r="H26" i="4"/>
  <c r="I26" i="4"/>
  <c r="J26" i="4"/>
  <c r="K26" i="4"/>
  <c r="L26" i="4"/>
  <c r="M26" i="4"/>
  <c r="N26" i="4"/>
  <c r="O26" i="4"/>
  <c r="P26" i="4"/>
  <c r="Q26" i="4"/>
  <c r="R26" i="4"/>
  <c r="S26" i="4"/>
  <c r="T26" i="4"/>
  <c r="U26" i="4"/>
  <c r="V26" i="4"/>
  <c r="W26" i="4"/>
  <c r="X26" i="4"/>
  <c r="Y26" i="4"/>
  <c r="Z26" i="4"/>
  <c r="AA26" i="4"/>
  <c r="AB26" i="4"/>
  <c r="AC26" i="4"/>
  <c r="AD26" i="4"/>
  <c r="AE26" i="4"/>
  <c r="AF26" i="4"/>
  <c r="AG26" i="4"/>
  <c r="AH26" i="4"/>
  <c r="AI26" i="4"/>
  <c r="AJ26" i="4"/>
  <c r="C26" i="4"/>
  <c r="I203" i="23"/>
  <c r="I202" i="23"/>
  <c r="I201" i="23"/>
  <c r="I200" i="23"/>
  <c r="I199" i="23"/>
  <c r="I198" i="23"/>
  <c r="I197" i="23"/>
  <c r="I196" i="23"/>
  <c r="I195" i="23"/>
  <c r="I194" i="23"/>
  <c r="I193" i="23"/>
  <c r="I192" i="23"/>
  <c r="I191" i="23"/>
  <c r="I190" i="23"/>
  <c r="I189" i="23"/>
  <c r="I188" i="23"/>
  <c r="I187" i="23"/>
  <c r="I186" i="23"/>
  <c r="I185" i="23"/>
  <c r="I184" i="23"/>
  <c r="I183" i="23"/>
  <c r="I182" i="23"/>
  <c r="I181" i="23"/>
  <c r="I180" i="23"/>
  <c r="I179" i="23"/>
  <c r="I178" i="23"/>
  <c r="I177" i="23"/>
  <c r="I176" i="23"/>
  <c r="I175" i="23"/>
  <c r="I174" i="23"/>
  <c r="I173" i="23"/>
  <c r="I172" i="23"/>
  <c r="I171" i="23"/>
  <c r="I170" i="23"/>
  <c r="I169" i="23"/>
  <c r="I168" i="23"/>
  <c r="I167" i="23"/>
  <c r="I166" i="23"/>
  <c r="I165" i="23"/>
  <c r="I164" i="23"/>
  <c r="I163" i="23"/>
  <c r="I162" i="23"/>
  <c r="I161" i="23"/>
  <c r="I160" i="23"/>
  <c r="I159" i="23"/>
  <c r="I158" i="23"/>
  <c r="I157" i="23"/>
  <c r="I156" i="23"/>
  <c r="I155" i="23"/>
  <c r="I154" i="23"/>
  <c r="I153" i="23"/>
  <c r="I152" i="23"/>
  <c r="I151" i="23"/>
  <c r="I150" i="23"/>
  <c r="I149" i="23"/>
  <c r="I148" i="23"/>
  <c r="I147" i="23"/>
  <c r="I146" i="23"/>
  <c r="I145" i="23"/>
  <c r="I144" i="23"/>
  <c r="I143" i="23"/>
  <c r="I142" i="23"/>
  <c r="I141" i="23"/>
  <c r="I140" i="23"/>
  <c r="I139" i="23"/>
  <c r="I138" i="23"/>
  <c r="I137" i="23"/>
  <c r="I136" i="23"/>
  <c r="I135" i="23"/>
  <c r="I134" i="23"/>
  <c r="I133" i="23"/>
  <c r="I132" i="23"/>
  <c r="I131" i="23"/>
  <c r="I130" i="23"/>
  <c r="I129" i="23"/>
  <c r="I128" i="23"/>
  <c r="I127" i="23"/>
  <c r="I126" i="23"/>
  <c r="I125" i="23"/>
  <c r="I124" i="23"/>
  <c r="I123" i="23"/>
  <c r="I122" i="23"/>
  <c r="I121" i="23"/>
  <c r="I120" i="23"/>
  <c r="I119" i="23"/>
  <c r="I118" i="23"/>
  <c r="I117" i="23"/>
  <c r="I116" i="23"/>
  <c r="I115" i="23"/>
  <c r="I114" i="23"/>
  <c r="I113" i="23"/>
  <c r="I112" i="23"/>
  <c r="I111" i="23"/>
  <c r="I110" i="23"/>
  <c r="I109" i="23"/>
  <c r="I108" i="23"/>
  <c r="I107" i="23"/>
  <c r="I106" i="23"/>
  <c r="I105" i="23"/>
  <c r="I104" i="23"/>
  <c r="I103" i="23"/>
  <c r="I102" i="23"/>
  <c r="I101" i="23"/>
  <c r="I100" i="23"/>
  <c r="I99" i="23"/>
  <c r="I98" i="23"/>
  <c r="I97" i="23"/>
  <c r="I96" i="23"/>
  <c r="I95" i="23"/>
  <c r="I94" i="23"/>
  <c r="I93" i="23"/>
  <c r="I92" i="23"/>
  <c r="I91" i="23"/>
  <c r="I90" i="23"/>
  <c r="I89" i="23"/>
  <c r="I88" i="23"/>
  <c r="I87" i="23"/>
  <c r="I86" i="23"/>
  <c r="I85" i="23"/>
  <c r="I84" i="23"/>
  <c r="I83" i="23"/>
  <c r="I82" i="23"/>
  <c r="I81" i="23"/>
  <c r="I80" i="23"/>
  <c r="I79" i="23"/>
  <c r="I78" i="23"/>
  <c r="I77" i="23"/>
  <c r="I76" i="23"/>
  <c r="I75" i="23"/>
  <c r="I74" i="23"/>
  <c r="I73" i="23"/>
  <c r="I72" i="23"/>
  <c r="I71" i="23"/>
  <c r="I70" i="23"/>
  <c r="I69" i="23"/>
  <c r="I68" i="23"/>
  <c r="I67" i="23"/>
  <c r="I66" i="23"/>
  <c r="I65" i="23"/>
  <c r="I64" i="23"/>
  <c r="I63" i="23"/>
  <c r="I62" i="23"/>
  <c r="I61" i="23"/>
  <c r="I60" i="23"/>
  <c r="I59" i="23"/>
  <c r="I58" i="23"/>
  <c r="I57" i="23"/>
  <c r="I56" i="23"/>
  <c r="I55" i="23"/>
  <c r="I54" i="23"/>
  <c r="I53" i="23"/>
  <c r="I52" i="23"/>
  <c r="I51" i="23"/>
  <c r="I50" i="23"/>
  <c r="I49" i="23"/>
  <c r="I48" i="23"/>
  <c r="I47" i="23"/>
  <c r="I46" i="23"/>
  <c r="I45" i="23"/>
  <c r="I44" i="23"/>
  <c r="I43" i="23"/>
  <c r="I42" i="23"/>
  <c r="I41" i="23"/>
  <c r="I40" i="23"/>
  <c r="I39" i="23"/>
  <c r="I38" i="23"/>
  <c r="I37" i="23"/>
  <c r="I36" i="23"/>
  <c r="I35" i="23"/>
  <c r="I34" i="23"/>
  <c r="I33" i="23"/>
  <c r="I32" i="23"/>
  <c r="I31" i="23"/>
  <c r="I30" i="23"/>
  <c r="I29" i="23"/>
  <c r="I28" i="23"/>
  <c r="I27" i="23"/>
  <c r="I26" i="23"/>
  <c r="I25" i="23"/>
  <c r="I24" i="23"/>
  <c r="I23" i="23"/>
  <c r="I22" i="23"/>
  <c r="I21" i="23"/>
  <c r="I20" i="23"/>
  <c r="I19" i="23"/>
  <c r="I18" i="23"/>
  <c r="I17" i="23"/>
  <c r="I16" i="23"/>
  <c r="I15" i="23"/>
  <c r="I14" i="23"/>
  <c r="I13" i="23"/>
  <c r="I12" i="23"/>
  <c r="I11" i="23"/>
  <c r="I10" i="23"/>
  <c r="I9" i="23"/>
  <c r="I8" i="23"/>
  <c r="I7" i="23"/>
  <c r="I6" i="23"/>
  <c r="I5" i="23"/>
  <c r="I4" i="23"/>
  <c r="L118" i="17" l="1"/>
  <c r="L119" i="17"/>
  <c r="L120" i="17"/>
  <c r="L121" i="17"/>
  <c r="L122" i="17"/>
  <c r="L123" i="17"/>
  <c r="L127" i="17"/>
  <c r="L126" i="17"/>
  <c r="L125" i="17"/>
  <c r="L124" i="17"/>
  <c r="Y4" i="21"/>
  <c r="Y5" i="21"/>
  <c r="L21" i="17" a="1"/>
  <c r="L21" i="17" s="1"/>
  <c r="L22" i="17" a="1"/>
  <c r="L22" i="17" s="1"/>
  <c r="L23" i="17" a="1"/>
  <c r="L23" i="17" s="1"/>
  <c r="L24" i="17" a="1"/>
  <c r="L24" i="17" s="1"/>
  <c r="L25" i="17" a="1"/>
  <c r="L25" i="17" s="1"/>
  <c r="L26" i="17" a="1"/>
  <c r="L26" i="17" s="1"/>
  <c r="X15" i="25"/>
  <c r="L60" i="17"/>
  <c r="L31" i="17" a="1"/>
  <c r="L31" i="17" s="1"/>
  <c r="L49" i="17" a="1"/>
  <c r="L49" i="17" s="1"/>
  <c r="L48" i="17" a="1"/>
  <c r="L48" i="17" s="1"/>
  <c r="L50" i="17" a="1"/>
  <c r="L50" i="17" s="1"/>
  <c r="L52" i="17" a="1"/>
  <c r="L52" i="17" s="1"/>
  <c r="L53" i="17" a="1"/>
  <c r="L53" i="17" s="1"/>
  <c r="L55" i="17" a="1"/>
  <c r="L55" i="17" s="1"/>
  <c r="L51" i="17" a="1"/>
  <c r="L51" i="17" s="1"/>
  <c r="L44" i="17" a="1"/>
  <c r="L44" i="17" s="1"/>
  <c r="L54" i="17" a="1"/>
  <c r="L54" i="17" s="1"/>
  <c r="L64" i="17"/>
  <c r="L72" i="17"/>
  <c r="L85" i="17"/>
  <c r="V16" i="25"/>
  <c r="Y16" i="25"/>
  <c r="L76" i="17"/>
  <c r="L61" i="17"/>
  <c r="L84" i="17"/>
  <c r="B18" i="25"/>
  <c r="C17" i="25"/>
  <c r="AH17" i="25" s="1"/>
  <c r="T17" i="25" s="1"/>
  <c r="L113" i="17"/>
  <c r="L68" i="17"/>
  <c r="L77" i="17"/>
  <c r="L88" i="17"/>
  <c r="L69" i="17"/>
  <c r="L80" i="17"/>
  <c r="L94" i="17"/>
  <c r="L65" i="17"/>
  <c r="L73" i="17"/>
  <c r="L81" i="17"/>
  <c r="L89" i="17"/>
  <c r="L95" i="17"/>
  <c r="L92" i="17"/>
  <c r="L101" i="17"/>
  <c r="L93" i="17"/>
  <c r="L99" i="17"/>
  <c r="L66" i="17"/>
  <c r="L70" i="17"/>
  <c r="L74" i="17"/>
  <c r="L78" i="17"/>
  <c r="L82" i="17"/>
  <c r="L86" i="17"/>
  <c r="L90" i="17"/>
  <c r="L96" i="17"/>
  <c r="L105" i="17"/>
  <c r="L62" i="17"/>
  <c r="L59" i="17"/>
  <c r="L63" i="17"/>
  <c r="L67" i="17"/>
  <c r="L71" i="17"/>
  <c r="L75" i="17"/>
  <c r="L79" i="17"/>
  <c r="L83" i="17"/>
  <c r="L87" i="17"/>
  <c r="L91" i="17"/>
  <c r="L97" i="17"/>
  <c r="L109" i="17"/>
  <c r="L98" i="17"/>
  <c r="L102" i="17"/>
  <c r="L106" i="17"/>
  <c r="L111" i="17"/>
  <c r="L103" i="17"/>
  <c r="L107" i="17"/>
  <c r="L114" i="17"/>
  <c r="L100" i="17"/>
  <c r="L104" i="17"/>
  <c r="L108" i="17"/>
  <c r="L110" i="17"/>
  <c r="L115" i="17"/>
  <c r="L116" i="17"/>
  <c r="L117" i="17"/>
  <c r="L3" i="4"/>
  <c r="L112" i="17"/>
  <c r="M3" i="17"/>
  <c r="Z3" i="21"/>
  <c r="BK26" i="4"/>
  <c r="A1" i="23"/>
  <c r="M118" i="17" l="1"/>
  <c r="M119" i="17"/>
  <c r="M120" i="17"/>
  <c r="M121" i="17"/>
  <c r="M122" i="17"/>
  <c r="M123" i="17"/>
  <c r="M124" i="17"/>
  <c r="M125" i="17"/>
  <c r="M126" i="17"/>
  <c r="M127" i="17"/>
  <c r="Z4" i="21"/>
  <c r="Z5" i="21"/>
  <c r="M21" i="17" a="1"/>
  <c r="M21" i="17" s="1"/>
  <c r="M22" i="17" a="1"/>
  <c r="M22" i="17" s="1"/>
  <c r="M23" i="17" a="1"/>
  <c r="M23" i="17" s="1"/>
  <c r="M24" i="17" a="1"/>
  <c r="M24" i="17" s="1"/>
  <c r="M25" i="17" a="1"/>
  <c r="M25" i="17" s="1"/>
  <c r="M26" i="17" a="1"/>
  <c r="M26" i="17" s="1"/>
  <c r="M96" i="17"/>
  <c r="M90" i="17"/>
  <c r="M85" i="17"/>
  <c r="M50" i="17" a="1"/>
  <c r="M50" i="17" s="1"/>
  <c r="M44" i="17" a="1"/>
  <c r="M44" i="17" s="1"/>
  <c r="M54" i="17" a="1"/>
  <c r="M54" i="17" s="1"/>
  <c r="M48" i="17" a="1"/>
  <c r="M48" i="17" s="1"/>
  <c r="M49" i="17" a="1"/>
  <c r="M49" i="17" s="1"/>
  <c r="M53" i="17" a="1"/>
  <c r="M53" i="17" s="1"/>
  <c r="M55" i="17" a="1"/>
  <c r="M55" i="17" s="1"/>
  <c r="M31" i="17" a="1"/>
  <c r="M31" i="17" s="1"/>
  <c r="M52" i="17" a="1"/>
  <c r="M52" i="17" s="1"/>
  <c r="M51" i="17" a="1"/>
  <c r="M51" i="17" s="1"/>
  <c r="M65" i="17"/>
  <c r="M105" i="17"/>
  <c r="M73" i="17"/>
  <c r="M77" i="17"/>
  <c r="M61" i="17"/>
  <c r="M81" i="17"/>
  <c r="V17" i="25"/>
  <c r="Y17" i="25"/>
  <c r="M69" i="17"/>
  <c r="B19" i="25"/>
  <c r="C18" i="25"/>
  <c r="AH18" i="25" s="1"/>
  <c r="T18" i="25" s="1"/>
  <c r="X16" i="25"/>
  <c r="M115" i="17"/>
  <c r="M59" i="17"/>
  <c r="M63" i="17"/>
  <c r="M67" i="17"/>
  <c r="M71" i="17"/>
  <c r="M75" i="17"/>
  <c r="M79" i="17"/>
  <c r="M83" i="17"/>
  <c r="M88" i="17"/>
  <c r="M99" i="17"/>
  <c r="M112" i="17"/>
  <c r="M62" i="17"/>
  <c r="M66" i="17"/>
  <c r="M70" i="17"/>
  <c r="M74" i="17"/>
  <c r="M78" i="17"/>
  <c r="M82" i="17"/>
  <c r="M86" i="17"/>
  <c r="M93" i="17"/>
  <c r="M97" i="17"/>
  <c r="M106" i="17"/>
  <c r="M60" i="17"/>
  <c r="M64" i="17"/>
  <c r="M68" i="17"/>
  <c r="M72" i="17"/>
  <c r="M76" i="17"/>
  <c r="M80" i="17"/>
  <c r="M84" i="17"/>
  <c r="M89" i="17"/>
  <c r="M102" i="17"/>
  <c r="M87" i="17"/>
  <c r="M91" i="17"/>
  <c r="M95" i="17"/>
  <c r="M101" i="17"/>
  <c r="M108" i="17"/>
  <c r="M92" i="17"/>
  <c r="M94" i="17"/>
  <c r="M98" i="17"/>
  <c r="M103" i="17"/>
  <c r="M110" i="17"/>
  <c r="M113" i="17"/>
  <c r="AA3" i="21"/>
  <c r="M100" i="17"/>
  <c r="M104" i="17"/>
  <c r="M109" i="17"/>
  <c r="M114" i="17"/>
  <c r="M107" i="17"/>
  <c r="M111" i="17"/>
  <c r="M3" i="4"/>
  <c r="M116" i="17"/>
  <c r="M117" i="17"/>
  <c r="N3" i="17"/>
  <c r="H204" i="23"/>
  <c r="N120" i="17" l="1"/>
  <c r="N119" i="17"/>
  <c r="N124" i="17"/>
  <c r="N125" i="17"/>
  <c r="N126" i="17"/>
  <c r="N118" i="17"/>
  <c r="N122" i="17"/>
  <c r="N121" i="17"/>
  <c r="N123" i="17"/>
  <c r="N127" i="17"/>
  <c r="AA4" i="21"/>
  <c r="AA5" i="21"/>
  <c r="N70" i="17"/>
  <c r="N21" i="17" a="1"/>
  <c r="N21" i="17" s="1"/>
  <c r="N22" i="17" a="1"/>
  <c r="N22" i="17" s="1"/>
  <c r="N23" i="17" a="1"/>
  <c r="N23" i="17" s="1"/>
  <c r="N24" i="17" a="1"/>
  <c r="N24" i="17" s="1"/>
  <c r="N25" i="17" a="1"/>
  <c r="N25" i="17" s="1"/>
  <c r="N26" i="17" a="1"/>
  <c r="N26" i="17" s="1"/>
  <c r="X17" i="25"/>
  <c r="N66" i="17"/>
  <c r="N44" i="17" a="1"/>
  <c r="N44" i="17" s="1"/>
  <c r="N51" i="17" a="1"/>
  <c r="N51" i="17" s="1"/>
  <c r="N54" i="17" a="1"/>
  <c r="N54" i="17" s="1"/>
  <c r="N49" i="17" a="1"/>
  <c r="N49" i="17" s="1"/>
  <c r="N53" i="17" a="1"/>
  <c r="N53" i="17" s="1"/>
  <c r="N55" i="17" a="1"/>
  <c r="N55" i="17" s="1"/>
  <c r="N31" i="17" a="1"/>
  <c r="N31" i="17" s="1"/>
  <c r="N52" i="17" a="1"/>
  <c r="N52" i="17" s="1"/>
  <c r="N50" i="17" a="1"/>
  <c r="N50" i="17" s="1"/>
  <c r="N48" i="17" a="1"/>
  <c r="N48" i="17" s="1"/>
  <c r="C19" i="25"/>
  <c r="AH19" i="25" s="1"/>
  <c r="T19" i="25" s="1"/>
  <c r="B20" i="25"/>
  <c r="V18" i="25"/>
  <c r="Y18" i="25"/>
  <c r="N110" i="17"/>
  <c r="N81" i="17"/>
  <c r="N60" i="17"/>
  <c r="N61" i="17"/>
  <c r="N92" i="17"/>
  <c r="N64" i="17"/>
  <c r="N73" i="17"/>
  <c r="N98" i="17"/>
  <c r="N65" i="17"/>
  <c r="N78" i="17"/>
  <c r="N62" i="17"/>
  <c r="N68" i="17"/>
  <c r="N74" i="17"/>
  <c r="N84" i="17"/>
  <c r="N111" i="17"/>
  <c r="N69" i="17"/>
  <c r="N77" i="17"/>
  <c r="N89" i="17"/>
  <c r="N95" i="17"/>
  <c r="N106" i="17"/>
  <c r="N59" i="17"/>
  <c r="N63" i="17"/>
  <c r="N67" i="17"/>
  <c r="N71" i="17"/>
  <c r="N75" i="17"/>
  <c r="N79" i="17"/>
  <c r="N85" i="17"/>
  <c r="N93" i="17"/>
  <c r="N99" i="17"/>
  <c r="N114" i="17"/>
  <c r="N72" i="17"/>
  <c r="N76" i="17"/>
  <c r="N80" i="17"/>
  <c r="N88" i="17"/>
  <c r="N94" i="17"/>
  <c r="N103" i="17"/>
  <c r="N82" i="17"/>
  <c r="N86" i="17"/>
  <c r="N90" i="17"/>
  <c r="N96" i="17"/>
  <c r="N100" i="17"/>
  <c r="N107" i="17"/>
  <c r="N116" i="17"/>
  <c r="N83" i="17"/>
  <c r="N87" i="17"/>
  <c r="N91" i="17"/>
  <c r="N97" i="17"/>
  <c r="N102" i="17"/>
  <c r="N3" i="4"/>
  <c r="N104" i="17"/>
  <c r="N108" i="17"/>
  <c r="N112" i="17"/>
  <c r="N117" i="17"/>
  <c r="N101" i="17"/>
  <c r="N105" i="17"/>
  <c r="N109" i="17"/>
  <c r="N113" i="17"/>
  <c r="N115" i="17"/>
  <c r="O3" i="17"/>
  <c r="AB3" i="21"/>
  <c r="BK27" i="4"/>
  <c r="BK146" i="17"/>
  <c r="O118" i="17" l="1"/>
  <c r="O119" i="17"/>
  <c r="O120" i="17"/>
  <c r="O121" i="17"/>
  <c r="O122" i="17"/>
  <c r="O123" i="17"/>
  <c r="O124" i="17"/>
  <c r="O125" i="17"/>
  <c r="O126" i="17"/>
  <c r="O127" i="17"/>
  <c r="AB4" i="21"/>
  <c r="AB5" i="21"/>
  <c r="O21" i="17" a="1"/>
  <c r="O21" i="17" s="1"/>
  <c r="O22" i="17" a="1"/>
  <c r="O22" i="17" s="1"/>
  <c r="O23" i="17" a="1"/>
  <c r="O23" i="17" s="1"/>
  <c r="O24" i="17" a="1"/>
  <c r="O24" i="17" s="1"/>
  <c r="O25" i="17" a="1"/>
  <c r="O25" i="17" s="1"/>
  <c r="O26" i="17" a="1"/>
  <c r="O26" i="17" s="1"/>
  <c r="X18" i="25"/>
  <c r="O76" i="17"/>
  <c r="O48" i="17" a="1"/>
  <c r="O48" i="17" s="1"/>
  <c r="O44" i="17" a="1"/>
  <c r="O44" i="17" s="1"/>
  <c r="O51" i="17" a="1"/>
  <c r="O51" i="17" s="1"/>
  <c r="O55" i="17" a="1"/>
  <c r="O55" i="17" s="1"/>
  <c r="O53" i="17" a="1"/>
  <c r="O53" i="17" s="1"/>
  <c r="O54" i="17" a="1"/>
  <c r="O54" i="17" s="1"/>
  <c r="O49" i="17" a="1"/>
  <c r="O49" i="17" s="1"/>
  <c r="O31" i="17" a="1"/>
  <c r="O31" i="17" s="1"/>
  <c r="O50" i="17" a="1"/>
  <c r="O50" i="17" s="1"/>
  <c r="O52" i="17" a="1"/>
  <c r="O52" i="17" s="1"/>
  <c r="B21" i="25"/>
  <c r="C20" i="25"/>
  <c r="AH20" i="25" s="1"/>
  <c r="T20" i="25" s="1"/>
  <c r="V19" i="25"/>
  <c r="Y19" i="25"/>
  <c r="O95" i="17"/>
  <c r="O63" i="17"/>
  <c r="O114" i="17"/>
  <c r="O61" i="17"/>
  <c r="O77" i="17"/>
  <c r="O116" i="17"/>
  <c r="O59" i="17"/>
  <c r="O69" i="17"/>
  <c r="O85" i="17"/>
  <c r="O68" i="17"/>
  <c r="O84" i="17"/>
  <c r="O60" i="17"/>
  <c r="O65" i="17"/>
  <c r="O73" i="17"/>
  <c r="O81" i="17"/>
  <c r="O91" i="17"/>
  <c r="O64" i="17"/>
  <c r="O72" i="17"/>
  <c r="O80" i="17"/>
  <c r="O90" i="17"/>
  <c r="O62" i="17"/>
  <c r="O66" i="17"/>
  <c r="O70" i="17"/>
  <c r="O74" i="17"/>
  <c r="O79" i="17"/>
  <c r="O82" i="17"/>
  <c r="O86" i="17"/>
  <c r="O94" i="17"/>
  <c r="O67" i="17"/>
  <c r="O71" i="17"/>
  <c r="O75" i="17"/>
  <c r="O78" i="17"/>
  <c r="O83" i="17"/>
  <c r="O87" i="17"/>
  <c r="O88" i="17"/>
  <c r="O92" i="17"/>
  <c r="O102" i="17"/>
  <c r="O89" i="17"/>
  <c r="O93" i="17"/>
  <c r="O103" i="17"/>
  <c r="O98" i="17"/>
  <c r="O107" i="17"/>
  <c r="O99" i="17"/>
  <c r="O108" i="17"/>
  <c r="O96" i="17"/>
  <c r="O100" i="17"/>
  <c r="O104" i="17"/>
  <c r="O111" i="17"/>
  <c r="O97" i="17"/>
  <c r="O101" i="17"/>
  <c r="O106" i="17"/>
  <c r="O112" i="17"/>
  <c r="AC3" i="21"/>
  <c r="O105" i="17"/>
  <c r="O109" i="17"/>
  <c r="O113" i="17"/>
  <c r="O117" i="17"/>
  <c r="O3" i="4"/>
  <c r="O110" i="17"/>
  <c r="O115" i="17"/>
  <c r="P3" i="17"/>
  <c r="P118" i="17" l="1"/>
  <c r="P119" i="17"/>
  <c r="P120" i="17"/>
  <c r="P121" i="17"/>
  <c r="P122" i="17"/>
  <c r="P123" i="17"/>
  <c r="P124" i="17"/>
  <c r="P126" i="17"/>
  <c r="P127" i="17"/>
  <c r="P125" i="17"/>
  <c r="AC4" i="21"/>
  <c r="AC5" i="21"/>
  <c r="P21" i="17" a="1"/>
  <c r="P21" i="17" s="1"/>
  <c r="P22" i="17" a="1"/>
  <c r="P22" i="17" s="1"/>
  <c r="P23" i="17" a="1"/>
  <c r="P23" i="17" s="1"/>
  <c r="P24" i="17" a="1"/>
  <c r="P24" i="17" s="1"/>
  <c r="P25" i="17" a="1"/>
  <c r="P25" i="17" s="1"/>
  <c r="P26" i="17" a="1"/>
  <c r="P26" i="17" s="1"/>
  <c r="X19" i="25"/>
  <c r="P44" i="17" a="1"/>
  <c r="P44" i="17" s="1"/>
  <c r="P49" i="17" a="1"/>
  <c r="P49" i="17" s="1"/>
  <c r="P31" i="17" a="1"/>
  <c r="P31" i="17" s="1"/>
  <c r="P53" i="17" a="1"/>
  <c r="P53" i="17" s="1"/>
  <c r="P52" i="17" a="1"/>
  <c r="P52" i="17" s="1"/>
  <c r="P51" i="17" a="1"/>
  <c r="P51" i="17" s="1"/>
  <c r="P55" i="17" a="1"/>
  <c r="P55" i="17" s="1"/>
  <c r="P48" i="17" a="1"/>
  <c r="P48" i="17" s="1"/>
  <c r="P50" i="17" a="1"/>
  <c r="P50" i="17" s="1"/>
  <c r="P54" i="17" a="1"/>
  <c r="P54" i="17" s="1"/>
  <c r="V20" i="25"/>
  <c r="AB20" i="25" s="1"/>
  <c r="Y20" i="25"/>
  <c r="C21" i="25"/>
  <c r="AH21" i="25" s="1"/>
  <c r="T21" i="25" s="1"/>
  <c r="B22" i="25"/>
  <c r="P62" i="17"/>
  <c r="P66" i="17"/>
  <c r="AD3" i="21"/>
  <c r="P67" i="17"/>
  <c r="P61" i="17"/>
  <c r="P87" i="17"/>
  <c r="P83" i="17"/>
  <c r="P63" i="17"/>
  <c r="P74" i="17"/>
  <c r="P97" i="17"/>
  <c r="P59" i="17"/>
  <c r="P65" i="17"/>
  <c r="P75" i="17"/>
  <c r="P101" i="17"/>
  <c r="P60" i="17"/>
  <c r="P64" i="17"/>
  <c r="P70" i="17"/>
  <c r="P78" i="17"/>
  <c r="P91" i="17"/>
  <c r="P105" i="17"/>
  <c r="P71" i="17"/>
  <c r="P79" i="17"/>
  <c r="P110" i="17"/>
  <c r="P82" i="17"/>
  <c r="P86" i="17"/>
  <c r="P90" i="17"/>
  <c r="P96" i="17"/>
  <c r="P100" i="17"/>
  <c r="P104" i="17"/>
  <c r="P109" i="17"/>
  <c r="P68" i="17"/>
  <c r="P72" i="17"/>
  <c r="P76" i="17"/>
  <c r="P80" i="17"/>
  <c r="P84" i="17"/>
  <c r="P88" i="17"/>
  <c r="P92" i="17"/>
  <c r="P94" i="17"/>
  <c r="P98" i="17"/>
  <c r="P102" i="17"/>
  <c r="P106" i="17"/>
  <c r="P114" i="17"/>
  <c r="P69" i="17"/>
  <c r="P73" i="17"/>
  <c r="P77" i="17"/>
  <c r="P81" i="17"/>
  <c r="P85" i="17"/>
  <c r="P89" i="17"/>
  <c r="P93" i="17"/>
  <c r="P95" i="17"/>
  <c r="P99" i="17"/>
  <c r="P103" i="17"/>
  <c r="P107" i="17"/>
  <c r="P115" i="17"/>
  <c r="P111" i="17"/>
  <c r="P116" i="17"/>
  <c r="P108" i="17"/>
  <c r="P112" i="17"/>
  <c r="P113" i="17"/>
  <c r="P117" i="17"/>
  <c r="Q3" i="17"/>
  <c r="P3" i="4"/>
  <c r="Q118" i="17" l="1"/>
  <c r="Q119" i="17"/>
  <c r="Q120" i="17"/>
  <c r="Q121" i="17"/>
  <c r="Q122" i="17"/>
  <c r="Q123" i="17"/>
  <c r="Q124" i="17"/>
  <c r="Q125" i="17"/>
  <c r="Q126" i="17"/>
  <c r="Q127" i="17"/>
  <c r="AD4" i="21"/>
  <c r="AD5" i="21"/>
  <c r="Q21" i="17" a="1"/>
  <c r="Q21" i="17" s="1"/>
  <c r="Q22" i="17" a="1"/>
  <c r="Q22" i="17" s="1"/>
  <c r="Q23" i="17" a="1"/>
  <c r="Q23" i="17" s="1"/>
  <c r="Q24" i="17" a="1"/>
  <c r="Q24" i="17" s="1"/>
  <c r="Q25" i="17" a="1"/>
  <c r="Q25" i="17" s="1"/>
  <c r="Q26" i="17" a="1"/>
  <c r="Q26" i="17" s="1"/>
  <c r="Q68" i="17"/>
  <c r="Q95" i="17"/>
  <c r="Q99" i="17"/>
  <c r="Q63" i="17"/>
  <c r="Q117" i="17"/>
  <c r="Q44" i="17" a="1"/>
  <c r="Q44" i="17" s="1"/>
  <c r="Q50" i="17" a="1"/>
  <c r="Q50" i="17" s="1"/>
  <c r="Q49" i="17" a="1"/>
  <c r="Q49" i="17" s="1"/>
  <c r="Q53" i="17" a="1"/>
  <c r="Q53" i="17" s="1"/>
  <c r="Q31" i="17" a="1"/>
  <c r="Q31" i="17" s="1"/>
  <c r="Q48" i="17" a="1"/>
  <c r="Q48" i="17" s="1"/>
  <c r="Q54" i="17" a="1"/>
  <c r="Q54" i="17" s="1"/>
  <c r="Q51" i="17" a="1"/>
  <c r="Q51" i="17" s="1"/>
  <c r="Q52" i="17" a="1"/>
  <c r="Q52" i="17" s="1"/>
  <c r="Q55" i="17" a="1"/>
  <c r="Q55" i="17" s="1"/>
  <c r="Q73" i="17"/>
  <c r="Q59" i="17"/>
  <c r="Q79" i="17"/>
  <c r="Q64" i="17"/>
  <c r="Q80" i="17"/>
  <c r="Q61" i="17"/>
  <c r="Q69" i="17"/>
  <c r="Q85" i="17"/>
  <c r="Q60" i="17"/>
  <c r="Q65" i="17"/>
  <c r="Q75" i="17"/>
  <c r="Q87" i="17"/>
  <c r="Q62" i="17"/>
  <c r="Q67" i="17"/>
  <c r="Q72" i="17"/>
  <c r="Q77" i="17"/>
  <c r="Q84" i="17"/>
  <c r="Q93" i="17"/>
  <c r="Q107" i="17"/>
  <c r="AE3" i="21"/>
  <c r="Q71" i="17"/>
  <c r="Q76" i="17"/>
  <c r="Q81" i="17"/>
  <c r="Q92" i="17"/>
  <c r="Q103" i="17"/>
  <c r="Q3" i="4"/>
  <c r="Q83" i="17"/>
  <c r="Q91" i="17"/>
  <c r="Q97" i="17"/>
  <c r="Q111" i="17"/>
  <c r="Q88" i="17"/>
  <c r="Q94" i="17"/>
  <c r="Q101" i="17"/>
  <c r="Q113" i="17"/>
  <c r="Q89" i="17"/>
  <c r="Q98" i="17"/>
  <c r="Q106" i="17"/>
  <c r="Q114" i="17"/>
  <c r="X20" i="25"/>
  <c r="Q102" i="17"/>
  <c r="Q109" i="17"/>
  <c r="B23" i="25"/>
  <c r="C22" i="25"/>
  <c r="AH22" i="25" s="1"/>
  <c r="T22" i="25" s="1"/>
  <c r="V21" i="25"/>
  <c r="Y21" i="25"/>
  <c r="Q116" i="17"/>
  <c r="Q66" i="17"/>
  <c r="Q70" i="17"/>
  <c r="Q74" i="17"/>
  <c r="Q78" i="17"/>
  <c r="Q82" i="17"/>
  <c r="Q86" i="17"/>
  <c r="Q90" i="17"/>
  <c r="Q96" i="17"/>
  <c r="Q100" i="17"/>
  <c r="Q105" i="17"/>
  <c r="Q110" i="17"/>
  <c r="Q115" i="17"/>
  <c r="Q104" i="17"/>
  <c r="Q108" i="17"/>
  <c r="Q112" i="17"/>
  <c r="R3" i="17"/>
  <c r="R121" i="17" l="1"/>
  <c r="R120" i="17"/>
  <c r="R123" i="17"/>
  <c r="R124" i="17"/>
  <c r="R125" i="17"/>
  <c r="R126" i="17"/>
  <c r="R119" i="17"/>
  <c r="R118" i="17"/>
  <c r="R122" i="17"/>
  <c r="R127" i="17"/>
  <c r="AE4" i="21"/>
  <c r="AE5" i="21"/>
  <c r="R21" i="17" a="1"/>
  <c r="R21" i="17" s="1"/>
  <c r="R22" i="17" a="1"/>
  <c r="R22" i="17" s="1"/>
  <c r="R23" i="17" a="1"/>
  <c r="R23" i="17" s="1"/>
  <c r="R24" i="17" a="1"/>
  <c r="R24" i="17" s="1"/>
  <c r="R25" i="17" a="1"/>
  <c r="R25" i="17" s="1"/>
  <c r="R26" i="17" a="1"/>
  <c r="R26" i="17" s="1"/>
  <c r="X21" i="25"/>
  <c r="R102" i="17"/>
  <c r="R55" i="17" a="1"/>
  <c r="R55" i="17" s="1"/>
  <c r="R49" i="17" a="1"/>
  <c r="R49" i="17" s="1"/>
  <c r="R48" i="17" a="1"/>
  <c r="R48" i="17" s="1"/>
  <c r="R50" i="17" a="1"/>
  <c r="R50" i="17" s="1"/>
  <c r="R54" i="17" a="1"/>
  <c r="R54" i="17" s="1"/>
  <c r="R51" i="17" a="1"/>
  <c r="R51" i="17" s="1"/>
  <c r="R53" i="17" a="1"/>
  <c r="R53" i="17" s="1"/>
  <c r="R44" i="17" a="1"/>
  <c r="R44" i="17" s="1"/>
  <c r="R31" i="17" a="1"/>
  <c r="R31" i="17" s="1"/>
  <c r="R52" i="17" a="1"/>
  <c r="R52" i="17" s="1"/>
  <c r="R69" i="17"/>
  <c r="R62" i="17"/>
  <c r="R117" i="17"/>
  <c r="R70" i="17"/>
  <c r="R86" i="17"/>
  <c r="R61" i="17"/>
  <c r="R82" i="17"/>
  <c r="R63" i="17"/>
  <c r="R77" i="17"/>
  <c r="R66" i="17"/>
  <c r="R78" i="17"/>
  <c r="R59" i="17"/>
  <c r="R65" i="17"/>
  <c r="R74" i="17"/>
  <c r="R85" i="17"/>
  <c r="R98" i="17"/>
  <c r="R73" i="17"/>
  <c r="R81" i="17"/>
  <c r="R90" i="17"/>
  <c r="R104" i="17"/>
  <c r="V22" i="25"/>
  <c r="Y22" i="25"/>
  <c r="C23" i="25"/>
  <c r="AH23" i="25" s="1"/>
  <c r="T23" i="25" s="1"/>
  <c r="B24" i="25"/>
  <c r="R111" i="17"/>
  <c r="R89" i="17"/>
  <c r="R97" i="17"/>
  <c r="R116" i="17"/>
  <c r="R67" i="17"/>
  <c r="R75" i="17"/>
  <c r="R79" i="17"/>
  <c r="R83" i="17"/>
  <c r="R87" i="17"/>
  <c r="R91" i="17"/>
  <c r="R94" i="17"/>
  <c r="R100" i="17"/>
  <c r="R105" i="17"/>
  <c r="R60" i="17"/>
  <c r="R64" i="17"/>
  <c r="R68" i="17"/>
  <c r="R72" i="17"/>
  <c r="R76" i="17"/>
  <c r="R80" i="17"/>
  <c r="R84" i="17"/>
  <c r="R88" i="17"/>
  <c r="R92" i="17"/>
  <c r="R96" i="17"/>
  <c r="R101" i="17"/>
  <c r="R106" i="17"/>
  <c r="R71" i="17"/>
  <c r="R93" i="17"/>
  <c r="R95" i="17"/>
  <c r="R99" i="17"/>
  <c r="R103" i="17"/>
  <c r="R107" i="17"/>
  <c r="R108" i="17"/>
  <c r="R109" i="17"/>
  <c r="R3" i="4"/>
  <c r="R112" i="17"/>
  <c r="R113" i="17"/>
  <c r="R115" i="17"/>
  <c r="R110" i="17"/>
  <c r="R114" i="17"/>
  <c r="S3" i="17"/>
  <c r="AF3" i="21"/>
  <c r="A1" i="8"/>
  <c r="A1" i="14"/>
  <c r="A1" i="18"/>
  <c r="S118" i="17" l="1"/>
  <c r="S119" i="17"/>
  <c r="S120" i="17"/>
  <c r="S121" i="17"/>
  <c r="S122" i="17"/>
  <c r="S123" i="17"/>
  <c r="S124" i="17"/>
  <c r="S125" i="17"/>
  <c r="S126" i="17"/>
  <c r="S127" i="17"/>
  <c r="AF4" i="21"/>
  <c r="AF5" i="21"/>
  <c r="S21" i="17" a="1"/>
  <c r="S21" i="17" s="1"/>
  <c r="S22" i="17" a="1"/>
  <c r="S22" i="17" s="1"/>
  <c r="S23" i="17" a="1"/>
  <c r="S23" i="17" s="1"/>
  <c r="S24" i="17" a="1"/>
  <c r="S24" i="17" s="1"/>
  <c r="S25" i="17" a="1"/>
  <c r="S25" i="17" s="1"/>
  <c r="S26" i="17" a="1"/>
  <c r="S26" i="17" s="1"/>
  <c r="X22" i="25"/>
  <c r="S104" i="17"/>
  <c r="S31" i="17" a="1"/>
  <c r="S31" i="17" s="1"/>
  <c r="S48" i="17" a="1"/>
  <c r="S48" i="17" s="1"/>
  <c r="S52" i="17" a="1"/>
  <c r="S52" i="17" s="1"/>
  <c r="S55" i="17" a="1"/>
  <c r="S55" i="17" s="1"/>
  <c r="S51" i="17" a="1"/>
  <c r="S51" i="17" s="1"/>
  <c r="S50" i="17" a="1"/>
  <c r="S50" i="17" s="1"/>
  <c r="S49" i="17" a="1"/>
  <c r="S49" i="17" s="1"/>
  <c r="S53" i="17" a="1"/>
  <c r="S53" i="17" s="1"/>
  <c r="S44" i="17" a="1"/>
  <c r="S44" i="17" s="1"/>
  <c r="S54" i="17" a="1"/>
  <c r="S54" i="17" s="1"/>
  <c r="S103" i="17"/>
  <c r="S116" i="17"/>
  <c r="S75" i="17"/>
  <c r="S77" i="17"/>
  <c r="S60" i="17"/>
  <c r="S84" i="17"/>
  <c r="S91" i="17"/>
  <c r="S93" i="17"/>
  <c r="S69" i="17"/>
  <c r="S94" i="17"/>
  <c r="S65" i="17"/>
  <c r="S72" i="17"/>
  <c r="S98" i="17"/>
  <c r="S89" i="17"/>
  <c r="S62" i="17"/>
  <c r="S82" i="17"/>
  <c r="S113" i="17"/>
  <c r="S67" i="17"/>
  <c r="S87" i="17"/>
  <c r="S64" i="17"/>
  <c r="S68" i="17"/>
  <c r="S73" i="17"/>
  <c r="S78" i="17"/>
  <c r="S83" i="17"/>
  <c r="S88" i="17"/>
  <c r="S101" i="17"/>
  <c r="S114" i="17"/>
  <c r="S61" i="17"/>
  <c r="S66" i="17"/>
  <c r="S71" i="17"/>
  <c r="S76" i="17"/>
  <c r="S80" i="17"/>
  <c r="S86" i="17"/>
  <c r="S92" i="17"/>
  <c r="S95" i="17"/>
  <c r="B25" i="25"/>
  <c r="C24" i="25"/>
  <c r="AH24" i="25" s="1"/>
  <c r="T24" i="25" s="1"/>
  <c r="V23" i="25"/>
  <c r="AB23" i="25" s="1"/>
  <c r="Y23" i="25"/>
  <c r="S99" i="17"/>
  <c r="S107" i="17"/>
  <c r="S63" i="17"/>
  <c r="S59" i="17"/>
  <c r="S70" i="17"/>
  <c r="S74" i="17"/>
  <c r="S79" i="17"/>
  <c r="S81" i="17"/>
  <c r="S85" i="17"/>
  <c r="S90" i="17"/>
  <c r="S97" i="17"/>
  <c r="S102" i="17"/>
  <c r="S109" i="17"/>
  <c r="S96" i="17"/>
  <c r="S100" i="17"/>
  <c r="S108" i="17"/>
  <c r="S111" i="17"/>
  <c r="S106" i="17"/>
  <c r="S112" i="17"/>
  <c r="S117" i="17"/>
  <c r="S3" i="4"/>
  <c r="S105" i="17"/>
  <c r="S110" i="17"/>
  <c r="S115" i="17"/>
  <c r="AG3" i="21"/>
  <c r="T3" i="17"/>
  <c r="A1" i="21"/>
  <c r="T118" i="17" l="1"/>
  <c r="T119" i="17"/>
  <c r="T120" i="17"/>
  <c r="T121" i="17"/>
  <c r="T122" i="17"/>
  <c r="T123" i="17"/>
  <c r="T125" i="17"/>
  <c r="T127" i="17"/>
  <c r="T124" i="17"/>
  <c r="T126" i="17"/>
  <c r="AG4" i="21"/>
  <c r="AG5" i="21"/>
  <c r="T21" i="17" a="1"/>
  <c r="T21" i="17" s="1"/>
  <c r="T22" i="17" a="1"/>
  <c r="T22" i="17" s="1"/>
  <c r="T23" i="17" a="1"/>
  <c r="T23" i="17" s="1"/>
  <c r="T24" i="17" a="1"/>
  <c r="T24" i="17" s="1"/>
  <c r="T25" i="17" a="1"/>
  <c r="T25" i="17" s="1"/>
  <c r="T26" i="17" a="1"/>
  <c r="T26" i="17" s="1"/>
  <c r="T31" i="17" a="1"/>
  <c r="T31" i="17" s="1"/>
  <c r="T49" i="17" a="1"/>
  <c r="T49" i="17" s="1"/>
  <c r="T52" i="17" a="1"/>
  <c r="T52" i="17" s="1"/>
  <c r="T48" i="17" a="1"/>
  <c r="T48" i="17" s="1"/>
  <c r="T54" i="17" a="1"/>
  <c r="T54" i="17" s="1"/>
  <c r="T50" i="17" a="1"/>
  <c r="T50" i="17" s="1"/>
  <c r="T51" i="17" a="1"/>
  <c r="T51" i="17" s="1"/>
  <c r="T53" i="17" a="1"/>
  <c r="T53" i="17" s="1"/>
  <c r="T55" i="17" a="1"/>
  <c r="T55" i="17" s="1"/>
  <c r="T44" i="17" a="1"/>
  <c r="T44" i="17" s="1"/>
  <c r="V24" i="25"/>
  <c r="Y24" i="25"/>
  <c r="B26" i="25"/>
  <c r="C25" i="25"/>
  <c r="AH25" i="25" s="1"/>
  <c r="T25" i="25" s="1"/>
  <c r="X23" i="25"/>
  <c r="T83" i="17"/>
  <c r="T64" i="17"/>
  <c r="T101" i="17"/>
  <c r="T63" i="17"/>
  <c r="T79" i="17"/>
  <c r="T97" i="17"/>
  <c r="T67" i="17"/>
  <c r="T91" i="17"/>
  <c r="T59" i="17"/>
  <c r="T75" i="17"/>
  <c r="T60" i="17"/>
  <c r="T71" i="17"/>
  <c r="T87" i="17"/>
  <c r="AH3" i="21"/>
  <c r="T106" i="17"/>
  <c r="T62" i="17"/>
  <c r="T66" i="17"/>
  <c r="T70" i="17"/>
  <c r="T74" i="17"/>
  <c r="T78" i="17"/>
  <c r="T82" i="17"/>
  <c r="T86" i="17"/>
  <c r="T90" i="17"/>
  <c r="T96" i="17"/>
  <c r="T100" i="17"/>
  <c r="T104" i="17"/>
  <c r="T113" i="17"/>
  <c r="T68" i="17"/>
  <c r="T72" i="17"/>
  <c r="T76" i="17"/>
  <c r="T80" i="17"/>
  <c r="T84" i="17"/>
  <c r="T88" i="17"/>
  <c r="T92" i="17"/>
  <c r="T94" i="17"/>
  <c r="T98" i="17"/>
  <c r="T102" i="17"/>
  <c r="T107" i="17"/>
  <c r="T61" i="17"/>
  <c r="T65" i="17"/>
  <c r="T69" i="17"/>
  <c r="T73" i="17"/>
  <c r="T77" i="17"/>
  <c r="T81" i="17"/>
  <c r="T85" i="17"/>
  <c r="T89" i="17"/>
  <c r="T93" i="17"/>
  <c r="T95" i="17"/>
  <c r="T99" i="17"/>
  <c r="T103" i="17"/>
  <c r="T108" i="17"/>
  <c r="T111" i="17"/>
  <c r="T117" i="17"/>
  <c r="T105" i="17"/>
  <c r="T109" i="17"/>
  <c r="T114" i="17"/>
  <c r="T110" i="17"/>
  <c r="T115" i="17"/>
  <c r="T112" i="17"/>
  <c r="T116" i="17"/>
  <c r="U3" i="17"/>
  <c r="T3" i="4"/>
  <c r="S34" i="21"/>
  <c r="T34" i="21"/>
  <c r="R34" i="21"/>
  <c r="Q34" i="21"/>
  <c r="U118" i="17" l="1"/>
  <c r="U119" i="17"/>
  <c r="U120" i="17"/>
  <c r="U121" i="17"/>
  <c r="U122" i="17"/>
  <c r="U123" i="17"/>
  <c r="U124" i="17"/>
  <c r="U125" i="17"/>
  <c r="U126" i="17"/>
  <c r="U127" i="17"/>
  <c r="AH4" i="21"/>
  <c r="AH5" i="21"/>
  <c r="U21" i="17" a="1"/>
  <c r="U21" i="17" s="1"/>
  <c r="U22" i="17" a="1"/>
  <c r="U22" i="17" s="1"/>
  <c r="U23" i="17" a="1"/>
  <c r="U23" i="17" s="1"/>
  <c r="U24" i="17" a="1"/>
  <c r="U24" i="17" s="1"/>
  <c r="U25" i="17" a="1"/>
  <c r="U25" i="17" s="1"/>
  <c r="U26" i="17" a="1"/>
  <c r="U26" i="17" s="1"/>
  <c r="U67" i="17"/>
  <c r="U50" i="17" a="1"/>
  <c r="U50" i="17" s="1"/>
  <c r="U44" i="17" a="1"/>
  <c r="U44" i="17" s="1"/>
  <c r="U54" i="17" a="1"/>
  <c r="U54" i="17" s="1"/>
  <c r="U53" i="17" a="1"/>
  <c r="U53" i="17" s="1"/>
  <c r="U52" i="17" a="1"/>
  <c r="U52" i="17" s="1"/>
  <c r="U48" i="17" a="1"/>
  <c r="U48" i="17" s="1"/>
  <c r="U51" i="17" a="1"/>
  <c r="U51" i="17" s="1"/>
  <c r="U49" i="17" a="1"/>
  <c r="U49" i="17" s="1"/>
  <c r="U31" i="17" a="1"/>
  <c r="U31" i="17" s="1"/>
  <c r="U55" i="17" a="1"/>
  <c r="U55" i="17" s="1"/>
  <c r="U78" i="17"/>
  <c r="U89" i="17"/>
  <c r="U83" i="17"/>
  <c r="U62" i="17"/>
  <c r="X24" i="25"/>
  <c r="V25" i="25"/>
  <c r="Y25" i="25"/>
  <c r="B27" i="25"/>
  <c r="C26" i="25"/>
  <c r="AH26" i="25" s="1"/>
  <c r="T26" i="25" s="1"/>
  <c r="U93" i="17"/>
  <c r="U73" i="17"/>
  <c r="U96" i="17"/>
  <c r="U63" i="17"/>
  <c r="U69" i="17"/>
  <c r="U74" i="17"/>
  <c r="U79" i="17"/>
  <c r="U85" i="17"/>
  <c r="U90" i="17"/>
  <c r="U97" i="17"/>
  <c r="U59" i="17"/>
  <c r="U70" i="17"/>
  <c r="U81" i="17"/>
  <c r="U117" i="17"/>
  <c r="U65" i="17"/>
  <c r="U75" i="17"/>
  <c r="U86" i="17"/>
  <c r="U101" i="17"/>
  <c r="U61" i="17"/>
  <c r="U66" i="17"/>
  <c r="U71" i="17"/>
  <c r="U77" i="17"/>
  <c r="U82" i="17"/>
  <c r="U87" i="17"/>
  <c r="U104" i="17"/>
  <c r="U91" i="17"/>
  <c r="U99" i="17"/>
  <c r="U109" i="17"/>
  <c r="U60" i="17"/>
  <c r="U64" i="17"/>
  <c r="U68" i="17"/>
  <c r="U72" i="17"/>
  <c r="U76" i="17"/>
  <c r="U80" i="17"/>
  <c r="U84" i="17"/>
  <c r="U88" i="17"/>
  <c r="U92" i="17"/>
  <c r="U95" i="17"/>
  <c r="U100" i="17"/>
  <c r="U113" i="17"/>
  <c r="U94" i="17"/>
  <c r="U98" i="17"/>
  <c r="U102" i="17"/>
  <c r="U3" i="4"/>
  <c r="U103" i="17"/>
  <c r="U107" i="17"/>
  <c r="U112" i="17"/>
  <c r="U116" i="17"/>
  <c r="U105" i="17"/>
  <c r="U110" i="17"/>
  <c r="U114" i="17"/>
  <c r="AI3" i="21"/>
  <c r="U108" i="17"/>
  <c r="U106" i="17"/>
  <c r="U111" i="17"/>
  <c r="U115" i="17"/>
  <c r="V3" i="17"/>
  <c r="V118" i="17" l="1"/>
  <c r="V122" i="17"/>
  <c r="V121" i="17"/>
  <c r="V124" i="17"/>
  <c r="V125" i="17"/>
  <c r="V126" i="17"/>
  <c r="V120" i="17"/>
  <c r="V119" i="17"/>
  <c r="V123" i="17"/>
  <c r="V127" i="17"/>
  <c r="AI4" i="21"/>
  <c r="AI5" i="21"/>
  <c r="V21" i="17" a="1"/>
  <c r="V21" i="17" s="1"/>
  <c r="V22" i="17" a="1"/>
  <c r="V22" i="17" s="1"/>
  <c r="V23" i="17" a="1"/>
  <c r="V23" i="17" s="1"/>
  <c r="V24" i="17" a="1"/>
  <c r="V24" i="17" s="1"/>
  <c r="V25" i="17" a="1"/>
  <c r="V25" i="17" s="1"/>
  <c r="V26" i="17" a="1"/>
  <c r="V26" i="17" s="1"/>
  <c r="V114" i="17"/>
  <c r="V31" i="17" a="1"/>
  <c r="V31" i="17" s="1"/>
  <c r="V48" i="17" a="1"/>
  <c r="V48" i="17" s="1"/>
  <c r="V50" i="17" a="1"/>
  <c r="V50" i="17" s="1"/>
  <c r="V51" i="17" a="1"/>
  <c r="V51" i="17" s="1"/>
  <c r="V54" i="17" a="1"/>
  <c r="V54" i="17" s="1"/>
  <c r="V44" i="17" a="1"/>
  <c r="V44" i="17" s="1"/>
  <c r="V55" i="17" a="1"/>
  <c r="V55" i="17" s="1"/>
  <c r="V52" i="17" a="1"/>
  <c r="V52" i="17" s="1"/>
  <c r="V49" i="17" a="1"/>
  <c r="V49" i="17" s="1"/>
  <c r="V53" i="17" a="1"/>
  <c r="V53" i="17" s="1"/>
  <c r="V76" i="17"/>
  <c r="V88" i="17"/>
  <c r="V60" i="17"/>
  <c r="V92" i="17"/>
  <c r="V72" i="17"/>
  <c r="V102" i="17"/>
  <c r="V106" i="17"/>
  <c r="C27" i="25"/>
  <c r="AH27" i="25" s="1"/>
  <c r="T27" i="25" s="1"/>
  <c r="B28" i="25"/>
  <c r="V64" i="17"/>
  <c r="V80" i="17"/>
  <c r="V94" i="17"/>
  <c r="V110" i="17"/>
  <c r="V68" i="17"/>
  <c r="V84" i="17"/>
  <c r="V98" i="17"/>
  <c r="X25" i="25"/>
  <c r="V26" i="25"/>
  <c r="AB26" i="25" s="1"/>
  <c r="Y26" i="25"/>
  <c r="V61" i="17"/>
  <c r="V65" i="17"/>
  <c r="V69" i="17"/>
  <c r="V73" i="17"/>
  <c r="V77" i="17"/>
  <c r="V81" i="17"/>
  <c r="V85" i="17"/>
  <c r="V89" i="17"/>
  <c r="V93" i="17"/>
  <c r="V95" i="17"/>
  <c r="V99" i="17"/>
  <c r="V103" i="17"/>
  <c r="V107" i="17"/>
  <c r="V111" i="17"/>
  <c r="V115" i="17"/>
  <c r="V62" i="17"/>
  <c r="V66" i="17"/>
  <c r="V70" i="17"/>
  <c r="V74" i="17"/>
  <c r="V78" i="17"/>
  <c r="V82" i="17"/>
  <c r="V86" i="17"/>
  <c r="V90" i="17"/>
  <c r="V96" i="17"/>
  <c r="V100" i="17"/>
  <c r="V104" i="17"/>
  <c r="V108" i="17"/>
  <c r="V112" i="17"/>
  <c r="V59" i="17"/>
  <c r="V63" i="17"/>
  <c r="V67" i="17"/>
  <c r="V71" i="17"/>
  <c r="V75" i="17"/>
  <c r="V79" i="17"/>
  <c r="V83" i="17"/>
  <c r="V87" i="17"/>
  <c r="V91" i="17"/>
  <c r="V97" i="17"/>
  <c r="V101" i="17"/>
  <c r="V105" i="17"/>
  <c r="V109" i="17"/>
  <c r="V113" i="17"/>
  <c r="V116" i="17"/>
  <c r="V117" i="17"/>
  <c r="V3" i="4"/>
  <c r="AJ3" i="21"/>
  <c r="W3" i="17"/>
  <c r="W118" i="17" l="1"/>
  <c r="W119" i="17"/>
  <c r="W120" i="17"/>
  <c r="W121" i="17"/>
  <c r="W122" i="17"/>
  <c r="W123" i="17"/>
  <c r="W124" i="17"/>
  <c r="W125" i="17"/>
  <c r="W126" i="17"/>
  <c r="W127" i="17"/>
  <c r="AJ4" i="21"/>
  <c r="AJ5" i="21"/>
  <c r="W21" i="17" a="1"/>
  <c r="W21" i="17" s="1"/>
  <c r="W22" i="17" a="1"/>
  <c r="W22" i="17" s="1"/>
  <c r="W23" i="17" a="1"/>
  <c r="W23" i="17" s="1"/>
  <c r="W24" i="17" a="1"/>
  <c r="W24" i="17" s="1"/>
  <c r="W25" i="17" a="1"/>
  <c r="W25" i="17" s="1"/>
  <c r="W26" i="17" a="1"/>
  <c r="W26" i="17" s="1"/>
  <c r="W103" i="17"/>
  <c r="W48" i="17" a="1"/>
  <c r="W48" i="17" s="1"/>
  <c r="W31" i="17" a="1"/>
  <c r="W31" i="17" s="1"/>
  <c r="W50" i="17" a="1"/>
  <c r="W50" i="17" s="1"/>
  <c r="W51" i="17" a="1"/>
  <c r="W51" i="17" s="1"/>
  <c r="W49" i="17" a="1"/>
  <c r="W49" i="17" s="1"/>
  <c r="W55" i="17" a="1"/>
  <c r="W55" i="17" s="1"/>
  <c r="W52" i="17" a="1"/>
  <c r="W52" i="17" s="1"/>
  <c r="W54" i="17" a="1"/>
  <c r="W54" i="17" s="1"/>
  <c r="W44" i="17" a="1"/>
  <c r="W44" i="17" s="1"/>
  <c r="W53" i="17" a="1"/>
  <c r="W53" i="17" s="1"/>
  <c r="W66" i="17"/>
  <c r="W69" i="17"/>
  <c r="W79" i="17"/>
  <c r="W74" i="17"/>
  <c r="W59" i="17"/>
  <c r="W85" i="17"/>
  <c r="V27" i="25"/>
  <c r="Y27" i="25"/>
  <c r="AC26" i="25"/>
  <c r="X26" i="25"/>
  <c r="B29" i="25"/>
  <c r="C28" i="25"/>
  <c r="AH28" i="25" s="1"/>
  <c r="T28" i="25" s="1"/>
  <c r="W63" i="17"/>
  <c r="W93" i="17"/>
  <c r="W70" i="17"/>
  <c r="W82" i="17"/>
  <c r="W64" i="17"/>
  <c r="W77" i="17"/>
  <c r="W99" i="17"/>
  <c r="W73" i="17"/>
  <c r="W81" i="17"/>
  <c r="W95" i="17"/>
  <c r="W89" i="17"/>
  <c r="W106" i="17"/>
  <c r="W113" i="17"/>
  <c r="W3" i="4"/>
  <c r="W86" i="17"/>
  <c r="W90" i="17"/>
  <c r="W96" i="17"/>
  <c r="W100" i="17"/>
  <c r="W108" i="17"/>
  <c r="W107" i="17"/>
  <c r="W115" i="17"/>
  <c r="W60" i="17"/>
  <c r="W61" i="17"/>
  <c r="W65" i="17"/>
  <c r="W71" i="17"/>
  <c r="W75" i="17"/>
  <c r="W78" i="17"/>
  <c r="W83" i="17"/>
  <c r="W87" i="17"/>
  <c r="W91" i="17"/>
  <c r="W97" i="17"/>
  <c r="W101" i="17"/>
  <c r="W104" i="17"/>
  <c r="W109" i="17"/>
  <c r="W117" i="17"/>
  <c r="W67" i="17"/>
  <c r="W62" i="17"/>
  <c r="W68" i="17"/>
  <c r="W72" i="17"/>
  <c r="W76" i="17"/>
  <c r="W80" i="17"/>
  <c r="W84" i="17"/>
  <c r="W88" i="17"/>
  <c r="W92" i="17"/>
  <c r="W94" i="17"/>
  <c r="W98" i="17"/>
  <c r="W102" i="17"/>
  <c r="W105" i="17"/>
  <c r="W110" i="17"/>
  <c r="W111" i="17"/>
  <c r="W114" i="17"/>
  <c r="W112" i="17"/>
  <c r="W116" i="17"/>
  <c r="AK3" i="21"/>
  <c r="X3" i="17"/>
  <c r="AG34" i="21"/>
  <c r="X118" i="17" l="1"/>
  <c r="X119" i="17"/>
  <c r="X120" i="17"/>
  <c r="X121" i="17"/>
  <c r="X122" i="17"/>
  <c r="X123" i="17"/>
  <c r="X126" i="17"/>
  <c r="X125" i="17"/>
  <c r="X124" i="17"/>
  <c r="X127" i="17"/>
  <c r="AK4" i="21"/>
  <c r="AK5" i="21"/>
  <c r="X21" i="17" a="1"/>
  <c r="X21" i="17" s="1"/>
  <c r="X22" i="17" a="1"/>
  <c r="X22" i="17" s="1"/>
  <c r="X23" i="17" a="1"/>
  <c r="X23" i="17" s="1"/>
  <c r="X24" i="17" a="1"/>
  <c r="X24" i="17" s="1"/>
  <c r="X25" i="17" a="1"/>
  <c r="X25" i="17" s="1"/>
  <c r="X26" i="17" a="1"/>
  <c r="X26" i="17" s="1"/>
  <c r="X27" i="25"/>
  <c r="X44" i="17" a="1"/>
  <c r="X44" i="17" s="1"/>
  <c r="X49" i="17" a="1"/>
  <c r="X49" i="17" s="1"/>
  <c r="X31" i="17" a="1"/>
  <c r="X31" i="17" s="1"/>
  <c r="X53" i="17" a="1"/>
  <c r="X53" i="17" s="1"/>
  <c r="X48" i="17" a="1"/>
  <c r="X48" i="17" s="1"/>
  <c r="X52" i="17" a="1"/>
  <c r="X52" i="17" s="1"/>
  <c r="X50" i="17" a="1"/>
  <c r="X50" i="17" s="1"/>
  <c r="X55" i="17" a="1"/>
  <c r="X55" i="17" s="1"/>
  <c r="X54" i="17" a="1"/>
  <c r="X54" i="17" s="1"/>
  <c r="X51" i="17" a="1"/>
  <c r="X51" i="17" s="1"/>
  <c r="V28" i="25"/>
  <c r="Y28" i="25"/>
  <c r="B30" i="25"/>
  <c r="C29" i="25"/>
  <c r="AH29" i="25" s="1"/>
  <c r="T29" i="25" s="1"/>
  <c r="X72" i="17"/>
  <c r="X78" i="17"/>
  <c r="X68" i="17"/>
  <c r="X60" i="17"/>
  <c r="X86" i="17"/>
  <c r="X65" i="17"/>
  <c r="X77" i="17"/>
  <c r="X61" i="17"/>
  <c r="X73" i="17"/>
  <c r="X90" i="17"/>
  <c r="X63" i="17"/>
  <c r="X69" i="17"/>
  <c r="X74" i="17"/>
  <c r="X80" i="17"/>
  <c r="X59" i="17"/>
  <c r="X64" i="17"/>
  <c r="X70" i="17"/>
  <c r="X76" i="17"/>
  <c r="X82" i="17"/>
  <c r="X81" i="17"/>
  <c r="X89" i="17"/>
  <c r="X98" i="17"/>
  <c r="X102" i="17"/>
  <c r="X66" i="17"/>
  <c r="X62" i="17"/>
  <c r="X67" i="17"/>
  <c r="X71" i="17"/>
  <c r="X75" i="17"/>
  <c r="X79" i="17"/>
  <c r="X85" i="17"/>
  <c r="AL3" i="21"/>
  <c r="X83" i="17"/>
  <c r="X87" i="17"/>
  <c r="X91" i="17"/>
  <c r="X94" i="17"/>
  <c r="X108" i="17"/>
  <c r="X84" i="17"/>
  <c r="X88" i="17"/>
  <c r="X92" i="17"/>
  <c r="X96" i="17"/>
  <c r="X93" i="17"/>
  <c r="X95" i="17"/>
  <c r="X99" i="17"/>
  <c r="X103" i="17"/>
  <c r="X112" i="17"/>
  <c r="X100" i="17"/>
  <c r="X104" i="17"/>
  <c r="X116" i="17"/>
  <c r="X97" i="17"/>
  <c r="X101" i="17"/>
  <c r="X106" i="17"/>
  <c r="X105" i="17"/>
  <c r="X109" i="17"/>
  <c r="X113" i="17"/>
  <c r="X117" i="17"/>
  <c r="X110" i="17"/>
  <c r="X114" i="17"/>
  <c r="X107" i="17"/>
  <c r="X111" i="17"/>
  <c r="X115" i="17"/>
  <c r="X3" i="4"/>
  <c r="Y3" i="17"/>
  <c r="AH34" i="21"/>
  <c r="Y118" i="17" l="1"/>
  <c r="Y119" i="17"/>
  <c r="Y120" i="17"/>
  <c r="Y121" i="17"/>
  <c r="Y122" i="17"/>
  <c r="Y123" i="17"/>
  <c r="Y124" i="17"/>
  <c r="Y125" i="17"/>
  <c r="Y126" i="17"/>
  <c r="Y127" i="17"/>
  <c r="AL4" i="21"/>
  <c r="AL5" i="21"/>
  <c r="Y21" i="17" a="1"/>
  <c r="Y21" i="17" s="1"/>
  <c r="Y22" i="17" a="1"/>
  <c r="Y22" i="17" s="1"/>
  <c r="Y23" i="17" a="1"/>
  <c r="Y23" i="17" s="1"/>
  <c r="Y24" i="17" a="1"/>
  <c r="Y24" i="17" s="1"/>
  <c r="Y25" i="17" a="1"/>
  <c r="Y25" i="17" s="1"/>
  <c r="Y26" i="17" a="1"/>
  <c r="Y26" i="17" s="1"/>
  <c r="Y44" i="17" a="1"/>
  <c r="Y44" i="17" s="1"/>
  <c r="Y50" i="17" a="1"/>
  <c r="Y50" i="17" s="1"/>
  <c r="Y53" i="17" a="1"/>
  <c r="Y53" i="17" s="1"/>
  <c r="Y31" i="17" a="1"/>
  <c r="Y31" i="17" s="1"/>
  <c r="Y55" i="17" a="1"/>
  <c r="Y55" i="17" s="1"/>
  <c r="Y54" i="17" a="1"/>
  <c r="Y54" i="17" s="1"/>
  <c r="Y48" i="17" a="1"/>
  <c r="Y48" i="17" s="1"/>
  <c r="Y52" i="17" a="1"/>
  <c r="Y52" i="17" s="1"/>
  <c r="Y51" i="17" a="1"/>
  <c r="Y51" i="17" s="1"/>
  <c r="Y49" i="17" a="1"/>
  <c r="Y49" i="17" s="1"/>
  <c r="X28" i="25"/>
  <c r="V29" i="25"/>
  <c r="AB29" i="25" s="1"/>
  <c r="Y29" i="25"/>
  <c r="C30" i="25"/>
  <c r="AH30" i="25" s="1"/>
  <c r="T30" i="25" s="1"/>
  <c r="B31" i="25"/>
  <c r="Y97" i="17"/>
  <c r="Y116" i="17"/>
  <c r="Y65" i="17"/>
  <c r="Y71" i="17"/>
  <c r="Y76" i="17"/>
  <c r="Y61" i="17"/>
  <c r="Y81" i="17"/>
  <c r="Y62" i="17"/>
  <c r="Y67" i="17"/>
  <c r="Y72" i="17"/>
  <c r="Y77" i="17"/>
  <c r="Y84" i="17"/>
  <c r="Y59" i="17"/>
  <c r="Y63" i="17"/>
  <c r="Y68" i="17"/>
  <c r="Y73" i="17"/>
  <c r="Y79" i="17"/>
  <c r="Y85" i="17"/>
  <c r="Y60" i="17"/>
  <c r="Y64" i="17"/>
  <c r="Y69" i="17"/>
  <c r="Y75" i="17"/>
  <c r="Y80" i="17"/>
  <c r="Y93" i="17"/>
  <c r="Y90" i="17"/>
  <c r="Y3" i="4"/>
  <c r="Y86" i="17"/>
  <c r="Y66" i="17"/>
  <c r="Y70" i="17"/>
  <c r="Y74" i="17"/>
  <c r="Y78" i="17"/>
  <c r="Y82" i="17"/>
  <c r="Y89" i="17"/>
  <c r="Y96" i="17"/>
  <c r="Y83" i="17"/>
  <c r="Y87" i="17"/>
  <c r="Y91" i="17"/>
  <c r="Y102" i="17"/>
  <c r="Y88" i="17"/>
  <c r="Y92" i="17"/>
  <c r="Y95" i="17"/>
  <c r="Y108" i="17"/>
  <c r="Y94" i="17"/>
  <c r="Y98" i="17"/>
  <c r="Y103" i="17"/>
  <c r="Y111" i="17"/>
  <c r="Y99" i="17"/>
  <c r="Y104" i="17"/>
  <c r="Y112" i="17"/>
  <c r="Y100" i="17"/>
  <c r="Y107" i="17"/>
  <c r="Y115" i="17"/>
  <c r="Y101" i="17"/>
  <c r="Y105" i="17"/>
  <c r="Y109" i="17"/>
  <c r="Y113" i="17"/>
  <c r="Y117" i="17"/>
  <c r="Y106" i="17"/>
  <c r="Y110" i="17"/>
  <c r="Y114" i="17"/>
  <c r="AM3" i="21"/>
  <c r="Z3" i="17"/>
  <c r="AI34" i="21"/>
  <c r="AL522" i="14"/>
  <c r="AK522" i="14"/>
  <c r="AL521" i="14"/>
  <c r="AK521" i="14"/>
  <c r="AL520" i="14"/>
  <c r="AK520" i="14"/>
  <c r="AL519" i="14"/>
  <c r="AK519" i="14"/>
  <c r="AL518" i="14"/>
  <c r="AK518" i="14"/>
  <c r="AL517" i="14"/>
  <c r="AK517" i="14"/>
  <c r="AL516" i="14"/>
  <c r="AK516" i="14"/>
  <c r="AL515" i="14"/>
  <c r="AK515" i="14"/>
  <c r="AL514" i="14"/>
  <c r="AK514" i="14"/>
  <c r="AL513" i="14"/>
  <c r="AK513" i="14"/>
  <c r="Z119" i="17" l="1"/>
  <c r="Z118" i="17"/>
  <c r="Z122" i="17"/>
  <c r="Z123" i="17"/>
  <c r="Z124" i="17"/>
  <c r="Z125" i="17"/>
  <c r="Z126" i="17"/>
  <c r="Z121" i="17"/>
  <c r="Z120" i="17"/>
  <c r="Z127" i="17"/>
  <c r="AM4" i="21"/>
  <c r="AM5" i="21"/>
  <c r="Z21" i="17" a="1"/>
  <c r="Z21" i="17" s="1"/>
  <c r="Z22" i="17" a="1"/>
  <c r="Z22" i="17" s="1"/>
  <c r="Z23" i="17" a="1"/>
  <c r="Z23" i="17" s="1"/>
  <c r="Z24" i="17" a="1"/>
  <c r="Z24" i="17" s="1"/>
  <c r="Z25" i="17" a="1"/>
  <c r="Z25" i="17" s="1"/>
  <c r="Z26" i="17" a="1"/>
  <c r="Z26" i="17" s="1"/>
  <c r="Z54" i="17" a="1"/>
  <c r="Z54" i="17" s="1"/>
  <c r="Z44" i="17" a="1"/>
  <c r="Z44" i="17" s="1"/>
  <c r="Z49" i="17" a="1"/>
  <c r="Z49" i="17" s="1"/>
  <c r="Z53" i="17" a="1"/>
  <c r="Z53" i="17" s="1"/>
  <c r="Z31" i="17" a="1"/>
  <c r="Z31" i="17" s="1"/>
  <c r="Z48" i="17" a="1"/>
  <c r="Z48" i="17" s="1"/>
  <c r="Z52" i="17" a="1"/>
  <c r="Z52" i="17" s="1"/>
  <c r="Z50" i="17" a="1"/>
  <c r="Z50" i="17" s="1"/>
  <c r="Z55" i="17" a="1"/>
  <c r="Z55" i="17" s="1"/>
  <c r="Z51" i="17" a="1"/>
  <c r="Z51" i="17" s="1"/>
  <c r="C31" i="25"/>
  <c r="AH31" i="25" s="1"/>
  <c r="T31" i="25" s="1"/>
  <c r="B32" i="25"/>
  <c r="V30" i="25"/>
  <c r="Y30" i="25"/>
  <c r="Z62" i="17"/>
  <c r="AC29" i="25"/>
  <c r="X29" i="25"/>
  <c r="Z114" i="17"/>
  <c r="Z68" i="17"/>
  <c r="Z61" i="17"/>
  <c r="Z82" i="17"/>
  <c r="Z66" i="17"/>
  <c r="Z60" i="17"/>
  <c r="Z65" i="17"/>
  <c r="Z74" i="17"/>
  <c r="Z64" i="17"/>
  <c r="Z69" i="17"/>
  <c r="Z59" i="17"/>
  <c r="Z63" i="17"/>
  <c r="Z67" i="17"/>
  <c r="Z71" i="17"/>
  <c r="Z78" i="17"/>
  <c r="Z90" i="17"/>
  <c r="Z73" i="17"/>
  <c r="Z79" i="17"/>
  <c r="Z98" i="17"/>
  <c r="Z70" i="17"/>
  <c r="Z75" i="17"/>
  <c r="Z87" i="17"/>
  <c r="Z83" i="17"/>
  <c r="Z91" i="17"/>
  <c r="Z86" i="17"/>
  <c r="Z72" i="17"/>
  <c r="Z76" i="17"/>
  <c r="Z80" i="17"/>
  <c r="Z84" i="17"/>
  <c r="Z88" i="17"/>
  <c r="Z92" i="17"/>
  <c r="Z94" i="17"/>
  <c r="Z102" i="17"/>
  <c r="Z77" i="17"/>
  <c r="Z81" i="17"/>
  <c r="Z85" i="17"/>
  <c r="Z89" i="17"/>
  <c r="Z93" i="17"/>
  <c r="Z96" i="17"/>
  <c r="Z104" i="17"/>
  <c r="Z97" i="17"/>
  <c r="Z3" i="4"/>
  <c r="Z95" i="17"/>
  <c r="Z99" i="17"/>
  <c r="Z105" i="17"/>
  <c r="Z100" i="17"/>
  <c r="Z110" i="17"/>
  <c r="Z101" i="17"/>
  <c r="Z106" i="17"/>
  <c r="Z103" i="17"/>
  <c r="Z107" i="17"/>
  <c r="Z111" i="17"/>
  <c r="Z115" i="17"/>
  <c r="Z108" i="17"/>
  <c r="Z112" i="17"/>
  <c r="Z117" i="17"/>
  <c r="Z109" i="17"/>
  <c r="Z113" i="17"/>
  <c r="Z116" i="17"/>
  <c r="AN3" i="21"/>
  <c r="AA3" i="17"/>
  <c r="AJ34" i="21"/>
  <c r="AK523" i="14"/>
  <c r="AL523" i="14"/>
  <c r="AA118" i="17" l="1"/>
  <c r="AA119" i="17"/>
  <c r="AA120" i="17"/>
  <c r="AA121" i="17"/>
  <c r="AA122" i="17"/>
  <c r="AA123" i="17"/>
  <c r="AA124" i="17"/>
  <c r="AA125" i="17"/>
  <c r="AA126" i="17"/>
  <c r="AA127" i="17"/>
  <c r="AN4" i="21"/>
  <c r="AN5" i="21"/>
  <c r="AA21" i="17" a="1"/>
  <c r="AA21" i="17" s="1"/>
  <c r="AA22" i="17" a="1"/>
  <c r="AA22" i="17" s="1"/>
  <c r="AA23" i="17" a="1"/>
  <c r="AA23" i="17" s="1"/>
  <c r="AA24" i="17" a="1"/>
  <c r="AA24" i="17" s="1"/>
  <c r="AA25" i="17" a="1"/>
  <c r="AA25" i="17" s="1"/>
  <c r="AA26" i="17" a="1"/>
  <c r="AA26" i="17" s="1"/>
  <c r="AA31" i="17" a="1"/>
  <c r="AA31" i="17" s="1"/>
  <c r="AA48" i="17" a="1"/>
  <c r="AA48" i="17" s="1"/>
  <c r="AA44" i="17" a="1"/>
  <c r="AA44" i="17" s="1"/>
  <c r="AA49" i="17" a="1"/>
  <c r="AA49" i="17" s="1"/>
  <c r="AA52" i="17" a="1"/>
  <c r="AA52" i="17" s="1"/>
  <c r="AA55" i="17" a="1"/>
  <c r="AA55" i="17" s="1"/>
  <c r="AA51" i="17" a="1"/>
  <c r="AA51" i="17" s="1"/>
  <c r="AA50" i="17" a="1"/>
  <c r="AA50" i="17" s="1"/>
  <c r="AA54" i="17" a="1"/>
  <c r="AA54" i="17" s="1"/>
  <c r="AA53" i="17" a="1"/>
  <c r="AA53" i="17" s="1"/>
  <c r="V31" i="25"/>
  <c r="Y31" i="25"/>
  <c r="X30" i="25"/>
  <c r="C32" i="25"/>
  <c r="AH32" i="25" s="1"/>
  <c r="T32" i="25" s="1"/>
  <c r="B33" i="25"/>
  <c r="AA59" i="17"/>
  <c r="AA116" i="17"/>
  <c r="AA60" i="17"/>
  <c r="AA69" i="17"/>
  <c r="AA74" i="17"/>
  <c r="AA62" i="17"/>
  <c r="AA80" i="17"/>
  <c r="AA63" i="17"/>
  <c r="AA90" i="17"/>
  <c r="AA70" i="17"/>
  <c r="AA76" i="17"/>
  <c r="AA82" i="17"/>
  <c r="AA67" i="17"/>
  <c r="AA64" i="17"/>
  <c r="AA72" i="17"/>
  <c r="AA77" i="17"/>
  <c r="AA84" i="17"/>
  <c r="AA96" i="17"/>
  <c r="AA66" i="17"/>
  <c r="AA61" i="17"/>
  <c r="AA68" i="17"/>
  <c r="AA73" i="17"/>
  <c r="AA78" i="17"/>
  <c r="AA86" i="17"/>
  <c r="AA108" i="17"/>
  <c r="AA81" i="17"/>
  <c r="AA85" i="17"/>
  <c r="AA91" i="17"/>
  <c r="AA100" i="17"/>
  <c r="AA65" i="17"/>
  <c r="AA71" i="17"/>
  <c r="AA75" i="17"/>
  <c r="AA79" i="17"/>
  <c r="AA83" i="17"/>
  <c r="AA87" i="17"/>
  <c r="AA110" i="17"/>
  <c r="AA97" i="17"/>
  <c r="AA101" i="17"/>
  <c r="AA105" i="17"/>
  <c r="AA111" i="17"/>
  <c r="AA88" i="17"/>
  <c r="AA92" i="17"/>
  <c r="AA94" i="17"/>
  <c r="AA98" i="17"/>
  <c r="AA102" i="17"/>
  <c r="AA106" i="17"/>
  <c r="AA113" i="17"/>
  <c r="AA89" i="17"/>
  <c r="AA93" i="17"/>
  <c r="AA95" i="17"/>
  <c r="AA99" i="17"/>
  <c r="AA103" i="17"/>
  <c r="AA107" i="17"/>
  <c r="AA3" i="4"/>
  <c r="AA112" i="17"/>
  <c r="AA117" i="17"/>
  <c r="AA104" i="17"/>
  <c r="AA109" i="17"/>
  <c r="AA114" i="17"/>
  <c r="AO3" i="21"/>
  <c r="AA115" i="17"/>
  <c r="AB3" i="17"/>
  <c r="C1" i="17"/>
  <c r="AB118" i="17" l="1"/>
  <c r="AB119" i="17"/>
  <c r="AB120" i="17"/>
  <c r="AB121" i="17"/>
  <c r="AB122" i="17"/>
  <c r="AB123" i="17"/>
  <c r="AB127" i="17"/>
  <c r="AB126" i="17"/>
  <c r="AB125" i="17"/>
  <c r="AB124" i="17"/>
  <c r="AO4" i="21"/>
  <c r="AO5" i="21"/>
  <c r="AB21" i="17" a="1"/>
  <c r="AB21" i="17" s="1"/>
  <c r="AB22" i="17" a="1"/>
  <c r="AB22" i="17" s="1"/>
  <c r="AB23" i="17" a="1"/>
  <c r="AB23" i="17" s="1"/>
  <c r="AB24" i="17" a="1"/>
  <c r="AB24" i="17" s="1"/>
  <c r="AB25" i="17" a="1"/>
  <c r="AB25" i="17" s="1"/>
  <c r="AB26" i="17" a="1"/>
  <c r="AB26" i="17" s="1"/>
  <c r="AB31" i="17" a="1"/>
  <c r="AB31" i="17" s="1"/>
  <c r="AB49" i="17" a="1"/>
  <c r="AB49" i="17" s="1"/>
  <c r="AB44" i="17" a="1"/>
  <c r="AB44" i="17" s="1"/>
  <c r="AB52" i="17" a="1"/>
  <c r="AB52" i="17" s="1"/>
  <c r="AB50" i="17" a="1"/>
  <c r="AB50" i="17" s="1"/>
  <c r="AB51" i="17" a="1"/>
  <c r="AB51" i="17" s="1"/>
  <c r="AB53" i="17" a="1"/>
  <c r="AB53" i="17" s="1"/>
  <c r="AB55" i="17" a="1"/>
  <c r="AB55" i="17" s="1"/>
  <c r="AB48" i="17" a="1"/>
  <c r="AB48" i="17" s="1"/>
  <c r="AB54" i="17" a="1"/>
  <c r="AB54" i="17" s="1"/>
  <c r="X31" i="25"/>
  <c r="C33" i="25"/>
  <c r="AH33" i="25" s="1"/>
  <c r="T33" i="25" s="1"/>
  <c r="B34" i="25"/>
  <c r="AB67" i="17"/>
  <c r="V32" i="25"/>
  <c r="AB32" i="25" s="1"/>
  <c r="Y32" i="25"/>
  <c r="AB73" i="17"/>
  <c r="AB84" i="17"/>
  <c r="AB60" i="17"/>
  <c r="AB62" i="17"/>
  <c r="AB68" i="17"/>
  <c r="AB74" i="17"/>
  <c r="AB66" i="17"/>
  <c r="AB63" i="17"/>
  <c r="AB69" i="17"/>
  <c r="AB77" i="17"/>
  <c r="AB59" i="17"/>
  <c r="AB64" i="17"/>
  <c r="AB72" i="17"/>
  <c r="AB82" i="17"/>
  <c r="AB91" i="17"/>
  <c r="AB78" i="17"/>
  <c r="AB89" i="17"/>
  <c r="AB61" i="17"/>
  <c r="AB65" i="17"/>
  <c r="AB70" i="17"/>
  <c r="AB76" i="17"/>
  <c r="AP3" i="21"/>
  <c r="AB71" i="17"/>
  <c r="AB75" i="17"/>
  <c r="AB80" i="17"/>
  <c r="AB85" i="17"/>
  <c r="AB94" i="17"/>
  <c r="AB81" i="17"/>
  <c r="AB86" i="17"/>
  <c r="AB95" i="17"/>
  <c r="AB79" i="17"/>
  <c r="AB83" i="17"/>
  <c r="AB87" i="17"/>
  <c r="AB92" i="17"/>
  <c r="AB99" i="17"/>
  <c r="AB88" i="17"/>
  <c r="AB93" i="17"/>
  <c r="AB105" i="17"/>
  <c r="AB90" i="17"/>
  <c r="AB96" i="17"/>
  <c r="AB100" i="17"/>
  <c r="AB109" i="17"/>
  <c r="AB97" i="17"/>
  <c r="AB101" i="17"/>
  <c r="AB113" i="17"/>
  <c r="AB98" i="17"/>
  <c r="AB104" i="17"/>
  <c r="AB117" i="17"/>
  <c r="AB102" i="17"/>
  <c r="AB106" i="17"/>
  <c r="AB110" i="17"/>
  <c r="AB114" i="17"/>
  <c r="AB103" i="17"/>
  <c r="AB107" i="17"/>
  <c r="AB111" i="17"/>
  <c r="AB115" i="17"/>
  <c r="AB3" i="4"/>
  <c r="AB108" i="17"/>
  <c r="AB112" i="17"/>
  <c r="AB116" i="17"/>
  <c r="AC3" i="17"/>
  <c r="X523" i="14"/>
  <c r="W523" i="14"/>
  <c r="U523" i="14"/>
  <c r="R523" i="14"/>
  <c r="Q523" i="14"/>
  <c r="O523" i="14"/>
  <c r="AK7" i="14"/>
  <c r="AK8" i="14"/>
  <c r="AC118" i="17" l="1"/>
  <c r="AC119" i="17"/>
  <c r="AC120" i="17"/>
  <c r="AC121" i="17"/>
  <c r="AC122" i="17"/>
  <c r="AC123" i="17"/>
  <c r="AC124" i="17"/>
  <c r="AC125" i="17"/>
  <c r="AC126" i="17"/>
  <c r="AC127" i="17"/>
  <c r="AP4" i="21"/>
  <c r="AP5" i="21"/>
  <c r="AC21" i="17" a="1"/>
  <c r="AC21" i="17" s="1"/>
  <c r="AC22" i="17" a="1"/>
  <c r="AC22" i="17" s="1"/>
  <c r="AC23" i="17" a="1"/>
  <c r="AC23" i="17" s="1"/>
  <c r="AC24" i="17" a="1"/>
  <c r="AC24" i="17" s="1"/>
  <c r="AC25" i="17" a="1"/>
  <c r="AC25" i="17" s="1"/>
  <c r="AC26" i="17" a="1"/>
  <c r="AC26" i="17" s="1"/>
  <c r="AC50" i="17" a="1"/>
  <c r="AC50" i="17" s="1"/>
  <c r="AC44" i="17" a="1"/>
  <c r="AC44" i="17" s="1"/>
  <c r="AC54" i="17" a="1"/>
  <c r="AC54" i="17" s="1"/>
  <c r="AC49" i="17" a="1"/>
  <c r="AC49" i="17" s="1"/>
  <c r="AC48" i="17" a="1"/>
  <c r="AC48" i="17" s="1"/>
  <c r="AC53" i="17" a="1"/>
  <c r="AC53" i="17" s="1"/>
  <c r="AC31" i="17" a="1"/>
  <c r="AC31" i="17" s="1"/>
  <c r="AC52" i="17" a="1"/>
  <c r="AC52" i="17" s="1"/>
  <c r="AC51" i="17" a="1"/>
  <c r="AC51" i="17" s="1"/>
  <c r="AC55" i="17" a="1"/>
  <c r="AC55" i="17" s="1"/>
  <c r="B35" i="25"/>
  <c r="C34" i="25"/>
  <c r="AH34" i="25" s="1"/>
  <c r="T34" i="25" s="1"/>
  <c r="AC78" i="17"/>
  <c r="Y33" i="25"/>
  <c r="V33" i="25"/>
  <c r="AC109" i="17"/>
  <c r="AC32" i="25"/>
  <c r="X32" i="25"/>
  <c r="AC105" i="17"/>
  <c r="AC59" i="17"/>
  <c r="AC75" i="17"/>
  <c r="AC63" i="17"/>
  <c r="AC91" i="17"/>
  <c r="AC71" i="17"/>
  <c r="AC67" i="17"/>
  <c r="AC86" i="17"/>
  <c r="AC3" i="4"/>
  <c r="AC101" i="17"/>
  <c r="AC82" i="17"/>
  <c r="AC97" i="17"/>
  <c r="AC116" i="17"/>
  <c r="AC60" i="17"/>
  <c r="AC64" i="17"/>
  <c r="AC68" i="17"/>
  <c r="AC72" i="17"/>
  <c r="AC76" i="17"/>
  <c r="AC79" i="17"/>
  <c r="AC83" i="17"/>
  <c r="AC87" i="17"/>
  <c r="AC92" i="17"/>
  <c r="AC94" i="17"/>
  <c r="AC98" i="17"/>
  <c r="AC102" i="17"/>
  <c r="AC106" i="17"/>
  <c r="AC111" i="17"/>
  <c r="AC61" i="17"/>
  <c r="AC65" i="17"/>
  <c r="AC69" i="17"/>
  <c r="AC73" i="17"/>
  <c r="AC77" i="17"/>
  <c r="AC80" i="17"/>
  <c r="AC84" i="17"/>
  <c r="AC89" i="17"/>
  <c r="AC93" i="17"/>
  <c r="AC95" i="17"/>
  <c r="AC99" i="17"/>
  <c r="AC103" i="17"/>
  <c r="AC107" i="17"/>
  <c r="AC112" i="17"/>
  <c r="AC62" i="17"/>
  <c r="AC66" i="17"/>
  <c r="AC70" i="17"/>
  <c r="AC74" i="17"/>
  <c r="AC88" i="17"/>
  <c r="AC81" i="17"/>
  <c r="AC85" i="17"/>
  <c r="AC90" i="17"/>
  <c r="AC96" i="17"/>
  <c r="AC100" i="17"/>
  <c r="AC104" i="17"/>
  <c r="AC108" i="17"/>
  <c r="AC114" i="17"/>
  <c r="AC110" i="17"/>
  <c r="AC115" i="17"/>
  <c r="AQ3" i="21"/>
  <c r="AC113" i="17"/>
  <c r="AC117" i="17"/>
  <c r="AD3" i="17"/>
  <c r="AK507" i="14"/>
  <c r="A1" i="22"/>
  <c r="E6" i="18"/>
  <c r="V6" i="18" s="1"/>
  <c r="E8" i="18"/>
  <c r="V8" i="18" s="1"/>
  <c r="E9" i="18"/>
  <c r="V9" i="18" s="1"/>
  <c r="E512" i="18"/>
  <c r="E513" i="18"/>
  <c r="E514" i="18"/>
  <c r="E515" i="18"/>
  <c r="E516" i="18"/>
  <c r="E517" i="18"/>
  <c r="E518" i="18"/>
  <c r="E519" i="18"/>
  <c r="E520" i="18"/>
  <c r="E521" i="18"/>
  <c r="C7" i="14"/>
  <c r="AC7" i="18"/>
  <c r="AM8" i="14" s="1"/>
  <c r="C513" i="14"/>
  <c r="L512" i="18"/>
  <c r="AM513" i="14" s="1"/>
  <c r="B7" i="14"/>
  <c r="L523" i="14"/>
  <c r="K523" i="14"/>
  <c r="I523" i="14"/>
  <c r="C522" i="14"/>
  <c r="B522" i="14"/>
  <c r="C521" i="14"/>
  <c r="B521" i="14"/>
  <c r="C520" i="14"/>
  <c r="B520" i="14"/>
  <c r="C519" i="14"/>
  <c r="B519" i="14"/>
  <c r="C518" i="14"/>
  <c r="B518" i="14"/>
  <c r="C517" i="14"/>
  <c r="B517" i="14"/>
  <c r="C516" i="14"/>
  <c r="B516" i="14"/>
  <c r="C515" i="14"/>
  <c r="B515" i="14"/>
  <c r="C514" i="14"/>
  <c r="B514" i="14"/>
  <c r="B513" i="14"/>
  <c r="D506" i="18"/>
  <c r="K522" i="18"/>
  <c r="J522" i="18"/>
  <c r="I522" i="18"/>
  <c r="H522" i="18"/>
  <c r="G522" i="18"/>
  <c r="F522" i="18"/>
  <c r="D522" i="18"/>
  <c r="C522" i="18"/>
  <c r="L521" i="18"/>
  <c r="AM522" i="14" s="1"/>
  <c r="L520" i="18"/>
  <c r="AM521" i="14" s="1"/>
  <c r="L519" i="18"/>
  <c r="L518" i="18"/>
  <c r="AM519" i="14" s="1"/>
  <c r="L517" i="18"/>
  <c r="AM518" i="14" s="1"/>
  <c r="L516" i="18"/>
  <c r="L515" i="18"/>
  <c r="L514" i="18"/>
  <c r="AM515" i="14" s="1"/>
  <c r="L513" i="18"/>
  <c r="AM514" i="14" s="1"/>
  <c r="BK145" i="17"/>
  <c r="C8" i="4"/>
  <c r="BK8" i="17"/>
  <c r="BK10" i="17"/>
  <c r="BK13" i="17" s="1"/>
  <c r="BK12" i="17"/>
  <c r="AB506" i="18"/>
  <c r="AA506" i="18"/>
  <c r="Z506" i="18"/>
  <c r="T506" i="18"/>
  <c r="A1" i="12"/>
  <c r="AO507" i="14"/>
  <c r="AP507" i="14"/>
  <c r="AQ507" i="14"/>
  <c r="BK43" i="17"/>
  <c r="C1" i="4"/>
  <c r="C12" i="4"/>
  <c r="C13" i="4" s="1"/>
  <c r="AD120" i="17" l="1"/>
  <c r="AD119" i="17"/>
  <c r="AD124" i="17"/>
  <c r="AD125" i="17"/>
  <c r="AD126" i="17"/>
  <c r="AD118" i="17"/>
  <c r="AD122" i="17"/>
  <c r="AD121" i="17"/>
  <c r="AD127" i="17"/>
  <c r="AD123" i="17"/>
  <c r="C47" i="17" a="1"/>
  <c r="C47" i="17" s="1"/>
  <c r="D47" i="17" a="1"/>
  <c r="D47" i="17" s="1"/>
  <c r="E47" i="17" a="1"/>
  <c r="E47" i="17" s="1"/>
  <c r="F47" i="17" a="1"/>
  <c r="F47" i="17" s="1"/>
  <c r="G47" i="17" a="1"/>
  <c r="G47" i="17" s="1"/>
  <c r="H47" i="17" a="1"/>
  <c r="H47" i="17" s="1"/>
  <c r="I47" i="17" a="1"/>
  <c r="I47" i="17" s="1"/>
  <c r="J47" i="17" a="1"/>
  <c r="J47" i="17" s="1"/>
  <c r="K47" i="17" a="1"/>
  <c r="K47" i="17" s="1"/>
  <c r="L47" i="17" a="1"/>
  <c r="L47" i="17" s="1"/>
  <c r="M47" i="17" a="1"/>
  <c r="M47" i="17" s="1"/>
  <c r="N47" i="17" a="1"/>
  <c r="N47" i="17" s="1"/>
  <c r="O47" i="17" a="1"/>
  <c r="O47" i="17" s="1"/>
  <c r="P47" i="17" a="1"/>
  <c r="P47" i="17" s="1"/>
  <c r="Q47" i="17" a="1"/>
  <c r="Q47" i="17" s="1"/>
  <c r="R47" i="17" a="1"/>
  <c r="R47" i="17" s="1"/>
  <c r="S47" i="17" a="1"/>
  <c r="S47" i="17" s="1"/>
  <c r="T47" i="17" a="1"/>
  <c r="T47" i="17" s="1"/>
  <c r="U47" i="17" a="1"/>
  <c r="U47" i="17" s="1"/>
  <c r="V47" i="17" a="1"/>
  <c r="V47" i="17" s="1"/>
  <c r="W47" i="17" a="1"/>
  <c r="W47" i="17" s="1"/>
  <c r="X47" i="17" a="1"/>
  <c r="X47" i="17" s="1"/>
  <c r="Y47" i="17" a="1"/>
  <c r="Y47" i="17" s="1"/>
  <c r="Z47" i="17" a="1"/>
  <c r="Z47" i="17" s="1"/>
  <c r="AA47" i="17" a="1"/>
  <c r="AA47" i="17" s="1"/>
  <c r="AB47" i="17" a="1"/>
  <c r="AB47" i="17" s="1"/>
  <c r="V506" i="18"/>
  <c r="AC47" i="17" a="1"/>
  <c r="AC47" i="17" s="1"/>
  <c r="AQ4" i="21"/>
  <c r="AQ5" i="21"/>
  <c r="AD21" i="17" a="1"/>
  <c r="AD21" i="17" s="1"/>
  <c r="AD22" i="17" a="1"/>
  <c r="AD22" i="17" s="1"/>
  <c r="AD23" i="17" a="1"/>
  <c r="AD23" i="17" s="1"/>
  <c r="AD24" i="17" a="1"/>
  <c r="AD24" i="17" s="1"/>
  <c r="AD25" i="17" a="1"/>
  <c r="AD25" i="17" s="1"/>
  <c r="AD26" i="17" a="1"/>
  <c r="AD26" i="17" s="1"/>
  <c r="G20" i="17" a="1"/>
  <c r="G20" i="17" s="1"/>
  <c r="G28" i="17" s="1"/>
  <c r="S20" i="17" a="1"/>
  <c r="S20" i="17" s="1"/>
  <c r="S28" i="17" s="1"/>
  <c r="H20" i="17" a="1"/>
  <c r="H20" i="17" s="1"/>
  <c r="H28" i="17" s="1"/>
  <c r="T20" i="17" a="1"/>
  <c r="T20" i="17" s="1"/>
  <c r="T28" i="17" s="1"/>
  <c r="I20" i="17" a="1"/>
  <c r="I20" i="17" s="1"/>
  <c r="I28" i="17" s="1"/>
  <c r="U20" i="17" a="1"/>
  <c r="U20" i="17" s="1"/>
  <c r="U28" i="17" s="1"/>
  <c r="J20" i="17" a="1"/>
  <c r="J20" i="17" s="1"/>
  <c r="J28" i="17" s="1"/>
  <c r="V20" i="17" a="1"/>
  <c r="V20" i="17" s="1"/>
  <c r="V28" i="17" s="1"/>
  <c r="K20" i="17" a="1"/>
  <c r="K20" i="17" s="1"/>
  <c r="K28" i="17" s="1"/>
  <c r="W20" i="17" a="1"/>
  <c r="W20" i="17" s="1"/>
  <c r="W28" i="17" s="1"/>
  <c r="L20" i="17" a="1"/>
  <c r="L20" i="17" s="1"/>
  <c r="L28" i="17" s="1"/>
  <c r="X20" i="17" a="1"/>
  <c r="X20" i="17" s="1"/>
  <c r="X28" i="17" s="1"/>
  <c r="M20" i="17" a="1"/>
  <c r="M20" i="17" s="1"/>
  <c r="M28" i="17" s="1"/>
  <c r="Y20" i="17" a="1"/>
  <c r="Y20" i="17" s="1"/>
  <c r="Y28" i="17" s="1"/>
  <c r="N20" i="17" a="1"/>
  <c r="N20" i="17" s="1"/>
  <c r="N28" i="17" s="1"/>
  <c r="Z20" i="17" a="1"/>
  <c r="Z20" i="17" s="1"/>
  <c r="Z28" i="17" s="1"/>
  <c r="O20" i="17" a="1"/>
  <c r="O20" i="17" s="1"/>
  <c r="O28" i="17" s="1"/>
  <c r="AA20" i="17" a="1"/>
  <c r="AA20" i="17" s="1"/>
  <c r="AA28" i="17" s="1"/>
  <c r="C20" i="17" a="1"/>
  <c r="C20" i="17" s="1"/>
  <c r="D20" i="17" a="1"/>
  <c r="D20" i="17" s="1"/>
  <c r="D28" i="17" s="1"/>
  <c r="P20" i="17" a="1"/>
  <c r="P20" i="17" s="1"/>
  <c r="P28" i="17" s="1"/>
  <c r="AB20" i="17" a="1"/>
  <c r="AB20" i="17" s="1"/>
  <c r="AB28" i="17" s="1"/>
  <c r="E20" i="17" a="1"/>
  <c r="E20" i="17" s="1"/>
  <c r="E28" i="17" s="1"/>
  <c r="Q20" i="17" a="1"/>
  <c r="Q20" i="17" s="1"/>
  <c r="Q28" i="17" s="1"/>
  <c r="AC20" i="17" a="1"/>
  <c r="AC20" i="17" s="1"/>
  <c r="AC28" i="17" s="1"/>
  <c r="F20" i="17" a="1"/>
  <c r="F20" i="17" s="1"/>
  <c r="F28" i="17" s="1"/>
  <c r="R20" i="17" a="1"/>
  <c r="R20" i="17" s="1"/>
  <c r="R28" i="17" s="1"/>
  <c r="AD20" i="17" a="1"/>
  <c r="AD20" i="17" s="1"/>
  <c r="P136" i="17"/>
  <c r="C142" i="17"/>
  <c r="C143" i="17"/>
  <c r="D143" i="17"/>
  <c r="D142" i="17"/>
  <c r="E142" i="17"/>
  <c r="E143" i="17"/>
  <c r="F142" i="17"/>
  <c r="F143" i="17"/>
  <c r="G143" i="17"/>
  <c r="G142" i="17"/>
  <c r="H143" i="17"/>
  <c r="H142" i="17"/>
  <c r="I143" i="17"/>
  <c r="I142" i="17"/>
  <c r="J143" i="17"/>
  <c r="J142" i="17"/>
  <c r="K142" i="17"/>
  <c r="K143" i="17"/>
  <c r="L142" i="17"/>
  <c r="L143" i="17"/>
  <c r="M143" i="17"/>
  <c r="M142" i="17"/>
  <c r="N142" i="17"/>
  <c r="N143" i="17"/>
  <c r="O143" i="17"/>
  <c r="O142" i="17"/>
  <c r="P143" i="17"/>
  <c r="P142" i="17"/>
  <c r="Q142" i="17"/>
  <c r="Q143" i="17"/>
  <c r="R143" i="17"/>
  <c r="R142" i="17"/>
  <c r="S142" i="17"/>
  <c r="S143" i="17"/>
  <c r="T142" i="17"/>
  <c r="T143" i="17"/>
  <c r="U142" i="17"/>
  <c r="U143" i="17"/>
  <c r="V142" i="17"/>
  <c r="V143" i="17"/>
  <c r="W143" i="17"/>
  <c r="W142" i="17"/>
  <c r="X143" i="17"/>
  <c r="X142" i="17"/>
  <c r="Y143" i="17"/>
  <c r="Y142" i="17"/>
  <c r="Z143" i="17"/>
  <c r="Z142" i="17"/>
  <c r="AA142" i="17"/>
  <c r="AA143" i="17"/>
  <c r="AB142" i="17"/>
  <c r="AB143" i="17"/>
  <c r="AD142" i="17"/>
  <c r="AD143" i="17"/>
  <c r="AC142" i="17"/>
  <c r="AC143" i="17"/>
  <c r="I135" i="17"/>
  <c r="S141" i="17"/>
  <c r="F136" i="17"/>
  <c r="T140" i="17"/>
  <c r="N130" i="17"/>
  <c r="L132" i="17"/>
  <c r="M130" i="17"/>
  <c r="AD86" i="17"/>
  <c r="AD47" i="17" a="1"/>
  <c r="AD47" i="17" s="1"/>
  <c r="AD51" i="17" a="1"/>
  <c r="AD51" i="17" s="1"/>
  <c r="AD54" i="17" a="1"/>
  <c r="AD54" i="17" s="1"/>
  <c r="AD31" i="17" a="1"/>
  <c r="AD31" i="17" s="1"/>
  <c r="AD44" i="17" a="1"/>
  <c r="AD44" i="17" s="1"/>
  <c r="AD50" i="17" a="1"/>
  <c r="AD50" i="17" s="1"/>
  <c r="AD52" i="17" a="1"/>
  <c r="AD52" i="17" s="1"/>
  <c r="AD55" i="17" a="1"/>
  <c r="AD55" i="17" s="1"/>
  <c r="AD53" i="17" a="1"/>
  <c r="AD53" i="17" s="1"/>
  <c r="AD48" i="17" a="1"/>
  <c r="AD48" i="17" s="1"/>
  <c r="AD49" i="17" a="1"/>
  <c r="AD49" i="17" s="1"/>
  <c r="H30" i="17" a="1"/>
  <c r="H30" i="17" s="1"/>
  <c r="H32" i="17" s="1"/>
  <c r="P30" i="17" a="1"/>
  <c r="P30" i="17" s="1"/>
  <c r="P32" i="17" s="1"/>
  <c r="X30" i="17" a="1"/>
  <c r="X30" i="17" s="1"/>
  <c r="X32" i="17" s="1"/>
  <c r="I30" i="17" a="1"/>
  <c r="I30" i="17" s="1"/>
  <c r="I32" i="17" s="1"/>
  <c r="Q30" i="17" a="1"/>
  <c r="Q30" i="17" s="1"/>
  <c r="Q32" i="17" s="1"/>
  <c r="Y30" i="17" a="1"/>
  <c r="Y30" i="17" s="1"/>
  <c r="Y32" i="17" s="1"/>
  <c r="J30" i="17" a="1"/>
  <c r="J30" i="17" s="1"/>
  <c r="J32" i="17" s="1"/>
  <c r="R30" i="17" a="1"/>
  <c r="R30" i="17" s="1"/>
  <c r="R32" i="17" s="1"/>
  <c r="Z30" i="17" a="1"/>
  <c r="Z30" i="17" s="1"/>
  <c r="Z32" i="17" s="1"/>
  <c r="K30" i="17" a="1"/>
  <c r="K30" i="17" s="1"/>
  <c r="K32" i="17" s="1"/>
  <c r="S30" i="17" a="1"/>
  <c r="S30" i="17" s="1"/>
  <c r="S32" i="17" s="1"/>
  <c r="AA30" i="17" a="1"/>
  <c r="AA30" i="17" s="1"/>
  <c r="AA32" i="17" s="1"/>
  <c r="D30" i="17" a="1"/>
  <c r="D30" i="17" s="1"/>
  <c r="D32" i="17" s="1"/>
  <c r="L30" i="17" a="1"/>
  <c r="L30" i="17" s="1"/>
  <c r="L32" i="17" s="1"/>
  <c r="T30" i="17" a="1"/>
  <c r="T30" i="17" s="1"/>
  <c r="T32" i="17" s="1"/>
  <c r="E30" i="17" a="1"/>
  <c r="E30" i="17" s="1"/>
  <c r="E32" i="17" s="1"/>
  <c r="M30" i="17" a="1"/>
  <c r="M30" i="17" s="1"/>
  <c r="M32" i="17" s="1"/>
  <c r="U30" i="17" a="1"/>
  <c r="U30" i="17" s="1"/>
  <c r="U32" i="17" s="1"/>
  <c r="AB30" i="17" a="1"/>
  <c r="AB30" i="17" s="1"/>
  <c r="AB32" i="17" s="1"/>
  <c r="F30" i="17" a="1"/>
  <c r="F30" i="17" s="1"/>
  <c r="F32" i="17" s="1"/>
  <c r="N30" i="17" a="1"/>
  <c r="N30" i="17" s="1"/>
  <c r="N32" i="17" s="1"/>
  <c r="V30" i="17" a="1"/>
  <c r="V30" i="17" s="1"/>
  <c r="V32" i="17" s="1"/>
  <c r="AC30" i="17" a="1"/>
  <c r="AC30" i="17" s="1"/>
  <c r="AC32" i="17" s="1"/>
  <c r="G30" i="17" a="1"/>
  <c r="G30" i="17" s="1"/>
  <c r="G32" i="17" s="1"/>
  <c r="O30" i="17" a="1"/>
  <c r="O30" i="17" s="1"/>
  <c r="O32" i="17" s="1"/>
  <c r="W30" i="17" a="1"/>
  <c r="W30" i="17" s="1"/>
  <c r="W32" i="17" s="1"/>
  <c r="AD30" i="17" a="1"/>
  <c r="AD30" i="17" s="1"/>
  <c r="C30" i="17" a="1"/>
  <c r="C30" i="17" s="1"/>
  <c r="O141" i="17"/>
  <c r="V132" i="17"/>
  <c r="O136" i="17"/>
  <c r="C138" i="17"/>
  <c r="W137" i="17"/>
  <c r="C131" i="17"/>
  <c r="H140" i="17"/>
  <c r="J140" i="17"/>
  <c r="T130" i="17"/>
  <c r="F138" i="17"/>
  <c r="E137" i="17"/>
  <c r="R131" i="17"/>
  <c r="AD73" i="17"/>
  <c r="AD62" i="17"/>
  <c r="AD80" i="17"/>
  <c r="AD68" i="17"/>
  <c r="AD61" i="17"/>
  <c r="AD69" i="17"/>
  <c r="X33" i="25"/>
  <c r="C35" i="25"/>
  <c r="AH35" i="25" s="1"/>
  <c r="T35" i="25" s="1"/>
  <c r="B36" i="25"/>
  <c r="AD96" i="17"/>
  <c r="AD64" i="17"/>
  <c r="AD74" i="17"/>
  <c r="V34" i="25"/>
  <c r="Y34" i="25"/>
  <c r="AD66" i="17"/>
  <c r="AD72" i="17"/>
  <c r="AD77" i="17"/>
  <c r="AD82" i="17"/>
  <c r="AD93" i="17"/>
  <c r="AD78" i="17"/>
  <c r="AD84" i="17"/>
  <c r="AD60" i="17"/>
  <c r="AD65" i="17"/>
  <c r="AD70" i="17"/>
  <c r="AD76" i="17"/>
  <c r="AD81" i="17"/>
  <c r="AD88" i="17"/>
  <c r="AD95" i="17"/>
  <c r="AD59" i="17"/>
  <c r="AD63" i="17"/>
  <c r="AD67" i="17"/>
  <c r="AD71" i="17"/>
  <c r="AD75" i="17"/>
  <c r="AD79" i="17"/>
  <c r="AD83" i="17"/>
  <c r="AD90" i="17"/>
  <c r="AD103" i="17"/>
  <c r="AD87" i="17"/>
  <c r="AD85" i="17"/>
  <c r="AD89" i="17"/>
  <c r="AR3" i="21"/>
  <c r="AD100" i="17"/>
  <c r="AD3" i="4"/>
  <c r="AD91" i="17"/>
  <c r="AD97" i="17"/>
  <c r="AD109" i="17"/>
  <c r="AD92" i="17"/>
  <c r="AD94" i="17"/>
  <c r="AD99" i="17"/>
  <c r="AD112" i="17"/>
  <c r="AD98" i="17"/>
  <c r="AD104" i="17"/>
  <c r="AD113" i="17"/>
  <c r="AD105" i="17"/>
  <c r="AD117" i="17"/>
  <c r="AD101" i="17"/>
  <c r="AD108" i="17"/>
  <c r="AD116" i="17"/>
  <c r="AD102" i="17"/>
  <c r="AD106" i="17"/>
  <c r="AD110" i="17"/>
  <c r="AD114" i="17"/>
  <c r="AD107" i="17"/>
  <c r="AD111" i="17"/>
  <c r="AD115" i="17"/>
  <c r="AE3" i="17"/>
  <c r="W136" i="17"/>
  <c r="V130" i="17"/>
  <c r="I136" i="17"/>
  <c r="W139" i="17"/>
  <c r="H138" i="17"/>
  <c r="J139" i="17"/>
  <c r="L139" i="17"/>
  <c r="X134" i="17"/>
  <c r="F137" i="17"/>
  <c r="Q141" i="17"/>
  <c r="O140" i="17"/>
  <c r="Q133" i="17"/>
  <c r="O135" i="17"/>
  <c r="C136" i="17"/>
  <c r="D138" i="17"/>
  <c r="O134" i="17"/>
  <c r="F130" i="17"/>
  <c r="O139" i="17"/>
  <c r="G134" i="17"/>
  <c r="L136" i="17"/>
  <c r="U139" i="17"/>
  <c r="Q132" i="17"/>
  <c r="W132" i="17"/>
  <c r="H131" i="17"/>
  <c r="V134" i="17"/>
  <c r="W140" i="17"/>
  <c r="I130" i="17"/>
  <c r="Q140" i="17"/>
  <c r="X132" i="17"/>
  <c r="E130" i="17"/>
  <c r="G139" i="17"/>
  <c r="W133" i="17"/>
  <c r="D135" i="17"/>
  <c r="Y138" i="17"/>
  <c r="U131" i="17"/>
  <c r="Y130" i="17"/>
  <c r="V133" i="17"/>
  <c r="J130" i="17"/>
  <c r="M134" i="17"/>
  <c r="G135" i="17"/>
  <c r="G138" i="17"/>
  <c r="K132" i="17"/>
  <c r="T133" i="17"/>
  <c r="Y137" i="17"/>
  <c r="X130" i="17"/>
  <c r="X141" i="17"/>
  <c r="J141" i="17"/>
  <c r="J9" i="18"/>
  <c r="M9" i="18"/>
  <c r="K9" i="18"/>
  <c r="L9" i="18" s="1"/>
  <c r="J8" i="18"/>
  <c r="K8" i="18"/>
  <c r="L8" i="18" s="1"/>
  <c r="M8" i="18"/>
  <c r="J7" i="18"/>
  <c r="K7" i="18"/>
  <c r="L7" i="18" s="1"/>
  <c r="M7" i="18"/>
  <c r="M6" i="18"/>
  <c r="M516" i="18"/>
  <c r="AN517" i="14" s="1"/>
  <c r="AM517" i="14"/>
  <c r="M520" i="18"/>
  <c r="AN521" i="14" s="1"/>
  <c r="M515" i="18"/>
  <c r="AN516" i="14" s="1"/>
  <c r="AM516" i="14"/>
  <c r="M519" i="18"/>
  <c r="AN520" i="14" s="1"/>
  <c r="AM520" i="14"/>
  <c r="M517" i="18"/>
  <c r="AN518" i="14" s="1"/>
  <c r="M521" i="18"/>
  <c r="AN522" i="14" s="1"/>
  <c r="F132" i="17"/>
  <c r="T137" i="17"/>
  <c r="K6" i="18"/>
  <c r="J6" i="18"/>
  <c r="L130" i="17"/>
  <c r="W138" i="17"/>
  <c r="G136" i="17"/>
  <c r="C132" i="17"/>
  <c r="L140" i="17"/>
  <c r="D136" i="17"/>
  <c r="L133" i="17"/>
  <c r="Q139" i="17"/>
  <c r="U137" i="17"/>
  <c r="Y135" i="17"/>
  <c r="E135" i="17"/>
  <c r="I134" i="17"/>
  <c r="I133" i="17"/>
  <c r="M132" i="17"/>
  <c r="Q131" i="17"/>
  <c r="C141" i="17"/>
  <c r="K139" i="17"/>
  <c r="K137" i="17"/>
  <c r="S135" i="17"/>
  <c r="C134" i="17"/>
  <c r="G132" i="17"/>
  <c r="Q130" i="17"/>
  <c r="P141" i="17"/>
  <c r="P139" i="17"/>
  <c r="X137" i="17"/>
  <c r="H136" i="17"/>
  <c r="H134" i="17"/>
  <c r="P132" i="17"/>
  <c r="W130" i="17"/>
  <c r="F141" i="17"/>
  <c r="F140" i="17"/>
  <c r="V138" i="17"/>
  <c r="V137" i="17"/>
  <c r="V136" i="17"/>
  <c r="R135" i="17"/>
  <c r="R134" i="17"/>
  <c r="R133" i="17"/>
  <c r="N132" i="17"/>
  <c r="N131" i="17"/>
  <c r="H130" i="17"/>
  <c r="D130" i="17"/>
  <c r="K141" i="17"/>
  <c r="G140" i="17"/>
  <c r="O137" i="17"/>
  <c r="W134" i="17"/>
  <c r="O133" i="17"/>
  <c r="U130" i="17"/>
  <c r="T141" i="17"/>
  <c r="D139" i="17"/>
  <c r="L137" i="17"/>
  <c r="T134" i="17"/>
  <c r="D132" i="17"/>
  <c r="R130" i="17"/>
  <c r="I141" i="17"/>
  <c r="M140" i="17"/>
  <c r="Q138" i="17"/>
  <c r="Y136" i="17"/>
  <c r="O130" i="17"/>
  <c r="K130" i="17"/>
  <c r="G130" i="17"/>
  <c r="C130" i="17"/>
  <c r="G141" i="17"/>
  <c r="S139" i="17"/>
  <c r="O138" i="17"/>
  <c r="G137" i="17"/>
  <c r="W135" i="17"/>
  <c r="K134" i="17"/>
  <c r="C133" i="17"/>
  <c r="S131" i="17"/>
  <c r="L141" i="17"/>
  <c r="D140" i="17"/>
  <c r="T138" i="17"/>
  <c r="D137" i="17"/>
  <c r="T135" i="17"/>
  <c r="L134" i="17"/>
  <c r="D133" i="17"/>
  <c r="T131" i="17"/>
  <c r="Y141" i="17"/>
  <c r="E141" i="17"/>
  <c r="I140" i="17"/>
  <c r="I139" i="17"/>
  <c r="M138" i="17"/>
  <c r="Q137" i="17"/>
  <c r="Q136" i="17"/>
  <c r="U135" i="17"/>
  <c r="Y134" i="17"/>
  <c r="Y133" i="17"/>
  <c r="E133" i="17"/>
  <c r="I132" i="17"/>
  <c r="I131" i="17"/>
  <c r="S140" i="17"/>
  <c r="S138" i="17"/>
  <c r="C137" i="17"/>
  <c r="K135" i="17"/>
  <c r="K133" i="17"/>
  <c r="W131" i="17"/>
  <c r="X140" i="17"/>
  <c r="H139" i="17"/>
  <c r="P137" i="17"/>
  <c r="P135" i="17"/>
  <c r="X133" i="17"/>
  <c r="H132" i="17"/>
  <c r="V141" i="17"/>
  <c r="V140" i="17"/>
  <c r="R139" i="17"/>
  <c r="R138" i="17"/>
  <c r="R137" i="17"/>
  <c r="N136" i="17"/>
  <c r="N135" i="17"/>
  <c r="N134" i="17"/>
  <c r="J133" i="17"/>
  <c r="J132" i="17"/>
  <c r="J131" i="17"/>
  <c r="S132" i="17"/>
  <c r="K131" i="17"/>
  <c r="D141" i="17"/>
  <c r="T139" i="17"/>
  <c r="L138" i="17"/>
  <c r="T136" i="17"/>
  <c r="L135" i="17"/>
  <c r="D134" i="17"/>
  <c r="T132" i="17"/>
  <c r="L131" i="17"/>
  <c r="U141" i="17"/>
  <c r="Y140" i="17"/>
  <c r="Y139" i="17"/>
  <c r="E139" i="17"/>
  <c r="I138" i="17"/>
  <c r="I137" i="17"/>
  <c r="M136" i="17"/>
  <c r="Q135" i="17"/>
  <c r="Q134" i="17"/>
  <c r="U133" i="17"/>
  <c r="Y132" i="17"/>
  <c r="Y131" i="17"/>
  <c r="E131" i="17"/>
  <c r="C140" i="17"/>
  <c r="K138" i="17"/>
  <c r="S136" i="17"/>
  <c r="S134" i="17"/>
  <c r="G133" i="17"/>
  <c r="O131" i="17"/>
  <c r="P140" i="17"/>
  <c r="X138" i="17"/>
  <c r="X136" i="17"/>
  <c r="H135" i="17"/>
  <c r="P133" i="17"/>
  <c r="P131" i="17"/>
  <c r="R141" i="17"/>
  <c r="N140" i="17"/>
  <c r="N139" i="17"/>
  <c r="N138" i="17"/>
  <c r="J137" i="17"/>
  <c r="J136" i="17"/>
  <c r="J135" i="17"/>
  <c r="F134" i="17"/>
  <c r="F133" i="17"/>
  <c r="M514" i="18"/>
  <c r="AN515" i="14" s="1"/>
  <c r="M518" i="18"/>
  <c r="AN519" i="14" s="1"/>
  <c r="F131" i="17"/>
  <c r="V131" i="17"/>
  <c r="R132" i="17"/>
  <c r="N133" i="17"/>
  <c r="J134" i="17"/>
  <c r="F135" i="17"/>
  <c r="V135" i="17"/>
  <c r="R136" i="17"/>
  <c r="N137" i="17"/>
  <c r="J138" i="17"/>
  <c r="F139" i="17"/>
  <c r="V139" i="17"/>
  <c r="R140" i="17"/>
  <c r="N141" i="17"/>
  <c r="S130" i="17"/>
  <c r="X131" i="17"/>
  <c r="H133" i="17"/>
  <c r="P134" i="17"/>
  <c r="X135" i="17"/>
  <c r="H137" i="17"/>
  <c r="P138" i="17"/>
  <c r="X139" i="17"/>
  <c r="H141" i="17"/>
  <c r="G131" i="17"/>
  <c r="O132" i="17"/>
  <c r="S133" i="17"/>
  <c r="C135" i="17"/>
  <c r="K136" i="17"/>
  <c r="S137" i="17"/>
  <c r="C139" i="17"/>
  <c r="K140" i="17"/>
  <c r="W141" i="17"/>
  <c r="P130" i="17"/>
  <c r="M131" i="17"/>
  <c r="E132" i="17"/>
  <c r="U132" i="17"/>
  <c r="M133" i="17"/>
  <c r="E134" i="17"/>
  <c r="U134" i="17"/>
  <c r="M135" i="17"/>
  <c r="E136" i="17"/>
  <c r="U136" i="17"/>
  <c r="M137" i="17"/>
  <c r="E138" i="17"/>
  <c r="U138" i="17"/>
  <c r="M139" i="17"/>
  <c r="E140" i="17"/>
  <c r="U140" i="17"/>
  <c r="M141" i="17"/>
  <c r="D131" i="17"/>
  <c r="E522" i="18"/>
  <c r="H1006" i="22"/>
  <c r="M512" i="18"/>
  <c r="AN513" i="14" s="1"/>
  <c r="S128" i="17"/>
  <c r="S24" i="4" s="1"/>
  <c r="Q128" i="17"/>
  <c r="Q24" i="4" s="1"/>
  <c r="AB131" i="17"/>
  <c r="AA132" i="17"/>
  <c r="Z133" i="17"/>
  <c r="AB135" i="17"/>
  <c r="AA136" i="17"/>
  <c r="Z137" i="17"/>
  <c r="AB139" i="17"/>
  <c r="AA140" i="17"/>
  <c r="Z141" i="17"/>
  <c r="Z130" i="17"/>
  <c r="AB132" i="17"/>
  <c r="AA133" i="17"/>
  <c r="Z134" i="17"/>
  <c r="AB136" i="17"/>
  <c r="AA137" i="17"/>
  <c r="Z138" i="17"/>
  <c r="AB140" i="17"/>
  <c r="AA141" i="17"/>
  <c r="AA130" i="17"/>
  <c r="Z131" i="17"/>
  <c r="AB133" i="17"/>
  <c r="AA134" i="17"/>
  <c r="Z135" i="17"/>
  <c r="AB137" i="17"/>
  <c r="AA138" i="17"/>
  <c r="Z139" i="17"/>
  <c r="AB141" i="17"/>
  <c r="AB130" i="17"/>
  <c r="AA131" i="17"/>
  <c r="Z132" i="17"/>
  <c r="AB134" i="17"/>
  <c r="AA135" i="17"/>
  <c r="Z136" i="17"/>
  <c r="AB138" i="17"/>
  <c r="AA139" i="17"/>
  <c r="Z140" i="17"/>
  <c r="M513" i="18"/>
  <c r="AN514" i="14" s="1"/>
  <c r="L522" i="18"/>
  <c r="C128" i="17"/>
  <c r="C24" i="4" s="1"/>
  <c r="I128" i="17"/>
  <c r="I24" i="4" s="1"/>
  <c r="L128" i="17"/>
  <c r="L24" i="4" s="1"/>
  <c r="K128" i="17"/>
  <c r="K24" i="4" s="1"/>
  <c r="N128" i="17"/>
  <c r="N24" i="4" s="1"/>
  <c r="M128" i="17"/>
  <c r="M24" i="4" s="1"/>
  <c r="AA128" i="17"/>
  <c r="AA24" i="4" s="1"/>
  <c r="X128" i="17"/>
  <c r="X24" i="4" s="1"/>
  <c r="U128" i="17"/>
  <c r="U24" i="4" s="1"/>
  <c r="V128" i="17"/>
  <c r="V24" i="4" s="1"/>
  <c r="Y128" i="17"/>
  <c r="Y24" i="4" s="1"/>
  <c r="T128" i="17"/>
  <c r="T24" i="4" s="1"/>
  <c r="P128" i="17"/>
  <c r="P24" i="4" s="1"/>
  <c r="R128" i="17"/>
  <c r="R24" i="4" s="1"/>
  <c r="D128" i="17"/>
  <c r="D24" i="4" s="1"/>
  <c r="G128" i="17"/>
  <c r="G24" i="4" s="1"/>
  <c r="O128" i="17"/>
  <c r="O24" i="4" s="1"/>
  <c r="W128" i="17"/>
  <c r="W24" i="4" s="1"/>
  <c r="H128" i="17"/>
  <c r="H24" i="4" s="1"/>
  <c r="J128" i="17"/>
  <c r="J24" i="4" s="1"/>
  <c r="Z128" i="17"/>
  <c r="Z24" i="4" s="1"/>
  <c r="E128" i="17"/>
  <c r="E24" i="4" s="1"/>
  <c r="F128" i="17"/>
  <c r="F24" i="4" s="1"/>
  <c r="E506" i="18"/>
  <c r="C507" i="14"/>
  <c r="C523" i="14"/>
  <c r="BK4" i="4"/>
  <c r="F9" i="18" l="1"/>
  <c r="AE118" i="17"/>
  <c r="AE119" i="17"/>
  <c r="AE120" i="17"/>
  <c r="AE121" i="17"/>
  <c r="AE122" i="17"/>
  <c r="AE123" i="17"/>
  <c r="AE124" i="17"/>
  <c r="AE125" i="17"/>
  <c r="AE126" i="17"/>
  <c r="AE127" i="17"/>
  <c r="F8" i="18"/>
  <c r="F7" i="18"/>
  <c r="AR4" i="21"/>
  <c r="AR5" i="21"/>
  <c r="C39" i="17" a="1"/>
  <c r="C39" i="17" s="1"/>
  <c r="D39" i="17" a="1"/>
  <c r="D39" i="17" s="1"/>
  <c r="E39" i="17" a="1"/>
  <c r="E39" i="17" s="1"/>
  <c r="F39" i="17" a="1"/>
  <c r="F39" i="17" s="1"/>
  <c r="G39" i="17" a="1"/>
  <c r="G39" i="17" s="1"/>
  <c r="H39" i="17" a="1"/>
  <c r="H39" i="17" s="1"/>
  <c r="I39" i="17" a="1"/>
  <c r="I39" i="17" s="1"/>
  <c r="J39" i="17" a="1"/>
  <c r="J39" i="17" s="1"/>
  <c r="K39" i="17" a="1"/>
  <c r="K39" i="17" s="1"/>
  <c r="L39" i="17" a="1"/>
  <c r="L39" i="17" s="1"/>
  <c r="M39" i="17" a="1"/>
  <c r="M39" i="17" s="1"/>
  <c r="N39" i="17" a="1"/>
  <c r="N39" i="17" s="1"/>
  <c r="AE21" i="17" a="1"/>
  <c r="AE21" i="17" s="1"/>
  <c r="AE22" i="17" a="1"/>
  <c r="AE22" i="17" s="1"/>
  <c r="AE23" i="17" a="1"/>
  <c r="AE23" i="17" s="1"/>
  <c r="AE24" i="17" a="1"/>
  <c r="AE24" i="17" s="1"/>
  <c r="AE25" i="17" a="1"/>
  <c r="AE25" i="17" s="1"/>
  <c r="AE26" i="17" a="1"/>
  <c r="AE26" i="17" s="1"/>
  <c r="AE20" i="17" a="1"/>
  <c r="AE20" i="17" s="1"/>
  <c r="C38" i="17" a="1"/>
  <c r="C38" i="17" s="1"/>
  <c r="D38" i="17" a="1"/>
  <c r="D38" i="17" s="1"/>
  <c r="E38" i="17" a="1"/>
  <c r="E38" i="17" s="1"/>
  <c r="F38" i="17" a="1"/>
  <c r="F38" i="17" s="1"/>
  <c r="G38" i="17" a="1"/>
  <c r="G38" i="17" s="1"/>
  <c r="H38" i="17" a="1"/>
  <c r="H38" i="17" s="1"/>
  <c r="I38" i="17" a="1"/>
  <c r="I38" i="17" s="1"/>
  <c r="J38" i="17" a="1"/>
  <c r="J38" i="17" s="1"/>
  <c r="K38" i="17" a="1"/>
  <c r="K38" i="17" s="1"/>
  <c r="L38" i="17" a="1"/>
  <c r="L38" i="17" s="1"/>
  <c r="M38" i="17" a="1"/>
  <c r="M38" i="17" s="1"/>
  <c r="N38" i="17" a="1"/>
  <c r="N38" i="17" s="1"/>
  <c r="O38" i="17" a="1"/>
  <c r="O38" i="17" s="1"/>
  <c r="P38" i="17" a="1"/>
  <c r="P38" i="17" s="1"/>
  <c r="Q38" i="17" a="1"/>
  <c r="Q38" i="17" s="1"/>
  <c r="R38" i="17" a="1"/>
  <c r="R38" i="17" s="1"/>
  <c r="S38" i="17" a="1"/>
  <c r="S38" i="17" s="1"/>
  <c r="T38" i="17" a="1"/>
  <c r="T38" i="17" s="1"/>
  <c r="U38" i="17" a="1"/>
  <c r="U38" i="17" s="1"/>
  <c r="V38" i="17" a="1"/>
  <c r="V38" i="17" s="1"/>
  <c r="W38" i="17" a="1"/>
  <c r="W38" i="17" s="1"/>
  <c r="X38" i="17" a="1"/>
  <c r="X38" i="17" s="1"/>
  <c r="Y38" i="17" a="1"/>
  <c r="Y38" i="17" s="1"/>
  <c r="Z38" i="17" a="1"/>
  <c r="Z38" i="17" s="1"/>
  <c r="AA38" i="17" a="1"/>
  <c r="AA38" i="17" s="1"/>
  <c r="AB38" i="17" a="1"/>
  <c r="AB38" i="17" s="1"/>
  <c r="AC38" i="17" a="1"/>
  <c r="AC38" i="17" s="1"/>
  <c r="C41" i="17" a="1"/>
  <c r="C41" i="17" s="1"/>
  <c r="D41" i="17" a="1"/>
  <c r="D41" i="17" s="1"/>
  <c r="E41" i="17" a="1"/>
  <c r="E41" i="17" s="1"/>
  <c r="F41" i="17" a="1"/>
  <c r="F41" i="17" s="1"/>
  <c r="G41" i="17" a="1"/>
  <c r="G41" i="17" s="1"/>
  <c r="H41" i="17" a="1"/>
  <c r="H41" i="17" s="1"/>
  <c r="I41" i="17" a="1"/>
  <c r="I41" i="17" s="1"/>
  <c r="J41" i="17" a="1"/>
  <c r="J41" i="17" s="1"/>
  <c r="K41" i="17" a="1"/>
  <c r="K41" i="17" s="1"/>
  <c r="L41" i="17" a="1"/>
  <c r="L41" i="17" s="1"/>
  <c r="M41" i="17" a="1"/>
  <c r="M41" i="17" s="1"/>
  <c r="N41" i="17" a="1"/>
  <c r="N41" i="17" s="1"/>
  <c r="AD38" i="17" a="1"/>
  <c r="AD38" i="17" s="1"/>
  <c r="AE84" i="17"/>
  <c r="AE38" i="17" a="1"/>
  <c r="AE38" i="17" s="1"/>
  <c r="AE75" i="17"/>
  <c r="AE143" i="17"/>
  <c r="AE142" i="17"/>
  <c r="AE90" i="17"/>
  <c r="AE73" i="17"/>
  <c r="AD28" i="17"/>
  <c r="AD32" i="17"/>
  <c r="AS3" i="21"/>
  <c r="AE48" i="17" a="1"/>
  <c r="AE48" i="17" s="1"/>
  <c r="AE51" i="17" a="1"/>
  <c r="AE51" i="17" s="1"/>
  <c r="AE55" i="17" a="1"/>
  <c r="AE55" i="17" s="1"/>
  <c r="AE54" i="17" a="1"/>
  <c r="AE54" i="17" s="1"/>
  <c r="AE44" i="17" a="1"/>
  <c r="AE44" i="17" s="1"/>
  <c r="AE47" i="17" a="1"/>
  <c r="AE47" i="17" s="1"/>
  <c r="AE49" i="17" a="1"/>
  <c r="AE49" i="17" s="1"/>
  <c r="AE50" i="17" a="1"/>
  <c r="AE50" i="17" s="1"/>
  <c r="AE31" i="17" a="1"/>
  <c r="AE31" i="17" s="1"/>
  <c r="AE53" i="17" a="1"/>
  <c r="AE53" i="17" s="1"/>
  <c r="AE52" i="17" a="1"/>
  <c r="AE52" i="17" s="1"/>
  <c r="AE30" i="17" a="1"/>
  <c r="AE30" i="17" s="1"/>
  <c r="AE79" i="17"/>
  <c r="M506" i="18"/>
  <c r="AE64" i="17"/>
  <c r="AE67" i="17"/>
  <c r="AE66" i="17"/>
  <c r="J506" i="18"/>
  <c r="K506" i="18"/>
  <c r="AE60" i="17"/>
  <c r="AE71" i="17"/>
  <c r="AE81" i="17"/>
  <c r="AE96" i="17"/>
  <c r="AE62" i="17"/>
  <c r="AE69" i="17"/>
  <c r="AE77" i="17"/>
  <c r="AE86" i="17"/>
  <c r="AE105" i="17"/>
  <c r="AE63" i="17"/>
  <c r="AE59" i="17"/>
  <c r="AE70" i="17"/>
  <c r="AE74" i="17"/>
  <c r="AE78" i="17"/>
  <c r="AE82" i="17"/>
  <c r="AE89" i="17"/>
  <c r="AE107" i="17"/>
  <c r="AE61" i="17"/>
  <c r="AE65" i="17"/>
  <c r="AE68" i="17"/>
  <c r="AE72" i="17"/>
  <c r="AE76" i="17"/>
  <c r="AE80" i="17"/>
  <c r="AE85" i="17"/>
  <c r="AE91" i="17"/>
  <c r="AE102" i="17"/>
  <c r="AE83" i="17"/>
  <c r="AE87" i="17"/>
  <c r="AE93" i="17"/>
  <c r="AE98" i="17"/>
  <c r="AE111" i="17"/>
  <c r="AE88" i="17"/>
  <c r="AE92" i="17"/>
  <c r="AE95" i="17"/>
  <c r="AE103" i="17"/>
  <c r="AE112" i="17"/>
  <c r="AE94" i="17"/>
  <c r="AE100" i="17"/>
  <c r="AE106" i="17"/>
  <c r="AE114" i="17"/>
  <c r="AE99" i="17"/>
  <c r="AE108" i="17"/>
  <c r="AE110" i="17"/>
  <c r="AE116" i="17"/>
  <c r="AE97" i="17"/>
  <c r="AE101" i="17"/>
  <c r="AE104" i="17"/>
  <c r="AE109" i="17"/>
  <c r="AE115" i="17"/>
  <c r="X34" i="25"/>
  <c r="B37" i="25"/>
  <c r="C36" i="25"/>
  <c r="AH36" i="25" s="1"/>
  <c r="T36" i="25" s="1"/>
  <c r="V35" i="25"/>
  <c r="AB35" i="25" s="1"/>
  <c r="Y35" i="25"/>
  <c r="AE3" i="4"/>
  <c r="AE117" i="17"/>
  <c r="AE113" i="17"/>
  <c r="AF3" i="17"/>
  <c r="AM523" i="14"/>
  <c r="AB128" i="17"/>
  <c r="AB24" i="4" s="1"/>
  <c r="H8" i="18"/>
  <c r="I8" i="18" s="1"/>
  <c r="H7" i="18"/>
  <c r="I7" i="18" s="1"/>
  <c r="H9" i="18"/>
  <c r="I9" i="18" s="1"/>
  <c r="L6" i="18"/>
  <c r="F6" i="18" s="1"/>
  <c r="O144" i="17"/>
  <c r="O25" i="4" s="1"/>
  <c r="T144" i="17"/>
  <c r="T25" i="4" s="1"/>
  <c r="I144" i="17"/>
  <c r="I25" i="4" s="1"/>
  <c r="Y144" i="17"/>
  <c r="Y25" i="4" s="1"/>
  <c r="D144" i="17"/>
  <c r="D25" i="4" s="1"/>
  <c r="L144" i="17"/>
  <c r="L25" i="4" s="1"/>
  <c r="W144" i="17"/>
  <c r="W25" i="4" s="1"/>
  <c r="M144" i="17"/>
  <c r="M25" i="4" s="1"/>
  <c r="G144" i="17"/>
  <c r="G25" i="4" s="1"/>
  <c r="Q144" i="17"/>
  <c r="Q25" i="4" s="1"/>
  <c r="C144" i="17"/>
  <c r="C25" i="4" s="1"/>
  <c r="K144" i="17"/>
  <c r="K25" i="4" s="1"/>
  <c r="R144" i="17"/>
  <c r="R25" i="4" s="1"/>
  <c r="V144" i="17"/>
  <c r="V25" i="4" s="1"/>
  <c r="AN523" i="14"/>
  <c r="H144" i="17"/>
  <c r="H25" i="4" s="1"/>
  <c r="W506" i="18"/>
  <c r="AC6" i="18"/>
  <c r="AC8" i="18"/>
  <c r="AM9" i="14" s="1"/>
  <c r="AC9" i="18"/>
  <c r="AM10" i="14" s="1"/>
  <c r="X144" i="17"/>
  <c r="X25" i="4" s="1"/>
  <c r="S144" i="17"/>
  <c r="S25" i="4" s="1"/>
  <c r="U144" i="17"/>
  <c r="U25" i="4" s="1"/>
  <c r="E144" i="17"/>
  <c r="E25" i="4" s="1"/>
  <c r="P144" i="17"/>
  <c r="P25" i="4" s="1"/>
  <c r="J144" i="17"/>
  <c r="J25" i="4" s="1"/>
  <c r="F144" i="17"/>
  <c r="F25" i="4" s="1"/>
  <c r="N144" i="17"/>
  <c r="N25" i="4" s="1"/>
  <c r="M522" i="18"/>
  <c r="Z144" i="17"/>
  <c r="Z25" i="4" s="1"/>
  <c r="AA144" i="17"/>
  <c r="AA25" i="4" s="1"/>
  <c r="AB144" i="17"/>
  <c r="AB25" i="4" s="1"/>
  <c r="O39" i="17" l="1"/>
  <c r="O41" i="17"/>
  <c r="AF118" i="17"/>
  <c r="AF119" i="17"/>
  <c r="AF120" i="17"/>
  <c r="AF121" i="17"/>
  <c r="AF122" i="17"/>
  <c r="AF123" i="17"/>
  <c r="AF124" i="17"/>
  <c r="AF126" i="17"/>
  <c r="AF127" i="17"/>
  <c r="AF125" i="17"/>
  <c r="AS4" i="21"/>
  <c r="AS5" i="21"/>
  <c r="AF21" i="17" a="1"/>
  <c r="AF21" i="17" s="1"/>
  <c r="AF22" i="17" a="1"/>
  <c r="AF22" i="17" s="1"/>
  <c r="AF23" i="17" a="1"/>
  <c r="AF23" i="17" s="1"/>
  <c r="AF24" i="17" a="1"/>
  <c r="AF24" i="17" s="1"/>
  <c r="AF25" i="17" a="1"/>
  <c r="AF25" i="17" s="1"/>
  <c r="AF26" i="17" a="1"/>
  <c r="AF26" i="17" s="1"/>
  <c r="AF20" i="17" a="1"/>
  <c r="AF20" i="17" s="1"/>
  <c r="C40" i="17" a="1"/>
  <c r="C40" i="17" s="1"/>
  <c r="D40" i="17" a="1"/>
  <c r="D40" i="17" s="1"/>
  <c r="E40" i="17" a="1"/>
  <c r="E40" i="17" s="1"/>
  <c r="F40" i="17" a="1"/>
  <c r="F40" i="17" s="1"/>
  <c r="G40" i="17" a="1"/>
  <c r="G40" i="17" s="1"/>
  <c r="H40" i="17" a="1"/>
  <c r="H40" i="17" s="1"/>
  <c r="I40" i="17" a="1"/>
  <c r="I40" i="17" s="1"/>
  <c r="J40" i="17" a="1"/>
  <c r="J40" i="17" s="1"/>
  <c r="K40" i="17" a="1"/>
  <c r="K40" i="17" s="1"/>
  <c r="L40" i="17" a="1"/>
  <c r="L40" i="17" s="1"/>
  <c r="M40" i="17" a="1"/>
  <c r="M40" i="17" s="1"/>
  <c r="N40" i="17" a="1"/>
  <c r="N40" i="17" s="1"/>
  <c r="P40" i="17" a="1"/>
  <c r="P40" i="17" s="1"/>
  <c r="Q40" i="17" a="1"/>
  <c r="Q40" i="17" s="1"/>
  <c r="R40" i="17" a="1"/>
  <c r="R40" i="17" s="1"/>
  <c r="S40" i="17" a="1"/>
  <c r="S40" i="17" s="1"/>
  <c r="T40" i="17" a="1"/>
  <c r="T40" i="17" s="1"/>
  <c r="U40" i="17" a="1"/>
  <c r="U40" i="17" s="1"/>
  <c r="V40" i="17" a="1"/>
  <c r="V40" i="17" s="1"/>
  <c r="W40" i="17" a="1"/>
  <c r="W40" i="17" s="1"/>
  <c r="X40" i="17" a="1"/>
  <c r="X40" i="17" s="1"/>
  <c r="Y40" i="17" a="1"/>
  <c r="Y40" i="17" s="1"/>
  <c r="Z40" i="17" a="1"/>
  <c r="Z40" i="17" s="1"/>
  <c r="AA40" i="17" a="1"/>
  <c r="AA40" i="17" s="1"/>
  <c r="AB40" i="17" a="1"/>
  <c r="AB40" i="17" s="1"/>
  <c r="AC40" i="17" a="1"/>
  <c r="AC40" i="17" s="1"/>
  <c r="AD40" i="17" a="1"/>
  <c r="AD40" i="17" s="1"/>
  <c r="AE40" i="17" a="1"/>
  <c r="AE40" i="17" s="1"/>
  <c r="AF38" i="17" a="1"/>
  <c r="AF38" i="17" s="1"/>
  <c r="AF40" i="17" a="1"/>
  <c r="AF40" i="17" s="1"/>
  <c r="AF143" i="17"/>
  <c r="AF142" i="17"/>
  <c r="AE28" i="17"/>
  <c r="AF64" i="17"/>
  <c r="AF44" i="17" a="1"/>
  <c r="AF44" i="17" s="1"/>
  <c r="AF49" i="17" a="1"/>
  <c r="AF49" i="17" s="1"/>
  <c r="AF31" i="17" a="1"/>
  <c r="AF31" i="17" s="1"/>
  <c r="AF50" i="17" a="1"/>
  <c r="AF50" i="17" s="1"/>
  <c r="AF53" i="17" a="1"/>
  <c r="AF53" i="17" s="1"/>
  <c r="AF52" i="17" a="1"/>
  <c r="AF52" i="17" s="1"/>
  <c r="AF54" i="17" a="1"/>
  <c r="AF54" i="17" s="1"/>
  <c r="AF51" i="17" a="1"/>
  <c r="AF51" i="17" s="1"/>
  <c r="AF47" i="17" a="1"/>
  <c r="AF47" i="17" s="1"/>
  <c r="AF48" i="17" a="1"/>
  <c r="AF48" i="17" s="1"/>
  <c r="AF55" i="17" a="1"/>
  <c r="AF55" i="17" s="1"/>
  <c r="AF30" i="17" a="1"/>
  <c r="AF30" i="17" s="1"/>
  <c r="AE32" i="17"/>
  <c r="H6" i="18"/>
  <c r="L506" i="18"/>
  <c r="AF70" i="17"/>
  <c r="AF81" i="17"/>
  <c r="AC35" i="25"/>
  <c r="X35" i="25"/>
  <c r="V36" i="25"/>
  <c r="Y36" i="25"/>
  <c r="AF90" i="17"/>
  <c r="C37" i="25"/>
  <c r="AH37" i="25" s="1"/>
  <c r="T37" i="25" s="1"/>
  <c r="B38" i="25"/>
  <c r="AF87" i="17"/>
  <c r="AF73" i="17"/>
  <c r="AF97" i="17"/>
  <c r="AF61" i="17"/>
  <c r="AF78" i="17"/>
  <c r="AF65" i="17"/>
  <c r="AF74" i="17"/>
  <c r="AF82" i="17"/>
  <c r="AF108" i="17"/>
  <c r="AF60" i="17"/>
  <c r="AF69" i="17"/>
  <c r="AF77" i="17"/>
  <c r="AF66" i="17"/>
  <c r="AF62" i="17"/>
  <c r="AF67" i="17"/>
  <c r="AF71" i="17"/>
  <c r="AF75" i="17"/>
  <c r="AF79" i="17"/>
  <c r="AF83" i="17"/>
  <c r="AF91" i="17"/>
  <c r="AF113" i="17"/>
  <c r="AF59" i="17"/>
  <c r="AF63" i="17"/>
  <c r="AF68" i="17"/>
  <c r="AF72" i="17"/>
  <c r="AF76" i="17"/>
  <c r="AF80" i="17"/>
  <c r="AF86" i="17"/>
  <c r="AF84" i="17"/>
  <c r="AF88" i="17"/>
  <c r="AF93" i="17"/>
  <c r="AF100" i="17"/>
  <c r="AF116" i="17"/>
  <c r="AF85" i="17"/>
  <c r="AF89" i="17"/>
  <c r="AF101" i="17"/>
  <c r="AF92" i="17"/>
  <c r="AF96" i="17"/>
  <c r="AF105" i="17"/>
  <c r="AF94" i="17"/>
  <c r="AF98" i="17"/>
  <c r="AF103" i="17"/>
  <c r="AF109" i="17"/>
  <c r="AF117" i="17"/>
  <c r="AF95" i="17"/>
  <c r="AF99" i="17"/>
  <c r="AF104" i="17"/>
  <c r="AF112" i="17"/>
  <c r="AF102" i="17"/>
  <c r="AF106" i="17"/>
  <c r="AF110" i="17"/>
  <c r="AF114" i="17"/>
  <c r="AF3" i="4"/>
  <c r="AF107" i="17"/>
  <c r="AF111" i="17"/>
  <c r="AF115" i="17"/>
  <c r="AT3" i="21"/>
  <c r="AG3" i="17"/>
  <c r="AC128" i="17"/>
  <c r="AC24" i="4" s="1"/>
  <c r="AC130" i="17"/>
  <c r="AC134" i="17"/>
  <c r="AC138" i="17"/>
  <c r="AC132" i="17"/>
  <c r="AC140" i="17"/>
  <c r="AC131" i="17"/>
  <c r="AC135" i="17"/>
  <c r="AC139" i="17"/>
  <c r="AC133" i="17"/>
  <c r="AC137" i="17"/>
  <c r="AC141" i="17"/>
  <c r="AC136" i="17"/>
  <c r="U9" i="18"/>
  <c r="I6" i="18"/>
  <c r="AF37" i="17" s="1" a="1"/>
  <c r="AF37" i="17" s="1"/>
  <c r="U7" i="18"/>
  <c r="AL8" i="14" s="1"/>
  <c r="U8" i="18"/>
  <c r="AL9" i="14" s="1"/>
  <c r="AM7" i="14"/>
  <c r="AC506" i="18"/>
  <c r="AG118" i="17" l="1"/>
  <c r="AG119" i="17"/>
  <c r="AG120" i="17"/>
  <c r="AG121" i="17"/>
  <c r="AG122" i="17"/>
  <c r="AG123" i="17"/>
  <c r="AG124" i="17"/>
  <c r="AG125" i="17"/>
  <c r="AG126" i="17"/>
  <c r="AG127" i="17"/>
  <c r="AT4" i="21"/>
  <c r="AT5" i="21"/>
  <c r="AD9" i="18"/>
  <c r="AN10" i="14" s="1"/>
  <c r="AL10" i="14"/>
  <c r="AF34" i="17" a="1"/>
  <c r="AF34" i="17" s="1"/>
  <c r="C34" i="17" a="1"/>
  <c r="C34" i="17" s="1"/>
  <c r="AG21" i="17" a="1"/>
  <c r="AG21" i="17" s="1"/>
  <c r="AG22" i="17" a="1"/>
  <c r="AG22" i="17" s="1"/>
  <c r="AG23" i="17" a="1"/>
  <c r="AG23" i="17" s="1"/>
  <c r="AG24" i="17" a="1"/>
  <c r="AG24" i="17" s="1"/>
  <c r="AG25" i="17" a="1"/>
  <c r="AG25" i="17" s="1"/>
  <c r="AG26" i="17" a="1"/>
  <c r="AG26" i="17" s="1"/>
  <c r="AG20" i="17" a="1"/>
  <c r="AG20" i="17" s="1"/>
  <c r="C35" i="17" a="1"/>
  <c r="C35" i="17" s="1"/>
  <c r="D35" i="17" a="1"/>
  <c r="D35" i="17" s="1"/>
  <c r="E35" i="17" a="1"/>
  <c r="E35" i="17" s="1"/>
  <c r="F35" i="17" a="1"/>
  <c r="F35" i="17" s="1"/>
  <c r="G35" i="17" a="1"/>
  <c r="G35" i="17" s="1"/>
  <c r="H35" i="17" a="1"/>
  <c r="H35" i="17" s="1"/>
  <c r="I35" i="17" a="1"/>
  <c r="I35" i="17" s="1"/>
  <c r="J35" i="17" a="1"/>
  <c r="J35" i="17" s="1"/>
  <c r="K35" i="17" a="1"/>
  <c r="K35" i="17" s="1"/>
  <c r="L35" i="17" a="1"/>
  <c r="L35" i="17" s="1"/>
  <c r="M35" i="17" a="1"/>
  <c r="M35" i="17" s="1"/>
  <c r="N35" i="17" a="1"/>
  <c r="N35" i="17" s="1"/>
  <c r="O35" i="17" a="1"/>
  <c r="O35" i="17" s="1"/>
  <c r="P35" i="17" a="1"/>
  <c r="P35" i="17" s="1"/>
  <c r="Q35" i="17" a="1"/>
  <c r="Q35" i="17" s="1"/>
  <c r="R35" i="17" a="1"/>
  <c r="R35" i="17" s="1"/>
  <c r="S35" i="17" a="1"/>
  <c r="S35" i="17" s="1"/>
  <c r="T35" i="17" a="1"/>
  <c r="T35" i="17" s="1"/>
  <c r="U35" i="17" a="1"/>
  <c r="U35" i="17" s="1"/>
  <c r="V35" i="17" a="1"/>
  <c r="V35" i="17" s="1"/>
  <c r="W35" i="17" a="1"/>
  <c r="W35" i="17" s="1"/>
  <c r="X35" i="17" a="1"/>
  <c r="X35" i="17" s="1"/>
  <c r="Y35" i="17" a="1"/>
  <c r="Y35" i="17" s="1"/>
  <c r="Z35" i="17" a="1"/>
  <c r="Z35" i="17" s="1"/>
  <c r="AA35" i="17" a="1"/>
  <c r="AA35" i="17" s="1"/>
  <c r="AB35" i="17" a="1"/>
  <c r="AB35" i="17" s="1"/>
  <c r="AC35" i="17" a="1"/>
  <c r="AC35" i="17" s="1"/>
  <c r="AD35" i="17" a="1"/>
  <c r="AD35" i="17" s="1"/>
  <c r="AE35" i="17" a="1"/>
  <c r="AE35" i="17" s="1"/>
  <c r="C36" i="17" a="1"/>
  <c r="C36" i="17" s="1"/>
  <c r="D36" i="17" a="1"/>
  <c r="D36" i="17" s="1"/>
  <c r="E36" i="17" a="1"/>
  <c r="E36" i="17" s="1"/>
  <c r="F36" i="17" a="1"/>
  <c r="F36" i="17" s="1"/>
  <c r="G36" i="17" a="1"/>
  <c r="G36" i="17" s="1"/>
  <c r="H36" i="17" a="1"/>
  <c r="H36" i="17" s="1"/>
  <c r="I36" i="17" a="1"/>
  <c r="I36" i="17" s="1"/>
  <c r="J36" i="17" a="1"/>
  <c r="J36" i="17" s="1"/>
  <c r="K36" i="17" a="1"/>
  <c r="K36" i="17" s="1"/>
  <c r="L36" i="17" a="1"/>
  <c r="L36" i="17" s="1"/>
  <c r="M36" i="17" a="1"/>
  <c r="M36" i="17" s="1"/>
  <c r="N36" i="17" a="1"/>
  <c r="N36" i="17" s="1"/>
  <c r="O36" i="17" a="1"/>
  <c r="O36" i="17" s="1"/>
  <c r="P36" i="17" a="1"/>
  <c r="P36" i="17" s="1"/>
  <c r="Q36" i="17" a="1"/>
  <c r="Q36" i="17" s="1"/>
  <c r="R36" i="17" a="1"/>
  <c r="R36" i="17" s="1"/>
  <c r="S36" i="17" a="1"/>
  <c r="S36" i="17" s="1"/>
  <c r="T36" i="17" a="1"/>
  <c r="T36" i="17" s="1"/>
  <c r="U36" i="17" a="1"/>
  <c r="U36" i="17" s="1"/>
  <c r="V36" i="17" a="1"/>
  <c r="V36" i="17" s="1"/>
  <c r="W36" i="17" a="1"/>
  <c r="W36" i="17" s="1"/>
  <c r="X36" i="17" a="1"/>
  <c r="X36" i="17" s="1"/>
  <c r="Y36" i="17" a="1"/>
  <c r="Y36" i="17" s="1"/>
  <c r="Z36" i="17" a="1"/>
  <c r="Z36" i="17" s="1"/>
  <c r="AA36" i="17" a="1"/>
  <c r="AA36" i="17" s="1"/>
  <c r="AB36" i="17" a="1"/>
  <c r="AB36" i="17" s="1"/>
  <c r="AC36" i="17" a="1"/>
  <c r="AC36" i="17" s="1"/>
  <c r="AD36" i="17" a="1"/>
  <c r="AD36" i="17" s="1"/>
  <c r="AE36" i="17" a="1"/>
  <c r="AE36" i="17" s="1"/>
  <c r="AF35" i="17" a="1"/>
  <c r="AF35" i="17" s="1"/>
  <c r="AF36" i="17" a="1"/>
  <c r="AF36" i="17" s="1"/>
  <c r="C37" i="17" a="1"/>
  <c r="C37" i="17" s="1"/>
  <c r="D37" i="17" a="1"/>
  <c r="D37" i="17" s="1"/>
  <c r="E37" i="17" a="1"/>
  <c r="E37" i="17" s="1"/>
  <c r="F37" i="17" a="1"/>
  <c r="F37" i="17" s="1"/>
  <c r="G37" i="17" a="1"/>
  <c r="G37" i="17" s="1"/>
  <c r="H37" i="17" a="1"/>
  <c r="H37" i="17" s="1"/>
  <c r="I37" i="17" a="1"/>
  <c r="I37" i="17" s="1"/>
  <c r="J37" i="17" a="1"/>
  <c r="J37" i="17" s="1"/>
  <c r="K37" i="17" a="1"/>
  <c r="K37" i="17" s="1"/>
  <c r="L37" i="17" a="1"/>
  <c r="L37" i="17" s="1"/>
  <c r="M37" i="17" a="1"/>
  <c r="M37" i="17" s="1"/>
  <c r="N37" i="17" a="1"/>
  <c r="N37" i="17" s="1"/>
  <c r="O37" i="17" a="1"/>
  <c r="O37" i="17" s="1"/>
  <c r="P37" i="17" a="1"/>
  <c r="P37" i="17" s="1"/>
  <c r="Q37" i="17" a="1"/>
  <c r="Q37" i="17" s="1"/>
  <c r="R37" i="17" a="1"/>
  <c r="R37" i="17" s="1"/>
  <c r="S37" i="17" a="1"/>
  <c r="S37" i="17" s="1"/>
  <c r="T37" i="17" a="1"/>
  <c r="T37" i="17" s="1"/>
  <c r="U37" i="17" a="1"/>
  <c r="U37" i="17" s="1"/>
  <c r="V37" i="17" a="1"/>
  <c r="V37" i="17" s="1"/>
  <c r="W37" i="17" a="1"/>
  <c r="W37" i="17" s="1"/>
  <c r="X37" i="17" a="1"/>
  <c r="X37" i="17" s="1"/>
  <c r="Y37" i="17" a="1"/>
  <c r="Y37" i="17" s="1"/>
  <c r="Z37" i="17" a="1"/>
  <c r="Z37" i="17" s="1"/>
  <c r="AA37" i="17" a="1"/>
  <c r="AA37" i="17" s="1"/>
  <c r="AB37" i="17" a="1"/>
  <c r="AB37" i="17" s="1"/>
  <c r="AC37" i="17" a="1"/>
  <c r="AC37" i="17" s="1"/>
  <c r="AD37" i="17" a="1"/>
  <c r="AD37" i="17" s="1"/>
  <c r="AE37" i="17" a="1"/>
  <c r="AE37" i="17" s="1"/>
  <c r="D34" i="17" a="1"/>
  <c r="D34" i="17" s="1"/>
  <c r="E34" i="17" a="1"/>
  <c r="E34" i="17" s="1"/>
  <c r="F34" i="17" a="1"/>
  <c r="F34" i="17" s="1"/>
  <c r="G34" i="17" a="1"/>
  <c r="G34" i="17" s="1"/>
  <c r="H34" i="17" a="1"/>
  <c r="H34" i="17" s="1"/>
  <c r="I34" i="17" a="1"/>
  <c r="I34" i="17" s="1"/>
  <c r="J34" i="17" a="1"/>
  <c r="J34" i="17" s="1"/>
  <c r="K34" i="17" a="1"/>
  <c r="K34" i="17" s="1"/>
  <c r="L34" i="17" a="1"/>
  <c r="L34" i="17" s="1"/>
  <c r="M34" i="17" a="1"/>
  <c r="M34" i="17" s="1"/>
  <c r="N34" i="17" a="1"/>
  <c r="N34" i="17" s="1"/>
  <c r="O34" i="17" a="1"/>
  <c r="O34" i="17" s="1"/>
  <c r="P34" i="17" a="1"/>
  <c r="P34" i="17" s="1"/>
  <c r="Q34" i="17" a="1"/>
  <c r="Q34" i="17" s="1"/>
  <c r="R34" i="17" a="1"/>
  <c r="R34" i="17" s="1"/>
  <c r="S34" i="17" a="1"/>
  <c r="S34" i="17" s="1"/>
  <c r="T34" i="17" a="1"/>
  <c r="T34" i="17" s="1"/>
  <c r="U34" i="17" a="1"/>
  <c r="U34" i="17" s="1"/>
  <c r="V34" i="17" a="1"/>
  <c r="V34" i="17" s="1"/>
  <c r="W34" i="17" a="1"/>
  <c r="W34" i="17" s="1"/>
  <c r="X34" i="17" a="1"/>
  <c r="X34" i="17" s="1"/>
  <c r="Y34" i="17" a="1"/>
  <c r="Y34" i="17" s="1"/>
  <c r="Z34" i="17" a="1"/>
  <c r="Z34" i="17" s="1"/>
  <c r="AA34" i="17" a="1"/>
  <c r="AA34" i="17" s="1"/>
  <c r="AB34" i="17" a="1"/>
  <c r="AB34" i="17" s="1"/>
  <c r="AC34" i="17" a="1"/>
  <c r="AC34" i="17" s="1"/>
  <c r="AD34" i="17" a="1"/>
  <c r="AD34" i="17" s="1"/>
  <c r="AE34" i="17" a="1"/>
  <c r="AE34" i="17" s="1"/>
  <c r="AG35" i="17" a="1"/>
  <c r="AG35" i="17" s="1"/>
  <c r="AG34" i="17" a="1"/>
  <c r="AG34" i="17" s="1"/>
  <c r="AG38" i="17" a="1"/>
  <c r="AG38" i="17" s="1"/>
  <c r="AG40" i="17" a="1"/>
  <c r="AG40" i="17" s="1"/>
  <c r="AG37" i="17" a="1"/>
  <c r="AG37" i="17" s="1"/>
  <c r="AG36" i="17" a="1"/>
  <c r="AG36" i="17" s="1"/>
  <c r="AG142" i="17"/>
  <c r="AG143" i="17"/>
  <c r="AF32" i="17"/>
  <c r="AG65" i="17"/>
  <c r="AG44" i="17" a="1"/>
  <c r="AG44" i="17" s="1"/>
  <c r="AG50" i="17" a="1"/>
  <c r="AG50" i="17" s="1"/>
  <c r="AG48" i="17" a="1"/>
  <c r="AG48" i="17" s="1"/>
  <c r="AG53" i="17" a="1"/>
  <c r="AG53" i="17" s="1"/>
  <c r="AG52" i="17" a="1"/>
  <c r="AG52" i="17" s="1"/>
  <c r="AG55" i="17" a="1"/>
  <c r="AG55" i="17" s="1"/>
  <c r="AG54" i="17" a="1"/>
  <c r="AG54" i="17" s="1"/>
  <c r="AG49" i="17" a="1"/>
  <c r="AG49" i="17" s="1"/>
  <c r="AG51" i="17" a="1"/>
  <c r="AG51" i="17" s="1"/>
  <c r="AG31" i="17" a="1"/>
  <c r="AG31" i="17" s="1"/>
  <c r="AG47" i="17" a="1"/>
  <c r="AG47" i="17" s="1"/>
  <c r="AG30" i="17" a="1"/>
  <c r="AG30" i="17" s="1"/>
  <c r="AF28" i="17"/>
  <c r="I506" i="18"/>
  <c r="F506" i="18"/>
  <c r="H506" i="18"/>
  <c r="G506" i="18"/>
  <c r="AG62" i="17"/>
  <c r="AG69" i="17"/>
  <c r="AG59" i="17"/>
  <c r="AG63" i="17"/>
  <c r="AG70" i="17"/>
  <c r="AG60" i="17"/>
  <c r="AG64" i="17"/>
  <c r="AG116" i="17"/>
  <c r="AG61" i="17"/>
  <c r="V37" i="25"/>
  <c r="Y37" i="25"/>
  <c r="B39" i="25"/>
  <c r="C38" i="25"/>
  <c r="AH38" i="25" s="1"/>
  <c r="T38" i="25" s="1"/>
  <c r="X36" i="25"/>
  <c r="AG87" i="17"/>
  <c r="AG66" i="17"/>
  <c r="AG74" i="17"/>
  <c r="AG68" i="17"/>
  <c r="AG88" i="17"/>
  <c r="AG67" i="17"/>
  <c r="AG71" i="17"/>
  <c r="AG75" i="17"/>
  <c r="AG78" i="17"/>
  <c r="AG72" i="17"/>
  <c r="AG76" i="17"/>
  <c r="AG82" i="17"/>
  <c r="AG73" i="17"/>
  <c r="AG77" i="17"/>
  <c r="AG115" i="17"/>
  <c r="AG79" i="17"/>
  <c r="AG83" i="17"/>
  <c r="AG89" i="17"/>
  <c r="AG80" i="17"/>
  <c r="AG84" i="17"/>
  <c r="AG93" i="17"/>
  <c r="AG81" i="17"/>
  <c r="AG86" i="17"/>
  <c r="AG96" i="17"/>
  <c r="AG85" i="17"/>
  <c r="AG90" i="17"/>
  <c r="AG98" i="17"/>
  <c r="AG91" i="17"/>
  <c r="AG94" i="17"/>
  <c r="AG100" i="17"/>
  <c r="AG92" i="17"/>
  <c r="AG95" i="17"/>
  <c r="AG104" i="17"/>
  <c r="AG97" i="17"/>
  <c r="AG101" i="17"/>
  <c r="AG106" i="17"/>
  <c r="AG102" i="17"/>
  <c r="AG108" i="17"/>
  <c r="AG99" i="17"/>
  <c r="AG103" i="17"/>
  <c r="AG112" i="17"/>
  <c r="AG105" i="17"/>
  <c r="AG109" i="17"/>
  <c r="AG113" i="17"/>
  <c r="AG117" i="17"/>
  <c r="AG110" i="17"/>
  <c r="AG114" i="17"/>
  <c r="AG3" i="4"/>
  <c r="AG107" i="17"/>
  <c r="AG111" i="17"/>
  <c r="AH3" i="17"/>
  <c r="AU3" i="21"/>
  <c r="AD128" i="17"/>
  <c r="AD24" i="4" s="1"/>
  <c r="AD132" i="17"/>
  <c r="AD130" i="17"/>
  <c r="AD136" i="17"/>
  <c r="AD133" i="17"/>
  <c r="AD137" i="17"/>
  <c r="AD141" i="17"/>
  <c r="AD131" i="17"/>
  <c r="AD135" i="17"/>
  <c r="AD139" i="17"/>
  <c r="AD134" i="17"/>
  <c r="AD138" i="17"/>
  <c r="AD140" i="17"/>
  <c r="AC144" i="17"/>
  <c r="AC25" i="4" s="1"/>
  <c r="U6" i="18"/>
  <c r="AD6" i="18" s="1"/>
  <c r="AD8" i="18"/>
  <c r="AN9" i="14" s="1"/>
  <c r="AD7" i="18"/>
  <c r="AN8" i="14" s="1"/>
  <c r="AM507" i="14"/>
  <c r="AH121" i="17" l="1"/>
  <c r="AH120" i="17"/>
  <c r="AH123" i="17"/>
  <c r="AH124" i="17"/>
  <c r="AH125" i="17"/>
  <c r="AH126" i="17"/>
  <c r="AH119" i="17"/>
  <c r="AH118" i="17"/>
  <c r="AH122" i="17"/>
  <c r="AH127" i="17"/>
  <c r="AU4" i="21"/>
  <c r="AU5" i="21"/>
  <c r="AH21" i="17" a="1"/>
  <c r="AH21" i="17" s="1"/>
  <c r="AH22" i="17" a="1"/>
  <c r="AH22" i="17" s="1"/>
  <c r="AH23" i="17" a="1"/>
  <c r="AH23" i="17" s="1"/>
  <c r="AH24" i="17" a="1"/>
  <c r="AH24" i="17" s="1"/>
  <c r="AH25" i="17" a="1"/>
  <c r="AH25" i="17" s="1"/>
  <c r="AH26" i="17" a="1"/>
  <c r="AH26" i="17" s="1"/>
  <c r="AH20" i="17" a="1"/>
  <c r="AH20" i="17" s="1"/>
  <c r="AL7" i="14"/>
  <c r="AH35" i="17" a="1"/>
  <c r="AH35" i="17" s="1"/>
  <c r="AH34" i="17" a="1"/>
  <c r="AH34" i="17" s="1"/>
  <c r="AH38" i="17" a="1"/>
  <c r="AH38" i="17" s="1"/>
  <c r="AH40" i="17" a="1"/>
  <c r="AH40" i="17" s="1"/>
  <c r="AH37" i="17" a="1"/>
  <c r="AH37" i="17" s="1"/>
  <c r="AH36" i="17" a="1"/>
  <c r="AH36" i="17" s="1"/>
  <c r="AH143" i="17"/>
  <c r="AH142" i="17"/>
  <c r="AG28" i="17"/>
  <c r="AH47" i="17" a="1"/>
  <c r="AH47" i="17" s="1"/>
  <c r="AH31" i="17" a="1"/>
  <c r="AH31" i="17" s="1"/>
  <c r="AH48" i="17" a="1"/>
  <c r="AH48" i="17" s="1"/>
  <c r="AH50" i="17" a="1"/>
  <c r="AH50" i="17" s="1"/>
  <c r="AH49" i="17" a="1"/>
  <c r="AH49" i="17" s="1"/>
  <c r="AH54" i="17" a="1"/>
  <c r="AH54" i="17" s="1"/>
  <c r="AH44" i="17" a="1"/>
  <c r="AH44" i="17" s="1"/>
  <c r="AH51" i="17" a="1"/>
  <c r="AH51" i="17" s="1"/>
  <c r="AH53" i="17" a="1"/>
  <c r="AH53" i="17" s="1"/>
  <c r="AH52" i="17" a="1"/>
  <c r="AH52" i="17" s="1"/>
  <c r="AH55" i="17" a="1"/>
  <c r="AH55" i="17" s="1"/>
  <c r="AH30" i="17" a="1"/>
  <c r="AH30" i="17" s="1"/>
  <c r="AG32" i="17"/>
  <c r="AG45" i="17"/>
  <c r="AE45" i="17"/>
  <c r="V45" i="17"/>
  <c r="U45" i="17"/>
  <c r="T45" i="17"/>
  <c r="F45" i="17"/>
  <c r="Y45" i="17"/>
  <c r="AF45" i="17"/>
  <c r="W45" i="17"/>
  <c r="N45" i="17"/>
  <c r="M45" i="17"/>
  <c r="Q45" i="17"/>
  <c r="X45" i="17"/>
  <c r="O45" i="17"/>
  <c r="H45" i="17"/>
  <c r="G45" i="17"/>
  <c r="J45" i="17"/>
  <c r="P45" i="17"/>
  <c r="I45" i="17"/>
  <c r="D45" i="17"/>
  <c r="Z45" i="17"/>
  <c r="AA45" i="17"/>
  <c r="R45" i="17"/>
  <c r="S45" i="17"/>
  <c r="K45" i="17"/>
  <c r="AD45" i="17"/>
  <c r="AC45" i="17"/>
  <c r="AB45" i="17"/>
  <c r="L45" i="17"/>
  <c r="E45" i="17"/>
  <c r="V38" i="25"/>
  <c r="AB38" i="25" s="1"/>
  <c r="Y38" i="25"/>
  <c r="X37" i="25"/>
  <c r="B40" i="25"/>
  <c r="C39" i="25"/>
  <c r="AH39" i="25" s="1"/>
  <c r="T39" i="25" s="1"/>
  <c r="AH67" i="17"/>
  <c r="U506" i="18"/>
  <c r="AH78" i="17"/>
  <c r="AH84" i="17"/>
  <c r="AH61" i="17"/>
  <c r="AH62" i="17"/>
  <c r="AH71" i="17"/>
  <c r="AH102" i="17"/>
  <c r="AH65" i="17"/>
  <c r="AH73" i="17"/>
  <c r="AH85" i="17"/>
  <c r="AH110" i="17"/>
  <c r="AH59" i="17"/>
  <c r="AH66" i="17"/>
  <c r="AH77" i="17"/>
  <c r="AH90" i="17"/>
  <c r="AH70" i="17"/>
  <c r="AH75" i="17"/>
  <c r="AH82" i="17"/>
  <c r="AH89" i="17"/>
  <c r="AH101" i="17"/>
  <c r="AH63" i="17"/>
  <c r="AH69" i="17"/>
  <c r="AH74" i="17"/>
  <c r="AH80" i="17"/>
  <c r="AH88" i="17"/>
  <c r="AH96" i="17"/>
  <c r="AH113" i="17"/>
  <c r="AH60" i="17"/>
  <c r="AH64" i="17"/>
  <c r="AH68" i="17"/>
  <c r="AH72" i="17"/>
  <c r="AH76" i="17"/>
  <c r="AH81" i="17"/>
  <c r="AH86" i="17"/>
  <c r="AH92" i="17"/>
  <c r="AH97" i="17"/>
  <c r="AH105" i="17"/>
  <c r="AH117" i="17"/>
  <c r="AH98" i="17"/>
  <c r="AH109" i="17"/>
  <c r="AH79" i="17"/>
  <c r="AH83" i="17"/>
  <c r="AH87" i="17"/>
  <c r="AH91" i="17"/>
  <c r="AH94" i="17"/>
  <c r="AH100" i="17"/>
  <c r="AH106" i="17"/>
  <c r="AH114" i="17"/>
  <c r="AH104" i="17"/>
  <c r="AH108" i="17"/>
  <c r="AH112" i="17"/>
  <c r="AH116" i="17"/>
  <c r="AV3" i="21"/>
  <c r="AH3" i="4"/>
  <c r="AH93" i="17"/>
  <c r="AH95" i="17"/>
  <c r="AH99" i="17"/>
  <c r="AH103" i="17"/>
  <c r="AH107" i="17"/>
  <c r="AH111" i="17"/>
  <c r="AH115" i="17"/>
  <c r="AI3" i="17"/>
  <c r="AE132" i="17"/>
  <c r="AE136" i="17"/>
  <c r="AE140" i="17"/>
  <c r="AE130" i="17"/>
  <c r="AE134" i="17"/>
  <c r="AE138" i="17"/>
  <c r="AE133" i="17"/>
  <c r="AE137" i="17"/>
  <c r="AE141" i="17"/>
  <c r="AE131" i="17"/>
  <c r="AE135" i="17"/>
  <c r="AE139" i="17"/>
  <c r="AD144" i="17"/>
  <c r="AD25" i="4" s="1"/>
  <c r="AE128" i="17"/>
  <c r="AE24" i="4" s="1"/>
  <c r="AL507" i="14"/>
  <c r="AN7" i="14"/>
  <c r="AD506" i="18"/>
  <c r="E39" i="21" s="1"/>
  <c r="AI118" i="17" l="1"/>
  <c r="AI119" i="17"/>
  <c r="AI120" i="17"/>
  <c r="AI121" i="17"/>
  <c r="AI122" i="17"/>
  <c r="AI123" i="17"/>
  <c r="AI124" i="17"/>
  <c r="AI125" i="17"/>
  <c r="AI126" i="17"/>
  <c r="AI127" i="17"/>
  <c r="AV4" i="21"/>
  <c r="AV5" i="21"/>
  <c r="AI21" i="17" a="1"/>
  <c r="AI21" i="17" s="1"/>
  <c r="AI22" i="17" a="1"/>
  <c r="AI22" i="17" s="1"/>
  <c r="AI23" i="17" a="1"/>
  <c r="AI23" i="17" s="1"/>
  <c r="AI24" i="17" a="1"/>
  <c r="AI24" i="17" s="1"/>
  <c r="AI25" i="17" a="1"/>
  <c r="AI25" i="17" s="1"/>
  <c r="AI26" i="17" a="1"/>
  <c r="AI26" i="17" s="1"/>
  <c r="AI20" i="17" a="1"/>
  <c r="AI20" i="17" s="1"/>
  <c r="AI35" i="17" a="1"/>
  <c r="AI35" i="17" s="1"/>
  <c r="AI34" i="17" a="1"/>
  <c r="AI34" i="17" s="1"/>
  <c r="AI38" i="17" a="1"/>
  <c r="AI38" i="17" s="1"/>
  <c r="AI40" i="17" a="1"/>
  <c r="AI40" i="17" s="1"/>
  <c r="AI37" i="17" a="1"/>
  <c r="AI37" i="17" s="1"/>
  <c r="AI36" i="17" a="1"/>
  <c r="AI36" i="17" s="1"/>
  <c r="AI142" i="17"/>
  <c r="AI143" i="17"/>
  <c r="AH32" i="17"/>
  <c r="AH45" i="17"/>
  <c r="AI31" i="17" a="1"/>
  <c r="AI31" i="17" s="1"/>
  <c r="AI48" i="17" a="1"/>
  <c r="AI48" i="17" s="1"/>
  <c r="AI52" i="17" a="1"/>
  <c r="AI52" i="17" s="1"/>
  <c r="AI55" i="17" a="1"/>
  <c r="AI55" i="17" s="1"/>
  <c r="AI44" i="17" a="1"/>
  <c r="AI44" i="17" s="1"/>
  <c r="AI47" i="17" a="1"/>
  <c r="AI47" i="17" s="1"/>
  <c r="AI51" i="17" a="1"/>
  <c r="AI51" i="17" s="1"/>
  <c r="AI54" i="17" a="1"/>
  <c r="AI54" i="17" s="1"/>
  <c r="AI49" i="17" a="1"/>
  <c r="AI49" i="17" s="1"/>
  <c r="AI53" i="17" a="1"/>
  <c r="AI53" i="17" s="1"/>
  <c r="AI50" i="17" a="1"/>
  <c r="AI50" i="17" s="1"/>
  <c r="AI30" i="17" a="1"/>
  <c r="AI30" i="17" s="1"/>
  <c r="AH28" i="17"/>
  <c r="AC38" i="25"/>
  <c r="X38" i="25"/>
  <c r="V39" i="25"/>
  <c r="Y39" i="25"/>
  <c r="AI67" i="17"/>
  <c r="C40" i="25"/>
  <c r="AH40" i="25" s="1"/>
  <c r="T40" i="25" s="1"/>
  <c r="B41" i="25"/>
  <c r="AI100" i="17"/>
  <c r="AI79" i="17"/>
  <c r="AI61" i="17"/>
  <c r="AI59" i="17"/>
  <c r="AI64" i="17"/>
  <c r="AI72" i="17"/>
  <c r="AI60" i="17"/>
  <c r="AI65" i="17"/>
  <c r="AI73" i="17"/>
  <c r="AI63" i="17"/>
  <c r="AI68" i="17"/>
  <c r="AI84" i="17"/>
  <c r="AI69" i="17"/>
  <c r="AI75" i="17"/>
  <c r="AI71" i="17"/>
  <c r="AI76" i="17"/>
  <c r="AI62" i="17"/>
  <c r="AI66" i="17"/>
  <c r="AI70" i="17"/>
  <c r="AI74" i="17"/>
  <c r="AI77" i="17"/>
  <c r="AI81" i="17"/>
  <c r="AI88" i="17"/>
  <c r="AI89" i="17"/>
  <c r="AI83" i="17"/>
  <c r="AI97" i="17"/>
  <c r="AI78" i="17"/>
  <c r="AI80" i="17"/>
  <c r="AI85" i="17"/>
  <c r="AI3" i="4"/>
  <c r="AI90" i="17"/>
  <c r="AI108" i="17"/>
  <c r="AI82" i="17"/>
  <c r="AI86" i="17"/>
  <c r="AI93" i="17"/>
  <c r="AI94" i="17"/>
  <c r="AI114" i="17"/>
  <c r="AI87" i="17"/>
  <c r="AI92" i="17"/>
  <c r="AI96" i="17"/>
  <c r="AI101" i="17"/>
  <c r="AI95" i="17"/>
  <c r="AI104" i="17"/>
  <c r="AI105" i="17"/>
  <c r="AI109" i="17"/>
  <c r="AI113" i="17"/>
  <c r="AI91" i="17"/>
  <c r="AI98" i="17"/>
  <c r="AI102" i="17"/>
  <c r="AI106" i="17"/>
  <c r="AI110" i="17"/>
  <c r="AI115" i="17"/>
  <c r="AI99" i="17"/>
  <c r="AI103" i="17"/>
  <c r="AI107" i="17"/>
  <c r="AI111" i="17"/>
  <c r="AI117" i="17"/>
  <c r="AW3" i="21"/>
  <c r="AI112" i="17"/>
  <c r="AI116" i="17"/>
  <c r="AJ3" i="17"/>
  <c r="AF128" i="17"/>
  <c r="AF24" i="4" s="1"/>
  <c r="AF131" i="17"/>
  <c r="AF139" i="17"/>
  <c r="AF135" i="17"/>
  <c r="AF133" i="17"/>
  <c r="AF137" i="17"/>
  <c r="AF132" i="17"/>
  <c r="AF136" i="17"/>
  <c r="AF140" i="17"/>
  <c r="AF130" i="17"/>
  <c r="AF134" i="17"/>
  <c r="AF138" i="17"/>
  <c r="AF141" i="17"/>
  <c r="AE144" i="17"/>
  <c r="AE25" i="4" s="1"/>
  <c r="AN507" i="14"/>
  <c r="AJ118" i="17" l="1"/>
  <c r="AJ119" i="17"/>
  <c r="AJ120" i="17"/>
  <c r="AJ121" i="17"/>
  <c r="AJ122" i="17"/>
  <c r="AJ123" i="17"/>
  <c r="AJ125" i="17"/>
  <c r="AJ127" i="17"/>
  <c r="AJ124" i="17"/>
  <c r="AJ126" i="17"/>
  <c r="AW4" i="21"/>
  <c r="AW5" i="21"/>
  <c r="AJ21" i="17" a="1"/>
  <c r="AJ21" i="17" s="1"/>
  <c r="AJ22" i="17" a="1"/>
  <c r="AJ22" i="17" s="1"/>
  <c r="AJ23" i="17" a="1"/>
  <c r="AJ23" i="17" s="1"/>
  <c r="AJ24" i="17" a="1"/>
  <c r="AJ24" i="17" s="1"/>
  <c r="AJ25" i="17" a="1"/>
  <c r="AJ25" i="17" s="1"/>
  <c r="AJ26" i="17" a="1"/>
  <c r="AJ26" i="17" s="1"/>
  <c r="AJ20" i="17" a="1"/>
  <c r="AJ20" i="17" s="1"/>
  <c r="AJ36" i="17" a="1"/>
  <c r="AJ36" i="17" s="1"/>
  <c r="AJ35" i="17" a="1"/>
  <c r="AJ35" i="17" s="1"/>
  <c r="AJ34" i="17" a="1"/>
  <c r="AJ34" i="17" s="1"/>
  <c r="AJ38" i="17" a="1"/>
  <c r="AJ38" i="17" s="1"/>
  <c r="AJ40" i="17" a="1"/>
  <c r="AJ40" i="17" s="1"/>
  <c r="AJ37" i="17" a="1"/>
  <c r="AJ37" i="17" s="1"/>
  <c r="AJ143" i="17"/>
  <c r="AJ142" i="17"/>
  <c r="AI32" i="17"/>
  <c r="AI28" i="17"/>
  <c r="AJ63" i="17"/>
  <c r="AJ31" i="17" a="1"/>
  <c r="AJ31" i="17" s="1"/>
  <c r="AJ49" i="17" a="1"/>
  <c r="AJ49" i="17" s="1"/>
  <c r="AJ52" i="17" a="1"/>
  <c r="AJ52" i="17" s="1"/>
  <c r="AJ48" i="17" a="1"/>
  <c r="AJ48" i="17" s="1"/>
  <c r="AJ50" i="17" a="1"/>
  <c r="AJ50" i="17" s="1"/>
  <c r="AJ55" i="17" a="1"/>
  <c r="AJ55" i="17" s="1"/>
  <c r="AJ54" i="17" a="1"/>
  <c r="AJ54" i="17" s="1"/>
  <c r="AJ44" i="17" a="1"/>
  <c r="AJ44" i="17" s="1"/>
  <c r="AJ47" i="17" a="1"/>
  <c r="AJ47" i="17" s="1"/>
  <c r="AJ51" i="17" a="1"/>
  <c r="AJ51" i="17" s="1"/>
  <c r="AJ53" i="17" a="1"/>
  <c r="AJ53" i="17" s="1"/>
  <c r="AJ30" i="17" a="1"/>
  <c r="AJ30" i="17" s="1"/>
  <c r="AI45" i="17"/>
  <c r="AJ66" i="17"/>
  <c r="V40" i="25"/>
  <c r="Y40" i="25"/>
  <c r="AJ69" i="17"/>
  <c r="AJ61" i="17"/>
  <c r="AJ79" i="17"/>
  <c r="B42" i="25"/>
  <c r="C41" i="25"/>
  <c r="AH41" i="25" s="1"/>
  <c r="T41" i="25" s="1"/>
  <c r="X39" i="25"/>
  <c r="AJ59" i="17"/>
  <c r="AJ65" i="17"/>
  <c r="AJ76" i="17"/>
  <c r="AJ62" i="17"/>
  <c r="AJ67" i="17"/>
  <c r="AJ98" i="17"/>
  <c r="AJ97" i="17"/>
  <c r="AJ72" i="17"/>
  <c r="AJ92" i="17"/>
  <c r="AJ71" i="17"/>
  <c r="AJ80" i="17"/>
  <c r="AJ60" i="17"/>
  <c r="AJ64" i="17"/>
  <c r="AJ68" i="17"/>
  <c r="AJ73" i="17"/>
  <c r="AJ90" i="17"/>
  <c r="AJ85" i="17"/>
  <c r="AJ70" i="17"/>
  <c r="AJ75" i="17"/>
  <c r="AJ84" i="17"/>
  <c r="AX3" i="21"/>
  <c r="AJ77" i="17"/>
  <c r="AJ83" i="17"/>
  <c r="AJ88" i="17"/>
  <c r="AJ107" i="17"/>
  <c r="AJ81" i="17"/>
  <c r="AJ87" i="17"/>
  <c r="AJ106" i="17"/>
  <c r="AJ74" i="17"/>
  <c r="AJ78" i="17"/>
  <c r="AJ82" i="17"/>
  <c r="AJ86" i="17"/>
  <c r="AJ91" i="17"/>
  <c r="AJ94" i="17"/>
  <c r="AJ101" i="17"/>
  <c r="AJ114" i="17"/>
  <c r="AJ96" i="17"/>
  <c r="AJ102" i="17"/>
  <c r="AJ115" i="17"/>
  <c r="AJ89" i="17"/>
  <c r="AJ93" i="17"/>
  <c r="AJ95" i="17"/>
  <c r="AJ99" i="17"/>
  <c r="AJ103" i="17"/>
  <c r="AJ110" i="17"/>
  <c r="AJ100" i="17"/>
  <c r="AJ105" i="17"/>
  <c r="AJ111" i="17"/>
  <c r="AJ104" i="17"/>
  <c r="AJ108" i="17"/>
  <c r="AJ112" i="17"/>
  <c r="AJ116" i="17"/>
  <c r="AJ3" i="4"/>
  <c r="AJ109" i="17"/>
  <c r="AJ113" i="17"/>
  <c r="AJ117" i="17"/>
  <c r="AK3" i="17"/>
  <c r="AG128" i="17"/>
  <c r="AG24" i="4" s="1"/>
  <c r="AF144" i="17"/>
  <c r="AF25" i="4" s="1"/>
  <c r="AG131" i="17"/>
  <c r="AG135" i="17"/>
  <c r="AG139" i="17"/>
  <c r="AG141" i="17"/>
  <c r="AG130" i="17"/>
  <c r="AG134" i="17"/>
  <c r="AG138" i="17"/>
  <c r="AG132" i="17"/>
  <c r="AG136" i="17"/>
  <c r="AG140" i="17"/>
  <c r="AG133" i="17"/>
  <c r="AG137" i="17"/>
  <c r="BK12" i="4"/>
  <c r="BK11" i="4"/>
  <c r="BK8" i="4"/>
  <c r="AK118" i="17" l="1"/>
  <c r="AK119" i="17"/>
  <c r="AK120" i="17"/>
  <c r="AK121" i="17"/>
  <c r="AK122" i="17"/>
  <c r="AK123" i="17"/>
  <c r="AK124" i="17"/>
  <c r="AK125" i="17"/>
  <c r="AK126" i="17"/>
  <c r="AK127" i="17"/>
  <c r="AX4" i="21"/>
  <c r="AX5" i="21"/>
  <c r="AK21" i="17" a="1"/>
  <c r="AK21" i="17" s="1"/>
  <c r="AK22" i="17" a="1"/>
  <c r="AK22" i="17" s="1"/>
  <c r="AK23" i="17" a="1"/>
  <c r="AK23" i="17" s="1"/>
  <c r="AK24" i="17" a="1"/>
  <c r="AK24" i="17" s="1"/>
  <c r="AK25" i="17" a="1"/>
  <c r="AK25" i="17" s="1"/>
  <c r="AK26" i="17" a="1"/>
  <c r="AK26" i="17" s="1"/>
  <c r="AK20" i="17" a="1"/>
  <c r="AK20" i="17" s="1"/>
  <c r="AK36" i="17" a="1"/>
  <c r="AK36" i="17" s="1"/>
  <c r="AK35" i="17" a="1"/>
  <c r="AK35" i="17" s="1"/>
  <c r="AK34" i="17" a="1"/>
  <c r="AK34" i="17" s="1"/>
  <c r="AK38" i="17" a="1"/>
  <c r="AK38" i="17" s="1"/>
  <c r="AK40" i="17" a="1"/>
  <c r="AK40" i="17" s="1"/>
  <c r="AK37" i="17" a="1"/>
  <c r="AK37" i="17" s="1"/>
  <c r="AK142" i="17"/>
  <c r="AK143" i="17"/>
  <c r="AJ32" i="17"/>
  <c r="AK44" i="17" a="1"/>
  <c r="AK44" i="17" s="1"/>
  <c r="AK54" i="17" a="1"/>
  <c r="AK54" i="17" s="1"/>
  <c r="AK31" i="17" a="1"/>
  <c r="AK31" i="17" s="1"/>
  <c r="AK53" i="17" a="1"/>
  <c r="AK53" i="17" s="1"/>
  <c r="AK52" i="17" a="1"/>
  <c r="AK52" i="17" s="1"/>
  <c r="AK49" i="17" a="1"/>
  <c r="AK49" i="17" s="1"/>
  <c r="AK55" i="17" a="1"/>
  <c r="AK55" i="17" s="1"/>
  <c r="AK47" i="17" a="1"/>
  <c r="AK47" i="17" s="1"/>
  <c r="AK51" i="17" a="1"/>
  <c r="AK51" i="17" s="1"/>
  <c r="AK48" i="17" a="1"/>
  <c r="AK48" i="17" s="1"/>
  <c r="AK50" i="17" a="1"/>
  <c r="AK50" i="17" s="1"/>
  <c r="AK30" i="17" a="1"/>
  <c r="AK30" i="17" s="1"/>
  <c r="AJ45" i="17"/>
  <c r="AJ28" i="17"/>
  <c r="X40" i="25"/>
  <c r="V41" i="25"/>
  <c r="AB41" i="25" s="1"/>
  <c r="Y41" i="25"/>
  <c r="B43" i="25"/>
  <c r="C42" i="25"/>
  <c r="AH42" i="25" s="1"/>
  <c r="T42" i="25" s="1"/>
  <c r="AK86" i="17"/>
  <c r="AK66" i="17"/>
  <c r="AK64" i="17"/>
  <c r="AK76" i="17"/>
  <c r="AK80" i="17"/>
  <c r="AK60" i="17"/>
  <c r="AK71" i="17"/>
  <c r="AK95" i="17"/>
  <c r="AK59" i="17"/>
  <c r="AK70" i="17"/>
  <c r="AK87" i="17"/>
  <c r="AK63" i="17"/>
  <c r="AK68" i="17"/>
  <c r="AK75" i="17"/>
  <c r="AK3" i="4"/>
  <c r="AK62" i="17"/>
  <c r="AK67" i="17"/>
  <c r="AK72" i="17"/>
  <c r="AK81" i="17"/>
  <c r="AK100" i="17"/>
  <c r="AK61" i="17"/>
  <c r="AK65" i="17"/>
  <c r="AK69" i="17"/>
  <c r="AK73" i="17"/>
  <c r="AK77" i="17"/>
  <c r="AK82" i="17"/>
  <c r="AK90" i="17"/>
  <c r="AK109" i="17"/>
  <c r="AK74" i="17"/>
  <c r="AK78" i="17"/>
  <c r="AK85" i="17"/>
  <c r="AK91" i="17"/>
  <c r="AK93" i="17"/>
  <c r="AK96" i="17"/>
  <c r="AK101" i="17"/>
  <c r="AK111" i="17"/>
  <c r="AK79" i="17"/>
  <c r="AK83" i="17"/>
  <c r="AK89" i="17"/>
  <c r="AK97" i="17"/>
  <c r="AK104" i="17"/>
  <c r="AK116" i="17"/>
  <c r="AK99" i="17"/>
  <c r="AK105" i="17"/>
  <c r="AK84" i="17"/>
  <c r="AK88" i="17"/>
  <c r="AK92" i="17"/>
  <c r="AK94" i="17"/>
  <c r="AK98" i="17"/>
  <c r="AK102" i="17"/>
  <c r="AK107" i="17"/>
  <c r="AK112" i="17"/>
  <c r="AK103" i="17"/>
  <c r="AK108" i="17"/>
  <c r="AK113" i="17"/>
  <c r="AK115" i="17"/>
  <c r="AK117" i="17"/>
  <c r="AK106" i="17"/>
  <c r="AK110" i="17"/>
  <c r="AK114" i="17"/>
  <c r="AL3" i="17"/>
  <c r="AY3" i="21"/>
  <c r="AH128" i="17"/>
  <c r="AH24" i="4" s="1"/>
  <c r="AG144" i="17"/>
  <c r="AG25" i="4" s="1"/>
  <c r="AH133" i="17"/>
  <c r="AH137" i="17"/>
  <c r="AH141" i="17"/>
  <c r="AH131" i="17"/>
  <c r="AH135" i="17"/>
  <c r="AH139" i="17"/>
  <c r="AH130" i="17"/>
  <c r="AH134" i="17"/>
  <c r="AH138" i="17"/>
  <c r="AH132" i="17"/>
  <c r="AH136" i="17"/>
  <c r="AH140" i="17"/>
  <c r="AL118" i="17" l="1"/>
  <c r="AL121" i="17"/>
  <c r="AL122" i="17"/>
  <c r="AL124" i="17"/>
  <c r="AL125" i="17"/>
  <c r="AL126" i="17"/>
  <c r="AL120" i="17"/>
  <c r="AL119" i="17"/>
  <c r="AL127" i="17"/>
  <c r="AL123" i="17"/>
  <c r="AY4" i="21"/>
  <c r="AY5" i="21"/>
  <c r="AL21" i="17" a="1"/>
  <c r="AL21" i="17" s="1"/>
  <c r="AL22" i="17" a="1"/>
  <c r="AL22" i="17" s="1"/>
  <c r="AL23" i="17" a="1"/>
  <c r="AL23" i="17" s="1"/>
  <c r="AL24" i="17" a="1"/>
  <c r="AL24" i="17" s="1"/>
  <c r="AL25" i="17" a="1"/>
  <c r="AL25" i="17" s="1"/>
  <c r="AL26" i="17" a="1"/>
  <c r="AL26" i="17" s="1"/>
  <c r="AL20" i="17" a="1"/>
  <c r="AL20" i="17" s="1"/>
  <c r="AL37" i="17" a="1"/>
  <c r="AL37" i="17" s="1"/>
  <c r="AL36" i="17" a="1"/>
  <c r="AL36" i="17" s="1"/>
  <c r="AL35" i="17" a="1"/>
  <c r="AL35" i="17" s="1"/>
  <c r="AL34" i="17" a="1"/>
  <c r="AL34" i="17" s="1"/>
  <c r="AL38" i="17" a="1"/>
  <c r="AL38" i="17" s="1"/>
  <c r="AL40" i="17" a="1"/>
  <c r="AL40" i="17" s="1"/>
  <c r="AL142" i="17"/>
  <c r="AL143" i="17"/>
  <c r="AK28" i="17"/>
  <c r="AK32" i="17"/>
  <c r="AK45" i="17"/>
  <c r="AL66" i="17"/>
  <c r="AL47" i="17" a="1"/>
  <c r="AL47" i="17" s="1"/>
  <c r="AL49" i="17" a="1"/>
  <c r="AL49" i="17" s="1"/>
  <c r="AL51" i="17" a="1"/>
  <c r="AL51" i="17" s="1"/>
  <c r="AL54" i="17" a="1"/>
  <c r="AL54" i="17" s="1"/>
  <c r="AL50" i="17" a="1"/>
  <c r="AL50" i="17" s="1"/>
  <c r="AL53" i="17" a="1"/>
  <c r="AL53" i="17" s="1"/>
  <c r="AL48" i="17" a="1"/>
  <c r="AL48" i="17" s="1"/>
  <c r="AL31" i="17" a="1"/>
  <c r="AL31" i="17" s="1"/>
  <c r="AL52" i="17" a="1"/>
  <c r="AL52" i="17" s="1"/>
  <c r="AL55" i="17" a="1"/>
  <c r="AL55" i="17" s="1"/>
  <c r="AL44" i="17" a="1"/>
  <c r="AL44" i="17" s="1"/>
  <c r="AL30" i="17" a="1"/>
  <c r="AL30" i="17" s="1"/>
  <c r="AL60" i="17"/>
  <c r="AL69" i="17"/>
  <c r="AL77" i="17"/>
  <c r="AL61" i="17"/>
  <c r="AL88" i="17"/>
  <c r="V42" i="25"/>
  <c r="Y42" i="25"/>
  <c r="B44" i="25"/>
  <c r="C43" i="25"/>
  <c r="AH43" i="25" s="1"/>
  <c r="T43" i="25" s="1"/>
  <c r="AL63" i="17"/>
  <c r="AL71" i="17"/>
  <c r="AL96" i="17"/>
  <c r="AL59" i="17"/>
  <c r="AL65" i="17"/>
  <c r="AL74" i="17"/>
  <c r="AC41" i="25"/>
  <c r="X41" i="25"/>
  <c r="AL94" i="17"/>
  <c r="AL70" i="17"/>
  <c r="AL75" i="17"/>
  <c r="AL89" i="17"/>
  <c r="AL62" i="17"/>
  <c r="AL67" i="17"/>
  <c r="AL73" i="17"/>
  <c r="AL81" i="17"/>
  <c r="AL80" i="17"/>
  <c r="AL115" i="17"/>
  <c r="AL64" i="17"/>
  <c r="AL68" i="17"/>
  <c r="AL72" i="17"/>
  <c r="AL76" i="17"/>
  <c r="AL84" i="17"/>
  <c r="AL92" i="17"/>
  <c r="AL100" i="17"/>
  <c r="AL85" i="17"/>
  <c r="AL93" i="17"/>
  <c r="AL101" i="17"/>
  <c r="AL79" i="17"/>
  <c r="AL83" i="17"/>
  <c r="AL87" i="17"/>
  <c r="AL91" i="17"/>
  <c r="AL98" i="17"/>
  <c r="AZ3" i="21"/>
  <c r="AL78" i="17"/>
  <c r="AL82" i="17"/>
  <c r="AL86" i="17"/>
  <c r="AL90" i="17"/>
  <c r="AL97" i="17"/>
  <c r="AL102" i="17"/>
  <c r="AL95" i="17"/>
  <c r="AL99" i="17"/>
  <c r="AL107" i="17"/>
  <c r="AL103" i="17"/>
  <c r="AL108" i="17"/>
  <c r="AL116" i="17"/>
  <c r="AL104" i="17"/>
  <c r="AL111" i="17"/>
  <c r="AL3" i="4"/>
  <c r="AL106" i="17"/>
  <c r="AL112" i="17"/>
  <c r="AL105" i="17"/>
  <c r="AL109" i="17"/>
  <c r="AL113" i="17"/>
  <c r="AL117" i="17"/>
  <c r="AL110" i="17"/>
  <c r="AL114" i="17"/>
  <c r="AM3" i="17"/>
  <c r="AI128" i="17"/>
  <c r="AI24" i="4" s="1"/>
  <c r="AH144" i="17"/>
  <c r="AH25" i="4" s="1"/>
  <c r="AI136" i="17"/>
  <c r="AI132" i="17"/>
  <c r="AI140" i="17"/>
  <c r="AI130" i="17"/>
  <c r="AI134" i="17"/>
  <c r="AI133" i="17"/>
  <c r="AI137" i="17"/>
  <c r="AI141" i="17"/>
  <c r="AI131" i="17"/>
  <c r="AI135" i="17"/>
  <c r="AI139" i="17"/>
  <c r="AI138" i="17"/>
  <c r="AM118" i="17" l="1"/>
  <c r="AM119" i="17"/>
  <c r="AM120" i="17"/>
  <c r="AM121" i="17"/>
  <c r="AM123" i="17"/>
  <c r="AM122" i="17"/>
  <c r="AM124" i="17"/>
  <c r="AM125" i="17"/>
  <c r="AM126" i="17"/>
  <c r="AM127" i="17"/>
  <c r="AZ4" i="21"/>
  <c r="AZ5" i="21"/>
  <c r="AM21" i="17" a="1"/>
  <c r="AM21" i="17" s="1"/>
  <c r="AM22" i="17" a="1"/>
  <c r="AM22" i="17" s="1"/>
  <c r="AM23" i="17" a="1"/>
  <c r="AM23" i="17" s="1"/>
  <c r="AM24" i="17" a="1"/>
  <c r="AM24" i="17" s="1"/>
  <c r="AM25" i="17" a="1"/>
  <c r="AM25" i="17" s="1"/>
  <c r="AM26" i="17" a="1"/>
  <c r="AM26" i="17" s="1"/>
  <c r="AM20" i="17" a="1"/>
  <c r="AM20" i="17" s="1"/>
  <c r="AM37" i="17" a="1"/>
  <c r="AM37" i="17" s="1"/>
  <c r="AM36" i="17" a="1"/>
  <c r="AM36" i="17" s="1"/>
  <c r="AM35" i="17" a="1"/>
  <c r="AM35" i="17" s="1"/>
  <c r="AM34" i="17" a="1"/>
  <c r="AM34" i="17" s="1"/>
  <c r="AM38" i="17" a="1"/>
  <c r="AM38" i="17" s="1"/>
  <c r="AM40" i="17" a="1"/>
  <c r="AM40" i="17" s="1"/>
  <c r="AM143" i="17"/>
  <c r="AM142" i="17"/>
  <c r="AL45" i="17"/>
  <c r="AL32" i="17"/>
  <c r="AM48" i="17" a="1"/>
  <c r="AM48" i="17" s="1"/>
  <c r="AM44" i="17" a="1"/>
  <c r="AM44" i="17" s="1"/>
  <c r="AM47" i="17" a="1"/>
  <c r="AM47" i="17" s="1"/>
  <c r="AM49" i="17" a="1"/>
  <c r="AM49" i="17" s="1"/>
  <c r="AM51" i="17" a="1"/>
  <c r="AM51" i="17" s="1"/>
  <c r="AM55" i="17" a="1"/>
  <c r="AM55" i="17" s="1"/>
  <c r="AM53" i="17" a="1"/>
  <c r="AM53" i="17" s="1"/>
  <c r="AM50" i="17" a="1"/>
  <c r="AM50" i="17" s="1"/>
  <c r="AM52" i="17" a="1"/>
  <c r="AM52" i="17" s="1"/>
  <c r="AM31" i="17" a="1"/>
  <c r="AM31" i="17" s="1"/>
  <c r="AM54" i="17" a="1"/>
  <c r="AM54" i="17" s="1"/>
  <c r="AM30" i="17" a="1"/>
  <c r="AM30" i="17" s="1"/>
  <c r="AL28" i="17"/>
  <c r="X42" i="25"/>
  <c r="Y43" i="25"/>
  <c r="V43" i="25"/>
  <c r="B45" i="25"/>
  <c r="C44" i="25"/>
  <c r="AH44" i="25" s="1"/>
  <c r="T44" i="25" s="1"/>
  <c r="AM68" i="17"/>
  <c r="AM66" i="17"/>
  <c r="AM83" i="17"/>
  <c r="AM70" i="17"/>
  <c r="AM59" i="17"/>
  <c r="AM81" i="17"/>
  <c r="AM62" i="17"/>
  <c r="AM75" i="17"/>
  <c r="AM91" i="17"/>
  <c r="AM63" i="17"/>
  <c r="AM76" i="17"/>
  <c r="AM92" i="17"/>
  <c r="AM60" i="17"/>
  <c r="AM64" i="17"/>
  <c r="AM71" i="17"/>
  <c r="AM77" i="17"/>
  <c r="AM85" i="17"/>
  <c r="AM97" i="17"/>
  <c r="AM67" i="17"/>
  <c r="AM61" i="17"/>
  <c r="AM65" i="17"/>
  <c r="AM72" i="17"/>
  <c r="AM80" i="17"/>
  <c r="AM87" i="17"/>
  <c r="AM99" i="17"/>
  <c r="AM69" i="17"/>
  <c r="AM73" i="17"/>
  <c r="AM79" i="17"/>
  <c r="AM84" i="17"/>
  <c r="AM88" i="17"/>
  <c r="AM94" i="17"/>
  <c r="AM109" i="17"/>
  <c r="AM89" i="17"/>
  <c r="AM104" i="17"/>
  <c r="AM74" i="17"/>
  <c r="AM78" i="17"/>
  <c r="AM82" i="17"/>
  <c r="AM86" i="17"/>
  <c r="AM90" i="17"/>
  <c r="AM96" i="17"/>
  <c r="AM103" i="17"/>
  <c r="AM115" i="17"/>
  <c r="AM93" i="17"/>
  <c r="AM95" i="17"/>
  <c r="AM100" i="17"/>
  <c r="AM110" i="17"/>
  <c r="AM114" i="17"/>
  <c r="AM101" i="17"/>
  <c r="AM105" i="17"/>
  <c r="AM111" i="17"/>
  <c r="AM117" i="17"/>
  <c r="AM98" i="17"/>
  <c r="AM102" i="17"/>
  <c r="AM106" i="17"/>
  <c r="AM113" i="17"/>
  <c r="AM108" i="17"/>
  <c r="AM107" i="17"/>
  <c r="AM112" i="17"/>
  <c r="AM116" i="17"/>
  <c r="AN3" i="17"/>
  <c r="BA3" i="21"/>
  <c r="AM3" i="4"/>
  <c r="AI144" i="17"/>
  <c r="AI25" i="4" s="1"/>
  <c r="AJ132" i="17"/>
  <c r="AJ136" i="17"/>
  <c r="AJ140" i="17"/>
  <c r="AJ130" i="17"/>
  <c r="AJ131" i="17"/>
  <c r="AJ135" i="17"/>
  <c r="AJ139" i="17"/>
  <c r="AJ133" i="17"/>
  <c r="AJ137" i="17"/>
  <c r="AJ141" i="17"/>
  <c r="AJ134" i="17"/>
  <c r="AJ138" i="17"/>
  <c r="AJ128" i="17"/>
  <c r="AJ24" i="4" s="1"/>
  <c r="AW34" i="21"/>
  <c r="AN118" i="17" l="1"/>
  <c r="AN119" i="17"/>
  <c r="AN120" i="17"/>
  <c r="AN121" i="17"/>
  <c r="AN122" i="17"/>
  <c r="AN123" i="17"/>
  <c r="AN126" i="17"/>
  <c r="AN125" i="17"/>
  <c r="AN124" i="17"/>
  <c r="AN127" i="17"/>
  <c r="BA4" i="21"/>
  <c r="BA5" i="21"/>
  <c r="AN21" i="17" a="1"/>
  <c r="AN21" i="17" s="1"/>
  <c r="AN22" i="17" a="1"/>
  <c r="AN22" i="17" s="1"/>
  <c r="AN23" i="17" a="1"/>
  <c r="AN23" i="17" s="1"/>
  <c r="AN24" i="17" a="1"/>
  <c r="AN24" i="17" s="1"/>
  <c r="AN25" i="17" a="1"/>
  <c r="AN25" i="17" s="1"/>
  <c r="AN26" i="17" a="1"/>
  <c r="AN26" i="17" s="1"/>
  <c r="AN20" i="17" a="1"/>
  <c r="AN20" i="17" s="1"/>
  <c r="AN40" i="17" a="1"/>
  <c r="AN40" i="17" s="1"/>
  <c r="AN37" i="17" a="1"/>
  <c r="AN37" i="17" s="1"/>
  <c r="AN36" i="17" a="1"/>
  <c r="AN36" i="17" s="1"/>
  <c r="AN35" i="17" a="1"/>
  <c r="AN35" i="17" s="1"/>
  <c r="AN34" i="17" a="1"/>
  <c r="AN34" i="17" s="1"/>
  <c r="AN38" i="17" a="1"/>
  <c r="AN38" i="17" s="1"/>
  <c r="AN143" i="17"/>
  <c r="AN142" i="17"/>
  <c r="AM32" i="17"/>
  <c r="AM28" i="17"/>
  <c r="AN64" i="17"/>
  <c r="AN44" i="17" a="1"/>
  <c r="AN44" i="17" s="1"/>
  <c r="AN49" i="17" a="1"/>
  <c r="AN49" i="17" s="1"/>
  <c r="AN31" i="17" a="1"/>
  <c r="AN31" i="17" s="1"/>
  <c r="AN53" i="17" a="1"/>
  <c r="AN53" i="17" s="1"/>
  <c r="AN47" i="17" a="1"/>
  <c r="AN47" i="17" s="1"/>
  <c r="AN48" i="17" a="1"/>
  <c r="AN48" i="17" s="1"/>
  <c r="AN52" i="17" a="1"/>
  <c r="AN52" i="17" s="1"/>
  <c r="AN55" i="17" a="1"/>
  <c r="AN55" i="17" s="1"/>
  <c r="AN50" i="17" a="1"/>
  <c r="AN50" i="17" s="1"/>
  <c r="AN54" i="17" a="1"/>
  <c r="AN54" i="17" s="1"/>
  <c r="AN51" i="17" a="1"/>
  <c r="AN51" i="17" s="1"/>
  <c r="AN30" i="17" a="1"/>
  <c r="AN30" i="17" s="1"/>
  <c r="AM45" i="17"/>
  <c r="AN65" i="17"/>
  <c r="AN73" i="17"/>
  <c r="Y44" i="25"/>
  <c r="V44" i="25"/>
  <c r="AN72" i="17"/>
  <c r="B46" i="25"/>
  <c r="C45" i="25"/>
  <c r="AH45" i="25" s="1"/>
  <c r="T45" i="25" s="1"/>
  <c r="AN81" i="17"/>
  <c r="X43" i="25"/>
  <c r="AN69" i="17"/>
  <c r="AN61" i="17"/>
  <c r="AN80" i="17"/>
  <c r="AN60" i="17"/>
  <c r="AN68" i="17"/>
  <c r="AN106" i="17"/>
  <c r="AN62" i="17"/>
  <c r="AN66" i="17"/>
  <c r="AN70" i="17"/>
  <c r="AN76" i="17"/>
  <c r="AN87" i="17"/>
  <c r="AN59" i="17"/>
  <c r="AN63" i="17"/>
  <c r="AN67" i="17"/>
  <c r="AN71" i="17"/>
  <c r="AN77" i="17"/>
  <c r="AN91" i="17"/>
  <c r="AN74" i="17"/>
  <c r="AN78" i="17"/>
  <c r="AN83" i="17"/>
  <c r="AN92" i="17"/>
  <c r="AN75" i="17"/>
  <c r="AN79" i="17"/>
  <c r="AN84" i="17"/>
  <c r="AN94" i="17"/>
  <c r="AN88" i="17"/>
  <c r="AN95" i="17"/>
  <c r="AN85" i="17"/>
  <c r="AN89" i="17"/>
  <c r="AN93" i="17"/>
  <c r="AN101" i="17"/>
  <c r="AN82" i="17"/>
  <c r="AN86" i="17"/>
  <c r="AN90" i="17"/>
  <c r="BB3" i="21"/>
  <c r="AN97" i="17"/>
  <c r="AN102" i="17"/>
  <c r="AN107" i="17"/>
  <c r="AN98" i="17"/>
  <c r="AN103" i="17"/>
  <c r="AN111" i="17"/>
  <c r="AN99" i="17"/>
  <c r="AN105" i="17"/>
  <c r="AN112" i="17"/>
  <c r="AN96" i="17"/>
  <c r="AN100" i="17"/>
  <c r="AN104" i="17"/>
  <c r="AN108" i="17"/>
  <c r="AN116" i="17"/>
  <c r="AN115" i="17"/>
  <c r="AN109" i="17"/>
  <c r="AN113" i="17"/>
  <c r="AN117" i="17"/>
  <c r="AN110" i="17"/>
  <c r="AN114" i="17"/>
  <c r="AO3" i="17"/>
  <c r="AN3" i="4"/>
  <c r="AK128" i="17"/>
  <c r="AK24" i="4" s="1"/>
  <c r="AX34" i="21"/>
  <c r="AK131" i="17"/>
  <c r="AK135" i="17"/>
  <c r="AK133" i="17"/>
  <c r="AK137" i="17"/>
  <c r="AK130" i="17"/>
  <c r="AK134" i="17"/>
  <c r="AK138" i="17"/>
  <c r="AK132" i="17"/>
  <c r="AK136" i="17"/>
  <c r="AK140" i="17"/>
  <c r="AK139" i="17"/>
  <c r="AK141" i="17"/>
  <c r="AJ144" i="17"/>
  <c r="AJ25" i="4" s="1"/>
  <c r="BK42" i="17"/>
  <c r="AO118" i="17" l="1"/>
  <c r="AO119" i="17"/>
  <c r="AO120" i="17"/>
  <c r="AO121" i="17"/>
  <c r="AO122" i="17"/>
  <c r="AO123" i="17"/>
  <c r="AO124" i="17"/>
  <c r="AO125" i="17"/>
  <c r="AO126" i="17"/>
  <c r="AO127" i="17"/>
  <c r="BB4" i="21"/>
  <c r="BB5" i="21"/>
  <c r="AO21" i="17" a="1"/>
  <c r="AO21" i="17" s="1"/>
  <c r="AO22" i="17" a="1"/>
  <c r="AO22" i="17" s="1"/>
  <c r="AO23" i="17" a="1"/>
  <c r="AO23" i="17" s="1"/>
  <c r="AO24" i="17" a="1"/>
  <c r="AO24" i="17" s="1"/>
  <c r="AO25" i="17" a="1"/>
  <c r="AO25" i="17" s="1"/>
  <c r="AO26" i="17" a="1"/>
  <c r="AO26" i="17" s="1"/>
  <c r="AO20" i="17" a="1"/>
  <c r="AO20" i="17" s="1"/>
  <c r="AO40" i="17" a="1"/>
  <c r="AO40" i="17" s="1"/>
  <c r="AO37" i="17" a="1"/>
  <c r="AO37" i="17" s="1"/>
  <c r="AO36" i="17" a="1"/>
  <c r="AO36" i="17" s="1"/>
  <c r="AO35" i="17" a="1"/>
  <c r="AO35" i="17" s="1"/>
  <c r="AO34" i="17" a="1"/>
  <c r="AO34" i="17" s="1"/>
  <c r="AO38" i="17" a="1"/>
  <c r="AO38" i="17" s="1"/>
  <c r="AO143" i="17"/>
  <c r="AO142" i="17"/>
  <c r="X44" i="25"/>
  <c r="AB44" i="25"/>
  <c r="AN28" i="17"/>
  <c r="AN32" i="17"/>
  <c r="AN45" i="17"/>
  <c r="AO44" i="17" a="1"/>
  <c r="AO44" i="17" s="1"/>
  <c r="AO50" i="17" a="1"/>
  <c r="AO50" i="17" s="1"/>
  <c r="AO53" i="17" a="1"/>
  <c r="AO53" i="17" s="1"/>
  <c r="AO51" i="17" a="1"/>
  <c r="AO51" i="17" s="1"/>
  <c r="AO49" i="17" a="1"/>
  <c r="AO49" i="17" s="1"/>
  <c r="AO48" i="17" a="1"/>
  <c r="AO48" i="17" s="1"/>
  <c r="AO52" i="17" a="1"/>
  <c r="AO52" i="17" s="1"/>
  <c r="AO55" i="17" a="1"/>
  <c r="AO55" i="17" s="1"/>
  <c r="AO31" i="17" a="1"/>
  <c r="AO31" i="17" s="1"/>
  <c r="AO47" i="17" a="1"/>
  <c r="AO47" i="17" s="1"/>
  <c r="AO54" i="17" a="1"/>
  <c r="AO54" i="17" s="1"/>
  <c r="AO30" i="17" a="1"/>
  <c r="AO30" i="17" s="1"/>
  <c r="AC44" i="25"/>
  <c r="V45" i="25"/>
  <c r="Y45" i="25"/>
  <c r="C46" i="25"/>
  <c r="AH46" i="25" s="1"/>
  <c r="T46" i="25" s="1"/>
  <c r="B47" i="25"/>
  <c r="AO71" i="17"/>
  <c r="AO109" i="17"/>
  <c r="AO72" i="17"/>
  <c r="AO63" i="17"/>
  <c r="AO79" i="17"/>
  <c r="AO64" i="17"/>
  <c r="AO80" i="17"/>
  <c r="AO59" i="17"/>
  <c r="AO67" i="17"/>
  <c r="AO75" i="17"/>
  <c r="AO85" i="17"/>
  <c r="AO60" i="17"/>
  <c r="AO68" i="17"/>
  <c r="AO76" i="17"/>
  <c r="AO86" i="17"/>
  <c r="AO61" i="17"/>
  <c r="AO65" i="17"/>
  <c r="AO69" i="17"/>
  <c r="AO73" i="17"/>
  <c r="AO77" i="17"/>
  <c r="AO81" i="17"/>
  <c r="AO94" i="17"/>
  <c r="AO62" i="17"/>
  <c r="AO66" i="17"/>
  <c r="AO70" i="17"/>
  <c r="AO74" i="17"/>
  <c r="AO78" i="17"/>
  <c r="AO82" i="17"/>
  <c r="AO95" i="17"/>
  <c r="AO83" i="17"/>
  <c r="AO90" i="17"/>
  <c r="AO101" i="17"/>
  <c r="AO84" i="17"/>
  <c r="AO92" i="17"/>
  <c r="AO102" i="17"/>
  <c r="AO88" i="17"/>
  <c r="AO93" i="17"/>
  <c r="AO96" i="17"/>
  <c r="AO114" i="17"/>
  <c r="AO89" i="17"/>
  <c r="AO98" i="17"/>
  <c r="AO117" i="17"/>
  <c r="BC3" i="21"/>
  <c r="AO87" i="17"/>
  <c r="AO91" i="17"/>
  <c r="AO97" i="17"/>
  <c r="AO106" i="17"/>
  <c r="AO99" i="17"/>
  <c r="AO104" i="17"/>
  <c r="AO110" i="17"/>
  <c r="AO100" i="17"/>
  <c r="AO105" i="17"/>
  <c r="AO113" i="17"/>
  <c r="AO103" i="17"/>
  <c r="AO107" i="17"/>
  <c r="AO111" i="17"/>
  <c r="AO115" i="17"/>
  <c r="AO108" i="17"/>
  <c r="AO112" i="17"/>
  <c r="AO116" i="17"/>
  <c r="AP3" i="17"/>
  <c r="AO3" i="4"/>
  <c r="AK144" i="17"/>
  <c r="AK25" i="4" s="1"/>
  <c r="AL128" i="17"/>
  <c r="AL24" i="4" s="1"/>
  <c r="AY34" i="21"/>
  <c r="AL130" i="17"/>
  <c r="AL137" i="17"/>
  <c r="AL140" i="17"/>
  <c r="AL132" i="17"/>
  <c r="AL138" i="17"/>
  <c r="AL141" i="17"/>
  <c r="AL135" i="17"/>
  <c r="AL139" i="17"/>
  <c r="AL131" i="17"/>
  <c r="AL134" i="17"/>
  <c r="AL136" i="17"/>
  <c r="AL133" i="17"/>
  <c r="AP119" i="17" l="1"/>
  <c r="AP118" i="17"/>
  <c r="AP123" i="17"/>
  <c r="AP124" i="17"/>
  <c r="AP125" i="17"/>
  <c r="AP121" i="17"/>
  <c r="AP120" i="17"/>
  <c r="AP122" i="17"/>
  <c r="AP126" i="17"/>
  <c r="AP127" i="17"/>
  <c r="BC4" i="21"/>
  <c r="BC5" i="21"/>
  <c r="AP21" i="17" a="1"/>
  <c r="AP21" i="17" s="1"/>
  <c r="AP22" i="17" a="1"/>
  <c r="AP22" i="17" s="1"/>
  <c r="AP23" i="17" a="1"/>
  <c r="AP23" i="17" s="1"/>
  <c r="AP24" i="17" a="1"/>
  <c r="AP24" i="17" s="1"/>
  <c r="AP25" i="17" a="1"/>
  <c r="AP25" i="17" s="1"/>
  <c r="AP26" i="17" a="1"/>
  <c r="AP26" i="17" s="1"/>
  <c r="AP20" i="17" a="1"/>
  <c r="AP20" i="17" s="1"/>
  <c r="AP34" i="17" a="1"/>
  <c r="AP34" i="17" s="1"/>
  <c r="AP38" i="17" a="1"/>
  <c r="AP38" i="17" s="1"/>
  <c r="AP40" i="17" a="1"/>
  <c r="AP40" i="17" s="1"/>
  <c r="AP37" i="17" a="1"/>
  <c r="AP37" i="17" s="1"/>
  <c r="AP36" i="17" a="1"/>
  <c r="AP36" i="17" s="1"/>
  <c r="AP35" i="17" a="1"/>
  <c r="AP35" i="17" s="1"/>
  <c r="H62" i="26"/>
  <c r="H56" i="26"/>
  <c r="H61" i="26"/>
  <c r="H55" i="26"/>
  <c r="H60" i="26"/>
  <c r="H54" i="26"/>
  <c r="H59" i="26"/>
  <c r="H58" i="26"/>
  <c r="H45" i="26"/>
  <c r="H51" i="26"/>
  <c r="H50" i="26"/>
  <c r="H44" i="26"/>
  <c r="H49" i="26"/>
  <c r="H43" i="26"/>
  <c r="H52" i="26"/>
  <c r="H63" i="26"/>
  <c r="H48" i="26"/>
  <c r="H42" i="26"/>
  <c r="H46" i="26"/>
  <c r="H38" i="26"/>
  <c r="H32" i="26"/>
  <c r="H37" i="26"/>
  <c r="H31" i="26"/>
  <c r="H53" i="26"/>
  <c r="H36" i="26"/>
  <c r="H30" i="26"/>
  <c r="H39" i="26"/>
  <c r="H35" i="26"/>
  <c r="H29" i="26"/>
  <c r="H40" i="26"/>
  <c r="H34" i="26"/>
  <c r="H57" i="26"/>
  <c r="H47" i="26"/>
  <c r="H41" i="26"/>
  <c r="H33" i="26"/>
  <c r="H22" i="26"/>
  <c r="H16" i="26"/>
  <c r="H27" i="26"/>
  <c r="H21" i="26"/>
  <c r="H15" i="26"/>
  <c r="H26" i="26"/>
  <c r="H20" i="26"/>
  <c r="H14" i="26"/>
  <c r="H28" i="26"/>
  <c r="H25" i="26"/>
  <c r="H19" i="26"/>
  <c r="H24" i="26"/>
  <c r="H18" i="26"/>
  <c r="H23" i="26"/>
  <c r="H17" i="26"/>
  <c r="H7" i="26"/>
  <c r="H13" i="26"/>
  <c r="H12" i="26"/>
  <c r="H6" i="26"/>
  <c r="H11" i="26"/>
  <c r="H5" i="26"/>
  <c r="H10" i="26"/>
  <c r="H9" i="26"/>
  <c r="H8" i="26"/>
  <c r="AP143" i="17"/>
  <c r="AP142" i="17"/>
  <c r="AO28" i="17"/>
  <c r="AP66" i="17"/>
  <c r="AP77" i="17"/>
  <c r="AP79" i="17"/>
  <c r="AP64" i="17"/>
  <c r="AP67" i="17"/>
  <c r="AP82" i="17"/>
  <c r="AO45" i="17"/>
  <c r="AP68" i="17"/>
  <c r="AP85" i="17"/>
  <c r="AP59" i="17"/>
  <c r="AP70" i="17"/>
  <c r="AP88" i="17"/>
  <c r="AP60" i="17"/>
  <c r="AP71" i="17"/>
  <c r="AP105" i="17"/>
  <c r="AP62" i="17"/>
  <c r="AP73" i="17"/>
  <c r="AP117" i="17"/>
  <c r="AP63" i="17"/>
  <c r="AP75" i="17"/>
  <c r="AO32" i="17"/>
  <c r="AP47" i="17" a="1"/>
  <c r="AP47" i="17" s="1"/>
  <c r="AP44" i="17" a="1"/>
  <c r="AP44" i="17" s="1"/>
  <c r="AP50" i="17" a="1"/>
  <c r="AP50" i="17" s="1"/>
  <c r="AP31" i="17" a="1"/>
  <c r="AP31" i="17" s="1"/>
  <c r="AP54" i="17" a="1"/>
  <c r="AP54" i="17" s="1"/>
  <c r="AP53" i="17" a="1"/>
  <c r="AP53" i="17" s="1"/>
  <c r="AP48" i="17" a="1"/>
  <c r="AP48" i="17" s="1"/>
  <c r="AP52" i="17" a="1"/>
  <c r="AP52" i="17" s="1"/>
  <c r="AP51" i="17" a="1"/>
  <c r="AP51" i="17" s="1"/>
  <c r="AP49" i="17" a="1"/>
  <c r="AP49" i="17" s="1"/>
  <c r="AP55" i="17" a="1"/>
  <c r="AP55" i="17" s="1"/>
  <c r="AP30" i="17" a="1"/>
  <c r="AP30" i="17" s="1"/>
  <c r="X45" i="25"/>
  <c r="B48" i="25"/>
  <c r="C47" i="25"/>
  <c r="AH47" i="25" s="1"/>
  <c r="T47" i="25" s="1"/>
  <c r="V46" i="25"/>
  <c r="Y46" i="25"/>
  <c r="AP93" i="17"/>
  <c r="AP61" i="17"/>
  <c r="AP65" i="17"/>
  <c r="AP69" i="17"/>
  <c r="AP74" i="17"/>
  <c r="AP81" i="17"/>
  <c r="AP78" i="17"/>
  <c r="AP83" i="17"/>
  <c r="AP94" i="17"/>
  <c r="AP87" i="17"/>
  <c r="AP102" i="17"/>
  <c r="AP72" i="17"/>
  <c r="AP76" i="17"/>
  <c r="AP80" i="17"/>
  <c r="AP84" i="17"/>
  <c r="AP91" i="17"/>
  <c r="AP95" i="17"/>
  <c r="AP108" i="17"/>
  <c r="AP92" i="17"/>
  <c r="AP98" i="17"/>
  <c r="AP116" i="17"/>
  <c r="AP89" i="17"/>
  <c r="AP99" i="17"/>
  <c r="AP110" i="17"/>
  <c r="AP97" i="17"/>
  <c r="AP103" i="17"/>
  <c r="AP112" i="17"/>
  <c r="AP86" i="17"/>
  <c r="AP90" i="17"/>
  <c r="AP96" i="17"/>
  <c r="AP101" i="17"/>
  <c r="AP106" i="17"/>
  <c r="AP113" i="17"/>
  <c r="AP100" i="17"/>
  <c r="AP104" i="17"/>
  <c r="AP109" i="17"/>
  <c r="AP114" i="17"/>
  <c r="AP3" i="4"/>
  <c r="AP107" i="17"/>
  <c r="AP111" i="17"/>
  <c r="AP115" i="17"/>
  <c r="AQ3" i="17"/>
  <c r="BD3" i="21"/>
  <c r="AM128" i="17"/>
  <c r="AM24" i="4" s="1"/>
  <c r="AZ34" i="21"/>
  <c r="AM139" i="17"/>
  <c r="AM138" i="17"/>
  <c r="AM132" i="17"/>
  <c r="AM137" i="17"/>
  <c r="AM131" i="17"/>
  <c r="AM141" i="17"/>
  <c r="AM135" i="17"/>
  <c r="AM140" i="17"/>
  <c r="AM130" i="17"/>
  <c r="AM133" i="17"/>
  <c r="AM136" i="17"/>
  <c r="AM134" i="17"/>
  <c r="AL144" i="17"/>
  <c r="AL25" i="4" s="1"/>
  <c r="AQ118" i="17" l="1"/>
  <c r="AQ119" i="17"/>
  <c r="AQ120" i="17"/>
  <c r="AQ121" i="17"/>
  <c r="AQ122" i="17"/>
  <c r="AQ123" i="17"/>
  <c r="AQ124" i="17"/>
  <c r="AQ125" i="17"/>
  <c r="AQ126" i="17"/>
  <c r="AQ127" i="17"/>
  <c r="BD4" i="21"/>
  <c r="BD5" i="21"/>
  <c r="AQ21" i="17" a="1"/>
  <c r="AQ21" i="17" s="1"/>
  <c r="AQ22" i="17" a="1"/>
  <c r="AQ22" i="17" s="1"/>
  <c r="AQ23" i="17" a="1"/>
  <c r="AQ23" i="17" s="1"/>
  <c r="AQ24" i="17" a="1"/>
  <c r="AQ24" i="17" s="1"/>
  <c r="AQ25" i="17" a="1"/>
  <c r="AQ25" i="17" s="1"/>
  <c r="AQ26" i="17" a="1"/>
  <c r="AQ26" i="17" s="1"/>
  <c r="AQ20" i="17" a="1"/>
  <c r="AQ20" i="17" s="1"/>
  <c r="AQ34" i="17" a="1"/>
  <c r="AQ34" i="17" s="1"/>
  <c r="AQ38" i="17" a="1"/>
  <c r="AQ38" i="17" s="1"/>
  <c r="AQ40" i="17" a="1"/>
  <c r="AQ40" i="17" s="1"/>
  <c r="AQ37" i="17" a="1"/>
  <c r="AQ37" i="17" s="1"/>
  <c r="AQ36" i="17" a="1"/>
  <c r="AQ36" i="17" s="1"/>
  <c r="AQ35" i="17" a="1"/>
  <c r="AQ35" i="17" s="1"/>
  <c r="H4" i="26"/>
  <c r="AQ142" i="17"/>
  <c r="AQ143" i="17"/>
  <c r="X46" i="25"/>
  <c r="AP28" i="17"/>
  <c r="AP32" i="17"/>
  <c r="AQ31" i="17" a="1"/>
  <c r="AQ31" i="17" s="1"/>
  <c r="AQ48" i="17" a="1"/>
  <c r="AQ48" i="17" s="1"/>
  <c r="AQ52" i="17" a="1"/>
  <c r="AQ52" i="17" s="1"/>
  <c r="AQ55" i="17" a="1"/>
  <c r="AQ55" i="17" s="1"/>
  <c r="AQ51" i="17" a="1"/>
  <c r="AQ51" i="17" s="1"/>
  <c r="AQ47" i="17" a="1"/>
  <c r="AQ47" i="17" s="1"/>
  <c r="AQ49" i="17" a="1"/>
  <c r="AQ49" i="17" s="1"/>
  <c r="AQ54" i="17" a="1"/>
  <c r="AQ54" i="17" s="1"/>
  <c r="AQ53" i="17" a="1"/>
  <c r="AQ53" i="17" s="1"/>
  <c r="AQ50" i="17" a="1"/>
  <c r="AQ50" i="17" s="1"/>
  <c r="AQ44" i="17" a="1"/>
  <c r="AQ44" i="17" s="1"/>
  <c r="AQ30" i="17" a="1"/>
  <c r="AQ30" i="17" s="1"/>
  <c r="AP45" i="17"/>
  <c r="Y47" i="25"/>
  <c r="V47" i="25"/>
  <c r="AB47" i="25" s="1"/>
  <c r="B49" i="25"/>
  <c r="C48" i="25"/>
  <c r="AH48" i="25" s="1"/>
  <c r="T48" i="25" s="1"/>
  <c r="AQ74" i="17"/>
  <c r="AQ62" i="17"/>
  <c r="AQ63" i="17"/>
  <c r="AQ77" i="17"/>
  <c r="AQ67" i="17"/>
  <c r="AQ59" i="17"/>
  <c r="AQ86" i="17"/>
  <c r="AQ61" i="17"/>
  <c r="AQ69" i="17"/>
  <c r="AQ90" i="17"/>
  <c r="AQ60" i="17"/>
  <c r="AQ65" i="17"/>
  <c r="AQ71" i="17"/>
  <c r="AQ79" i="17"/>
  <c r="AQ91" i="17"/>
  <c r="AQ66" i="17"/>
  <c r="AQ73" i="17"/>
  <c r="AQ81" i="17"/>
  <c r="AQ97" i="17"/>
  <c r="AQ70" i="17"/>
  <c r="AQ75" i="17"/>
  <c r="AQ85" i="17"/>
  <c r="AQ96" i="17"/>
  <c r="AQ64" i="17"/>
  <c r="AQ68" i="17"/>
  <c r="AQ72" i="17"/>
  <c r="AQ78" i="17"/>
  <c r="AQ82" i="17"/>
  <c r="AQ87" i="17"/>
  <c r="AQ103" i="17"/>
  <c r="AQ83" i="17"/>
  <c r="AQ88" i="17"/>
  <c r="AQ105" i="17"/>
  <c r="AQ76" i="17"/>
  <c r="AQ80" i="17"/>
  <c r="AQ84" i="17"/>
  <c r="AQ89" i="17"/>
  <c r="AQ92" i="17"/>
  <c r="AQ94" i="17"/>
  <c r="AQ99" i="17"/>
  <c r="AQ111" i="17"/>
  <c r="AQ93" i="17"/>
  <c r="AQ95" i="17"/>
  <c r="AQ100" i="17"/>
  <c r="AQ112" i="17"/>
  <c r="AQ98" i="17"/>
  <c r="AQ102" i="17"/>
  <c r="AQ107" i="17"/>
  <c r="AQ116" i="17"/>
  <c r="AQ101" i="17"/>
  <c r="AQ106" i="17"/>
  <c r="AQ113" i="17"/>
  <c r="AQ108" i="17"/>
  <c r="AQ110" i="17"/>
  <c r="AQ115" i="17"/>
  <c r="AQ104" i="17"/>
  <c r="AQ109" i="17"/>
  <c r="AQ114" i="17"/>
  <c r="AQ117" i="17"/>
  <c r="AR3" i="17"/>
  <c r="BE3" i="21"/>
  <c r="AQ3" i="4"/>
  <c r="AM144" i="17"/>
  <c r="AM25" i="4" s="1"/>
  <c r="AN128" i="17"/>
  <c r="AN24" i="4" s="1"/>
  <c r="AN132" i="17"/>
  <c r="AN130" i="17"/>
  <c r="AN133" i="17"/>
  <c r="AN138" i="17"/>
  <c r="AN131" i="17"/>
  <c r="AN140" i="17"/>
  <c r="AN137" i="17"/>
  <c r="AN135" i="17"/>
  <c r="AN141" i="17"/>
  <c r="AN134" i="17"/>
  <c r="AN136" i="17"/>
  <c r="AN139" i="17"/>
  <c r="AR118" i="17" l="1"/>
  <c r="AR119" i="17"/>
  <c r="AR120" i="17"/>
  <c r="AR121" i="17"/>
  <c r="AR122" i="17"/>
  <c r="AR123" i="17"/>
  <c r="AR125" i="17"/>
  <c r="AR126" i="17"/>
  <c r="AR124" i="17"/>
  <c r="AR127" i="17"/>
  <c r="BE4" i="21"/>
  <c r="BE5" i="21"/>
  <c r="AR21" i="17" a="1"/>
  <c r="AR21" i="17" s="1"/>
  <c r="AR22" i="17" a="1"/>
  <c r="AR22" i="17" s="1"/>
  <c r="AR23" i="17" a="1"/>
  <c r="AR23" i="17" s="1"/>
  <c r="AR24" i="17" a="1"/>
  <c r="AR24" i="17" s="1"/>
  <c r="AR25" i="17" a="1"/>
  <c r="AR25" i="17" s="1"/>
  <c r="AR26" i="17" a="1"/>
  <c r="AR26" i="17" s="1"/>
  <c r="AR20" i="17" a="1"/>
  <c r="AR20" i="17" s="1"/>
  <c r="AR34" i="17" a="1"/>
  <c r="AR34" i="17" s="1"/>
  <c r="AR38" i="17" a="1"/>
  <c r="AR38" i="17" s="1"/>
  <c r="AR40" i="17" a="1"/>
  <c r="AR40" i="17" s="1"/>
  <c r="AR37" i="17" a="1"/>
  <c r="AR37" i="17" s="1"/>
  <c r="AR36" i="17" a="1"/>
  <c r="AR36" i="17" s="1"/>
  <c r="AR35" i="17" a="1"/>
  <c r="AR35" i="17" s="1"/>
  <c r="AR78" i="17"/>
  <c r="AR142" i="17"/>
  <c r="AR143" i="17"/>
  <c r="AQ32" i="17"/>
  <c r="AQ28" i="17"/>
  <c r="AR68" i="17"/>
  <c r="AQ45" i="17"/>
  <c r="AR75" i="17"/>
  <c r="AR31" i="17" a="1"/>
  <c r="AR31" i="17" s="1"/>
  <c r="AR49" i="17" a="1"/>
  <c r="AR49" i="17" s="1"/>
  <c r="AR48" i="17" a="1"/>
  <c r="AR48" i="17" s="1"/>
  <c r="AR52" i="17" a="1"/>
  <c r="AR52" i="17" s="1"/>
  <c r="AR55" i="17" a="1"/>
  <c r="AR55" i="17" s="1"/>
  <c r="AR51" i="17" a="1"/>
  <c r="AR51" i="17" s="1"/>
  <c r="AR53" i="17" a="1"/>
  <c r="AR53" i="17" s="1"/>
  <c r="AR50" i="17" a="1"/>
  <c r="AR50" i="17" s="1"/>
  <c r="AR47" i="17" a="1"/>
  <c r="AR47" i="17" s="1"/>
  <c r="AR54" i="17" a="1"/>
  <c r="AR54" i="17" s="1"/>
  <c r="AR44" i="17" a="1"/>
  <c r="AR44" i="17" s="1"/>
  <c r="AR30" i="17" a="1"/>
  <c r="AR30" i="17" s="1"/>
  <c r="AR62" i="17"/>
  <c r="AR61" i="17"/>
  <c r="AR66" i="17"/>
  <c r="AR74" i="17"/>
  <c r="AR59" i="17"/>
  <c r="AR64" i="17"/>
  <c r="AR69" i="17"/>
  <c r="AR81" i="17"/>
  <c r="AR60" i="17"/>
  <c r="AR65" i="17"/>
  <c r="AR70" i="17"/>
  <c r="AR73" i="17"/>
  <c r="V48" i="25"/>
  <c r="Y48" i="25"/>
  <c r="B50" i="25"/>
  <c r="C49" i="25"/>
  <c r="AH49" i="25" s="1"/>
  <c r="T49" i="25" s="1"/>
  <c r="AC47" i="25"/>
  <c r="X47" i="25"/>
  <c r="AR93" i="17"/>
  <c r="AR114" i="17"/>
  <c r="AR63" i="17"/>
  <c r="AR67" i="17"/>
  <c r="AR71" i="17"/>
  <c r="AR77" i="17"/>
  <c r="AR86" i="17"/>
  <c r="AR85" i="17"/>
  <c r="AR72" i="17"/>
  <c r="AR76" i="17"/>
  <c r="AR82" i="17"/>
  <c r="AR79" i="17"/>
  <c r="AR83" i="17"/>
  <c r="AR89" i="17"/>
  <c r="AR98" i="17"/>
  <c r="AR80" i="17"/>
  <c r="AR84" i="17"/>
  <c r="AR90" i="17"/>
  <c r="AR100" i="17"/>
  <c r="AR87" i="17"/>
  <c r="AR91" i="17"/>
  <c r="AR94" i="17"/>
  <c r="AR107" i="17"/>
  <c r="AR88" i="17"/>
  <c r="AR92" i="17"/>
  <c r="AR95" i="17"/>
  <c r="AR108" i="17"/>
  <c r="AR96" i="17"/>
  <c r="AR102" i="17"/>
  <c r="AR112" i="17"/>
  <c r="AR97" i="17"/>
  <c r="AR103" i="17"/>
  <c r="BF3" i="21"/>
  <c r="AR99" i="17"/>
  <c r="AR104" i="17"/>
  <c r="AR110" i="17"/>
  <c r="AR115" i="17"/>
  <c r="AR106" i="17"/>
  <c r="AR111" i="17"/>
  <c r="AR116" i="17"/>
  <c r="AR101" i="17"/>
  <c r="AR105" i="17"/>
  <c r="AR109" i="17"/>
  <c r="AR113" i="17"/>
  <c r="AR117" i="17"/>
  <c r="AS3" i="17"/>
  <c r="AR3" i="4"/>
  <c r="AO128" i="17"/>
  <c r="AO24" i="4" s="1"/>
  <c r="AN144" i="17"/>
  <c r="AN25" i="4" s="1"/>
  <c r="AO141" i="17"/>
  <c r="AO136" i="17"/>
  <c r="AO139" i="17"/>
  <c r="AO131" i="17"/>
  <c r="AO133" i="17"/>
  <c r="AO132" i="17"/>
  <c r="AO135" i="17"/>
  <c r="AO138" i="17"/>
  <c r="AO134" i="17"/>
  <c r="AO130" i="17"/>
  <c r="AO140" i="17"/>
  <c r="AO137" i="17"/>
  <c r="AS118" i="17" l="1"/>
  <c r="AS119" i="17"/>
  <c r="AS120" i="17"/>
  <c r="AS121" i="17"/>
  <c r="AS122" i="17"/>
  <c r="AS123" i="17"/>
  <c r="AS124" i="17"/>
  <c r="AS125" i="17"/>
  <c r="AS126" i="17"/>
  <c r="AS127" i="17"/>
  <c r="BF4" i="21"/>
  <c r="BF5" i="21"/>
  <c r="AS21" i="17" a="1"/>
  <c r="AS21" i="17" s="1"/>
  <c r="AS22" i="17" a="1"/>
  <c r="AS22" i="17" s="1"/>
  <c r="AS23" i="17" a="1"/>
  <c r="AS23" i="17" s="1"/>
  <c r="AS24" i="17" a="1"/>
  <c r="AS24" i="17" s="1"/>
  <c r="AS25" i="17" a="1"/>
  <c r="AS25" i="17" s="1"/>
  <c r="AS26" i="17" a="1"/>
  <c r="AS26" i="17" s="1"/>
  <c r="AS20" i="17" a="1"/>
  <c r="AS20" i="17" s="1"/>
  <c r="AS35" i="17" a="1"/>
  <c r="AS35" i="17" s="1"/>
  <c r="AS34" i="17" a="1"/>
  <c r="AS34" i="17" s="1"/>
  <c r="AS38" i="17" a="1"/>
  <c r="AS38" i="17" s="1"/>
  <c r="AS40" i="17" a="1"/>
  <c r="AS40" i="17" s="1"/>
  <c r="AS37" i="17" a="1"/>
  <c r="AS37" i="17" s="1"/>
  <c r="AS36" i="17" a="1"/>
  <c r="AS36" i="17" s="1"/>
  <c r="AS143" i="17"/>
  <c r="AS142" i="17"/>
  <c r="AR32" i="17"/>
  <c r="AR28" i="17"/>
  <c r="AS107" i="17"/>
  <c r="AS44" i="17" a="1"/>
  <c r="AS44" i="17" s="1"/>
  <c r="AS54" i="17" a="1"/>
  <c r="AS54" i="17" s="1"/>
  <c r="AS48" i="17" a="1"/>
  <c r="AS48" i="17" s="1"/>
  <c r="AS47" i="17" a="1"/>
  <c r="AS47" i="17" s="1"/>
  <c r="AS49" i="17" a="1"/>
  <c r="AS49" i="17" s="1"/>
  <c r="AS53" i="17" a="1"/>
  <c r="AS53" i="17" s="1"/>
  <c r="AS31" i="17" a="1"/>
  <c r="AS31" i="17" s="1"/>
  <c r="AS55" i="17" a="1"/>
  <c r="AS55" i="17" s="1"/>
  <c r="AS51" i="17" a="1"/>
  <c r="AS51" i="17" s="1"/>
  <c r="AS50" i="17" a="1"/>
  <c r="AS50" i="17" s="1"/>
  <c r="AS52" i="17" a="1"/>
  <c r="AS52" i="17" s="1"/>
  <c r="AS30" i="17" a="1"/>
  <c r="AS30" i="17" s="1"/>
  <c r="AR45" i="17"/>
  <c r="AS65" i="17"/>
  <c r="AS84" i="17"/>
  <c r="AS60" i="17"/>
  <c r="AS73" i="17"/>
  <c r="AS62" i="17"/>
  <c r="AS69" i="17"/>
  <c r="AS77" i="17"/>
  <c r="AS102" i="17"/>
  <c r="AS64" i="17"/>
  <c r="AS72" i="17"/>
  <c r="AS80" i="17"/>
  <c r="AS61" i="17"/>
  <c r="AS68" i="17"/>
  <c r="AS76" i="17"/>
  <c r="AS92" i="17"/>
  <c r="AS66" i="17"/>
  <c r="AS70" i="17"/>
  <c r="AS74" i="17"/>
  <c r="AS78" i="17"/>
  <c r="AS82" i="17"/>
  <c r="AS88" i="17"/>
  <c r="AS94" i="17"/>
  <c r="AS112" i="17"/>
  <c r="AS59" i="17"/>
  <c r="AS63" i="17"/>
  <c r="AS67" i="17"/>
  <c r="AS71" i="17"/>
  <c r="AS75" i="17"/>
  <c r="AS79" i="17"/>
  <c r="AS83" i="17"/>
  <c r="AS91" i="17"/>
  <c r="AS98" i="17"/>
  <c r="AS81" i="17"/>
  <c r="AS87" i="17"/>
  <c r="AS114" i="17"/>
  <c r="AS85" i="17"/>
  <c r="AS89" i="17"/>
  <c r="AS93" i="17"/>
  <c r="AS95" i="17"/>
  <c r="AS99" i="17"/>
  <c r="AS103" i="17"/>
  <c r="AS108" i="17"/>
  <c r="AS115" i="17"/>
  <c r="X48" i="25"/>
  <c r="AS86" i="17"/>
  <c r="AS90" i="17"/>
  <c r="AS96" i="17"/>
  <c r="AS100" i="17"/>
  <c r="AS104" i="17"/>
  <c r="AS110" i="17"/>
  <c r="AS117" i="17"/>
  <c r="V49" i="25"/>
  <c r="Y49" i="25"/>
  <c r="AS97" i="17"/>
  <c r="AS101" i="17"/>
  <c r="AS106" i="17"/>
  <c r="AS111" i="17"/>
  <c r="C50" i="25"/>
  <c r="AH50" i="25" s="1"/>
  <c r="T50" i="25" s="1"/>
  <c r="B51" i="25"/>
  <c r="AS105" i="17"/>
  <c r="AS109" i="17"/>
  <c r="AS113" i="17"/>
  <c r="AS116" i="17"/>
  <c r="AL56" i="17"/>
  <c r="AL22" i="4" s="1"/>
  <c r="AN56" i="17"/>
  <c r="AN22" i="4" s="1"/>
  <c r="AM56" i="17"/>
  <c r="AM22" i="4" s="1"/>
  <c r="BG3" i="21"/>
  <c r="AT3" i="17"/>
  <c r="AS3" i="4"/>
  <c r="AO56" i="17"/>
  <c r="AO22" i="4" s="1"/>
  <c r="AO144" i="17"/>
  <c r="AO25" i="4" s="1"/>
  <c r="AP128" i="17"/>
  <c r="AP24" i="4" s="1"/>
  <c r="AP134" i="17"/>
  <c r="AP139" i="17"/>
  <c r="AP137" i="17"/>
  <c r="AP141" i="17"/>
  <c r="AP138" i="17"/>
  <c r="AP132" i="17"/>
  <c r="AP135" i="17"/>
  <c r="AP136" i="17"/>
  <c r="AP140" i="17"/>
  <c r="AP130" i="17"/>
  <c r="AP131" i="17"/>
  <c r="AP133" i="17"/>
  <c r="AT120" i="17" l="1"/>
  <c r="AT119" i="17"/>
  <c r="AT122" i="17"/>
  <c r="AT123" i="17"/>
  <c r="AT124" i="17"/>
  <c r="AT125" i="17"/>
  <c r="AT118" i="17"/>
  <c r="AT121" i="17"/>
  <c r="AT127" i="17"/>
  <c r="AT126" i="17"/>
  <c r="BG4" i="21"/>
  <c r="BG5" i="21"/>
  <c r="AT21" i="17" a="1"/>
  <c r="AT21" i="17" s="1"/>
  <c r="AT22" i="17" a="1"/>
  <c r="AT22" i="17" s="1"/>
  <c r="AT23" i="17" a="1"/>
  <c r="AT23" i="17" s="1"/>
  <c r="AT24" i="17" a="1"/>
  <c r="AT24" i="17" s="1"/>
  <c r="AT25" i="17" a="1"/>
  <c r="AT25" i="17" s="1"/>
  <c r="AT26" i="17" a="1"/>
  <c r="AT26" i="17" s="1"/>
  <c r="AT20" i="17" a="1"/>
  <c r="AT20" i="17" s="1"/>
  <c r="AT35" i="17" a="1"/>
  <c r="AT35" i="17" s="1"/>
  <c r="AT34" i="17" a="1"/>
  <c r="AT34" i="17" s="1"/>
  <c r="AT38" i="17" a="1"/>
  <c r="AT38" i="17" s="1"/>
  <c r="AT40" i="17" a="1"/>
  <c r="AT40" i="17" s="1"/>
  <c r="AT37" i="17" a="1"/>
  <c r="AT37" i="17" s="1"/>
  <c r="AT36" i="17" a="1"/>
  <c r="AT36" i="17" s="1"/>
  <c r="AT142" i="17"/>
  <c r="AT143" i="17"/>
  <c r="AS32" i="17"/>
  <c r="AS28" i="17"/>
  <c r="AT116" i="17"/>
  <c r="AT47" i="17" a="1"/>
  <c r="AT47" i="17" s="1"/>
  <c r="AT51" i="17" a="1"/>
  <c r="AT51" i="17" s="1"/>
  <c r="AT54" i="17" a="1"/>
  <c r="AT54" i="17" s="1"/>
  <c r="AT50" i="17" a="1"/>
  <c r="AT50" i="17" s="1"/>
  <c r="AT44" i="17" a="1"/>
  <c r="AT44" i="17" s="1"/>
  <c r="AT52" i="17" a="1"/>
  <c r="AT52" i="17" s="1"/>
  <c r="AT31" i="17" a="1"/>
  <c r="AT31" i="17" s="1"/>
  <c r="AT55" i="17" a="1"/>
  <c r="AT55" i="17" s="1"/>
  <c r="AT48" i="17" a="1"/>
  <c r="AT48" i="17" s="1"/>
  <c r="AT53" i="17" a="1"/>
  <c r="AT53" i="17" s="1"/>
  <c r="AT49" i="17" a="1"/>
  <c r="AT49" i="17" s="1"/>
  <c r="AT30" i="17" a="1"/>
  <c r="AT30" i="17" s="1"/>
  <c r="AS45" i="17"/>
  <c r="AT74" i="17"/>
  <c r="AT73" i="17"/>
  <c r="AT64" i="17"/>
  <c r="AT85" i="17"/>
  <c r="AT63" i="17"/>
  <c r="AT84" i="17"/>
  <c r="AT60" i="17"/>
  <c r="AT69" i="17"/>
  <c r="AT80" i="17"/>
  <c r="AT59" i="17"/>
  <c r="AT68" i="17"/>
  <c r="AT78" i="17"/>
  <c r="AT92" i="17"/>
  <c r="AT61" i="17"/>
  <c r="AT65" i="17"/>
  <c r="AT70" i="17"/>
  <c r="AT76" i="17"/>
  <c r="AT81" i="17"/>
  <c r="AT88" i="17"/>
  <c r="AT97" i="17"/>
  <c r="AT62" i="17"/>
  <c r="AT66" i="17"/>
  <c r="AT72" i="17"/>
  <c r="AT77" i="17"/>
  <c r="AT82" i="17"/>
  <c r="AT89" i="17"/>
  <c r="AT100" i="17"/>
  <c r="AT67" i="17"/>
  <c r="AT71" i="17"/>
  <c r="AT75" i="17"/>
  <c r="AT79" i="17"/>
  <c r="AT83" i="17"/>
  <c r="AT87" i="17"/>
  <c r="AT91" i="17"/>
  <c r="AT96" i="17"/>
  <c r="AT108" i="17"/>
  <c r="AT86" i="17"/>
  <c r="AT90" i="17"/>
  <c r="AT101" i="17"/>
  <c r="AT105" i="17"/>
  <c r="AT94" i="17"/>
  <c r="AT98" i="17"/>
  <c r="AT102" i="17"/>
  <c r="AT112" i="17"/>
  <c r="AT93" i="17"/>
  <c r="AT95" i="17"/>
  <c r="AT99" i="17"/>
  <c r="AT104" i="17"/>
  <c r="V50" i="25"/>
  <c r="AB50" i="25" s="1"/>
  <c r="Y50" i="25"/>
  <c r="AT115" i="17"/>
  <c r="X49" i="25"/>
  <c r="B52" i="25"/>
  <c r="C51" i="25"/>
  <c r="AH51" i="25" s="1"/>
  <c r="T51" i="25" s="1"/>
  <c r="AT103" i="17"/>
  <c r="AT107" i="17"/>
  <c r="AT111" i="17"/>
  <c r="AT109" i="17"/>
  <c r="AT113" i="17"/>
  <c r="AT117" i="17"/>
  <c r="AT106" i="17"/>
  <c r="AT110" i="17"/>
  <c r="AT114" i="17"/>
  <c r="AT3" i="4"/>
  <c r="AU3" i="17"/>
  <c r="BH3" i="21"/>
  <c r="AP144" i="17"/>
  <c r="AP25" i="4" s="1"/>
  <c r="AQ128" i="17"/>
  <c r="AQ24" i="4" s="1"/>
  <c r="AQ132" i="17"/>
  <c r="AQ134" i="17"/>
  <c r="AQ135" i="17"/>
  <c r="AQ139" i="17"/>
  <c r="AQ137" i="17"/>
  <c r="AQ133" i="17"/>
  <c r="AQ131" i="17"/>
  <c r="AQ138" i="17"/>
  <c r="AQ141" i="17"/>
  <c r="AQ130" i="17"/>
  <c r="AQ136" i="17"/>
  <c r="AQ140" i="17"/>
  <c r="AP56" i="17"/>
  <c r="AP22" i="4" s="1"/>
  <c r="AU118" i="17" l="1"/>
  <c r="AU119" i="17"/>
  <c r="AU120" i="17"/>
  <c r="AU121" i="17"/>
  <c r="AU122" i="17"/>
  <c r="AU123" i="17"/>
  <c r="AU124" i="17"/>
  <c r="AU125" i="17"/>
  <c r="AU126" i="17"/>
  <c r="AU127" i="17"/>
  <c r="BH4" i="21"/>
  <c r="BH5" i="21"/>
  <c r="AU21" i="17" a="1"/>
  <c r="AU21" i="17" s="1"/>
  <c r="AU22" i="17" a="1"/>
  <c r="AU22" i="17" s="1"/>
  <c r="AU23" i="17" a="1"/>
  <c r="AU23" i="17" s="1"/>
  <c r="AU24" i="17" a="1"/>
  <c r="AU24" i="17" s="1"/>
  <c r="AU25" i="17" a="1"/>
  <c r="AU25" i="17" s="1"/>
  <c r="AU26" i="17" a="1"/>
  <c r="AU26" i="17" s="1"/>
  <c r="AU20" i="17" a="1"/>
  <c r="AU20" i="17" s="1"/>
  <c r="AU35" i="17" a="1"/>
  <c r="AU35" i="17" s="1"/>
  <c r="AU34" i="17" a="1"/>
  <c r="AU34" i="17" s="1"/>
  <c r="AU38" i="17" a="1"/>
  <c r="AU38" i="17" s="1"/>
  <c r="AU40" i="17" a="1"/>
  <c r="AU40" i="17" s="1"/>
  <c r="AU37" i="17" a="1"/>
  <c r="AU37" i="17" s="1"/>
  <c r="AU36" i="17" a="1"/>
  <c r="AU36" i="17" s="1"/>
  <c r="AU143" i="17"/>
  <c r="AU142" i="17"/>
  <c r="AT32" i="17"/>
  <c r="AT28" i="17"/>
  <c r="AT45" i="17"/>
  <c r="AU113" i="17"/>
  <c r="AU48" i="17" a="1"/>
  <c r="AU48" i="17" s="1"/>
  <c r="AU31" i="17" a="1"/>
  <c r="AU31" i="17" s="1"/>
  <c r="AU51" i="17" a="1"/>
  <c r="AU51" i="17" s="1"/>
  <c r="AU44" i="17" a="1"/>
  <c r="AU44" i="17" s="1"/>
  <c r="AU55" i="17" a="1"/>
  <c r="AU55" i="17" s="1"/>
  <c r="AU52" i="17" a="1"/>
  <c r="AU52" i="17" s="1"/>
  <c r="AU47" i="17" a="1"/>
  <c r="AU47" i="17" s="1"/>
  <c r="AU49" i="17" a="1"/>
  <c r="AU49" i="17" s="1"/>
  <c r="AU54" i="17" a="1"/>
  <c r="AU54" i="17" s="1"/>
  <c r="AU53" i="17" a="1"/>
  <c r="AU53" i="17" s="1"/>
  <c r="AU50" i="17" a="1"/>
  <c r="AU50" i="17" s="1"/>
  <c r="AU30" i="17" a="1"/>
  <c r="AU30" i="17" s="1"/>
  <c r="AU59" i="17"/>
  <c r="AU63" i="17"/>
  <c r="AU66" i="17"/>
  <c r="AU71" i="17"/>
  <c r="AU75" i="17"/>
  <c r="AU79" i="17"/>
  <c r="AU91" i="17"/>
  <c r="AU62" i="17"/>
  <c r="AU67" i="17"/>
  <c r="AU70" i="17"/>
  <c r="AU74" i="17"/>
  <c r="AU77" i="17"/>
  <c r="AU84" i="17"/>
  <c r="AU60" i="17"/>
  <c r="AU64" i="17"/>
  <c r="AU68" i="17"/>
  <c r="AU72" i="17"/>
  <c r="AU76" i="17"/>
  <c r="AU80" i="17"/>
  <c r="AU61" i="17"/>
  <c r="AU65" i="17"/>
  <c r="AU69" i="17"/>
  <c r="AU73" i="17"/>
  <c r="AU78" i="17"/>
  <c r="AU83" i="17"/>
  <c r="AU98" i="17"/>
  <c r="AU85" i="17"/>
  <c r="AU81" i="17"/>
  <c r="AU97" i="17"/>
  <c r="AU102" i="17"/>
  <c r="AU105" i="17"/>
  <c r="AU88" i="17"/>
  <c r="AU82" i="17"/>
  <c r="AU89" i="17"/>
  <c r="AU94" i="17"/>
  <c r="AU110" i="17"/>
  <c r="AU93" i="17"/>
  <c r="AU99" i="17"/>
  <c r="AU111" i="17"/>
  <c r="AU87" i="17"/>
  <c r="AU92" i="17"/>
  <c r="AU95" i="17"/>
  <c r="AU103" i="17"/>
  <c r="AU117" i="17"/>
  <c r="AC50" i="25"/>
  <c r="X50" i="25"/>
  <c r="V51" i="25"/>
  <c r="Y51" i="25"/>
  <c r="AU100" i="17"/>
  <c r="AU106" i="17"/>
  <c r="AU115" i="17"/>
  <c r="C52" i="25"/>
  <c r="AH52" i="25" s="1"/>
  <c r="T52" i="25" s="1"/>
  <c r="B53" i="25"/>
  <c r="AU86" i="17"/>
  <c r="AU90" i="17"/>
  <c r="AU96" i="17"/>
  <c r="AU101" i="17"/>
  <c r="AU104" i="17"/>
  <c r="AU109" i="17"/>
  <c r="AU114" i="17"/>
  <c r="AU108" i="17"/>
  <c r="AU107" i="17"/>
  <c r="AU112" i="17"/>
  <c r="AU116" i="17"/>
  <c r="BI3" i="21"/>
  <c r="AV3" i="17"/>
  <c r="AU3" i="4"/>
  <c r="AQ56" i="17"/>
  <c r="AQ22" i="4" s="1"/>
  <c r="AQ144" i="17"/>
  <c r="AQ25" i="4" s="1"/>
  <c r="AR136" i="17"/>
  <c r="AR130" i="17"/>
  <c r="AR133" i="17"/>
  <c r="AR132" i="17"/>
  <c r="AR135" i="17"/>
  <c r="AR131" i="17"/>
  <c r="AR134" i="17"/>
  <c r="AR137" i="17"/>
  <c r="AR138" i="17"/>
  <c r="AR140" i="17"/>
  <c r="AR141" i="17"/>
  <c r="AR139" i="17"/>
  <c r="AR128" i="17"/>
  <c r="AR24" i="4" s="1"/>
  <c r="I56" i="17"/>
  <c r="I22" i="4" s="1"/>
  <c r="H56" i="17"/>
  <c r="H22" i="4" s="1"/>
  <c r="AB56" i="17"/>
  <c r="AB22" i="4" s="1"/>
  <c r="AE56" i="17"/>
  <c r="AE22" i="4" s="1"/>
  <c r="K56" i="17"/>
  <c r="K22" i="4" s="1"/>
  <c r="M56" i="17"/>
  <c r="M22" i="4" s="1"/>
  <c r="W56" i="17"/>
  <c r="W22" i="4" s="1"/>
  <c r="F56" i="17"/>
  <c r="F22" i="4" s="1"/>
  <c r="S56" i="17"/>
  <c r="S22" i="4" s="1"/>
  <c r="AG56" i="17"/>
  <c r="AG22" i="4" s="1"/>
  <c r="AF56" i="17"/>
  <c r="AF22" i="4" s="1"/>
  <c r="AC56" i="17"/>
  <c r="AC22" i="4" s="1"/>
  <c r="AH56" i="17"/>
  <c r="AH22" i="4" s="1"/>
  <c r="Y56" i="17"/>
  <c r="Y22" i="4" s="1"/>
  <c r="E56" i="17"/>
  <c r="E22" i="4" s="1"/>
  <c r="U56" i="17"/>
  <c r="U22" i="4" s="1"/>
  <c r="AJ56" i="17"/>
  <c r="AJ22" i="4" s="1"/>
  <c r="P56" i="17"/>
  <c r="P22" i="4" s="1"/>
  <c r="G56" i="17"/>
  <c r="G22" i="4" s="1"/>
  <c r="D56" i="17"/>
  <c r="D22" i="4" s="1"/>
  <c r="Q56" i="17"/>
  <c r="Q22" i="4" s="1"/>
  <c r="N56" i="17"/>
  <c r="N22" i="4" s="1"/>
  <c r="AA56" i="17"/>
  <c r="AA22" i="4" s="1"/>
  <c r="T56" i="17"/>
  <c r="T22" i="4" s="1"/>
  <c r="Z56" i="17"/>
  <c r="Z22" i="4" s="1"/>
  <c r="V56" i="17"/>
  <c r="V22" i="4" s="1"/>
  <c r="AI56" i="17"/>
  <c r="AI22" i="4" s="1"/>
  <c r="J56" i="17"/>
  <c r="J22" i="4" s="1"/>
  <c r="O56" i="17"/>
  <c r="O22" i="4" s="1"/>
  <c r="AK56" i="17"/>
  <c r="AK22" i="4" s="1"/>
  <c r="R56" i="17"/>
  <c r="R22" i="4" s="1"/>
  <c r="AD56" i="17"/>
  <c r="AD22" i="4" s="1"/>
  <c r="X56" i="17"/>
  <c r="X22" i="4" s="1"/>
  <c r="C56" i="17"/>
  <c r="C22" i="4" s="1"/>
  <c r="L56" i="17"/>
  <c r="L22" i="4" s="1"/>
  <c r="AV118" i="17" l="1"/>
  <c r="AV119" i="17"/>
  <c r="AV120" i="17"/>
  <c r="AV121" i="17"/>
  <c r="AV122" i="17"/>
  <c r="AV124" i="17"/>
  <c r="AV126" i="17"/>
  <c r="AV123" i="17"/>
  <c r="AV125" i="17"/>
  <c r="AV127" i="17"/>
  <c r="BI4" i="21"/>
  <c r="BI5" i="21"/>
  <c r="AV21" i="17" a="1"/>
  <c r="AV21" i="17" s="1"/>
  <c r="AV22" i="17" a="1"/>
  <c r="AV22" i="17" s="1"/>
  <c r="AV23" i="17" a="1"/>
  <c r="AV23" i="17" s="1"/>
  <c r="AV24" i="17" a="1"/>
  <c r="AV24" i="17" s="1"/>
  <c r="AV25" i="17" a="1"/>
  <c r="AV25" i="17" s="1"/>
  <c r="AV26" i="17" a="1"/>
  <c r="AV26" i="17" s="1"/>
  <c r="AV20" i="17" a="1"/>
  <c r="AV20" i="17" s="1"/>
  <c r="AV36" i="17" a="1"/>
  <c r="AV36" i="17" s="1"/>
  <c r="AV35" i="17" a="1"/>
  <c r="AV35" i="17" s="1"/>
  <c r="AV34" i="17" a="1"/>
  <c r="AV34" i="17" s="1"/>
  <c r="AV38" i="17" a="1"/>
  <c r="AV38" i="17" s="1"/>
  <c r="AV40" i="17" a="1"/>
  <c r="AV40" i="17" s="1"/>
  <c r="AV37" i="17" a="1"/>
  <c r="AV37" i="17" s="1"/>
  <c r="AV143" i="17"/>
  <c r="AV142" i="17"/>
  <c r="AU32" i="17"/>
  <c r="AU28" i="17"/>
  <c r="AV107" i="17"/>
  <c r="AV44" i="17" a="1"/>
  <c r="AV44" i="17" s="1"/>
  <c r="AV49" i="17" a="1"/>
  <c r="AV49" i="17" s="1"/>
  <c r="AV31" i="17" a="1"/>
  <c r="AV31" i="17" s="1"/>
  <c r="AV53" i="17" a="1"/>
  <c r="AV53" i="17" s="1"/>
  <c r="AV52" i="17" a="1"/>
  <c r="AV52" i="17" s="1"/>
  <c r="AV50" i="17" a="1"/>
  <c r="AV50" i="17" s="1"/>
  <c r="AV48" i="17" a="1"/>
  <c r="AV48" i="17" s="1"/>
  <c r="AV47" i="17" a="1"/>
  <c r="AV47" i="17" s="1"/>
  <c r="AV54" i="17" a="1"/>
  <c r="AV54" i="17" s="1"/>
  <c r="AV55" i="17" a="1"/>
  <c r="AV55" i="17" s="1"/>
  <c r="AV51" i="17" a="1"/>
  <c r="AV51" i="17" s="1"/>
  <c r="AV30" i="17" a="1"/>
  <c r="AV30" i="17" s="1"/>
  <c r="AU45" i="17"/>
  <c r="AV60" i="17"/>
  <c r="AV73" i="17"/>
  <c r="AV64" i="17"/>
  <c r="AV94" i="17"/>
  <c r="AV68" i="17"/>
  <c r="AV62" i="17"/>
  <c r="AV81" i="17"/>
  <c r="AV59" i="17"/>
  <c r="AV63" i="17"/>
  <c r="AV71" i="17"/>
  <c r="AV85" i="17"/>
  <c r="AV61" i="17"/>
  <c r="AV65" i="17"/>
  <c r="AV76" i="17"/>
  <c r="AV116" i="17"/>
  <c r="AV67" i="17"/>
  <c r="AV72" i="17"/>
  <c r="AV77" i="17"/>
  <c r="AV92" i="17"/>
  <c r="AV69" i="17"/>
  <c r="AV75" i="17"/>
  <c r="AV82" i="17"/>
  <c r="AV99" i="17"/>
  <c r="AV79" i="17"/>
  <c r="AV88" i="17"/>
  <c r="AV104" i="17"/>
  <c r="AV66" i="17"/>
  <c r="AV70" i="17"/>
  <c r="AV74" i="17"/>
  <c r="AV78" i="17"/>
  <c r="AV83" i="17"/>
  <c r="AV90" i="17"/>
  <c r="AV96" i="17"/>
  <c r="AV108" i="17"/>
  <c r="AV86" i="17"/>
  <c r="AV93" i="17"/>
  <c r="AV102" i="17"/>
  <c r="AV80" i="17"/>
  <c r="AV84" i="17"/>
  <c r="AV89" i="17"/>
  <c r="AV98" i="17"/>
  <c r="AV103" i="17"/>
  <c r="AV113" i="17"/>
  <c r="AV95" i="17"/>
  <c r="AV100" i="17"/>
  <c r="X51" i="25"/>
  <c r="AV111" i="17"/>
  <c r="AV117" i="17"/>
  <c r="B54" i="25"/>
  <c r="C53" i="25"/>
  <c r="AH53" i="25" s="1"/>
  <c r="T53" i="25" s="1"/>
  <c r="AV87" i="17"/>
  <c r="AV91" i="17"/>
  <c r="AV97" i="17"/>
  <c r="AV101" i="17"/>
  <c r="AV106" i="17"/>
  <c r="AV112" i="17"/>
  <c r="Y52" i="25"/>
  <c r="V52" i="25"/>
  <c r="AV115" i="17"/>
  <c r="AV105" i="17"/>
  <c r="AV109" i="17"/>
  <c r="AV110" i="17"/>
  <c r="AV114" i="17"/>
  <c r="BJ3" i="21"/>
  <c r="AW3" i="17"/>
  <c r="AV3" i="4"/>
  <c r="AS128" i="17"/>
  <c r="AS24" i="4" s="1"/>
  <c r="AR144" i="17"/>
  <c r="AR25" i="4" s="1"/>
  <c r="AS131" i="17"/>
  <c r="AS134" i="17"/>
  <c r="AS138" i="17"/>
  <c r="AS141" i="17"/>
  <c r="AS135" i="17"/>
  <c r="AS140" i="17"/>
  <c r="AS132" i="17"/>
  <c r="AS130" i="17"/>
  <c r="AS139" i="17"/>
  <c r="AS133" i="17"/>
  <c r="AS136" i="17"/>
  <c r="AS137" i="17"/>
  <c r="AR56" i="17"/>
  <c r="AW118" i="17" l="1"/>
  <c r="AW119" i="17"/>
  <c r="AW120" i="17"/>
  <c r="AW121" i="17"/>
  <c r="AW122" i="17"/>
  <c r="AW123" i="17"/>
  <c r="AW124" i="17"/>
  <c r="AW125" i="17"/>
  <c r="AW126" i="17"/>
  <c r="AW127" i="17"/>
  <c r="BJ4" i="21"/>
  <c r="BJ5" i="21"/>
  <c r="AW21" i="17" a="1"/>
  <c r="AW21" i="17" s="1"/>
  <c r="AW22" i="17" a="1"/>
  <c r="AW22" i="17" s="1"/>
  <c r="AW23" i="17" a="1"/>
  <c r="AW23" i="17" s="1"/>
  <c r="AW24" i="17" a="1"/>
  <c r="AW24" i="17" s="1"/>
  <c r="AW25" i="17" a="1"/>
  <c r="AW25" i="17" s="1"/>
  <c r="AW26" i="17" a="1"/>
  <c r="AW26" i="17" s="1"/>
  <c r="AW20" i="17" a="1"/>
  <c r="AW20" i="17" s="1"/>
  <c r="AW36" i="17" a="1"/>
  <c r="AW36" i="17" s="1"/>
  <c r="AW35" i="17" a="1"/>
  <c r="AW35" i="17" s="1"/>
  <c r="AW34" i="17" a="1"/>
  <c r="AW34" i="17" s="1"/>
  <c r="AW38" i="17" a="1"/>
  <c r="AW38" i="17" s="1"/>
  <c r="AW40" i="17" a="1"/>
  <c r="AW40" i="17" s="1"/>
  <c r="AW37" i="17" a="1"/>
  <c r="AW37" i="17" s="1"/>
  <c r="AW143" i="17"/>
  <c r="AW142" i="17"/>
  <c r="AV32" i="17"/>
  <c r="AV28" i="17"/>
  <c r="AW44" i="17" a="1"/>
  <c r="AW44" i="17" s="1"/>
  <c r="AW47" i="17" a="1"/>
  <c r="AW47" i="17" s="1"/>
  <c r="AW49" i="17" a="1"/>
  <c r="AW49" i="17" s="1"/>
  <c r="AW50" i="17" a="1"/>
  <c r="AW50" i="17" s="1"/>
  <c r="AW31" i="17" a="1"/>
  <c r="AW31" i="17" s="1"/>
  <c r="AW53" i="17" a="1"/>
  <c r="AW53" i="17" s="1"/>
  <c r="AW52" i="17" a="1"/>
  <c r="AW52" i="17" s="1"/>
  <c r="AW55" i="17" a="1"/>
  <c r="AW55" i="17" s="1"/>
  <c r="AW51" i="17" a="1"/>
  <c r="AW51" i="17" s="1"/>
  <c r="AW54" i="17" a="1"/>
  <c r="AW54" i="17" s="1"/>
  <c r="AW48" i="17" a="1"/>
  <c r="AW48" i="17" s="1"/>
  <c r="AW30" i="17" a="1"/>
  <c r="AW30" i="17" s="1"/>
  <c r="AV45" i="17"/>
  <c r="AW73" i="17"/>
  <c r="AW86" i="17"/>
  <c r="AW60" i="17"/>
  <c r="AW96" i="17"/>
  <c r="AW66" i="17"/>
  <c r="AW65" i="17"/>
  <c r="AW82" i="17"/>
  <c r="AW61" i="17"/>
  <c r="AW74" i="17"/>
  <c r="AW101" i="17"/>
  <c r="AW62" i="17"/>
  <c r="AW69" i="17"/>
  <c r="AW77" i="17"/>
  <c r="AW90" i="17"/>
  <c r="AW106" i="17"/>
  <c r="AW64" i="17"/>
  <c r="AW70" i="17"/>
  <c r="AW78" i="17"/>
  <c r="AW107" i="17"/>
  <c r="X52" i="25"/>
  <c r="AW59" i="17"/>
  <c r="AW63" i="17"/>
  <c r="AW67" i="17"/>
  <c r="AW71" i="17"/>
  <c r="AW75" i="17"/>
  <c r="AW79" i="17"/>
  <c r="AW83" i="17"/>
  <c r="AW87" i="17"/>
  <c r="AW91" i="17"/>
  <c r="AW97" i="17"/>
  <c r="AW102" i="17"/>
  <c r="AW115" i="17"/>
  <c r="V53" i="25"/>
  <c r="AB53" i="25" s="1"/>
  <c r="Y53" i="25"/>
  <c r="AW68" i="17"/>
  <c r="AW72" i="17"/>
  <c r="AW76" i="17"/>
  <c r="AW80" i="17"/>
  <c r="AW84" i="17"/>
  <c r="AW88" i="17"/>
  <c r="AW92" i="17"/>
  <c r="AW94" i="17"/>
  <c r="AW98" i="17"/>
  <c r="AW104" i="17"/>
  <c r="B55" i="25"/>
  <c r="C54" i="25"/>
  <c r="AH54" i="25" s="1"/>
  <c r="T54" i="25" s="1"/>
  <c r="AW81" i="17"/>
  <c r="AW85" i="17"/>
  <c r="AW89" i="17"/>
  <c r="AW93" i="17"/>
  <c r="AW95" i="17"/>
  <c r="AW100" i="17"/>
  <c r="AW105" i="17"/>
  <c r="AW99" i="17"/>
  <c r="AW103" i="17"/>
  <c r="AW117" i="17"/>
  <c r="AW108" i="17"/>
  <c r="AW109" i="17"/>
  <c r="AW110" i="17"/>
  <c r="AW112" i="17"/>
  <c r="AW111" i="17"/>
  <c r="AW113" i="17"/>
  <c r="AW114" i="17"/>
  <c r="AW116" i="17"/>
  <c r="BK3" i="21"/>
  <c r="AX3" i="17"/>
  <c r="AW3" i="4"/>
  <c r="AR22" i="4"/>
  <c r="AT128" i="17"/>
  <c r="AT24" i="4" s="1"/>
  <c r="AS144" i="17"/>
  <c r="AS25" i="4" s="1"/>
  <c r="AT136" i="17"/>
  <c r="AT130" i="17"/>
  <c r="AT133" i="17"/>
  <c r="AT132" i="17"/>
  <c r="AT139" i="17"/>
  <c r="AT141" i="17"/>
  <c r="AT140" i="17"/>
  <c r="AT135" i="17"/>
  <c r="AT134" i="17"/>
  <c r="AT137" i="17"/>
  <c r="AT131" i="17"/>
  <c r="AT138" i="17"/>
  <c r="AS56" i="17"/>
  <c r="AS22" i="4" s="1"/>
  <c r="X19" i="4"/>
  <c r="AP19" i="4"/>
  <c r="AK19" i="4"/>
  <c r="O19" i="4"/>
  <c r="AC19" i="4"/>
  <c r="AN19" i="4"/>
  <c r="AA19" i="4"/>
  <c r="I19" i="4"/>
  <c r="Z19" i="4"/>
  <c r="S19" i="4"/>
  <c r="AT19" i="4"/>
  <c r="N19" i="4"/>
  <c r="T19" i="4"/>
  <c r="AO19" i="4"/>
  <c r="AH19" i="4"/>
  <c r="G19" i="4"/>
  <c r="M19" i="4"/>
  <c r="AB19" i="4"/>
  <c r="Y19" i="4"/>
  <c r="AL19" i="4"/>
  <c r="F19" i="4"/>
  <c r="AQ19" i="4"/>
  <c r="AF19" i="4"/>
  <c r="AG19" i="4"/>
  <c r="R19" i="4"/>
  <c r="AI19" i="4"/>
  <c r="D19" i="4"/>
  <c r="AE19" i="4"/>
  <c r="AD19" i="4"/>
  <c r="E19" i="4"/>
  <c r="AR19" i="4"/>
  <c r="AM19" i="4"/>
  <c r="J19" i="4"/>
  <c r="W19" i="4"/>
  <c r="H19" i="4"/>
  <c r="C28" i="17"/>
  <c r="C19" i="4" s="1"/>
  <c r="U19" i="4"/>
  <c r="AJ19" i="4"/>
  <c r="AS19" i="4"/>
  <c r="V19" i="4"/>
  <c r="AX121" i="17" l="1"/>
  <c r="AX120" i="17"/>
  <c r="AX123" i="17"/>
  <c r="AX124" i="17"/>
  <c r="AX125" i="17"/>
  <c r="AX119" i="17"/>
  <c r="AX118" i="17"/>
  <c r="AX122" i="17"/>
  <c r="AX126" i="17"/>
  <c r="AX127" i="17"/>
  <c r="BK4" i="21"/>
  <c r="BK5" i="21"/>
  <c r="AX21" i="17" a="1"/>
  <c r="AX21" i="17" s="1"/>
  <c r="AX22" i="17" a="1"/>
  <c r="AX22" i="17" s="1"/>
  <c r="AX23" i="17" a="1"/>
  <c r="AX23" i="17" s="1"/>
  <c r="AX24" i="17" a="1"/>
  <c r="AX24" i="17" s="1"/>
  <c r="AX25" i="17" a="1"/>
  <c r="AX25" i="17" s="1"/>
  <c r="AX26" i="17" a="1"/>
  <c r="AX26" i="17" s="1"/>
  <c r="AX20" i="17" a="1"/>
  <c r="AX20" i="17" s="1"/>
  <c r="AX37" i="17" a="1"/>
  <c r="AX37" i="17" s="1"/>
  <c r="AX36" i="17" a="1"/>
  <c r="AX36" i="17" s="1"/>
  <c r="AX35" i="17" a="1"/>
  <c r="AX35" i="17" s="1"/>
  <c r="AX34" i="17" a="1"/>
  <c r="AX34" i="17" s="1"/>
  <c r="AX38" i="17" a="1"/>
  <c r="AX38" i="17" s="1"/>
  <c r="AX40" i="17" a="1"/>
  <c r="AX40" i="17" s="1"/>
  <c r="AX143" i="17"/>
  <c r="AX142" i="17"/>
  <c r="AW28" i="17"/>
  <c r="AX113" i="17"/>
  <c r="AX47" i="17" a="1"/>
  <c r="AX47" i="17" s="1"/>
  <c r="AX49" i="17" a="1"/>
  <c r="AX49" i="17" s="1"/>
  <c r="AX50" i="17" a="1"/>
  <c r="AX50" i="17" s="1"/>
  <c r="AX48" i="17" a="1"/>
  <c r="AX48" i="17" s="1"/>
  <c r="AX54" i="17" a="1"/>
  <c r="AX54" i="17" s="1"/>
  <c r="AX44" i="17" a="1"/>
  <c r="AX44" i="17" s="1"/>
  <c r="AX31" i="17" a="1"/>
  <c r="AX31" i="17" s="1"/>
  <c r="AX51" i="17" a="1"/>
  <c r="AX51" i="17" s="1"/>
  <c r="AX52" i="17" a="1"/>
  <c r="AX52" i="17" s="1"/>
  <c r="AX55" i="17" a="1"/>
  <c r="AX55" i="17" s="1"/>
  <c r="AX53" i="17" a="1"/>
  <c r="AX53" i="17" s="1"/>
  <c r="AX30" i="17" a="1"/>
  <c r="AX30" i="17" s="1"/>
  <c r="AW32" i="17"/>
  <c r="AW45" i="17"/>
  <c r="AX73" i="17"/>
  <c r="AX62" i="17"/>
  <c r="AX68" i="17"/>
  <c r="AX60" i="17"/>
  <c r="AX89" i="17"/>
  <c r="AX64" i="17"/>
  <c r="AX69" i="17"/>
  <c r="AX76" i="17"/>
  <c r="AX105" i="17"/>
  <c r="AX65" i="17"/>
  <c r="AX70" i="17"/>
  <c r="AX77" i="17"/>
  <c r="AX61" i="17"/>
  <c r="AX66" i="17"/>
  <c r="AX72" i="17"/>
  <c r="AX81" i="17"/>
  <c r="AX74" i="17"/>
  <c r="AX78" i="17"/>
  <c r="AX85" i="17"/>
  <c r="AX59" i="17"/>
  <c r="AX63" i="17"/>
  <c r="AX67" i="17"/>
  <c r="AX71" i="17"/>
  <c r="AX75" i="17"/>
  <c r="AX79" i="17"/>
  <c r="AX87" i="17"/>
  <c r="AX97" i="17"/>
  <c r="AX83" i="17"/>
  <c r="AX91" i="17"/>
  <c r="AX115" i="17"/>
  <c r="AX80" i="17"/>
  <c r="AX84" i="17"/>
  <c r="AX88" i="17"/>
  <c r="AX92" i="17"/>
  <c r="AX94" i="17"/>
  <c r="AX98" i="17"/>
  <c r="AX106" i="17"/>
  <c r="AX93" i="17"/>
  <c r="AX95" i="17"/>
  <c r="AX101" i="17"/>
  <c r="AX109" i="17"/>
  <c r="AX82" i="17"/>
  <c r="AX86" i="17"/>
  <c r="AX90" i="17"/>
  <c r="AX96" i="17"/>
  <c r="AX102" i="17"/>
  <c r="AX111" i="17"/>
  <c r="AX99" i="17"/>
  <c r="AX103" i="17"/>
  <c r="AX107" i="17"/>
  <c r="AX112" i="17"/>
  <c r="AX100" i="17"/>
  <c r="AX104" i="17"/>
  <c r="AX108" i="17"/>
  <c r="V54" i="25"/>
  <c r="Y54" i="25"/>
  <c r="AC53" i="25"/>
  <c r="X53" i="25"/>
  <c r="B56" i="25"/>
  <c r="C55" i="25"/>
  <c r="AH55" i="25" s="1"/>
  <c r="T55" i="25" s="1"/>
  <c r="AX117" i="17"/>
  <c r="AX114" i="17"/>
  <c r="AX110" i="17"/>
  <c r="AX116" i="17"/>
  <c r="BL3" i="21"/>
  <c r="AY3" i="17"/>
  <c r="AX3" i="4"/>
  <c r="L19" i="4"/>
  <c r="Q19" i="4"/>
  <c r="K19" i="4"/>
  <c r="P19" i="4"/>
  <c r="AU19" i="4"/>
  <c r="AU130" i="17"/>
  <c r="AU133" i="17"/>
  <c r="AU141" i="17"/>
  <c r="AU131" i="17"/>
  <c r="AU140" i="17"/>
  <c r="AU134" i="17"/>
  <c r="AU138" i="17"/>
  <c r="AU137" i="17"/>
  <c r="AU139" i="17"/>
  <c r="AU136" i="17"/>
  <c r="AU132" i="17"/>
  <c r="AU135" i="17"/>
  <c r="AT144" i="17"/>
  <c r="AT25" i="4" s="1"/>
  <c r="AU128" i="17"/>
  <c r="AU24" i="4" s="1"/>
  <c r="AT56" i="17"/>
  <c r="AT22" i="4" s="1"/>
  <c r="AY118" i="17" l="1"/>
  <c r="AY119" i="17"/>
  <c r="AY120" i="17"/>
  <c r="AY121" i="17"/>
  <c r="AY122" i="17"/>
  <c r="AY123" i="17"/>
  <c r="AY124" i="17"/>
  <c r="AY125" i="17"/>
  <c r="AY126" i="17"/>
  <c r="AY127" i="17"/>
  <c r="BL4" i="21"/>
  <c r="BL5" i="21"/>
  <c r="AY21" i="17" a="1"/>
  <c r="AY21" i="17" s="1"/>
  <c r="AY22" i="17" a="1"/>
  <c r="AY22" i="17" s="1"/>
  <c r="AY23" i="17" a="1"/>
  <c r="AY23" i="17" s="1"/>
  <c r="AY24" i="17" a="1"/>
  <c r="AY24" i="17" s="1"/>
  <c r="AY25" i="17" a="1"/>
  <c r="AY25" i="17" s="1"/>
  <c r="AY26" i="17" a="1"/>
  <c r="AY26" i="17" s="1"/>
  <c r="AY20" i="17" a="1"/>
  <c r="AY20" i="17" s="1"/>
  <c r="AY37" i="17" a="1"/>
  <c r="AY37" i="17" s="1"/>
  <c r="AY36" i="17" a="1"/>
  <c r="AY36" i="17" s="1"/>
  <c r="AY35" i="17" a="1"/>
  <c r="AY35" i="17" s="1"/>
  <c r="AY34" i="17" a="1"/>
  <c r="AY34" i="17" s="1"/>
  <c r="AY38" i="17" a="1"/>
  <c r="AY38" i="17" s="1"/>
  <c r="AY40" i="17" a="1"/>
  <c r="AY40" i="17" s="1"/>
  <c r="AY142" i="17"/>
  <c r="AY143" i="17"/>
  <c r="AX32" i="17"/>
  <c r="AY31" i="17" a="1"/>
  <c r="AY31" i="17" s="1"/>
  <c r="AY48" i="17" a="1"/>
  <c r="AY48" i="17" s="1"/>
  <c r="AY52" i="17" a="1"/>
  <c r="AY52" i="17" s="1"/>
  <c r="AY47" i="17" a="1"/>
  <c r="AY47" i="17" s="1"/>
  <c r="AY55" i="17" a="1"/>
  <c r="AY55" i="17" s="1"/>
  <c r="AY51" i="17" a="1"/>
  <c r="AY51" i="17" s="1"/>
  <c r="AY53" i="17" a="1"/>
  <c r="AY53" i="17" s="1"/>
  <c r="AY44" i="17" a="1"/>
  <c r="AY44" i="17" s="1"/>
  <c r="AY49" i="17" a="1"/>
  <c r="AY49" i="17" s="1"/>
  <c r="AY54" i="17" a="1"/>
  <c r="AY54" i="17" s="1"/>
  <c r="AY50" i="17" a="1"/>
  <c r="AY50" i="17" s="1"/>
  <c r="AY30" i="17" a="1"/>
  <c r="AY30" i="17" s="1"/>
  <c r="AX45" i="17"/>
  <c r="AX28" i="17"/>
  <c r="X54" i="25"/>
  <c r="Y55" i="25"/>
  <c r="V55" i="25"/>
  <c r="AY115" i="17"/>
  <c r="B57" i="25"/>
  <c r="C56" i="25"/>
  <c r="AH56" i="25" s="1"/>
  <c r="T56" i="25" s="1"/>
  <c r="AY105" i="17"/>
  <c r="AY59" i="17"/>
  <c r="AY65" i="17"/>
  <c r="AY61" i="17"/>
  <c r="AY74" i="17"/>
  <c r="AY66" i="17"/>
  <c r="AY62" i="17"/>
  <c r="AY79" i="17"/>
  <c r="AY60" i="17"/>
  <c r="AY70" i="17"/>
  <c r="AY63" i="17"/>
  <c r="AY68" i="17"/>
  <c r="AY72" i="17"/>
  <c r="AY76" i="17"/>
  <c r="AY87" i="17"/>
  <c r="AY64" i="17"/>
  <c r="AY69" i="17"/>
  <c r="AY73" i="17"/>
  <c r="AY78" i="17"/>
  <c r="AY93" i="17"/>
  <c r="AY67" i="17"/>
  <c r="AY71" i="17"/>
  <c r="AY75" i="17"/>
  <c r="AY83" i="17"/>
  <c r="AY77" i="17"/>
  <c r="AY81" i="17"/>
  <c r="AY85" i="17"/>
  <c r="AY97" i="17"/>
  <c r="AY100" i="17"/>
  <c r="AY89" i="17"/>
  <c r="AY82" i="17"/>
  <c r="AY86" i="17"/>
  <c r="AY90" i="17"/>
  <c r="AY80" i="17"/>
  <c r="AY84" i="17"/>
  <c r="AY88" i="17"/>
  <c r="AY95" i="17"/>
  <c r="AY91" i="17"/>
  <c r="AY98" i="17"/>
  <c r="AY102" i="17"/>
  <c r="AY107" i="17"/>
  <c r="AY92" i="17"/>
  <c r="AY94" i="17"/>
  <c r="AY99" i="17"/>
  <c r="AY103" i="17"/>
  <c r="AY111" i="17"/>
  <c r="AY96" i="17"/>
  <c r="AY101" i="17"/>
  <c r="AY106" i="17"/>
  <c r="AY104" i="17"/>
  <c r="AY108" i="17"/>
  <c r="AY112" i="17"/>
  <c r="AY116" i="17"/>
  <c r="AY109" i="17"/>
  <c r="AY114" i="17"/>
  <c r="AY117" i="17"/>
  <c r="AY110" i="17"/>
  <c r="AY113" i="17"/>
  <c r="AZ3" i="17"/>
  <c r="BM3" i="21"/>
  <c r="AY3" i="4"/>
  <c r="AU144" i="17"/>
  <c r="AU25" i="4" s="1"/>
  <c r="AV135" i="17"/>
  <c r="AV140" i="17"/>
  <c r="AV138" i="17"/>
  <c r="AV134" i="17"/>
  <c r="AV130" i="17"/>
  <c r="AV139" i="17"/>
  <c r="AV136" i="17"/>
  <c r="AV137" i="17"/>
  <c r="AV131" i="17"/>
  <c r="AV133" i="17"/>
  <c r="AV141" i="17"/>
  <c r="AV132" i="17"/>
  <c r="AU56" i="17"/>
  <c r="AU22" i="4" s="1"/>
  <c r="AV128" i="17"/>
  <c r="AV24" i="4" s="1"/>
  <c r="AZ118" i="17" l="1"/>
  <c r="AZ119" i="17"/>
  <c r="AZ120" i="17"/>
  <c r="AZ121" i="17"/>
  <c r="AZ122" i="17"/>
  <c r="AZ125" i="17"/>
  <c r="AZ124" i="17"/>
  <c r="AZ123" i="17"/>
  <c r="AZ126" i="17"/>
  <c r="AZ127" i="17"/>
  <c r="BM4" i="21"/>
  <c r="BM5" i="21"/>
  <c r="AZ21" i="17" a="1"/>
  <c r="AZ21" i="17" s="1"/>
  <c r="AZ22" i="17" a="1"/>
  <c r="AZ22" i="17" s="1"/>
  <c r="AZ23" i="17" a="1"/>
  <c r="AZ23" i="17" s="1"/>
  <c r="AZ24" i="17" a="1"/>
  <c r="AZ24" i="17" s="1"/>
  <c r="AZ25" i="17" a="1"/>
  <c r="AZ25" i="17" s="1"/>
  <c r="AZ26" i="17" a="1"/>
  <c r="AZ26" i="17" s="1"/>
  <c r="AZ20" i="17" a="1"/>
  <c r="AZ20" i="17" s="1"/>
  <c r="AZ40" i="17" a="1"/>
  <c r="AZ40" i="17" s="1"/>
  <c r="AZ37" i="17" a="1"/>
  <c r="AZ37" i="17" s="1"/>
  <c r="AZ36" i="17" a="1"/>
  <c r="AZ36" i="17" s="1"/>
  <c r="AZ35" i="17" a="1"/>
  <c r="AZ35" i="17" s="1"/>
  <c r="AZ34" i="17" a="1"/>
  <c r="AZ34" i="17" s="1"/>
  <c r="AZ38" i="17" a="1"/>
  <c r="AZ38" i="17" s="1"/>
  <c r="AZ142" i="17"/>
  <c r="AZ143" i="17"/>
  <c r="AY32" i="17"/>
  <c r="AY28" i="17"/>
  <c r="AZ68" i="17"/>
  <c r="AZ31" i="17" a="1"/>
  <c r="AZ31" i="17" s="1"/>
  <c r="AZ49" i="17" a="1"/>
  <c r="AZ49" i="17" s="1"/>
  <c r="AZ44" i="17" a="1"/>
  <c r="AZ44" i="17" s="1"/>
  <c r="AZ52" i="17" a="1"/>
  <c r="AZ52" i="17" s="1"/>
  <c r="AZ48" i="17" a="1"/>
  <c r="AZ48" i="17" s="1"/>
  <c r="AZ53" i="17" a="1"/>
  <c r="AZ53" i="17" s="1"/>
  <c r="AZ50" i="17" a="1"/>
  <c r="AZ50" i="17" s="1"/>
  <c r="AZ54" i="17" a="1"/>
  <c r="AZ54" i="17" s="1"/>
  <c r="AZ47" i="17" a="1"/>
  <c r="AZ47" i="17" s="1"/>
  <c r="AZ55" i="17" a="1"/>
  <c r="AZ55" i="17" s="1"/>
  <c r="AZ51" i="17" a="1"/>
  <c r="AZ51" i="17" s="1"/>
  <c r="AZ30" i="17" a="1"/>
  <c r="AZ30" i="17" s="1"/>
  <c r="AY45" i="17"/>
  <c r="AZ78" i="17"/>
  <c r="AZ60" i="17"/>
  <c r="V56" i="25"/>
  <c r="AB56" i="25" s="1"/>
  <c r="Y56" i="25"/>
  <c r="B58" i="25"/>
  <c r="C57" i="25"/>
  <c r="AH57" i="25" s="1"/>
  <c r="T57" i="25" s="1"/>
  <c r="AZ111" i="17"/>
  <c r="X55" i="25"/>
  <c r="AZ89" i="17"/>
  <c r="AZ61" i="17"/>
  <c r="AZ72" i="17"/>
  <c r="AZ81" i="17"/>
  <c r="AZ65" i="17"/>
  <c r="AZ73" i="17"/>
  <c r="AZ85" i="17"/>
  <c r="AZ66" i="17"/>
  <c r="AZ76" i="17"/>
  <c r="AZ110" i="17"/>
  <c r="AZ62" i="17"/>
  <c r="AZ70" i="17"/>
  <c r="AZ77" i="17"/>
  <c r="AZ115" i="17"/>
  <c r="AZ59" i="17"/>
  <c r="AZ64" i="17"/>
  <c r="AZ69" i="17"/>
  <c r="AZ74" i="17"/>
  <c r="AZ80" i="17"/>
  <c r="AZ93" i="17"/>
  <c r="AZ83" i="17"/>
  <c r="AZ97" i="17"/>
  <c r="AZ88" i="17"/>
  <c r="AZ98" i="17"/>
  <c r="AZ63" i="17"/>
  <c r="AZ67" i="17"/>
  <c r="AZ71" i="17"/>
  <c r="AZ75" i="17"/>
  <c r="AZ79" i="17"/>
  <c r="AZ84" i="17"/>
  <c r="AZ91" i="17"/>
  <c r="AZ102" i="17"/>
  <c r="AZ103" i="17"/>
  <c r="AZ94" i="17"/>
  <c r="AZ99" i="17"/>
  <c r="AZ106" i="17"/>
  <c r="AZ114" i="17"/>
  <c r="AZ82" i="17"/>
  <c r="AZ87" i="17"/>
  <c r="AZ92" i="17"/>
  <c r="AZ95" i="17"/>
  <c r="AZ101" i="17"/>
  <c r="AZ107" i="17"/>
  <c r="BN3" i="21"/>
  <c r="AZ86" i="17"/>
  <c r="AZ90" i="17"/>
  <c r="AZ96" i="17"/>
  <c r="AZ100" i="17"/>
  <c r="AZ104" i="17"/>
  <c r="AZ108" i="17"/>
  <c r="AZ112" i="17"/>
  <c r="AZ116" i="17"/>
  <c r="AZ105" i="17"/>
  <c r="AZ109" i="17"/>
  <c r="AZ113" i="17"/>
  <c r="AZ117" i="17"/>
  <c r="BA3" i="17"/>
  <c r="AZ3" i="4"/>
  <c r="AW128" i="17"/>
  <c r="AW24" i="4" s="1"/>
  <c r="AW19" i="4"/>
  <c r="AW140" i="17"/>
  <c r="AW141" i="17"/>
  <c r="AW135" i="17"/>
  <c r="AW136" i="17"/>
  <c r="AW139" i="17"/>
  <c r="AW133" i="17"/>
  <c r="AW134" i="17"/>
  <c r="AW130" i="17"/>
  <c r="AW138" i="17"/>
  <c r="AW137" i="17"/>
  <c r="AW131" i="17"/>
  <c r="AW132" i="17"/>
  <c r="AV19" i="4"/>
  <c r="AV144" i="17"/>
  <c r="AV25" i="4" s="1"/>
  <c r="AV56" i="17"/>
  <c r="AV22" i="4" s="1"/>
  <c r="AN20" i="4"/>
  <c r="F20" i="4"/>
  <c r="E20" i="4"/>
  <c r="AA21" i="4"/>
  <c r="AJ21" i="4"/>
  <c r="Z21" i="4"/>
  <c r="AV21" i="4"/>
  <c r="AS20" i="4"/>
  <c r="Y20" i="4"/>
  <c r="AU20" i="4"/>
  <c r="O20" i="4"/>
  <c r="G20" i="4"/>
  <c r="I20" i="4"/>
  <c r="AL20" i="4"/>
  <c r="AR20" i="4"/>
  <c r="P20" i="4"/>
  <c r="AB20" i="4"/>
  <c r="T21" i="4"/>
  <c r="AM21" i="4"/>
  <c r="AP21" i="4"/>
  <c r="J21" i="4"/>
  <c r="AK21" i="4"/>
  <c r="E21" i="4"/>
  <c r="AF21" i="4"/>
  <c r="AQ21" i="4"/>
  <c r="AO21" i="4"/>
  <c r="M20" i="4"/>
  <c r="V20" i="4"/>
  <c r="V21" i="4"/>
  <c r="D21" i="4"/>
  <c r="P21" i="4"/>
  <c r="I21" i="4"/>
  <c r="AE20" i="4"/>
  <c r="AP20" i="4"/>
  <c r="Z20" i="4"/>
  <c r="AM20" i="4"/>
  <c r="L20" i="4"/>
  <c r="AJ20" i="4"/>
  <c r="AK20" i="4"/>
  <c r="AU21" i="4"/>
  <c r="AL21" i="4"/>
  <c r="AG21" i="4"/>
  <c r="AR21" i="4"/>
  <c r="L21" i="4"/>
  <c r="W21" i="4"/>
  <c r="AC21" i="4"/>
  <c r="X21" i="4"/>
  <c r="AT21" i="4"/>
  <c r="Y21" i="4"/>
  <c r="C32" i="17"/>
  <c r="C20" i="4" s="1"/>
  <c r="AI20" i="4"/>
  <c r="AE21" i="4"/>
  <c r="Q21" i="4"/>
  <c r="G21" i="4"/>
  <c r="U21" i="4"/>
  <c r="AD21" i="4"/>
  <c r="AH20" i="4"/>
  <c r="Q20" i="4"/>
  <c r="AF20" i="4"/>
  <c r="AG20" i="4"/>
  <c r="AO20" i="4"/>
  <c r="O21" i="4"/>
  <c r="K21" i="4"/>
  <c r="F21" i="4"/>
  <c r="AB21" i="4"/>
  <c r="R21" i="4"/>
  <c r="AS21" i="4"/>
  <c r="M21" i="4"/>
  <c r="AN21" i="4"/>
  <c r="H21" i="4"/>
  <c r="S21" i="4"/>
  <c r="N21" i="4"/>
  <c r="BA118" i="17" l="1"/>
  <c r="BA119" i="17"/>
  <c r="BA120" i="17"/>
  <c r="BA121" i="17"/>
  <c r="BA122" i="17"/>
  <c r="BA123" i="17"/>
  <c r="BA124" i="17"/>
  <c r="BA125" i="17"/>
  <c r="BA126" i="17"/>
  <c r="BA127" i="17"/>
  <c r="BN4" i="21"/>
  <c r="BN5" i="21"/>
  <c r="BA21" i="17" a="1"/>
  <c r="BA21" i="17" s="1"/>
  <c r="BA22" i="17" a="1"/>
  <c r="BA22" i="17" s="1"/>
  <c r="BA23" i="17" a="1"/>
  <c r="BA23" i="17" s="1"/>
  <c r="BA24" i="17" a="1"/>
  <c r="BA24" i="17" s="1"/>
  <c r="BA25" i="17" a="1"/>
  <c r="BA25" i="17" s="1"/>
  <c r="BA26" i="17" a="1"/>
  <c r="BA26" i="17" s="1"/>
  <c r="BA20" i="17" a="1"/>
  <c r="BA20" i="17" s="1"/>
  <c r="BA40" i="17" a="1"/>
  <c r="BA40" i="17" s="1"/>
  <c r="BA37" i="17" a="1"/>
  <c r="BA37" i="17" s="1"/>
  <c r="BA36" i="17" a="1"/>
  <c r="BA36" i="17" s="1"/>
  <c r="BA35" i="17" a="1"/>
  <c r="BA35" i="17" s="1"/>
  <c r="BA34" i="17" a="1"/>
  <c r="BA34" i="17" s="1"/>
  <c r="BA38" i="17" a="1"/>
  <c r="BA38" i="17" s="1"/>
  <c r="BA142" i="17"/>
  <c r="BA143" i="17"/>
  <c r="AZ32" i="17"/>
  <c r="AZ28" i="17"/>
  <c r="AZ45" i="17"/>
  <c r="BA87" i="17"/>
  <c r="BA44" i="17" a="1"/>
  <c r="BA44" i="17" s="1"/>
  <c r="BA54" i="17" a="1"/>
  <c r="BA54" i="17" s="1"/>
  <c r="BA53" i="17" a="1"/>
  <c r="BA53" i="17" s="1"/>
  <c r="BA51" i="17" a="1"/>
  <c r="BA51" i="17" s="1"/>
  <c r="BA49" i="17" a="1"/>
  <c r="BA49" i="17" s="1"/>
  <c r="BA52" i="17" a="1"/>
  <c r="BA52" i="17" s="1"/>
  <c r="BA47" i="17" a="1"/>
  <c r="BA47" i="17" s="1"/>
  <c r="BA48" i="17" a="1"/>
  <c r="BA48" i="17" s="1"/>
  <c r="BA31" i="17" a="1"/>
  <c r="BA31" i="17" s="1"/>
  <c r="BA50" i="17" a="1"/>
  <c r="BA50" i="17" s="1"/>
  <c r="BA55" i="17" a="1"/>
  <c r="BA55" i="17" s="1"/>
  <c r="BA30" i="17" a="1"/>
  <c r="BA30" i="17" s="1"/>
  <c r="BA70" i="17"/>
  <c r="BA74" i="17"/>
  <c r="BA82" i="17"/>
  <c r="BA83" i="17"/>
  <c r="BA61" i="17"/>
  <c r="BA62" i="17"/>
  <c r="BA60" i="17"/>
  <c r="BA67" i="17"/>
  <c r="BA78" i="17"/>
  <c r="BA97" i="17"/>
  <c r="BA59" i="17"/>
  <c r="BA66" i="17"/>
  <c r="BA75" i="17"/>
  <c r="B59" i="25"/>
  <c r="C58" i="25"/>
  <c r="AH58" i="25" s="1"/>
  <c r="T58" i="25" s="1"/>
  <c r="AC56" i="25"/>
  <c r="X56" i="25"/>
  <c r="BA63" i="17"/>
  <c r="BA71" i="17"/>
  <c r="BA79" i="17"/>
  <c r="BA91" i="17"/>
  <c r="BA64" i="17"/>
  <c r="BA68" i="17"/>
  <c r="BA72" i="17"/>
  <c r="BA76" i="17"/>
  <c r="BA80" i="17"/>
  <c r="BA84" i="17"/>
  <c r="BA88" i="17"/>
  <c r="BA92" i="17"/>
  <c r="BA101" i="17"/>
  <c r="BA65" i="17"/>
  <c r="BA69" i="17"/>
  <c r="BA73" i="17"/>
  <c r="BA77" i="17"/>
  <c r="BA81" i="17"/>
  <c r="BA85" i="17"/>
  <c r="BA89" i="17"/>
  <c r="BA109" i="17"/>
  <c r="BA86" i="17"/>
  <c r="BA90" i="17"/>
  <c r="BA116" i="17"/>
  <c r="BA94" i="17"/>
  <c r="BA98" i="17"/>
  <c r="BA103" i="17"/>
  <c r="BA113" i="17"/>
  <c r="BA93" i="17"/>
  <c r="BA95" i="17"/>
  <c r="BA99" i="17"/>
  <c r="BA104" i="17"/>
  <c r="BA117" i="17"/>
  <c r="BA96" i="17"/>
  <c r="BA100" i="17"/>
  <c r="BA105" i="17"/>
  <c r="BA102" i="17"/>
  <c r="BA106" i="17"/>
  <c r="BA110" i="17"/>
  <c r="BA114" i="17"/>
  <c r="BA107" i="17"/>
  <c r="BA111" i="17"/>
  <c r="BA115" i="17"/>
  <c r="BA108" i="17"/>
  <c r="BA112" i="17"/>
  <c r="BB3" i="17"/>
  <c r="BO3" i="21"/>
  <c r="BA3" i="4"/>
  <c r="R20" i="4"/>
  <c r="R23" i="4" s="1"/>
  <c r="R28" i="4" s="1"/>
  <c r="AH21" i="4"/>
  <c r="AH23" i="4" s="1"/>
  <c r="AH28" i="4" s="1"/>
  <c r="AI21" i="4"/>
  <c r="AI23" i="4" s="1"/>
  <c r="AI28" i="4" s="1"/>
  <c r="S20" i="4"/>
  <c r="S23" i="4" s="1"/>
  <c r="S28" i="4" s="1"/>
  <c r="T20" i="4"/>
  <c r="T23" i="4" s="1"/>
  <c r="T28" i="4" s="1"/>
  <c r="AX128" i="17"/>
  <c r="AX24" i="4" s="1"/>
  <c r="AN23" i="4"/>
  <c r="AN28" i="4" s="1"/>
  <c r="AW21" i="4"/>
  <c r="AW20" i="4"/>
  <c r="AW144" i="17"/>
  <c r="AW25" i="4" s="1"/>
  <c r="AX132" i="17"/>
  <c r="AX134" i="17"/>
  <c r="AX131" i="17"/>
  <c r="AX138" i="17"/>
  <c r="AX135" i="17"/>
  <c r="AX141" i="17"/>
  <c r="AX140" i="17"/>
  <c r="AX139" i="17"/>
  <c r="AX137" i="17"/>
  <c r="AX136" i="17"/>
  <c r="AX130" i="17"/>
  <c r="AX133" i="17"/>
  <c r="AW56" i="17"/>
  <c r="AW22" i="4" s="1"/>
  <c r="O23" i="4"/>
  <c r="O28" i="4" s="1"/>
  <c r="AK23" i="4"/>
  <c r="AK28" i="4" s="1"/>
  <c r="AI57" i="17"/>
  <c r="AI147" i="17" s="1"/>
  <c r="AE39" i="25" s="1"/>
  <c r="AE23" i="4"/>
  <c r="AE28" i="4" s="1"/>
  <c r="I23" i="4"/>
  <c r="I28" i="4" s="1"/>
  <c r="P23" i="4"/>
  <c r="P28" i="4" s="1"/>
  <c r="AU23" i="4"/>
  <c r="AU28" i="4" s="1"/>
  <c r="F57" i="17"/>
  <c r="F147" i="17" s="1"/>
  <c r="L23" i="4"/>
  <c r="L28" i="4" s="1"/>
  <c r="AO23" i="4"/>
  <c r="AO28" i="4" s="1"/>
  <c r="Q23" i="4"/>
  <c r="Q28" i="4" s="1"/>
  <c r="Z23" i="4"/>
  <c r="Z28" i="4" s="1"/>
  <c r="T57" i="17"/>
  <c r="T147" i="17" s="1"/>
  <c r="AN57" i="17"/>
  <c r="AN147" i="17" s="1"/>
  <c r="AE44" i="25" s="1"/>
  <c r="AJ23" i="4"/>
  <c r="AJ28" i="4" s="1"/>
  <c r="F23" i="4"/>
  <c r="F28" i="4" s="1"/>
  <c r="Y23" i="4"/>
  <c r="Y28" i="4" s="1"/>
  <c r="AL23" i="4"/>
  <c r="AL28" i="4" s="1"/>
  <c r="AE57" i="17"/>
  <c r="AE147" i="17" s="1"/>
  <c r="AE35" i="25" s="1"/>
  <c r="AL57" i="17"/>
  <c r="AL147" i="17" s="1"/>
  <c r="AE42" i="25" s="1"/>
  <c r="AB23" i="4"/>
  <c r="AB28" i="4" s="1"/>
  <c r="AG23" i="4"/>
  <c r="AG28" i="4" s="1"/>
  <c r="E23" i="4"/>
  <c r="E28" i="4" s="1"/>
  <c r="P57" i="17"/>
  <c r="P147" i="17" s="1"/>
  <c r="O57" i="17"/>
  <c r="O147" i="17" s="1"/>
  <c r="AR23" i="4"/>
  <c r="AR28" i="4" s="1"/>
  <c r="AU57" i="17"/>
  <c r="AU147" i="17" s="1"/>
  <c r="AE51" i="25" s="1"/>
  <c r="AG57" i="17"/>
  <c r="AG147" i="17" s="1"/>
  <c r="AE37" i="25" s="1"/>
  <c r="Q57" i="17"/>
  <c r="Q147" i="17" s="1"/>
  <c r="G23" i="4"/>
  <c r="G28" i="4" s="1"/>
  <c r="AR57" i="17"/>
  <c r="V23" i="4"/>
  <c r="V28" i="4" s="1"/>
  <c r="AS23" i="4"/>
  <c r="AS28" i="4" s="1"/>
  <c r="AO57" i="17"/>
  <c r="AO147" i="17" s="1"/>
  <c r="AE45" i="25" s="1"/>
  <c r="AA20" i="4"/>
  <c r="AA23" i="4" s="1"/>
  <c r="AA28" i="4" s="1"/>
  <c r="AS57" i="17"/>
  <c r="AM57" i="17"/>
  <c r="AM147" i="17" s="1"/>
  <c r="AE43" i="25" s="1"/>
  <c r="I57" i="17"/>
  <c r="I147" i="17" s="1"/>
  <c r="AF23" i="4"/>
  <c r="AF28" i="4" s="1"/>
  <c r="AP23" i="4"/>
  <c r="AP28" i="4" s="1"/>
  <c r="M23" i="4"/>
  <c r="M28" i="4" s="1"/>
  <c r="G57" i="17"/>
  <c r="G147" i="17" s="1"/>
  <c r="AJ57" i="17"/>
  <c r="AJ147" i="17" s="1"/>
  <c r="AE40" i="25" s="1"/>
  <c r="AM23" i="4"/>
  <c r="AM28" i="4" s="1"/>
  <c r="M57" i="17"/>
  <c r="M147" i="17" s="1"/>
  <c r="Y57" i="17"/>
  <c r="Y147" i="17" s="1"/>
  <c r="AB57" i="17"/>
  <c r="AB147" i="17" s="1"/>
  <c r="AE32" i="25" s="1"/>
  <c r="Z57" i="17"/>
  <c r="Z147" i="17" s="1"/>
  <c r="L57" i="17"/>
  <c r="L147" i="17" s="1"/>
  <c r="AP57" i="17"/>
  <c r="AP147" i="17" s="1"/>
  <c r="AE46" i="25" s="1"/>
  <c r="AQ20" i="4"/>
  <c r="AQ23" i="4" s="1"/>
  <c r="AQ28" i="4" s="1"/>
  <c r="X20" i="4"/>
  <c r="X23" i="4" s="1"/>
  <c r="X28" i="4" s="1"/>
  <c r="K20" i="4"/>
  <c r="K23" i="4" s="1"/>
  <c r="K28" i="4" s="1"/>
  <c r="W20" i="4"/>
  <c r="W23" i="4" s="1"/>
  <c r="W28" i="4" s="1"/>
  <c r="AD20" i="4"/>
  <c r="AD23" i="4" s="1"/>
  <c r="AD28" i="4" s="1"/>
  <c r="D20" i="4"/>
  <c r="D23" i="4" s="1"/>
  <c r="D28" i="4" s="1"/>
  <c r="AC20" i="4"/>
  <c r="AC23" i="4" s="1"/>
  <c r="AC28" i="4" s="1"/>
  <c r="AV20" i="4"/>
  <c r="AV23" i="4" s="1"/>
  <c r="AV28" i="4" s="1"/>
  <c r="N20" i="4"/>
  <c r="N23" i="4" s="1"/>
  <c r="N28" i="4" s="1"/>
  <c r="H20" i="4"/>
  <c r="AT20" i="4"/>
  <c r="AT23" i="4" s="1"/>
  <c r="AT28" i="4" s="1"/>
  <c r="J20" i="4"/>
  <c r="J23" i="4" s="1"/>
  <c r="J28" i="4" s="1"/>
  <c r="C45" i="17"/>
  <c r="V57" i="17"/>
  <c r="V147" i="17" s="1"/>
  <c r="AF57" i="17"/>
  <c r="AF147" i="17" s="1"/>
  <c r="AE36" i="25" s="1"/>
  <c r="AH57" i="17"/>
  <c r="AH147" i="17" s="1"/>
  <c r="AE38" i="25" s="1"/>
  <c r="E57" i="17"/>
  <c r="E147" i="17" s="1"/>
  <c r="AK57" i="17"/>
  <c r="AK147" i="17" s="1"/>
  <c r="AE41" i="25" s="1"/>
  <c r="BB118" i="17" l="1"/>
  <c r="BB121" i="17"/>
  <c r="BB122" i="17"/>
  <c r="BB123" i="17"/>
  <c r="BB124" i="17"/>
  <c r="BB125" i="17"/>
  <c r="BB120" i="17"/>
  <c r="BB119" i="17"/>
  <c r="BB127" i="17"/>
  <c r="BB126" i="17"/>
  <c r="BO4" i="21"/>
  <c r="BO5" i="21"/>
  <c r="BB117" i="17"/>
  <c r="BB21" i="17" a="1"/>
  <c r="BB21" i="17" s="1"/>
  <c r="BB22" i="17" a="1"/>
  <c r="BB22" i="17" s="1"/>
  <c r="BB23" i="17" a="1"/>
  <c r="BB23" i="17" s="1"/>
  <c r="BB24" i="17" a="1"/>
  <c r="BB24" i="17" s="1"/>
  <c r="BB25" i="17" a="1"/>
  <c r="BB25" i="17" s="1"/>
  <c r="BB26" i="17" a="1"/>
  <c r="BB26" i="17" s="1"/>
  <c r="BB20" i="17" a="1"/>
  <c r="BB20" i="17" s="1"/>
  <c r="BB34" i="17" a="1"/>
  <c r="BB34" i="17" s="1"/>
  <c r="BB38" i="17" a="1"/>
  <c r="BB38" i="17" s="1"/>
  <c r="BB40" i="17" a="1"/>
  <c r="BB40" i="17" s="1"/>
  <c r="BB37" i="17" a="1"/>
  <c r="BB37" i="17" s="1"/>
  <c r="BB36" i="17" a="1"/>
  <c r="BB36" i="17" s="1"/>
  <c r="BB35" i="17" a="1"/>
  <c r="BB35" i="17" s="1"/>
  <c r="BB142" i="17"/>
  <c r="BB143" i="17"/>
  <c r="BA28" i="17"/>
  <c r="BA32" i="17"/>
  <c r="BA45" i="17"/>
  <c r="BB47" i="17" a="1"/>
  <c r="BB47" i="17" s="1"/>
  <c r="BB48" i="17" a="1"/>
  <c r="BB48" i="17" s="1"/>
  <c r="BB51" i="17" a="1"/>
  <c r="BB51" i="17" s="1"/>
  <c r="BB44" i="17" a="1"/>
  <c r="BB44" i="17" s="1"/>
  <c r="BB54" i="17" a="1"/>
  <c r="BB54" i="17" s="1"/>
  <c r="BB50" i="17" a="1"/>
  <c r="BB50" i="17" s="1"/>
  <c r="BB55" i="17" a="1"/>
  <c r="BB55" i="17" s="1"/>
  <c r="BB53" i="17" a="1"/>
  <c r="BB53" i="17" s="1"/>
  <c r="BB31" i="17" a="1"/>
  <c r="BB31" i="17" s="1"/>
  <c r="BB49" i="17" a="1"/>
  <c r="BB49" i="17" s="1"/>
  <c r="BB52" i="17" a="1"/>
  <c r="BB52" i="17" s="1"/>
  <c r="BB30" i="17" a="1"/>
  <c r="BB30" i="17" s="1"/>
  <c r="BB71" i="17"/>
  <c r="Y57" i="25"/>
  <c r="V57" i="25"/>
  <c r="Y58" i="25"/>
  <c r="V58" i="25"/>
  <c r="BB65" i="17"/>
  <c r="B60" i="25"/>
  <c r="C59" i="25"/>
  <c r="AH59" i="25" s="1"/>
  <c r="T59" i="25" s="1"/>
  <c r="BB66" i="17"/>
  <c r="BB59" i="17"/>
  <c r="BB70" i="17"/>
  <c r="BB61" i="17"/>
  <c r="BB77" i="17"/>
  <c r="BB62" i="17"/>
  <c r="BB67" i="17"/>
  <c r="BB75" i="17"/>
  <c r="BB63" i="17"/>
  <c r="BB69" i="17"/>
  <c r="BB112" i="17"/>
  <c r="BB60" i="17"/>
  <c r="BB64" i="17"/>
  <c r="BB68" i="17"/>
  <c r="BB72" i="17"/>
  <c r="BB81" i="17"/>
  <c r="BB73" i="17"/>
  <c r="BB102" i="17"/>
  <c r="BB85" i="17"/>
  <c r="R57" i="17"/>
  <c r="R147" i="17" s="1"/>
  <c r="BB76" i="17"/>
  <c r="BB88" i="17"/>
  <c r="BB80" i="17"/>
  <c r="BB92" i="17"/>
  <c r="BB84" i="17"/>
  <c r="BB94" i="17"/>
  <c r="BB89" i="17"/>
  <c r="BB93" i="17"/>
  <c r="BB95" i="17"/>
  <c r="BB104" i="17"/>
  <c r="BB74" i="17"/>
  <c r="BB78" i="17"/>
  <c r="BB82" i="17"/>
  <c r="BB86" i="17"/>
  <c r="BB90" i="17"/>
  <c r="BB97" i="17"/>
  <c r="BB109" i="17"/>
  <c r="BB79" i="17"/>
  <c r="BB83" i="17"/>
  <c r="BB87" i="17"/>
  <c r="BB91" i="17"/>
  <c r="BB98" i="17"/>
  <c r="BB3" i="4"/>
  <c r="BB96" i="17"/>
  <c r="BB101" i="17"/>
  <c r="BB108" i="17"/>
  <c r="BB116" i="17"/>
  <c r="BB100" i="17"/>
  <c r="BB105" i="17"/>
  <c r="BB113" i="17"/>
  <c r="BB99" i="17"/>
  <c r="BB103" i="17"/>
  <c r="BB107" i="17"/>
  <c r="BB111" i="17"/>
  <c r="BB115" i="17"/>
  <c r="BB106" i="17"/>
  <c r="BB110" i="17"/>
  <c r="BB114" i="17"/>
  <c r="BC3" i="17"/>
  <c r="BP3" i="21"/>
  <c r="S57" i="17"/>
  <c r="S147" i="17" s="1"/>
  <c r="U20" i="4"/>
  <c r="U23" i="4" s="1"/>
  <c r="U28" i="4" s="1"/>
  <c r="AR147" i="17"/>
  <c r="AE48" i="25" s="1"/>
  <c r="AS147" i="17"/>
  <c r="AE49" i="25" s="1"/>
  <c r="AW23" i="4"/>
  <c r="AW28" i="4" s="1"/>
  <c r="AW57" i="17"/>
  <c r="AW147" i="17" s="1"/>
  <c r="AE53" i="25" s="1"/>
  <c r="AX20" i="4"/>
  <c r="AY19" i="4"/>
  <c r="AY139" i="17"/>
  <c r="AY138" i="17"/>
  <c r="AY132" i="17"/>
  <c r="AY131" i="17"/>
  <c r="AY135" i="17"/>
  <c r="AY140" i="17"/>
  <c r="AY141" i="17"/>
  <c r="AY137" i="17"/>
  <c r="AY134" i="17"/>
  <c r="AY130" i="17"/>
  <c r="AY133" i="17"/>
  <c r="AY136" i="17"/>
  <c r="AX144" i="17"/>
  <c r="AX25" i="4" s="1"/>
  <c r="AX56" i="17"/>
  <c r="AX22" i="4" s="1"/>
  <c r="AY128" i="17"/>
  <c r="AY24" i="4" s="1"/>
  <c r="J57" i="17"/>
  <c r="J147" i="17" s="1"/>
  <c r="AQ57" i="17"/>
  <c r="AQ147" i="17" s="1"/>
  <c r="AE47" i="25" s="1"/>
  <c r="AA57" i="17"/>
  <c r="AA147" i="17" s="1"/>
  <c r="AV57" i="17"/>
  <c r="AV147" i="17" s="1"/>
  <c r="AE52" i="25" s="1"/>
  <c r="AD57" i="17"/>
  <c r="AD147" i="17" s="1"/>
  <c r="AE34" i="25" s="1"/>
  <c r="H23" i="4"/>
  <c r="H28" i="4" s="1"/>
  <c r="AT57" i="17"/>
  <c r="AT147" i="17" s="1"/>
  <c r="AE50" i="25" s="1"/>
  <c r="AC57" i="17"/>
  <c r="AC147" i="17" s="1"/>
  <c r="AE33" i="25" s="1"/>
  <c r="D57" i="17"/>
  <c r="D147" i="17" s="1"/>
  <c r="AE8" i="25" s="1"/>
  <c r="W57" i="17"/>
  <c r="W147" i="17" s="1"/>
  <c r="X57" i="17"/>
  <c r="X147" i="17" s="1"/>
  <c r="C21" i="4"/>
  <c r="C57" i="17"/>
  <c r="C147" i="17" s="1"/>
  <c r="AE7" i="25" s="1"/>
  <c r="H57" i="17"/>
  <c r="H147" i="17" s="1"/>
  <c r="AE12" i="25" s="1"/>
  <c r="N57" i="17"/>
  <c r="N147" i="17" s="1"/>
  <c r="AE18" i="25" s="1"/>
  <c r="U57" i="17"/>
  <c r="U147" i="17" s="1"/>
  <c r="AE25" i="25" s="1"/>
  <c r="K57" i="17"/>
  <c r="K147" i="17" s="1"/>
  <c r="AE15" i="25" s="1"/>
  <c r="BC118" i="17" l="1"/>
  <c r="BC119" i="17"/>
  <c r="BC120" i="17"/>
  <c r="BC121" i="17"/>
  <c r="BC122" i="17"/>
  <c r="BC123" i="17"/>
  <c r="BC124" i="17"/>
  <c r="BC125" i="17"/>
  <c r="BC126" i="17"/>
  <c r="BC127" i="17"/>
  <c r="BP4" i="21"/>
  <c r="BP5" i="21"/>
  <c r="BC21" i="17" a="1"/>
  <c r="BC21" i="17" s="1"/>
  <c r="BC22" i="17" a="1"/>
  <c r="BC22" i="17" s="1"/>
  <c r="BC23" i="17" a="1"/>
  <c r="BC23" i="17" s="1"/>
  <c r="BC24" i="17" a="1"/>
  <c r="BC24" i="17" s="1"/>
  <c r="BC25" i="17" a="1"/>
  <c r="BC25" i="17" s="1"/>
  <c r="BC26" i="17" a="1"/>
  <c r="BC26" i="17" s="1"/>
  <c r="BC20" i="17" a="1"/>
  <c r="BC20" i="17" s="1"/>
  <c r="BC34" i="17" a="1"/>
  <c r="BC34" i="17" s="1"/>
  <c r="BC38" i="17" a="1"/>
  <c r="BC38" i="17" s="1"/>
  <c r="BC40" i="17" a="1"/>
  <c r="BC40" i="17" s="1"/>
  <c r="BC37" i="17" a="1"/>
  <c r="BC37" i="17" s="1"/>
  <c r="BC36" i="17" a="1"/>
  <c r="BC36" i="17" s="1"/>
  <c r="BC35" i="17" a="1"/>
  <c r="BC35" i="17" s="1"/>
  <c r="BC110" i="17"/>
  <c r="BC143" i="17"/>
  <c r="BC142" i="17"/>
  <c r="BB28" i="17"/>
  <c r="BB45" i="17"/>
  <c r="BC90" i="17"/>
  <c r="BC63" i="17"/>
  <c r="BC73" i="17"/>
  <c r="BC81" i="17"/>
  <c r="BC98" i="17"/>
  <c r="BC116" i="17"/>
  <c r="BC59" i="17"/>
  <c r="BC69" i="17"/>
  <c r="BC77" i="17"/>
  <c r="BC86" i="17"/>
  <c r="BC103" i="17"/>
  <c r="BC60" i="17"/>
  <c r="BC70" i="17"/>
  <c r="BC78" i="17"/>
  <c r="BC87" i="17"/>
  <c r="BC94" i="17"/>
  <c r="BC108" i="17"/>
  <c r="BC61" i="17"/>
  <c r="BC71" i="17"/>
  <c r="BC79" i="17"/>
  <c r="BC89" i="17"/>
  <c r="BC95" i="17"/>
  <c r="BC105" i="17"/>
  <c r="BB32" i="17"/>
  <c r="BC62" i="17"/>
  <c r="BC72" i="17"/>
  <c r="BC80" i="17"/>
  <c r="BC88" i="17"/>
  <c r="BC96" i="17"/>
  <c r="BC115" i="17"/>
  <c r="BC48" i="17" a="1"/>
  <c r="BC48" i="17" s="1"/>
  <c r="BC51" i="17" a="1"/>
  <c r="BC51" i="17" s="1"/>
  <c r="BC31" i="17" a="1"/>
  <c r="BC31" i="17" s="1"/>
  <c r="BC49" i="17" a="1"/>
  <c r="BC49" i="17" s="1"/>
  <c r="BC55" i="17" a="1"/>
  <c r="BC55" i="17" s="1"/>
  <c r="BC50" i="17" a="1"/>
  <c r="BC50" i="17" s="1"/>
  <c r="BC47" i="17" a="1"/>
  <c r="BC47" i="17" s="1"/>
  <c r="BC44" i="17" a="1"/>
  <c r="BC44" i="17" s="1"/>
  <c r="BC53" i="17" a="1"/>
  <c r="BC53" i="17" s="1"/>
  <c r="BC52" i="17" a="1"/>
  <c r="BC52" i="17" s="1"/>
  <c r="BC54" i="17" a="1"/>
  <c r="BC54" i="17" s="1"/>
  <c r="BC30" i="17" a="1"/>
  <c r="BC30" i="17" s="1"/>
  <c r="BC64" i="17"/>
  <c r="BC74" i="17"/>
  <c r="BC82" i="17"/>
  <c r="BC92" i="17"/>
  <c r="BC100" i="17"/>
  <c r="BC117" i="17"/>
  <c r="BC67" i="17"/>
  <c r="BC65" i="17"/>
  <c r="BC75" i="17"/>
  <c r="BC84" i="17"/>
  <c r="BC93" i="17"/>
  <c r="BC101" i="17"/>
  <c r="BC66" i="17"/>
  <c r="BC68" i="17"/>
  <c r="BC76" i="17"/>
  <c r="BC85" i="17"/>
  <c r="BC102" i="17"/>
  <c r="BC107" i="17"/>
  <c r="BC112" i="17"/>
  <c r="BC109" i="17"/>
  <c r="BC111" i="17"/>
  <c r="BC114" i="17"/>
  <c r="BC83" i="17"/>
  <c r="BC91" i="17"/>
  <c r="BC97" i="17"/>
  <c r="BC104" i="17"/>
  <c r="BC113" i="17"/>
  <c r="BC99" i="17"/>
  <c r="BC106" i="17"/>
  <c r="X58" i="25"/>
  <c r="V59" i="25"/>
  <c r="Y59" i="25"/>
  <c r="C60" i="25"/>
  <c r="AH60" i="25" s="1"/>
  <c r="T60" i="25" s="1"/>
  <c r="B61" i="25"/>
  <c r="X57" i="25"/>
  <c r="AE11" i="25"/>
  <c r="AE20" i="25"/>
  <c r="AE19" i="25"/>
  <c r="AE28" i="25"/>
  <c r="AE31" i="25"/>
  <c r="AE29" i="25"/>
  <c r="AE30" i="25"/>
  <c r="AE21" i="25"/>
  <c r="AE27" i="25"/>
  <c r="AE22" i="25"/>
  <c r="AE26" i="25"/>
  <c r="AE9" i="25"/>
  <c r="AE17" i="25"/>
  <c r="AE14" i="25"/>
  <c r="AE23" i="25"/>
  <c r="AE13" i="25"/>
  <c r="AE10" i="25"/>
  <c r="AE24" i="25"/>
  <c r="AE16" i="25"/>
  <c r="BQ3" i="21"/>
  <c r="BD3" i="17"/>
  <c r="BC3" i="4"/>
  <c r="AZ128" i="17"/>
  <c r="AZ24" i="4" s="1"/>
  <c r="AX57" i="17"/>
  <c r="AX147" i="17" s="1"/>
  <c r="AE54" i="25" s="1"/>
  <c r="AX21" i="4"/>
  <c r="AZ133" i="17"/>
  <c r="AZ141" i="17"/>
  <c r="AZ134" i="17"/>
  <c r="AZ130" i="17"/>
  <c r="AZ135" i="17"/>
  <c r="AZ140" i="17"/>
  <c r="AZ137" i="17"/>
  <c r="AZ138" i="17"/>
  <c r="AZ139" i="17"/>
  <c r="AZ132" i="17"/>
  <c r="AZ136" i="17"/>
  <c r="AZ131" i="17"/>
  <c r="BM34" i="21"/>
  <c r="AY144" i="17"/>
  <c r="AY25" i="4" s="1"/>
  <c r="AY21" i="4"/>
  <c r="AX19" i="4"/>
  <c r="AY56" i="17"/>
  <c r="AY22" i="4" s="1"/>
  <c r="C23" i="4"/>
  <c r="BD118" i="17" l="1"/>
  <c r="BD119" i="17"/>
  <c r="BD120" i="17"/>
  <c r="BD121" i="17"/>
  <c r="BD122" i="17"/>
  <c r="BD126" i="17"/>
  <c r="BD125" i="17"/>
  <c r="BD124" i="17"/>
  <c r="BD123" i="17"/>
  <c r="BD127" i="17"/>
  <c r="BQ4" i="21"/>
  <c r="BQ5" i="21"/>
  <c r="BD21" i="17" a="1"/>
  <c r="BD21" i="17" s="1"/>
  <c r="BD22" i="17" a="1"/>
  <c r="BD22" i="17" s="1"/>
  <c r="BD23" i="17" a="1"/>
  <c r="BD23" i="17" s="1"/>
  <c r="BD24" i="17" a="1"/>
  <c r="BD24" i="17" s="1"/>
  <c r="BD25" i="17" a="1"/>
  <c r="BD25" i="17" s="1"/>
  <c r="BD26" i="17" a="1"/>
  <c r="BD26" i="17" s="1"/>
  <c r="BD20" i="17" a="1"/>
  <c r="BD20" i="17" s="1"/>
  <c r="BD34" i="17" a="1"/>
  <c r="BD34" i="17" s="1"/>
  <c r="BD38" i="17" a="1"/>
  <c r="BD38" i="17" s="1"/>
  <c r="BD40" i="17" a="1"/>
  <c r="BD40" i="17" s="1"/>
  <c r="BD37" i="17" a="1"/>
  <c r="BD37" i="17" s="1"/>
  <c r="BD36" i="17" a="1"/>
  <c r="BD36" i="17" s="1"/>
  <c r="BD35" i="17" a="1"/>
  <c r="BD35" i="17" s="1"/>
  <c r="BD117" i="17"/>
  <c r="BD143" i="17"/>
  <c r="BD142" i="17"/>
  <c r="X59" i="25"/>
  <c r="AB59" i="25"/>
  <c r="BD66" i="17"/>
  <c r="BD108" i="17"/>
  <c r="BD82" i="17"/>
  <c r="BC45" i="17"/>
  <c r="BC28" i="17"/>
  <c r="BD78" i="17"/>
  <c r="BC32" i="17"/>
  <c r="BD86" i="17"/>
  <c r="BD90" i="17"/>
  <c r="BD62" i="17"/>
  <c r="BD96" i="17"/>
  <c r="BD74" i="17"/>
  <c r="BD104" i="17"/>
  <c r="BD44" i="17" a="1"/>
  <c r="BD44" i="17" s="1"/>
  <c r="BD49" i="17" a="1"/>
  <c r="BD49" i="17" s="1"/>
  <c r="BD31" i="17" a="1"/>
  <c r="BD31" i="17" s="1"/>
  <c r="BD53" i="17" a="1"/>
  <c r="BD53" i="17" s="1"/>
  <c r="BD48" i="17" a="1"/>
  <c r="BD48" i="17" s="1"/>
  <c r="BD47" i="17" a="1"/>
  <c r="BD47" i="17" s="1"/>
  <c r="BD52" i="17" a="1"/>
  <c r="BD52" i="17" s="1"/>
  <c r="BD54" i="17" a="1"/>
  <c r="BD54" i="17" s="1"/>
  <c r="BD51" i="17" a="1"/>
  <c r="BD51" i="17" s="1"/>
  <c r="BD55" i="17" a="1"/>
  <c r="BD55" i="17" s="1"/>
  <c r="BD50" i="17" a="1"/>
  <c r="BD50" i="17" s="1"/>
  <c r="BD30" i="17" a="1"/>
  <c r="BD30" i="17" s="1"/>
  <c r="BD70" i="17"/>
  <c r="BD100" i="17"/>
  <c r="BD112" i="17"/>
  <c r="AC59" i="25"/>
  <c r="B62" i="25"/>
  <c r="C61" i="25"/>
  <c r="AH61" i="25" s="1"/>
  <c r="T61" i="25" s="1"/>
  <c r="V60" i="25"/>
  <c r="Y60" i="25"/>
  <c r="BD59" i="17"/>
  <c r="BD63" i="17"/>
  <c r="BD67" i="17"/>
  <c r="BD71" i="17"/>
  <c r="BD75" i="17"/>
  <c r="BD79" i="17"/>
  <c r="BD83" i="17"/>
  <c r="BD87" i="17"/>
  <c r="BD91" i="17"/>
  <c r="BD97" i="17"/>
  <c r="BD101" i="17"/>
  <c r="BD105" i="17"/>
  <c r="BD109" i="17"/>
  <c r="BD113" i="17"/>
  <c r="BD60" i="17"/>
  <c r="BD64" i="17"/>
  <c r="BD68" i="17"/>
  <c r="BD72" i="17"/>
  <c r="BD76" i="17"/>
  <c r="BD80" i="17"/>
  <c r="BD84" i="17"/>
  <c r="BD88" i="17"/>
  <c r="BD92" i="17"/>
  <c r="BD94" i="17"/>
  <c r="BD98" i="17"/>
  <c r="BD102" i="17"/>
  <c r="BD106" i="17"/>
  <c r="BD110" i="17"/>
  <c r="BD114" i="17"/>
  <c r="BD61" i="17"/>
  <c r="BD65" i="17"/>
  <c r="BD69" i="17"/>
  <c r="BD73" i="17"/>
  <c r="BD77" i="17"/>
  <c r="BD81" i="17"/>
  <c r="BD85" i="17"/>
  <c r="BD89" i="17"/>
  <c r="BD93" i="17"/>
  <c r="BD95" i="17"/>
  <c r="BD99" i="17"/>
  <c r="BD103" i="17"/>
  <c r="BD107" i="17"/>
  <c r="BD111" i="17"/>
  <c r="BD116" i="17"/>
  <c r="BD115" i="17"/>
  <c r="Y13" i="25"/>
  <c r="Y12" i="25"/>
  <c r="BR3" i="21"/>
  <c r="BE3" i="17"/>
  <c r="BD3" i="4"/>
  <c r="Y11" i="25"/>
  <c r="AZ21" i="4"/>
  <c r="AZ20" i="4"/>
  <c r="AZ144" i="17"/>
  <c r="AZ25" i="4" s="1"/>
  <c r="BN34" i="21"/>
  <c r="BA138" i="17"/>
  <c r="BA139" i="17"/>
  <c r="BA131" i="17"/>
  <c r="BA134" i="17"/>
  <c r="BA137" i="17"/>
  <c r="BA132" i="17"/>
  <c r="BA130" i="17"/>
  <c r="BA136" i="17"/>
  <c r="BA141" i="17"/>
  <c r="BA135" i="17"/>
  <c r="BA140" i="17"/>
  <c r="BA133" i="17"/>
  <c r="AZ19" i="4"/>
  <c r="AZ56" i="17"/>
  <c r="AZ22" i="4" s="1"/>
  <c r="AX23" i="4"/>
  <c r="AX28" i="4" s="1"/>
  <c r="BA128" i="17"/>
  <c r="BA24" i="4" s="1"/>
  <c r="AY20" i="4"/>
  <c r="AY57" i="17"/>
  <c r="AY147" i="17" s="1"/>
  <c r="AE55" i="25" s="1"/>
  <c r="C28" i="4"/>
  <c r="BE118" i="17" l="1"/>
  <c r="BE119" i="17"/>
  <c r="BE120" i="17"/>
  <c r="BE121" i="17"/>
  <c r="BE122" i="17"/>
  <c r="BE123" i="17"/>
  <c r="BE124" i="17"/>
  <c r="BE125" i="17"/>
  <c r="BE126" i="17"/>
  <c r="BE127" i="17"/>
  <c r="BR4" i="21"/>
  <c r="BR5" i="21"/>
  <c r="BE21" i="17" a="1"/>
  <c r="BE21" i="17" s="1"/>
  <c r="BE22" i="17" a="1"/>
  <c r="BE22" i="17" s="1"/>
  <c r="BE23" i="17" a="1"/>
  <c r="BE23" i="17" s="1"/>
  <c r="BE24" i="17" a="1"/>
  <c r="BE24" i="17" s="1"/>
  <c r="BE25" i="17" a="1"/>
  <c r="BE25" i="17" s="1"/>
  <c r="BE26" i="17" a="1"/>
  <c r="BE26" i="17" s="1"/>
  <c r="BE20" i="17" a="1"/>
  <c r="BE20" i="17" s="1"/>
  <c r="BE35" i="17" a="1"/>
  <c r="BE35" i="17" s="1"/>
  <c r="BE34" i="17" a="1"/>
  <c r="BE34" i="17" s="1"/>
  <c r="BE38" i="17" a="1"/>
  <c r="BE38" i="17" s="1"/>
  <c r="BE40" i="17" a="1"/>
  <c r="BE40" i="17" s="1"/>
  <c r="BE37" i="17" a="1"/>
  <c r="BE37" i="17" s="1"/>
  <c r="BE36" i="17" a="1"/>
  <c r="BE36" i="17" s="1"/>
  <c r="BE76" i="17"/>
  <c r="BE142" i="17"/>
  <c r="BE143" i="17"/>
  <c r="BD32" i="17"/>
  <c r="BE65" i="17"/>
  <c r="BE78" i="17"/>
  <c r="BE60" i="17"/>
  <c r="BE66" i="17"/>
  <c r="BE70" i="17"/>
  <c r="BD28" i="17"/>
  <c r="BE72" i="17"/>
  <c r="BE115" i="17"/>
  <c r="BE44" i="17" a="1"/>
  <c r="BE44" i="17" s="1"/>
  <c r="BE50" i="17" a="1"/>
  <c r="BE50" i="17" s="1"/>
  <c r="BE53" i="17" a="1"/>
  <c r="BE53" i="17" s="1"/>
  <c r="BE48" i="17" a="1"/>
  <c r="BE48" i="17" s="1"/>
  <c r="BE51" i="17" a="1"/>
  <c r="BE51" i="17" s="1"/>
  <c r="BE55" i="17" a="1"/>
  <c r="BE55" i="17" s="1"/>
  <c r="BE31" i="17" a="1"/>
  <c r="BE31" i="17" s="1"/>
  <c r="BE54" i="17" a="1"/>
  <c r="BE54" i="17" s="1"/>
  <c r="BE49" i="17" a="1"/>
  <c r="BE49" i="17" s="1"/>
  <c r="BE47" i="17" a="1"/>
  <c r="BE47" i="17" s="1"/>
  <c r="BE52" i="17" a="1"/>
  <c r="BE52" i="17" s="1"/>
  <c r="BE30" i="17" a="1"/>
  <c r="BE30" i="17" s="1"/>
  <c r="BE61" i="17"/>
  <c r="BE93" i="17"/>
  <c r="BE64" i="17"/>
  <c r="BE99" i="17"/>
  <c r="BD45" i="17"/>
  <c r="BE69" i="17"/>
  <c r="BE82" i="17"/>
  <c r="BE62" i="17"/>
  <c r="BE68" i="17"/>
  <c r="BE73" i="17"/>
  <c r="BE84" i="17"/>
  <c r="BE59" i="17"/>
  <c r="BE63" i="17"/>
  <c r="BE67" i="17"/>
  <c r="BE71" i="17"/>
  <c r="BE77" i="17"/>
  <c r="BE87" i="17"/>
  <c r="BE74" i="17"/>
  <c r="BE81" i="17"/>
  <c r="BE89" i="17"/>
  <c r="BE103" i="17"/>
  <c r="BE75" i="17"/>
  <c r="BE80" i="17"/>
  <c r="BE85" i="17"/>
  <c r="BE79" i="17"/>
  <c r="BE83" i="17"/>
  <c r="BE88" i="17"/>
  <c r="BE95" i="17"/>
  <c r="BE86" i="17"/>
  <c r="BE90" i="17"/>
  <c r="BE102" i="17"/>
  <c r="BE92" i="17"/>
  <c r="BE96" i="17"/>
  <c r="BE107" i="17"/>
  <c r="BE91" i="17"/>
  <c r="BE98" i="17"/>
  <c r="BE112" i="17"/>
  <c r="BE111" i="17"/>
  <c r="V61" i="25"/>
  <c r="Y61" i="25"/>
  <c r="B63" i="25"/>
  <c r="C62" i="25"/>
  <c r="AH62" i="25" s="1"/>
  <c r="T62" i="25" s="1"/>
  <c r="BE94" i="17"/>
  <c r="BE97" i="17"/>
  <c r="BE104" i="17"/>
  <c r="BE116" i="17"/>
  <c r="X60" i="25"/>
  <c r="BE101" i="17"/>
  <c r="BE108" i="17"/>
  <c r="BE100" i="17"/>
  <c r="BE105" i="17"/>
  <c r="BE109" i="17"/>
  <c r="BE113" i="17"/>
  <c r="BE106" i="17"/>
  <c r="BE110" i="17"/>
  <c r="BE114" i="17"/>
  <c r="BE117" i="17"/>
  <c r="BS3" i="21"/>
  <c r="BF3" i="17"/>
  <c r="BE3" i="4"/>
  <c r="BA21" i="4"/>
  <c r="AZ57" i="17"/>
  <c r="AZ147" i="17" s="1"/>
  <c r="AE56" i="25" s="1"/>
  <c r="BA20" i="4"/>
  <c r="BB140" i="17"/>
  <c r="BB141" i="17"/>
  <c r="BB139" i="17"/>
  <c r="BB132" i="17"/>
  <c r="BB130" i="17"/>
  <c r="BB136" i="17"/>
  <c r="BB135" i="17"/>
  <c r="BB134" i="17"/>
  <c r="BB138" i="17"/>
  <c r="BB133" i="17"/>
  <c r="BB131" i="17"/>
  <c r="BB137" i="17"/>
  <c r="AZ23" i="4"/>
  <c r="AZ28" i="4" s="1"/>
  <c r="BA19" i="4"/>
  <c r="AY23" i="4"/>
  <c r="AY28" i="4" s="1"/>
  <c r="BO34" i="21"/>
  <c r="BA56" i="17"/>
  <c r="BA22" i="4" s="1"/>
  <c r="BB128" i="17"/>
  <c r="BB24" i="4" s="1"/>
  <c r="BA144" i="17"/>
  <c r="BA25" i="4" s="1"/>
  <c r="BF119" i="17" l="1"/>
  <c r="BF118" i="17"/>
  <c r="BF123" i="17"/>
  <c r="BF124" i="17"/>
  <c r="BF125" i="17"/>
  <c r="BF121" i="17"/>
  <c r="BF120" i="17"/>
  <c r="BF126" i="17"/>
  <c r="BF127" i="17"/>
  <c r="BF122" i="17"/>
  <c r="BS4" i="21"/>
  <c r="BS5" i="21"/>
  <c r="BF21" i="17" a="1"/>
  <c r="BF21" i="17" s="1"/>
  <c r="BF22" i="17" a="1"/>
  <c r="BF22" i="17" s="1"/>
  <c r="BF23" i="17" a="1"/>
  <c r="BF23" i="17" s="1"/>
  <c r="BF24" i="17" a="1"/>
  <c r="BF24" i="17" s="1"/>
  <c r="BF25" i="17" a="1"/>
  <c r="BF25" i="17" s="1"/>
  <c r="BF26" i="17" a="1"/>
  <c r="BF26" i="17" s="1"/>
  <c r="BF20" i="17" a="1"/>
  <c r="BF20" i="17" s="1"/>
  <c r="BF35" i="17" a="1"/>
  <c r="BF35" i="17" s="1"/>
  <c r="BF34" i="17" a="1"/>
  <c r="BF34" i="17" s="1"/>
  <c r="BF38" i="17" a="1"/>
  <c r="BF38" i="17" s="1"/>
  <c r="BF40" i="17" a="1"/>
  <c r="BF40" i="17" s="1"/>
  <c r="BF37" i="17" a="1"/>
  <c r="BF37" i="17" s="1"/>
  <c r="BF36" i="17" a="1"/>
  <c r="BF36" i="17" s="1"/>
  <c r="BF143" i="17"/>
  <c r="BF142" i="17"/>
  <c r="BE28" i="17"/>
  <c r="BF97" i="17"/>
  <c r="BF47" i="17" a="1"/>
  <c r="BF47" i="17" s="1"/>
  <c r="BF50" i="17" a="1"/>
  <c r="BF50" i="17" s="1"/>
  <c r="BF54" i="17" a="1"/>
  <c r="BF54" i="17" s="1"/>
  <c r="BF52" i="17" a="1"/>
  <c r="BF52" i="17" s="1"/>
  <c r="BF31" i="17" a="1"/>
  <c r="BF31" i="17" s="1"/>
  <c r="BF48" i="17" a="1"/>
  <c r="BF48" i="17" s="1"/>
  <c r="BF51" i="17" a="1"/>
  <c r="BF51" i="17" s="1"/>
  <c r="BF55" i="17" a="1"/>
  <c r="BF55" i="17" s="1"/>
  <c r="BF44" i="17" a="1"/>
  <c r="BF44" i="17" s="1"/>
  <c r="BF53" i="17" a="1"/>
  <c r="BF53" i="17" s="1"/>
  <c r="BF49" i="17" a="1"/>
  <c r="BF49" i="17" s="1"/>
  <c r="BF30" i="17" a="1"/>
  <c r="BF30" i="17" s="1"/>
  <c r="BE32" i="17"/>
  <c r="BE45" i="17"/>
  <c r="BF66" i="17"/>
  <c r="BF96" i="17"/>
  <c r="BF107" i="17"/>
  <c r="BF77" i="17"/>
  <c r="BF113" i="17"/>
  <c r="BF78" i="17"/>
  <c r="BF87" i="17"/>
  <c r="BF67" i="17"/>
  <c r="BF89" i="17"/>
  <c r="B64" i="25"/>
  <c r="C63" i="25"/>
  <c r="AH63" i="25" s="1"/>
  <c r="T63" i="25" s="1"/>
  <c r="X61" i="25"/>
  <c r="BF112" i="17"/>
  <c r="BF61" i="17"/>
  <c r="BF71" i="17"/>
  <c r="BF82" i="17"/>
  <c r="BF93" i="17"/>
  <c r="BF101" i="17"/>
  <c r="BF62" i="17"/>
  <c r="BF73" i="17"/>
  <c r="BF83" i="17"/>
  <c r="BF103" i="17"/>
  <c r="BF108" i="17"/>
  <c r="BF63" i="17"/>
  <c r="BF69" i="17"/>
  <c r="BF74" i="17"/>
  <c r="BF79" i="17"/>
  <c r="BF85" i="17"/>
  <c r="BF90" i="17"/>
  <c r="BF99" i="17"/>
  <c r="BF104" i="17"/>
  <c r="BF109" i="17"/>
  <c r="BF59" i="17"/>
  <c r="BF65" i="17"/>
  <c r="BF70" i="17"/>
  <c r="BF75" i="17"/>
  <c r="BF81" i="17"/>
  <c r="BF86" i="17"/>
  <c r="BF91" i="17"/>
  <c r="BF95" i="17"/>
  <c r="BF100" i="17"/>
  <c r="BF105" i="17"/>
  <c r="BF60" i="17"/>
  <c r="BF64" i="17"/>
  <c r="BF68" i="17"/>
  <c r="BF72" i="17"/>
  <c r="BF76" i="17"/>
  <c r="BF80" i="17"/>
  <c r="BF84" i="17"/>
  <c r="BF88" i="17"/>
  <c r="BF92" i="17"/>
  <c r="BF94" i="17"/>
  <c r="BF98" i="17"/>
  <c r="BF102" i="17"/>
  <c r="BF106" i="17"/>
  <c r="BF110" i="17"/>
  <c r="BF111" i="17"/>
  <c r="BF114" i="17"/>
  <c r="BF116" i="17"/>
  <c r="BF117" i="17"/>
  <c r="BF3" i="4"/>
  <c r="BF115" i="17"/>
  <c r="BG3" i="17"/>
  <c r="BT3" i="21"/>
  <c r="BC128" i="17"/>
  <c r="BC24" i="4" s="1"/>
  <c r="BB20" i="4"/>
  <c r="BP34" i="21"/>
  <c r="BA23" i="4"/>
  <c r="BA57" i="17"/>
  <c r="BA147" i="17" s="1"/>
  <c r="AE57" i="25" s="1"/>
  <c r="BB144" i="17"/>
  <c r="BB25" i="4" s="1"/>
  <c r="BB19" i="4"/>
  <c r="BB56" i="17"/>
  <c r="BB22" i="4" s="1"/>
  <c r="BC137" i="17"/>
  <c r="BC136" i="17"/>
  <c r="BC131" i="17"/>
  <c r="BC139" i="17"/>
  <c r="BC140" i="17"/>
  <c r="BC130" i="17"/>
  <c r="BC133" i="17"/>
  <c r="BC141" i="17"/>
  <c r="BC138" i="17"/>
  <c r="BC134" i="17"/>
  <c r="BC132" i="17"/>
  <c r="BC135" i="17"/>
  <c r="BB21" i="4"/>
  <c r="BG118" i="17" l="1"/>
  <c r="BG119" i="17"/>
  <c r="BG120" i="17"/>
  <c r="BG121" i="17"/>
  <c r="BG122" i="17"/>
  <c r="BG123" i="17"/>
  <c r="BG124" i="17"/>
  <c r="BG125" i="17"/>
  <c r="BG126" i="17"/>
  <c r="BG127" i="17"/>
  <c r="BT4" i="21"/>
  <c r="BT5" i="21"/>
  <c r="BG21" i="17" a="1"/>
  <c r="BG21" i="17" s="1"/>
  <c r="BG22" i="17" a="1"/>
  <c r="BG22" i="17" s="1"/>
  <c r="BG23" i="17" a="1"/>
  <c r="BG23" i="17" s="1"/>
  <c r="BG24" i="17" a="1"/>
  <c r="BG24" i="17" s="1"/>
  <c r="BG25" i="17" a="1"/>
  <c r="BG25" i="17" s="1"/>
  <c r="BG26" i="17" a="1"/>
  <c r="BG26" i="17" s="1"/>
  <c r="BG20" i="17" a="1"/>
  <c r="BG20" i="17" s="1"/>
  <c r="BG35" i="17" a="1"/>
  <c r="BG35" i="17" s="1"/>
  <c r="BG34" i="17" a="1"/>
  <c r="BG34" i="17" s="1"/>
  <c r="BG38" i="17" a="1"/>
  <c r="BG38" i="17" s="1"/>
  <c r="BG40" i="17" a="1"/>
  <c r="BG40" i="17" s="1"/>
  <c r="BG37" i="17" a="1"/>
  <c r="BG37" i="17" s="1"/>
  <c r="BG36" i="17" a="1"/>
  <c r="BG36" i="17" s="1"/>
  <c r="BG142" i="17"/>
  <c r="BG143" i="17"/>
  <c r="BF32" i="17"/>
  <c r="BF28" i="17"/>
  <c r="BG31" i="17" a="1"/>
  <c r="BG31" i="17" s="1"/>
  <c r="BG48" i="17" a="1"/>
  <c r="BG48" i="17" s="1"/>
  <c r="BG49" i="17" a="1"/>
  <c r="BG49" i="17" s="1"/>
  <c r="BG52" i="17" a="1"/>
  <c r="BG52" i="17" s="1"/>
  <c r="BG55" i="17" a="1"/>
  <c r="BG55" i="17" s="1"/>
  <c r="BG51" i="17" a="1"/>
  <c r="BG51" i="17" s="1"/>
  <c r="BG47" i="17" a="1"/>
  <c r="BG47" i="17" s="1"/>
  <c r="BG54" i="17" a="1"/>
  <c r="BG54" i="17" s="1"/>
  <c r="BG44" i="17" a="1"/>
  <c r="BG44" i="17" s="1"/>
  <c r="BG50" i="17" a="1"/>
  <c r="BG50" i="17" s="1"/>
  <c r="BG53" i="17" a="1"/>
  <c r="BG53" i="17" s="1"/>
  <c r="BG30" i="17" a="1"/>
  <c r="BG30" i="17" s="1"/>
  <c r="BF45" i="17"/>
  <c r="Y62" i="25"/>
  <c r="V62" i="25"/>
  <c r="Y63" i="25"/>
  <c r="V63" i="25"/>
  <c r="B65" i="25"/>
  <c r="C64" i="25"/>
  <c r="AH64" i="25" s="1"/>
  <c r="T64" i="25" s="1"/>
  <c r="BG115" i="17"/>
  <c r="BG77" i="17"/>
  <c r="BG108" i="17"/>
  <c r="BG61" i="17"/>
  <c r="BG70" i="17"/>
  <c r="BG59" i="17"/>
  <c r="BG65" i="17"/>
  <c r="BG74" i="17"/>
  <c r="BG84" i="17"/>
  <c r="BG60" i="17"/>
  <c r="BG66" i="17"/>
  <c r="BG75" i="17"/>
  <c r="BG90" i="17"/>
  <c r="BG62" i="17"/>
  <c r="BG71" i="17"/>
  <c r="BG79" i="17"/>
  <c r="BG67" i="17"/>
  <c r="BG63" i="17"/>
  <c r="BG68" i="17"/>
  <c r="BG72" i="17"/>
  <c r="BG76" i="17"/>
  <c r="BG80" i="17"/>
  <c r="BG85" i="17"/>
  <c r="BG93" i="17"/>
  <c r="BG64" i="17"/>
  <c r="BG69" i="17"/>
  <c r="BG73" i="17"/>
  <c r="BG78" i="17"/>
  <c r="BG81" i="17"/>
  <c r="BG86" i="17"/>
  <c r="BG82" i="17"/>
  <c r="BG88" i="17"/>
  <c r="BG99" i="17"/>
  <c r="BG83" i="17"/>
  <c r="BG87" i="17"/>
  <c r="BG91" i="17"/>
  <c r="BG89" i="17"/>
  <c r="BG92" i="17"/>
  <c r="BG95" i="17"/>
  <c r="BG94" i="17"/>
  <c r="BG98" i="17"/>
  <c r="BG102" i="17"/>
  <c r="BU3" i="21"/>
  <c r="BG96" i="17"/>
  <c r="BG100" i="17"/>
  <c r="BG106" i="17"/>
  <c r="BG97" i="17"/>
  <c r="BG101" i="17"/>
  <c r="BG111" i="17"/>
  <c r="BG103" i="17"/>
  <c r="BG107" i="17"/>
  <c r="BG112" i="17"/>
  <c r="BG116" i="17"/>
  <c r="BG104" i="17"/>
  <c r="BG109" i="17"/>
  <c r="BG114" i="17"/>
  <c r="BG117" i="17"/>
  <c r="BG105" i="17"/>
  <c r="BG110" i="17"/>
  <c r="BG113" i="17"/>
  <c r="BH3" i="17"/>
  <c r="BG3" i="4"/>
  <c r="BD128" i="17"/>
  <c r="BD24" i="4" s="1"/>
  <c r="BC21" i="4"/>
  <c r="BC144" i="17"/>
  <c r="BC25" i="4" s="1"/>
  <c r="BB57" i="17"/>
  <c r="BB147" i="17" s="1"/>
  <c r="AE58" i="25" s="1"/>
  <c r="BA28" i="4"/>
  <c r="BC20" i="4"/>
  <c r="BB23" i="4"/>
  <c r="BB28" i="4" s="1"/>
  <c r="BC19" i="4"/>
  <c r="BD139" i="17"/>
  <c r="BD130" i="17"/>
  <c r="BD136" i="17"/>
  <c r="BD138" i="17"/>
  <c r="BD132" i="17"/>
  <c r="BD141" i="17"/>
  <c r="BD135" i="17"/>
  <c r="BD134" i="17"/>
  <c r="BD131" i="17"/>
  <c r="BD137" i="17"/>
  <c r="BD140" i="17"/>
  <c r="BD133" i="17"/>
  <c r="BC56" i="17"/>
  <c r="BC22" i="4" s="1"/>
  <c r="BH118" i="17" l="1"/>
  <c r="BH119" i="17"/>
  <c r="BH120" i="17"/>
  <c r="BH121" i="17"/>
  <c r="BH122" i="17"/>
  <c r="BH123" i="17"/>
  <c r="BH125" i="17"/>
  <c r="BH126" i="17"/>
  <c r="BH124" i="17"/>
  <c r="BH127" i="17"/>
  <c r="BU4" i="21"/>
  <c r="BU5" i="21"/>
  <c r="BH21" i="17" a="1"/>
  <c r="BH21" i="17" s="1"/>
  <c r="BH22" i="17" a="1"/>
  <c r="BH22" i="17" s="1"/>
  <c r="BH23" i="17" a="1"/>
  <c r="BH23" i="17" s="1"/>
  <c r="BH24" i="17" a="1"/>
  <c r="BH24" i="17" s="1"/>
  <c r="BH25" i="17" a="1"/>
  <c r="BH25" i="17" s="1"/>
  <c r="BH26" i="17" a="1"/>
  <c r="BH26" i="17" s="1"/>
  <c r="BH20" i="17" a="1"/>
  <c r="BH20" i="17" s="1"/>
  <c r="AB62" i="25"/>
  <c r="BH36" i="17" a="1"/>
  <c r="BH36" i="17" s="1"/>
  <c r="BH35" i="17" a="1"/>
  <c r="BH35" i="17" s="1"/>
  <c r="BH34" i="17" a="1"/>
  <c r="BH34" i="17" s="1"/>
  <c r="BH38" i="17" a="1"/>
  <c r="BH38" i="17" s="1"/>
  <c r="BH40" i="17" a="1"/>
  <c r="BH40" i="17" s="1"/>
  <c r="BH37" i="17" a="1"/>
  <c r="BH37" i="17" s="1"/>
  <c r="BG32" i="17"/>
  <c r="BH142" i="17"/>
  <c r="BH143" i="17"/>
  <c r="BG28" i="17"/>
  <c r="BH31" i="17" a="1"/>
  <c r="BH31" i="17" s="1"/>
  <c r="BH49" i="17" a="1"/>
  <c r="BH49" i="17" s="1"/>
  <c r="BH47" i="17" a="1"/>
  <c r="BH47" i="17" s="1"/>
  <c r="BH52" i="17" a="1"/>
  <c r="BH52" i="17" s="1"/>
  <c r="BH44" i="17" a="1"/>
  <c r="BH44" i="17" s="1"/>
  <c r="BH51" i="17" a="1"/>
  <c r="BH51" i="17" s="1"/>
  <c r="BH54" i="17" a="1"/>
  <c r="BH54" i="17" s="1"/>
  <c r="BH48" i="17" a="1"/>
  <c r="BH48" i="17" s="1"/>
  <c r="BH55" i="17" a="1"/>
  <c r="BH55" i="17" s="1"/>
  <c r="BH53" i="17" a="1"/>
  <c r="BH53" i="17" s="1"/>
  <c r="BH50" i="17" a="1"/>
  <c r="BH50" i="17" s="1"/>
  <c r="BH30" i="17" a="1"/>
  <c r="BH30" i="17" s="1"/>
  <c r="BG45" i="17"/>
  <c r="Y64" i="25"/>
  <c r="V64" i="25"/>
  <c r="AC62" i="25"/>
  <c r="X62" i="25"/>
  <c r="X63" i="25"/>
  <c r="B66" i="25"/>
  <c r="C65" i="25"/>
  <c r="AH65" i="25" s="1"/>
  <c r="T65" i="25" s="1"/>
  <c r="BH66" i="17"/>
  <c r="BH92" i="17"/>
  <c r="BH85" i="17"/>
  <c r="BH61" i="17"/>
  <c r="BH73" i="17"/>
  <c r="BH62" i="17"/>
  <c r="BH74" i="17"/>
  <c r="BH67" i="17"/>
  <c r="BH63" i="17"/>
  <c r="BH69" i="17"/>
  <c r="BH77" i="17"/>
  <c r="BH115" i="17"/>
  <c r="BH59" i="17"/>
  <c r="BH65" i="17"/>
  <c r="BH70" i="17"/>
  <c r="BH78" i="17"/>
  <c r="BH60" i="17"/>
  <c r="BH64" i="17"/>
  <c r="BH68" i="17"/>
  <c r="BH72" i="17"/>
  <c r="BH76" i="17"/>
  <c r="BH84" i="17"/>
  <c r="BH100" i="17"/>
  <c r="BH102" i="17"/>
  <c r="BH71" i="17"/>
  <c r="BH75" i="17"/>
  <c r="BH80" i="17"/>
  <c r="BH93" i="17"/>
  <c r="BH114" i="17"/>
  <c r="BH88" i="17"/>
  <c r="BH95" i="17"/>
  <c r="BH106" i="17"/>
  <c r="BH81" i="17"/>
  <c r="BH89" i="17"/>
  <c r="BH96" i="17"/>
  <c r="BH107" i="17"/>
  <c r="BH82" i="17"/>
  <c r="BH86" i="17"/>
  <c r="BH90" i="17"/>
  <c r="BH98" i="17"/>
  <c r="BH103" i="17"/>
  <c r="BH110" i="17"/>
  <c r="BH79" i="17"/>
  <c r="BH83" i="17"/>
  <c r="BH87" i="17"/>
  <c r="BH91" i="17"/>
  <c r="BH94" i="17"/>
  <c r="BH99" i="17"/>
  <c r="BH104" i="17"/>
  <c r="BH111" i="17"/>
  <c r="BH97" i="17"/>
  <c r="BH101" i="17"/>
  <c r="BH105" i="17"/>
  <c r="BH109" i="17"/>
  <c r="BH113" i="17"/>
  <c r="BH117" i="17"/>
  <c r="BH108" i="17"/>
  <c r="BH112" i="17"/>
  <c r="BH116" i="17"/>
  <c r="BH3" i="4"/>
  <c r="BI3" i="17"/>
  <c r="BV3" i="21"/>
  <c r="BD56" i="17"/>
  <c r="BD22" i="4" s="1"/>
  <c r="BD20" i="4"/>
  <c r="BD21" i="4"/>
  <c r="BE136" i="17"/>
  <c r="BE137" i="17"/>
  <c r="BE132" i="17"/>
  <c r="BE140" i="17"/>
  <c r="BE135" i="17"/>
  <c r="BE130" i="17"/>
  <c r="BE138" i="17"/>
  <c r="BE131" i="17"/>
  <c r="BE134" i="17"/>
  <c r="BE139" i="17"/>
  <c r="BE133" i="17"/>
  <c r="BE141" i="17"/>
  <c r="BC57" i="17"/>
  <c r="BC147" i="17" s="1"/>
  <c r="AE59" i="25" s="1"/>
  <c r="BD19" i="4"/>
  <c r="BE128" i="17"/>
  <c r="BE24" i="4" s="1"/>
  <c r="BD144" i="17"/>
  <c r="BD25" i="4" s="1"/>
  <c r="BC23" i="4"/>
  <c r="BC28" i="4" s="1"/>
  <c r="BI118" i="17" l="1"/>
  <c r="BI119" i="17"/>
  <c r="BI120" i="17"/>
  <c r="BI121" i="17"/>
  <c r="BI122" i="17"/>
  <c r="BI123" i="17"/>
  <c r="BI124" i="17"/>
  <c r="BI125" i="17"/>
  <c r="BI126" i="17"/>
  <c r="BI127" i="17"/>
  <c r="BV4" i="21"/>
  <c r="BV5" i="21"/>
  <c r="BI21" i="17" a="1"/>
  <c r="BI21" i="17" s="1"/>
  <c r="BI22" i="17" a="1"/>
  <c r="BI22" i="17" s="1"/>
  <c r="BI23" i="17" a="1"/>
  <c r="BI23" i="17" s="1"/>
  <c r="BI24" i="17" a="1"/>
  <c r="BI24" i="17" s="1"/>
  <c r="BI25" i="17" a="1"/>
  <c r="BI25" i="17" s="1"/>
  <c r="BI26" i="17" a="1"/>
  <c r="BI26" i="17" s="1"/>
  <c r="BI20" i="17" a="1"/>
  <c r="BI20" i="17" s="1"/>
  <c r="I7" i="25"/>
  <c r="I9" i="25"/>
  <c r="I10" i="25"/>
  <c r="H12" i="25"/>
  <c r="BI36" i="17" a="1"/>
  <c r="BI36" i="17" s="1"/>
  <c r="BI35" i="17" a="1"/>
  <c r="BI35" i="17" s="1"/>
  <c r="BI34" i="17" a="1"/>
  <c r="BI34" i="17" s="1"/>
  <c r="BI38" i="17" a="1"/>
  <c r="BI38" i="17" s="1"/>
  <c r="BI40" i="17" a="1"/>
  <c r="BI40" i="17" s="1"/>
  <c r="BI37" i="17" a="1"/>
  <c r="BI37" i="17" s="1"/>
  <c r="BI142" i="17"/>
  <c r="BI143" i="17"/>
  <c r="X64" i="25"/>
  <c r="BH32" i="17"/>
  <c r="BH28" i="17"/>
  <c r="BI44" i="17" a="1"/>
  <c r="BI44" i="17" s="1"/>
  <c r="BI31" i="17" a="1"/>
  <c r="BI31" i="17" s="1"/>
  <c r="BI54" i="17" a="1"/>
  <c r="BI54" i="17" s="1"/>
  <c r="BI47" i="17" a="1"/>
  <c r="BI47" i="17" s="1"/>
  <c r="BI49" i="17" a="1"/>
  <c r="BI49" i="17" s="1"/>
  <c r="BI48" i="17" a="1"/>
  <c r="BI48" i="17" s="1"/>
  <c r="BI53" i="17" a="1"/>
  <c r="BI53" i="17" s="1"/>
  <c r="BI50" i="17" a="1"/>
  <c r="BI50" i="17" s="1"/>
  <c r="BI51" i="17" a="1"/>
  <c r="BI51" i="17" s="1"/>
  <c r="BI55" i="17" a="1"/>
  <c r="BI55" i="17" s="1"/>
  <c r="BI52" i="17" a="1"/>
  <c r="BI52" i="17" s="1"/>
  <c r="BI30" i="17" a="1"/>
  <c r="BI30" i="17" s="1"/>
  <c r="BH45" i="17"/>
  <c r="AB7" i="17"/>
  <c r="AZ7" i="17"/>
  <c r="BI68" i="17"/>
  <c r="H11" i="25"/>
  <c r="H10" i="25"/>
  <c r="H8" i="25"/>
  <c r="H9" i="25"/>
  <c r="BF7" i="17"/>
  <c r="BF7" i="4" s="1"/>
  <c r="V65" i="25"/>
  <c r="Y65" i="25"/>
  <c r="H7" i="25"/>
  <c r="C66" i="25"/>
  <c r="AH66" i="25" s="1"/>
  <c r="T66" i="25" s="1"/>
  <c r="AE7" i="17"/>
  <c r="AE7" i="4" s="1"/>
  <c r="AH7" i="17"/>
  <c r="AH7" i="4" s="1"/>
  <c r="V7" i="17"/>
  <c r="V7" i="4" s="1"/>
  <c r="AQ7" i="17"/>
  <c r="AQ7" i="4" s="1"/>
  <c r="AW7" i="17"/>
  <c r="AW7" i="4" s="1"/>
  <c r="AN7" i="17"/>
  <c r="AN7" i="4" s="1"/>
  <c r="Y7" i="17"/>
  <c r="Y7" i="4" s="1"/>
  <c r="AK7" i="17"/>
  <c r="AK7" i="4" s="1"/>
  <c r="AT7" i="17"/>
  <c r="AT7" i="4" s="1"/>
  <c r="BC7" i="17"/>
  <c r="BC7" i="4" s="1"/>
  <c r="BI83" i="17"/>
  <c r="BI79" i="17"/>
  <c r="BI64" i="17"/>
  <c r="BI67" i="17"/>
  <c r="BI85" i="17"/>
  <c r="BI75" i="17"/>
  <c r="BI59" i="17"/>
  <c r="BI73" i="17"/>
  <c r="BI61" i="17"/>
  <c r="BI72" i="17"/>
  <c r="BI80" i="17"/>
  <c r="BI91" i="17"/>
  <c r="BI89" i="17"/>
  <c r="BI63" i="17"/>
  <c r="BI69" i="17"/>
  <c r="BI77" i="17"/>
  <c r="BI84" i="17"/>
  <c r="BI94" i="17"/>
  <c r="BI60" i="17"/>
  <c r="BI65" i="17"/>
  <c r="BI71" i="17"/>
  <c r="BI76" i="17"/>
  <c r="BI81" i="17"/>
  <c r="BI87" i="17"/>
  <c r="BI100" i="17"/>
  <c r="BI62" i="17"/>
  <c r="BI66" i="17"/>
  <c r="BI70" i="17"/>
  <c r="BI74" i="17"/>
  <c r="BI78" i="17"/>
  <c r="BI82" i="17"/>
  <c r="BI86" i="17"/>
  <c r="BI90" i="17"/>
  <c r="BI99" i="17"/>
  <c r="BI109" i="17"/>
  <c r="BI88" i="17"/>
  <c r="BI92" i="17"/>
  <c r="BI95" i="17"/>
  <c r="BI104" i="17"/>
  <c r="BI93" i="17"/>
  <c r="BI97" i="17"/>
  <c r="BI105" i="17"/>
  <c r="BI96" i="17"/>
  <c r="BI101" i="17"/>
  <c r="BI113" i="17"/>
  <c r="BI98" i="17"/>
  <c r="BI102" i="17"/>
  <c r="BI106" i="17"/>
  <c r="BI110" i="17"/>
  <c r="BI114" i="17"/>
  <c r="BI103" i="17"/>
  <c r="BI107" i="17"/>
  <c r="BI111" i="17"/>
  <c r="BI115" i="17"/>
  <c r="BI108" i="17"/>
  <c r="BI112" i="17"/>
  <c r="BI116" i="17"/>
  <c r="BI117" i="17"/>
  <c r="BJ3" i="17"/>
  <c r="BW3" i="21"/>
  <c r="BI3" i="4"/>
  <c r="BD23" i="4"/>
  <c r="BD28" i="4" s="1"/>
  <c r="BE56" i="17"/>
  <c r="BE22" i="4" s="1"/>
  <c r="BF128" i="17"/>
  <c r="BF24" i="4" s="1"/>
  <c r="BE20" i="4"/>
  <c r="BE144" i="17"/>
  <c r="BE25" i="4" s="1"/>
  <c r="BE19" i="4"/>
  <c r="BF130" i="17"/>
  <c r="BF138" i="17"/>
  <c r="BF132" i="17"/>
  <c r="BF131" i="17"/>
  <c r="BF134" i="17"/>
  <c r="BF139" i="17"/>
  <c r="BF141" i="17"/>
  <c r="BF133" i="17"/>
  <c r="BF136" i="17"/>
  <c r="BF135" i="17"/>
  <c r="BF137" i="17"/>
  <c r="BF140" i="17"/>
  <c r="BD57" i="17"/>
  <c r="BD147" i="17" s="1"/>
  <c r="AE60" i="25" s="1"/>
  <c r="BE21" i="4"/>
  <c r="BJ20" i="17" l="1" a="1"/>
  <c r="BJ20" i="17" s="1"/>
  <c r="BJ120" i="17"/>
  <c r="BK120" i="17" s="1"/>
  <c r="BJ119" i="17"/>
  <c r="BK119" i="17" s="1"/>
  <c r="BJ122" i="17"/>
  <c r="BK122" i="17" s="1"/>
  <c r="BJ123" i="17"/>
  <c r="BK123" i="17" s="1"/>
  <c r="BJ124" i="17"/>
  <c r="BK124" i="17" s="1"/>
  <c r="BJ125" i="17"/>
  <c r="BK125" i="17" s="1"/>
  <c r="BJ118" i="17"/>
  <c r="BK118" i="17" s="1"/>
  <c r="BJ121" i="17"/>
  <c r="BK121" i="17" s="1"/>
  <c r="BJ127" i="17"/>
  <c r="BK127" i="17" s="1"/>
  <c r="BJ126" i="17"/>
  <c r="BK126" i="17" s="1"/>
  <c r="AC63" i="25"/>
  <c r="AC27" i="25"/>
  <c r="AB27" i="25" s="1"/>
  <c r="W7" i="17" s="1"/>
  <c r="W7" i="4" s="1"/>
  <c r="AC30" i="25"/>
  <c r="AB30" i="25" s="1"/>
  <c r="AC33" i="25"/>
  <c r="AB33" i="25" s="1"/>
  <c r="AC36" i="25"/>
  <c r="AB36" i="25" s="1"/>
  <c r="AF7" i="17" s="1"/>
  <c r="AF7" i="4" s="1"/>
  <c r="AF14" i="4" s="1"/>
  <c r="AF15" i="4" s="1"/>
  <c r="AC39" i="25"/>
  <c r="AB39" i="25" s="1"/>
  <c r="AI7" i="17" s="1"/>
  <c r="AI7" i="4" s="1"/>
  <c r="AI14" i="4" s="1"/>
  <c r="AI15" i="4" s="1"/>
  <c r="AC42" i="25"/>
  <c r="AB42" i="25" s="1"/>
  <c r="AL7" i="17" s="1"/>
  <c r="AC45" i="25"/>
  <c r="AB45" i="25" s="1"/>
  <c r="AO7" i="17" s="1"/>
  <c r="AO7" i="4" s="1"/>
  <c r="AO14" i="4" s="1"/>
  <c r="AO15" i="4" s="1"/>
  <c r="AC51" i="25"/>
  <c r="AB51" i="25" s="1"/>
  <c r="AU7" i="17" s="1"/>
  <c r="AU7" i="4" s="1"/>
  <c r="AU14" i="4" s="1"/>
  <c r="AU15" i="4" s="1"/>
  <c r="AC54" i="25"/>
  <c r="AB54" i="25" s="1"/>
  <c r="AX7" i="17" s="1"/>
  <c r="AX7" i="4" s="1"/>
  <c r="AX14" i="4" s="1"/>
  <c r="AX15" i="4" s="1"/>
  <c r="AC57" i="25"/>
  <c r="AB57" i="25" s="1"/>
  <c r="BA7" i="17" s="1"/>
  <c r="AC60" i="25"/>
  <c r="BW4" i="21"/>
  <c r="BW5" i="21"/>
  <c r="BJ21" i="17" a="1"/>
  <c r="BJ21" i="17" s="1"/>
  <c r="BK21" i="17" s="1"/>
  <c r="BJ22" i="17" a="1"/>
  <c r="BJ22" i="17" s="1"/>
  <c r="BK22" i="17" s="1"/>
  <c r="BJ23" i="17" a="1"/>
  <c r="BJ23" i="17" s="1"/>
  <c r="BK23" i="17" s="1"/>
  <c r="BJ24" i="17" a="1"/>
  <c r="BJ24" i="17" s="1"/>
  <c r="BK24" i="17" s="1"/>
  <c r="BJ25" i="17" a="1"/>
  <c r="BJ25" i="17" s="1"/>
  <c r="BK25" i="17" s="1"/>
  <c r="BJ26" i="17" a="1"/>
  <c r="BJ26" i="17" s="1"/>
  <c r="BK26" i="17" s="1"/>
  <c r="BJ37" i="17" a="1"/>
  <c r="BJ37" i="17" s="1"/>
  <c r="BJ36" i="17" a="1"/>
  <c r="BJ36" i="17" s="1"/>
  <c r="BJ35" i="17" a="1"/>
  <c r="BJ35" i="17" s="1"/>
  <c r="BJ40" i="17" a="1"/>
  <c r="BJ40" i="17" s="1"/>
  <c r="BJ34" i="17" a="1"/>
  <c r="BJ34" i="17" s="1"/>
  <c r="BJ38" i="17" a="1"/>
  <c r="BJ38" i="17" s="1"/>
  <c r="BJ142" i="17"/>
  <c r="BK142" i="17" s="1"/>
  <c r="BJ143" i="17"/>
  <c r="BK143" i="17" s="1"/>
  <c r="AT14" i="4"/>
  <c r="AT15" i="4" s="1"/>
  <c r="AW14" i="4"/>
  <c r="AW15" i="4" s="1"/>
  <c r="AH14" i="4"/>
  <c r="AH15" i="4" s="1"/>
  <c r="AZ14" i="17"/>
  <c r="AZ15" i="17" s="1"/>
  <c r="AZ7" i="4"/>
  <c r="AK14" i="4"/>
  <c r="AK15" i="4" s="1"/>
  <c r="AQ14" i="4"/>
  <c r="AQ15" i="4" s="1"/>
  <c r="AE14" i="4"/>
  <c r="AE15" i="4" s="1"/>
  <c r="BF14" i="4"/>
  <c r="BF15" i="4" s="1"/>
  <c r="W14" i="17"/>
  <c r="W15" i="17" s="1"/>
  <c r="BC14" i="4"/>
  <c r="BC15" i="4" s="1"/>
  <c r="Y14" i="4"/>
  <c r="Y15" i="4" s="1"/>
  <c r="AB14" i="17"/>
  <c r="AB15" i="17" s="1"/>
  <c r="AB7" i="4"/>
  <c r="AN14" i="4"/>
  <c r="AN15" i="4" s="1"/>
  <c r="V14" i="4"/>
  <c r="V15" i="4" s="1"/>
  <c r="BI32" i="17"/>
  <c r="BI28" i="17"/>
  <c r="BJ87" i="17"/>
  <c r="BJ47" i="17" a="1"/>
  <c r="BJ47" i="17" s="1"/>
  <c r="BJ51" i="17" a="1"/>
  <c r="BJ51" i="17" s="1"/>
  <c r="BJ31" i="17" a="1"/>
  <c r="BJ31" i="17" s="1"/>
  <c r="BJ54" i="17" a="1"/>
  <c r="BJ54" i="17" s="1"/>
  <c r="BK54" i="17" s="1"/>
  <c r="BJ50" i="17" a="1"/>
  <c r="BJ50" i="17" s="1"/>
  <c r="BJ49" i="17" a="1"/>
  <c r="BJ49" i="17" s="1"/>
  <c r="BJ52" i="17" a="1"/>
  <c r="BJ52" i="17" s="1"/>
  <c r="BK52" i="17" s="1"/>
  <c r="BJ44" i="17" a="1"/>
  <c r="BJ44" i="17" s="1"/>
  <c r="BK44" i="17" s="1"/>
  <c r="BJ55" i="17" a="1"/>
  <c r="BJ55" i="17" s="1"/>
  <c r="BK55" i="17" s="1"/>
  <c r="BJ48" i="17" a="1"/>
  <c r="BJ48" i="17" s="1"/>
  <c r="BJ53" i="17" a="1"/>
  <c r="BJ53" i="17" s="1"/>
  <c r="BK53" i="17" s="1"/>
  <c r="BJ30" i="17" a="1"/>
  <c r="BJ30" i="17" s="1"/>
  <c r="BK41" i="17"/>
  <c r="BK39" i="17"/>
  <c r="BI45" i="17"/>
  <c r="BJ62" i="17"/>
  <c r="BJ63" i="17"/>
  <c r="BJ79" i="17"/>
  <c r="BJ78" i="17"/>
  <c r="AW14" i="17"/>
  <c r="AW15" i="17" s="1"/>
  <c r="AH14" i="17"/>
  <c r="AH15" i="17" s="1"/>
  <c r="AC65" i="25"/>
  <c r="X65" i="25"/>
  <c r="BC14" i="17"/>
  <c r="BC15" i="17" s="1"/>
  <c r="AK14" i="17"/>
  <c r="AK15" i="17" s="1"/>
  <c r="AE14" i="17"/>
  <c r="AE15" i="17" s="1"/>
  <c r="Y14" i="17"/>
  <c r="Y15" i="17" s="1"/>
  <c r="AQ14" i="17"/>
  <c r="AQ15" i="17" s="1"/>
  <c r="BJ71" i="17"/>
  <c r="BJ95" i="17"/>
  <c r="AT14" i="17"/>
  <c r="AT15" i="17" s="1"/>
  <c r="AN14" i="17"/>
  <c r="AN15" i="17" s="1"/>
  <c r="V14" i="17"/>
  <c r="V15" i="17" s="1"/>
  <c r="M7" i="25"/>
  <c r="U8" i="25"/>
  <c r="U9" i="25" s="1"/>
  <c r="U10" i="25" s="1"/>
  <c r="U11" i="25" s="1"/>
  <c r="U12" i="25" s="1"/>
  <c r="U13" i="25" s="1"/>
  <c r="U14" i="25" s="1"/>
  <c r="U15" i="25" s="1"/>
  <c r="U16" i="25" s="1"/>
  <c r="U17" i="25" s="1"/>
  <c r="U18" i="25" s="1"/>
  <c r="U19" i="25" s="1"/>
  <c r="U20" i="25" s="1"/>
  <c r="U21" i="25" s="1"/>
  <c r="U22" i="25" s="1"/>
  <c r="U23" i="25" s="1"/>
  <c r="U24" i="25" s="1"/>
  <c r="U25" i="25" s="1"/>
  <c r="U26" i="25" s="1"/>
  <c r="U27" i="25" s="1"/>
  <c r="U28" i="25" s="1"/>
  <c r="U29" i="25" s="1"/>
  <c r="U30" i="25" s="1"/>
  <c r="U31" i="25" s="1"/>
  <c r="U32" i="25" s="1"/>
  <c r="U33" i="25" s="1"/>
  <c r="U34" i="25" s="1"/>
  <c r="U35" i="25" s="1"/>
  <c r="U36" i="25" s="1"/>
  <c r="U37" i="25" s="1"/>
  <c r="U38" i="25" s="1"/>
  <c r="U39" i="25" s="1"/>
  <c r="U40" i="25" s="1"/>
  <c r="U41" i="25" s="1"/>
  <c r="U42" i="25" s="1"/>
  <c r="U43" i="25" s="1"/>
  <c r="U44" i="25" s="1"/>
  <c r="U45" i="25" s="1"/>
  <c r="U46" i="25" s="1"/>
  <c r="U47" i="25" s="1"/>
  <c r="U48" i="25" s="1"/>
  <c r="U49" i="25" s="1"/>
  <c r="U50" i="25" s="1"/>
  <c r="U51" i="25" s="1"/>
  <c r="U52" i="25" s="1"/>
  <c r="U53" i="25" s="1"/>
  <c r="U54" i="25" s="1"/>
  <c r="U55" i="25" s="1"/>
  <c r="U56" i="25" s="1"/>
  <c r="U57" i="25" s="1"/>
  <c r="U58" i="25" s="1"/>
  <c r="U59" i="25" s="1"/>
  <c r="U60" i="25" s="1"/>
  <c r="U61" i="25" s="1"/>
  <c r="U62" i="25" s="1"/>
  <c r="U63" i="25" s="1"/>
  <c r="U64" i="25" s="1"/>
  <c r="U65" i="25" s="1"/>
  <c r="U66" i="25" s="1"/>
  <c r="BF14" i="17"/>
  <c r="BF15" i="17" s="1"/>
  <c r="BJ101" i="17"/>
  <c r="BJ70" i="17"/>
  <c r="BJ86" i="17"/>
  <c r="BJ108" i="17"/>
  <c r="BJ66" i="17"/>
  <c r="BJ74" i="17"/>
  <c r="BJ82" i="17"/>
  <c r="BJ90" i="17"/>
  <c r="BJ99" i="17"/>
  <c r="BJ59" i="17"/>
  <c r="BJ67" i="17"/>
  <c r="BJ75" i="17"/>
  <c r="BJ83" i="17"/>
  <c r="BJ91" i="17"/>
  <c r="BJ117" i="17"/>
  <c r="BJ60" i="17"/>
  <c r="BJ64" i="17"/>
  <c r="BJ68" i="17"/>
  <c r="BJ72" i="17"/>
  <c r="BJ76" i="17"/>
  <c r="BJ80" i="17"/>
  <c r="BJ84" i="17"/>
  <c r="BJ88" i="17"/>
  <c r="BJ93" i="17"/>
  <c r="BJ96" i="17"/>
  <c r="BJ102" i="17"/>
  <c r="BJ61" i="17"/>
  <c r="BJ65" i="17"/>
  <c r="BJ69" i="17"/>
  <c r="BJ73" i="17"/>
  <c r="BJ77" i="17"/>
  <c r="BJ81" i="17"/>
  <c r="BJ85" i="17"/>
  <c r="BJ89" i="17"/>
  <c r="BJ97" i="17"/>
  <c r="BJ107" i="17"/>
  <c r="BJ112" i="17"/>
  <c r="BJ92" i="17"/>
  <c r="BJ94" i="17"/>
  <c r="BJ98" i="17"/>
  <c r="BJ103" i="17"/>
  <c r="BJ114" i="17"/>
  <c r="BJ100" i="17"/>
  <c r="BJ104" i="17"/>
  <c r="BJ110" i="17"/>
  <c r="BJ115" i="17"/>
  <c r="BJ106" i="17"/>
  <c r="BJ111" i="17"/>
  <c r="BJ116" i="17"/>
  <c r="BJ105" i="17"/>
  <c r="BJ109" i="17"/>
  <c r="BJ113" i="17"/>
  <c r="BJ3" i="4"/>
  <c r="BX3" i="21"/>
  <c r="BF20" i="4"/>
  <c r="BF56" i="17"/>
  <c r="BF22" i="4" s="1"/>
  <c r="BG132" i="17"/>
  <c r="BG135" i="17"/>
  <c r="BG134" i="17"/>
  <c r="BG139" i="17"/>
  <c r="BG131" i="17"/>
  <c r="BG136" i="17"/>
  <c r="BG138" i="17"/>
  <c r="BG130" i="17"/>
  <c r="BG133" i="17"/>
  <c r="BG141" i="17"/>
  <c r="BG140" i="17"/>
  <c r="BG137" i="17"/>
  <c r="BF19" i="4"/>
  <c r="BF144" i="17"/>
  <c r="BF25" i="4" s="1"/>
  <c r="BG128" i="17"/>
  <c r="BG24" i="4" s="1"/>
  <c r="BE57" i="17"/>
  <c r="BE147" i="17" s="1"/>
  <c r="AE61" i="25" s="1"/>
  <c r="BE23" i="4"/>
  <c r="BE28" i="4" s="1"/>
  <c r="BF21" i="4"/>
  <c r="AF14" i="17" l="1"/>
  <c r="AF15" i="17" s="1"/>
  <c r="AX14" i="17"/>
  <c r="AX15" i="17" s="1"/>
  <c r="AI14" i="17"/>
  <c r="AI15" i="17" s="1"/>
  <c r="AO14" i="17"/>
  <c r="AO15" i="17" s="1"/>
  <c r="AU14" i="17"/>
  <c r="AU15" i="17" s="1"/>
  <c r="BA7" i="4"/>
  <c r="BA14" i="4" s="1"/>
  <c r="BA15" i="4" s="1"/>
  <c r="BA14" i="17"/>
  <c r="BA15" i="17" s="1"/>
  <c r="AL7" i="4"/>
  <c r="AL14" i="4" s="1"/>
  <c r="AL15" i="4" s="1"/>
  <c r="AL14" i="17"/>
  <c r="AL15" i="17" s="1"/>
  <c r="F16" i="21"/>
  <c r="BX5" i="21"/>
  <c r="BX4" i="21"/>
  <c r="D26" i="21"/>
  <c r="E26" i="21" s="1"/>
  <c r="D30" i="21"/>
  <c r="E30" i="21" s="1"/>
  <c r="D20" i="21"/>
  <c r="E20" i="21" s="1"/>
  <c r="D14" i="21"/>
  <c r="E14" i="21" s="1"/>
  <c r="D10" i="21"/>
  <c r="E10" i="21" s="1"/>
  <c r="D24" i="21"/>
  <c r="E24" i="21" s="1"/>
  <c r="D18" i="21"/>
  <c r="E18" i="21" s="1"/>
  <c r="D32" i="21"/>
  <c r="E32" i="21" s="1"/>
  <c r="D27" i="21"/>
  <c r="E27" i="21" s="1"/>
  <c r="D31" i="21"/>
  <c r="E31" i="21" s="1"/>
  <c r="D21" i="21"/>
  <c r="E21" i="21" s="1"/>
  <c r="D17" i="21"/>
  <c r="E17" i="21" s="1"/>
  <c r="D13" i="21"/>
  <c r="E13" i="21" s="1"/>
  <c r="D25" i="21"/>
  <c r="E25" i="21" s="1"/>
  <c r="D6" i="21"/>
  <c r="E6" i="21" s="1"/>
  <c r="D4" i="21"/>
  <c r="E4" i="21" s="1"/>
  <c r="D28" i="21"/>
  <c r="E28" i="21" s="1"/>
  <c r="D9" i="21"/>
  <c r="E9" i="21" s="1"/>
  <c r="D22" i="21"/>
  <c r="E22" i="21" s="1"/>
  <c r="D8" i="21"/>
  <c r="E8" i="21" s="1"/>
  <c r="D12" i="21"/>
  <c r="E12" i="21" s="1"/>
  <c r="D16" i="21"/>
  <c r="E16" i="21" s="1"/>
  <c r="D5" i="21"/>
  <c r="E5" i="21" s="1"/>
  <c r="D29" i="21"/>
  <c r="E29" i="21" s="1"/>
  <c r="D19" i="21"/>
  <c r="E19" i="21" s="1"/>
  <c r="D7" i="21"/>
  <c r="E7" i="21" s="1"/>
  <c r="D11" i="21"/>
  <c r="E11" i="21" s="1"/>
  <c r="D15" i="21"/>
  <c r="E15" i="21" s="1"/>
  <c r="D33" i="21"/>
  <c r="E33" i="21" s="1"/>
  <c r="D23" i="21"/>
  <c r="E23" i="21" s="1"/>
  <c r="W14" i="4"/>
  <c r="W15" i="4" s="1"/>
  <c r="AB14" i="4"/>
  <c r="AB15" i="4" s="1"/>
  <c r="AZ14" i="4"/>
  <c r="AZ15" i="4" s="1"/>
  <c r="BJ32" i="17"/>
  <c r="BJ28" i="17"/>
  <c r="BJ45" i="17"/>
  <c r="K8" i="25"/>
  <c r="M8" i="25" s="1"/>
  <c r="AC24" i="25"/>
  <c r="BG20" i="4"/>
  <c r="BH137" i="17"/>
  <c r="BH133" i="17"/>
  <c r="BH141" i="17"/>
  <c r="BH134" i="17"/>
  <c r="BH139" i="17"/>
  <c r="BH132" i="17"/>
  <c r="BH130" i="17"/>
  <c r="BH135" i="17"/>
  <c r="BH131" i="17"/>
  <c r="BH136" i="17"/>
  <c r="BH138" i="17"/>
  <c r="BH140" i="17"/>
  <c r="BF57" i="17"/>
  <c r="BF147" i="17" s="1"/>
  <c r="AE62" i="25" s="1"/>
  <c r="BG19" i="4"/>
  <c r="BH128" i="17"/>
  <c r="BH24" i="4" s="1"/>
  <c r="BF23" i="4"/>
  <c r="BF28" i="4" s="1"/>
  <c r="BG144" i="17"/>
  <c r="BG25" i="4" s="1"/>
  <c r="BG21" i="4"/>
  <c r="BG56" i="17"/>
  <c r="BG22" i="4" s="1"/>
  <c r="D34" i="21" l="1"/>
  <c r="AB66" i="25"/>
  <c r="G27" i="21"/>
  <c r="G5" i="21"/>
  <c r="G28" i="21"/>
  <c r="G15" i="21"/>
  <c r="G14" i="21"/>
  <c r="G30" i="21"/>
  <c r="G10" i="21"/>
  <c r="G17" i="21"/>
  <c r="G23" i="21"/>
  <c r="G8" i="21"/>
  <c r="G9" i="21"/>
  <c r="G7" i="21"/>
  <c r="G12" i="21"/>
  <c r="G25" i="21"/>
  <c r="G24" i="21"/>
  <c r="U34" i="21"/>
  <c r="G22" i="21"/>
  <c r="G33" i="21"/>
  <c r="G20" i="21"/>
  <c r="G11" i="21"/>
  <c r="G13" i="21"/>
  <c r="G31" i="21"/>
  <c r="G26" i="21"/>
  <c r="G16" i="21"/>
  <c r="G32" i="21"/>
  <c r="G19" i="21"/>
  <c r="G18" i="21"/>
  <c r="G29" i="21"/>
  <c r="G6" i="21"/>
  <c r="G21" i="21"/>
  <c r="AC20" i="25"/>
  <c r="P7" i="17" s="1"/>
  <c r="P7" i="4" s="1"/>
  <c r="AC17" i="25"/>
  <c r="AC23" i="25"/>
  <c r="AC64" i="25"/>
  <c r="AC21" i="25"/>
  <c r="AB21" i="25" s="1"/>
  <c r="AC18" i="25"/>
  <c r="AC48" i="25"/>
  <c r="AB48" i="25" s="1"/>
  <c r="AC28" i="25"/>
  <c r="AB28" i="25" s="1"/>
  <c r="AC25" i="25"/>
  <c r="AB25" i="25" s="1"/>
  <c r="AC22" i="25"/>
  <c r="AC19" i="25"/>
  <c r="AC16" i="25"/>
  <c r="AC31" i="25"/>
  <c r="AB31" i="25" s="1"/>
  <c r="AC34" i="25"/>
  <c r="AC37" i="25"/>
  <c r="AC40" i="25"/>
  <c r="AC43" i="25"/>
  <c r="AC46" i="25"/>
  <c r="AB46" i="25" s="1"/>
  <c r="AC49" i="25"/>
  <c r="AC52" i="25"/>
  <c r="AC55" i="25"/>
  <c r="AC58" i="25"/>
  <c r="AC61" i="25"/>
  <c r="K9" i="25"/>
  <c r="M9" i="25" s="1"/>
  <c r="AC66" i="25"/>
  <c r="X66" i="25"/>
  <c r="BI128" i="17"/>
  <c r="BI24" i="4" s="1"/>
  <c r="BH21" i="4"/>
  <c r="BH20" i="4"/>
  <c r="BI131" i="17"/>
  <c r="BI134" i="17"/>
  <c r="BI141" i="17"/>
  <c r="BI135" i="17"/>
  <c r="BI138" i="17"/>
  <c r="BI132" i="17"/>
  <c r="BI133" i="17"/>
  <c r="BI130" i="17"/>
  <c r="BI136" i="17"/>
  <c r="BI139" i="17"/>
  <c r="BI140" i="17"/>
  <c r="BI137" i="17"/>
  <c r="BG57" i="17"/>
  <c r="BG147" i="17" s="1"/>
  <c r="AE63" i="25" s="1"/>
  <c r="AB60" i="25" s="1"/>
  <c r="BD7" i="17" s="1"/>
  <c r="BG23" i="4"/>
  <c r="BG28" i="4" s="1"/>
  <c r="BH144" i="17"/>
  <c r="BH25" i="4" s="1"/>
  <c r="BH19" i="4"/>
  <c r="BK114" i="17"/>
  <c r="BK113" i="17"/>
  <c r="BK112" i="17"/>
  <c r="BK111" i="17"/>
  <c r="BK110" i="17"/>
  <c r="BK116" i="17"/>
  <c r="BK117" i="17"/>
  <c r="BK115" i="17"/>
  <c r="BK109" i="17"/>
  <c r="BK108" i="17"/>
  <c r="BK107" i="17"/>
  <c r="BK106" i="17"/>
  <c r="BK105" i="17"/>
  <c r="BK104" i="17"/>
  <c r="BK103" i="17"/>
  <c r="BK102" i="17"/>
  <c r="BK101" i="17"/>
  <c r="BK100" i="17"/>
  <c r="BK99" i="17"/>
  <c r="BK98" i="17"/>
  <c r="BK97" i="17"/>
  <c r="BK96" i="17"/>
  <c r="BK95" i="17"/>
  <c r="BK94" i="17"/>
  <c r="BK93" i="17"/>
  <c r="BK92" i="17"/>
  <c r="BK91" i="17"/>
  <c r="BK90" i="17"/>
  <c r="BK89" i="17"/>
  <c r="BK88" i="17"/>
  <c r="BK87" i="17"/>
  <c r="BK86" i="17"/>
  <c r="BK85" i="17"/>
  <c r="BK84" i="17"/>
  <c r="BK83" i="17"/>
  <c r="BK82" i="17"/>
  <c r="BK81" i="17"/>
  <c r="BK80" i="17"/>
  <c r="BK79" i="17"/>
  <c r="BK78" i="17"/>
  <c r="BK77" i="17"/>
  <c r="BK76" i="17"/>
  <c r="BK75" i="17"/>
  <c r="BK74" i="17"/>
  <c r="BK73" i="17"/>
  <c r="BK72" i="17"/>
  <c r="BK71" i="17"/>
  <c r="BK70" i="17"/>
  <c r="BK69" i="17"/>
  <c r="BK68" i="17"/>
  <c r="BK67" i="17"/>
  <c r="BK66" i="17"/>
  <c r="BK65" i="17"/>
  <c r="BK64" i="17"/>
  <c r="BK63" i="17"/>
  <c r="BK62" i="17"/>
  <c r="BK61" i="17"/>
  <c r="BK60" i="17"/>
  <c r="BH56" i="17"/>
  <c r="BH22" i="4" s="1"/>
  <c r="BD7" i="4" l="1"/>
  <c r="BD14" i="4" s="1"/>
  <c r="BD15" i="4" s="1"/>
  <c r="BD14" i="17"/>
  <c r="BD15" i="17" s="1"/>
  <c r="AB58" i="25"/>
  <c r="BB7" i="17" s="1"/>
  <c r="AB52" i="25"/>
  <c r="AV7" i="17" s="1"/>
  <c r="AB55" i="25"/>
  <c r="AY7" i="17" s="1"/>
  <c r="AB49" i="25"/>
  <c r="AS7" i="17" s="1"/>
  <c r="AB43" i="25"/>
  <c r="AM7" i="17" s="1"/>
  <c r="AB40" i="25"/>
  <c r="AJ7" i="17" s="1"/>
  <c r="AB37" i="25"/>
  <c r="AG7" i="17" s="1"/>
  <c r="P14" i="4"/>
  <c r="P15" i="4" s="1"/>
  <c r="AK34" i="21"/>
  <c r="G4" i="21"/>
  <c r="F33" i="21"/>
  <c r="P33" i="25"/>
  <c r="P29" i="25"/>
  <c r="P31" i="25"/>
  <c r="P36" i="25"/>
  <c r="P27" i="25"/>
  <c r="P20" i="25"/>
  <c r="P34" i="25"/>
  <c r="P28" i="25"/>
  <c r="P30" i="25"/>
  <c r="P37" i="25"/>
  <c r="P32" i="25"/>
  <c r="P35" i="25"/>
  <c r="P14" i="17"/>
  <c r="P15" i="17" s="1"/>
  <c r="K10" i="25"/>
  <c r="M10" i="25" s="1"/>
  <c r="BH23" i="4"/>
  <c r="BH28" i="4" s="1"/>
  <c r="BI20" i="4"/>
  <c r="BK31" i="17"/>
  <c r="BK50" i="17"/>
  <c r="BK35" i="17"/>
  <c r="BK48" i="17"/>
  <c r="BK40" i="17"/>
  <c r="BK49" i="17"/>
  <c r="BK51" i="17"/>
  <c r="BK37" i="17"/>
  <c r="BK38" i="17"/>
  <c r="BK36" i="17"/>
  <c r="F7" i="21"/>
  <c r="F11" i="21"/>
  <c r="F15" i="21"/>
  <c r="F19" i="21"/>
  <c r="F23" i="21"/>
  <c r="F27" i="21"/>
  <c r="F4" i="21"/>
  <c r="F8" i="21"/>
  <c r="F12" i="21"/>
  <c r="F20" i="21"/>
  <c r="F24" i="21"/>
  <c r="F28" i="21"/>
  <c r="F5" i="21"/>
  <c r="F9" i="21"/>
  <c r="F13" i="21"/>
  <c r="F17" i="21"/>
  <c r="F21" i="21"/>
  <c r="F25" i="21"/>
  <c r="F29" i="21"/>
  <c r="F30" i="21"/>
  <c r="F6" i="21"/>
  <c r="F10" i="21"/>
  <c r="F14" i="21"/>
  <c r="F18" i="21"/>
  <c r="F22" i="21"/>
  <c r="F26" i="21"/>
  <c r="F31" i="21"/>
  <c r="F32" i="21"/>
  <c r="BJ128" i="17"/>
  <c r="BJ24" i="4" s="1"/>
  <c r="BK24" i="4" s="1"/>
  <c r="BK59" i="17"/>
  <c r="BK128" i="17" s="1"/>
  <c r="BH57" i="17"/>
  <c r="BH147" i="17" s="1"/>
  <c r="BI19" i="4"/>
  <c r="BI21" i="4"/>
  <c r="BJ131" i="17"/>
  <c r="BK131" i="17" s="1"/>
  <c r="BJ136" i="17"/>
  <c r="BK136" i="17" s="1"/>
  <c r="BJ132" i="17"/>
  <c r="BK132" i="17" s="1"/>
  <c r="BJ137" i="17"/>
  <c r="BK137" i="17" s="1"/>
  <c r="BJ130" i="17"/>
  <c r="BJ135" i="17"/>
  <c r="BK135" i="17" s="1"/>
  <c r="BJ138" i="17"/>
  <c r="BK138" i="17" s="1"/>
  <c r="BJ140" i="17"/>
  <c r="BK140" i="17" s="1"/>
  <c r="BJ141" i="17"/>
  <c r="BK141" i="17" s="1"/>
  <c r="BJ133" i="17"/>
  <c r="BK133" i="17" s="1"/>
  <c r="BJ139" i="17"/>
  <c r="BK139" i="17" s="1"/>
  <c r="BJ134" i="17"/>
  <c r="BK134" i="17" s="1"/>
  <c r="BI144" i="17"/>
  <c r="BI25" i="4" s="1"/>
  <c r="BI56" i="17"/>
  <c r="BI22" i="4" s="1"/>
  <c r="AE64" i="25" l="1"/>
  <c r="AB61" i="25"/>
  <c r="P24" i="25" s="1"/>
  <c r="O24" i="25" s="1"/>
  <c r="P22" i="25"/>
  <c r="O22" i="25" s="1"/>
  <c r="P21" i="25"/>
  <c r="O21" i="25" s="1"/>
  <c r="P23" i="25"/>
  <c r="O23" i="25" s="1"/>
  <c r="P19" i="25"/>
  <c r="O19" i="25" s="1"/>
  <c r="P18" i="25"/>
  <c r="R18" i="25" s="1"/>
  <c r="AJ7" i="4"/>
  <c r="AJ14" i="4" s="1"/>
  <c r="AJ15" i="4" s="1"/>
  <c r="AJ14" i="17"/>
  <c r="AJ15" i="17" s="1"/>
  <c r="AG7" i="4"/>
  <c r="AG14" i="4" s="1"/>
  <c r="AG15" i="4" s="1"/>
  <c r="AG14" i="17"/>
  <c r="AG15" i="17" s="1"/>
  <c r="AM7" i="4"/>
  <c r="AM14" i="4" s="1"/>
  <c r="AM15" i="4" s="1"/>
  <c r="AM14" i="17"/>
  <c r="AM15" i="17" s="1"/>
  <c r="AS7" i="4"/>
  <c r="AS14" i="4" s="1"/>
  <c r="AS15" i="4" s="1"/>
  <c r="AS14" i="17"/>
  <c r="AS15" i="17" s="1"/>
  <c r="AY7" i="4"/>
  <c r="AY14" i="4" s="1"/>
  <c r="AY15" i="4" s="1"/>
  <c r="AY14" i="17"/>
  <c r="AY15" i="17" s="1"/>
  <c r="AV7" i="4"/>
  <c r="AV14" i="4" s="1"/>
  <c r="AV15" i="4" s="1"/>
  <c r="AV14" i="17"/>
  <c r="AV15" i="17" s="1"/>
  <c r="BB7" i="4"/>
  <c r="BB14" i="4" s="1"/>
  <c r="BB15" i="4" s="1"/>
  <c r="BB14" i="17"/>
  <c r="BB15" i="17" s="1"/>
  <c r="V34" i="21"/>
  <c r="W34" i="21"/>
  <c r="BQ34" i="21"/>
  <c r="BA34" i="21"/>
  <c r="O37" i="25"/>
  <c r="R37" i="25"/>
  <c r="Q37" i="25"/>
  <c r="O34" i="25"/>
  <c r="R34" i="25"/>
  <c r="Q34" i="25"/>
  <c r="O31" i="25"/>
  <c r="R31" i="25"/>
  <c r="Q31" i="25"/>
  <c r="O35" i="25"/>
  <c r="R35" i="25"/>
  <c r="Q35" i="25"/>
  <c r="O28" i="25"/>
  <c r="R28" i="25"/>
  <c r="Q28" i="25"/>
  <c r="O27" i="25"/>
  <c r="R27" i="25"/>
  <c r="Q27" i="25"/>
  <c r="O29" i="25"/>
  <c r="R29" i="25"/>
  <c r="Q29" i="25"/>
  <c r="O30" i="25"/>
  <c r="R30" i="25"/>
  <c r="Q30" i="25"/>
  <c r="O36" i="25"/>
  <c r="Q36" i="25"/>
  <c r="R36" i="25"/>
  <c r="O33" i="25"/>
  <c r="R33" i="25"/>
  <c r="Q33" i="25"/>
  <c r="O32" i="25"/>
  <c r="Q32" i="25"/>
  <c r="R32" i="25"/>
  <c r="O20" i="25"/>
  <c r="R20" i="25"/>
  <c r="Q20" i="25"/>
  <c r="K11" i="25"/>
  <c r="M11" i="25" s="1"/>
  <c r="E34" i="21"/>
  <c r="G34" i="21"/>
  <c r="F34" i="21"/>
  <c r="BI57" i="17"/>
  <c r="BI147" i="17" s="1"/>
  <c r="AE65" i="25" s="1"/>
  <c r="BJ144" i="17"/>
  <c r="BJ25" i="4" s="1"/>
  <c r="BK25" i="4" s="1"/>
  <c r="BK130" i="17"/>
  <c r="BK144" i="17" s="1"/>
  <c r="J26" i="21"/>
  <c r="J10" i="21"/>
  <c r="J29" i="21"/>
  <c r="J13" i="21"/>
  <c r="J24" i="21"/>
  <c r="J8" i="21"/>
  <c r="J19" i="21"/>
  <c r="BJ20" i="4"/>
  <c r="BK20" i="4" s="1"/>
  <c r="BK30" i="17"/>
  <c r="BK32" i="17" s="1"/>
  <c r="BI23" i="4"/>
  <c r="BI28" i="4" s="1"/>
  <c r="J22" i="21"/>
  <c r="J6" i="21"/>
  <c r="J25" i="21"/>
  <c r="J9" i="21"/>
  <c r="J20" i="21"/>
  <c r="J4" i="21"/>
  <c r="J15" i="21"/>
  <c r="BJ19" i="4"/>
  <c r="BK20" i="17"/>
  <c r="BK28" i="17" s="1"/>
  <c r="BJ21" i="4"/>
  <c r="BK21" i="4" s="1"/>
  <c r="BK34" i="17"/>
  <c r="BK45" i="17" s="1"/>
  <c r="J32" i="21"/>
  <c r="J18" i="21"/>
  <c r="J30" i="21"/>
  <c r="J21" i="21"/>
  <c r="J5" i="21"/>
  <c r="J16" i="21"/>
  <c r="J27" i="21"/>
  <c r="J11" i="21"/>
  <c r="J31" i="21"/>
  <c r="J14" i="21"/>
  <c r="J33" i="21"/>
  <c r="J17" i="21"/>
  <c r="J28" i="21"/>
  <c r="J12" i="21"/>
  <c r="J23" i="21"/>
  <c r="J7" i="21"/>
  <c r="BJ56" i="17"/>
  <c r="BJ22" i="4" s="1"/>
  <c r="BK22" i="4" s="1"/>
  <c r="BK47" i="17"/>
  <c r="BK56" i="17" s="1"/>
  <c r="R24" i="25" l="1"/>
  <c r="Q24" i="25"/>
  <c r="BE7" i="17"/>
  <c r="BE7" i="4" s="1"/>
  <c r="BE14" i="4" s="1"/>
  <c r="BE15" i="4" s="1"/>
  <c r="Q22" i="25"/>
  <c r="R22" i="25"/>
  <c r="Q21" i="25"/>
  <c r="R21" i="25"/>
  <c r="Q23" i="25"/>
  <c r="R23" i="25"/>
  <c r="R19" i="25"/>
  <c r="O18" i="25"/>
  <c r="Q19" i="25"/>
  <c r="Q18" i="25"/>
  <c r="Z34" i="21"/>
  <c r="AM34" i="21"/>
  <c r="AL34" i="21"/>
  <c r="K12" i="25"/>
  <c r="M12" i="25" s="1"/>
  <c r="BJ57" i="17"/>
  <c r="BJ147" i="17" s="1"/>
  <c r="BK57" i="17"/>
  <c r="BK147" i="17" s="1"/>
  <c r="BJ23" i="4"/>
  <c r="BK19" i="4"/>
  <c r="J34" i="21"/>
  <c r="BL124" i="17" l="1"/>
  <c r="BL122" i="17"/>
  <c r="BL119" i="17"/>
  <c r="BL123" i="17"/>
  <c r="BL118" i="17"/>
  <c r="BL121" i="17"/>
  <c r="BL127" i="17"/>
  <c r="BL120" i="17"/>
  <c r="BL126" i="17"/>
  <c r="BL125" i="17"/>
  <c r="AE66" i="25"/>
  <c r="AB63" i="25" s="1"/>
  <c r="BG7" i="17" s="1"/>
  <c r="BG7" i="4" s="1"/>
  <c r="BG14" i="4" s="1"/>
  <c r="BG15" i="4" s="1"/>
  <c r="BE14" i="17"/>
  <c r="BE15" i="17" s="1"/>
  <c r="AB34" i="25"/>
  <c r="P16" i="25" s="1"/>
  <c r="I11" i="25"/>
  <c r="AB65" i="25"/>
  <c r="AB64" i="25"/>
  <c r="P25" i="25" s="1"/>
  <c r="BL13" i="17"/>
  <c r="BL143" i="17"/>
  <c r="BL142" i="17"/>
  <c r="AB22" i="25"/>
  <c r="AB24" i="25"/>
  <c r="T7" i="17" s="1"/>
  <c r="T7" i="4" s="1"/>
  <c r="AB18" i="25"/>
  <c r="N7" i="17" s="1"/>
  <c r="AB16" i="25"/>
  <c r="L7" i="17" s="1"/>
  <c r="L7" i="4" s="1"/>
  <c r="AB17" i="25"/>
  <c r="M7" i="17" s="1"/>
  <c r="I8" i="25"/>
  <c r="AB19" i="25"/>
  <c r="O7" i="17" s="1"/>
  <c r="BS34" i="21"/>
  <c r="BC34" i="21"/>
  <c r="BR34" i="21"/>
  <c r="BB34" i="21"/>
  <c r="AP34" i="21"/>
  <c r="BL55" i="17"/>
  <c r="BL54" i="17"/>
  <c r="U7" i="17"/>
  <c r="U7" i="4" s="1"/>
  <c r="X7" i="17"/>
  <c r="X7" i="4" s="1"/>
  <c r="AA7" i="17"/>
  <c r="AA7" i="4" s="1"/>
  <c r="P17" i="25"/>
  <c r="O17" i="25" s="1"/>
  <c r="BJ7" i="17"/>
  <c r="BJ7" i="4" s="1"/>
  <c r="K13" i="25"/>
  <c r="M13" i="25" s="1"/>
  <c r="G12" i="25"/>
  <c r="AC7" i="17"/>
  <c r="AC7" i="4" s="1"/>
  <c r="BL52" i="17"/>
  <c r="BL53" i="17"/>
  <c r="S7" i="17"/>
  <c r="S7" i="4" s="1"/>
  <c r="Y14" i="25"/>
  <c r="Y15" i="25"/>
  <c r="BL21" i="17"/>
  <c r="BL22" i="17"/>
  <c r="BL23" i="17"/>
  <c r="BL25" i="17"/>
  <c r="BL26" i="17"/>
  <c r="BL24" i="17"/>
  <c r="BL27" i="17"/>
  <c r="K18" i="21"/>
  <c r="L20" i="21"/>
  <c r="M26" i="21"/>
  <c r="M14" i="21"/>
  <c r="P34" i="21"/>
  <c r="K10" i="21"/>
  <c r="P8" i="21"/>
  <c r="L15" i="21"/>
  <c r="K17" i="21"/>
  <c r="P23" i="21"/>
  <c r="M29" i="21"/>
  <c r="K20" i="21"/>
  <c r="P6" i="21"/>
  <c r="P22" i="21"/>
  <c r="M8" i="21"/>
  <c r="M24" i="21"/>
  <c r="L10" i="21"/>
  <c r="K31" i="21"/>
  <c r="L11" i="21"/>
  <c r="K13" i="21"/>
  <c r="P11" i="21"/>
  <c r="M13" i="21"/>
  <c r="P13" i="21"/>
  <c r="P29" i="21"/>
  <c r="M15" i="21"/>
  <c r="M31" i="21"/>
  <c r="L17" i="21"/>
  <c r="L33" i="21"/>
  <c r="K19" i="21"/>
  <c r="P28" i="21"/>
  <c r="L30" i="21"/>
  <c r="K4" i="21"/>
  <c r="K6" i="21"/>
  <c r="L12" i="21"/>
  <c r="M30" i="21"/>
  <c r="M22" i="21"/>
  <c r="K26" i="21"/>
  <c r="P12" i="21"/>
  <c r="L23" i="21"/>
  <c r="K25" i="21"/>
  <c r="P31" i="21"/>
  <c r="K8" i="21"/>
  <c r="K24" i="21"/>
  <c r="P10" i="21"/>
  <c r="P26" i="21"/>
  <c r="M12" i="21"/>
  <c r="M28" i="21"/>
  <c r="L14" i="21"/>
  <c r="P16" i="21"/>
  <c r="L19" i="21"/>
  <c r="K21" i="21"/>
  <c r="P19" i="21"/>
  <c r="M21" i="21"/>
  <c r="P17" i="21"/>
  <c r="P33" i="21"/>
  <c r="M19" i="21"/>
  <c r="L5" i="21"/>
  <c r="L21" i="21"/>
  <c r="K7" i="21"/>
  <c r="M25" i="21"/>
  <c r="P32" i="21"/>
  <c r="M6" i="21"/>
  <c r="L4" i="21"/>
  <c r="L28" i="21"/>
  <c r="L16" i="21"/>
  <c r="L8" i="21"/>
  <c r="K30" i="21"/>
  <c r="P4" i="21"/>
  <c r="L31" i="21"/>
  <c r="P7" i="21"/>
  <c r="M9" i="21"/>
  <c r="K12" i="21"/>
  <c r="K28" i="21"/>
  <c r="P14" i="21"/>
  <c r="P30" i="21"/>
  <c r="M16" i="21"/>
  <c r="M32" i="21"/>
  <c r="L18" i="21"/>
  <c r="P20" i="21"/>
  <c r="L27" i="21"/>
  <c r="K29" i="21"/>
  <c r="P27" i="21"/>
  <c r="P5" i="21"/>
  <c r="P21" i="21"/>
  <c r="M7" i="21"/>
  <c r="M23" i="21"/>
  <c r="L9" i="21"/>
  <c r="L25" i="21"/>
  <c r="K11" i="21"/>
  <c r="M33" i="21"/>
  <c r="L22" i="21"/>
  <c r="M18" i="21"/>
  <c r="M10" i="21"/>
  <c r="K14" i="21"/>
  <c r="L32" i="21"/>
  <c r="L24" i="21"/>
  <c r="K22" i="21"/>
  <c r="L7" i="21"/>
  <c r="K9" i="21"/>
  <c r="P15" i="21"/>
  <c r="M17" i="21"/>
  <c r="K16" i="21"/>
  <c r="K32" i="21"/>
  <c r="P18" i="21"/>
  <c r="M4" i="21"/>
  <c r="M20" i="21"/>
  <c r="L6" i="21"/>
  <c r="K23" i="21"/>
  <c r="K27" i="21"/>
  <c r="K5" i="21"/>
  <c r="K33" i="21"/>
  <c r="M5" i="21"/>
  <c r="P9" i="21"/>
  <c r="P25" i="21"/>
  <c r="M11" i="21"/>
  <c r="M27" i="21"/>
  <c r="L13" i="21"/>
  <c r="L29" i="21"/>
  <c r="K15" i="21"/>
  <c r="P24" i="21"/>
  <c r="L26" i="21"/>
  <c r="BJ28" i="4"/>
  <c r="BK23" i="4"/>
  <c r="BL68" i="17"/>
  <c r="BL96" i="17"/>
  <c r="BL147" i="17"/>
  <c r="BL97" i="17"/>
  <c r="BL128" i="17"/>
  <c r="BL50" i="17"/>
  <c r="BL48" i="17"/>
  <c r="BL136" i="17"/>
  <c r="BL93" i="17"/>
  <c r="BL59" i="17"/>
  <c r="BL81" i="17"/>
  <c r="BL72" i="17"/>
  <c r="BL141" i="17"/>
  <c r="BL38" i="17"/>
  <c r="BL107" i="17"/>
  <c r="BL144" i="17"/>
  <c r="BL43" i="17"/>
  <c r="BL103" i="17"/>
  <c r="BL74" i="17"/>
  <c r="BL140" i="17"/>
  <c r="BL116" i="17"/>
  <c r="BL57" i="17"/>
  <c r="BL89" i="17"/>
  <c r="BL145" i="17"/>
  <c r="BL98" i="17"/>
  <c r="BL109" i="17"/>
  <c r="BL71" i="17"/>
  <c r="BL62" i="17"/>
  <c r="BL30" i="17"/>
  <c r="BL101" i="17"/>
  <c r="BL135" i="17"/>
  <c r="BL131" i="17"/>
  <c r="BL104" i="17"/>
  <c r="BL114" i="17"/>
  <c r="BL112" i="17"/>
  <c r="BL92" i="17"/>
  <c r="BL45" i="17"/>
  <c r="BL102" i="17"/>
  <c r="BL63" i="17"/>
  <c r="BL37" i="17"/>
  <c r="BL85" i="17"/>
  <c r="BL90" i="17"/>
  <c r="BL49" i="17"/>
  <c r="BL70" i="17"/>
  <c r="BL106" i="17"/>
  <c r="BL146" i="17"/>
  <c r="BL105" i="17"/>
  <c r="BL44" i="17"/>
  <c r="BL65" i="17"/>
  <c r="BL67" i="17"/>
  <c r="BL91" i="17"/>
  <c r="BL88" i="17"/>
  <c r="BL34" i="17"/>
  <c r="BL108" i="17"/>
  <c r="BL99" i="17"/>
  <c r="BL137" i="17"/>
  <c r="BL73" i="17"/>
  <c r="BL133" i="17"/>
  <c r="BL75" i="17"/>
  <c r="BL86" i="17"/>
  <c r="BL31" i="17"/>
  <c r="BL76" i="17"/>
  <c r="BL41" i="17"/>
  <c r="BL56" i="17"/>
  <c r="BL100" i="17"/>
  <c r="BL117" i="17"/>
  <c r="BL79" i="17"/>
  <c r="BL20" i="17"/>
  <c r="BL138" i="17"/>
  <c r="BL84" i="17"/>
  <c r="BL87" i="17"/>
  <c r="BL83" i="17"/>
  <c r="BL134" i="17"/>
  <c r="BL39" i="17"/>
  <c r="BL94" i="17"/>
  <c r="BL69" i="17"/>
  <c r="BL115" i="17"/>
  <c r="BL28" i="17"/>
  <c r="BL110" i="17"/>
  <c r="BL80" i="17"/>
  <c r="BL82" i="17"/>
  <c r="BL66" i="17"/>
  <c r="BL130" i="17"/>
  <c r="BL36" i="17"/>
  <c r="BL61" i="17"/>
  <c r="BL132" i="17"/>
  <c r="BL40" i="17"/>
  <c r="BL64" i="17"/>
  <c r="BL95" i="17"/>
  <c r="BL78" i="17"/>
  <c r="BL139" i="17"/>
  <c r="BL51" i="17"/>
  <c r="BL60" i="17"/>
  <c r="BL77" i="17"/>
  <c r="BL47" i="17"/>
  <c r="BL32" i="17"/>
  <c r="BL35" i="17"/>
  <c r="BL113" i="17"/>
  <c r="BL42" i="17"/>
  <c r="BL111" i="17"/>
  <c r="AE5" i="25" l="1"/>
  <c r="I12" i="25"/>
  <c r="BG14" i="17"/>
  <c r="BG15" i="17" s="1"/>
  <c r="AD7" i="17"/>
  <c r="AD7" i="4" s="1"/>
  <c r="AD14" i="4" s="1"/>
  <c r="AD15" i="4" s="1"/>
  <c r="E40" i="21"/>
  <c r="F40" i="21" s="1"/>
  <c r="F45" i="21" s="1"/>
  <c r="E45" i="21" s="1"/>
  <c r="BI7" i="17"/>
  <c r="P26" i="25"/>
  <c r="O25" i="25"/>
  <c r="R25" i="25"/>
  <c r="Q25" i="25"/>
  <c r="N7" i="4"/>
  <c r="N14" i="4" s="1"/>
  <c r="N15" i="4" s="1"/>
  <c r="N14" i="17"/>
  <c r="N15" i="17" s="1"/>
  <c r="M7" i="4"/>
  <c r="M14" i="4" s="1"/>
  <c r="M15" i="4" s="1"/>
  <c r="M14" i="17"/>
  <c r="M15" i="17" s="1"/>
  <c r="O7" i="4"/>
  <c r="O14" i="4" s="1"/>
  <c r="O15" i="4" s="1"/>
  <c r="O14" i="17"/>
  <c r="O15" i="17" s="1"/>
  <c r="L14" i="4"/>
  <c r="L15" i="4" s="1"/>
  <c r="BJ14" i="4"/>
  <c r="BJ15" i="4" s="1"/>
  <c r="AA14" i="4"/>
  <c r="AA15" i="4" s="1"/>
  <c r="S14" i="4"/>
  <c r="S15" i="4" s="1"/>
  <c r="AC14" i="4"/>
  <c r="AC15" i="4" s="1"/>
  <c r="X14" i="4"/>
  <c r="X15" i="4" s="1"/>
  <c r="T14" i="4"/>
  <c r="T15" i="4" s="1"/>
  <c r="U14" i="4"/>
  <c r="U15" i="4" s="1"/>
  <c r="I23" i="21"/>
  <c r="O23" i="21" s="1"/>
  <c r="H7" i="21"/>
  <c r="N7" i="21" s="1"/>
  <c r="AD34" i="21"/>
  <c r="H5" i="21"/>
  <c r="N5" i="21" s="1"/>
  <c r="I30" i="21"/>
  <c r="O30" i="21" s="1"/>
  <c r="AB34" i="21"/>
  <c r="H23" i="21"/>
  <c r="N23" i="21" s="1"/>
  <c r="H15" i="21"/>
  <c r="N15" i="21" s="1"/>
  <c r="H10" i="21"/>
  <c r="N10" i="21" s="1"/>
  <c r="I8" i="21"/>
  <c r="O8" i="21" s="1"/>
  <c r="H25" i="21"/>
  <c r="N25" i="21" s="1"/>
  <c r="H16" i="21"/>
  <c r="N16" i="21" s="1"/>
  <c r="I19" i="21"/>
  <c r="O19" i="21" s="1"/>
  <c r="I17" i="21"/>
  <c r="O17" i="21" s="1"/>
  <c r="I18" i="21"/>
  <c r="O18" i="21" s="1"/>
  <c r="H30" i="21"/>
  <c r="N30" i="21" s="1"/>
  <c r="I15" i="21"/>
  <c r="O15" i="21" s="1"/>
  <c r="I33" i="21"/>
  <c r="O33" i="21" s="1"/>
  <c r="I32" i="21"/>
  <c r="O32" i="21" s="1"/>
  <c r="I9" i="21"/>
  <c r="O9" i="21" s="1"/>
  <c r="H28" i="21"/>
  <c r="N28" i="21" s="1"/>
  <c r="AE34" i="21"/>
  <c r="I26" i="21"/>
  <c r="O26" i="21" s="1"/>
  <c r="I6" i="21"/>
  <c r="O6" i="21" s="1"/>
  <c r="H19" i="21"/>
  <c r="N19" i="21" s="1"/>
  <c r="H11" i="21"/>
  <c r="N11" i="21" s="1"/>
  <c r="H8" i="21"/>
  <c r="N8" i="21" s="1"/>
  <c r="I13" i="21"/>
  <c r="O13" i="21" s="1"/>
  <c r="I20" i="21"/>
  <c r="O20" i="21" s="1"/>
  <c r="H22" i="21"/>
  <c r="N22" i="21" s="1"/>
  <c r="I5" i="21"/>
  <c r="O5" i="21" s="1"/>
  <c r="I16" i="21"/>
  <c r="O16" i="21" s="1"/>
  <c r="I14" i="21"/>
  <c r="O14" i="21" s="1"/>
  <c r="H31" i="21"/>
  <c r="N31" i="21" s="1"/>
  <c r="H20" i="21"/>
  <c r="N20" i="21" s="1"/>
  <c r="I11" i="21"/>
  <c r="O11" i="21" s="1"/>
  <c r="I29" i="21"/>
  <c r="O29" i="21" s="1"/>
  <c r="I28" i="21"/>
  <c r="O28" i="21" s="1"/>
  <c r="H26" i="21"/>
  <c r="N26" i="21" s="1"/>
  <c r="I25" i="21"/>
  <c r="O25" i="21" s="1"/>
  <c r="AA34" i="21"/>
  <c r="H32" i="21"/>
  <c r="N32" i="21" s="1"/>
  <c r="H33" i="21"/>
  <c r="N33" i="21" s="1"/>
  <c r="H21" i="21"/>
  <c r="N21" i="21" s="1"/>
  <c r="H14" i="21"/>
  <c r="N14" i="21" s="1"/>
  <c r="I27" i="21"/>
  <c r="O27" i="21" s="1"/>
  <c r="AC34" i="21"/>
  <c r="I22" i="21"/>
  <c r="O22" i="21" s="1"/>
  <c r="H27" i="21"/>
  <c r="N27" i="21" s="1"/>
  <c r="H17" i="21"/>
  <c r="N17" i="21" s="1"/>
  <c r="H12" i="21"/>
  <c r="N12" i="21" s="1"/>
  <c r="I12" i="21"/>
  <c r="O12" i="21" s="1"/>
  <c r="AF34" i="21"/>
  <c r="H29" i="21"/>
  <c r="N29" i="21" s="1"/>
  <c r="H18" i="21"/>
  <c r="N18" i="21" s="1"/>
  <c r="I7" i="21"/>
  <c r="O7" i="21" s="1"/>
  <c r="I21" i="21"/>
  <c r="O21" i="21" s="1"/>
  <c r="I24" i="21"/>
  <c r="O24" i="21" s="1"/>
  <c r="H24" i="21"/>
  <c r="N24" i="21" s="1"/>
  <c r="I31" i="21"/>
  <c r="O31" i="21" s="1"/>
  <c r="I10" i="21"/>
  <c r="O10" i="21" s="1"/>
  <c r="H13" i="21"/>
  <c r="N13" i="21" s="1"/>
  <c r="H9" i="21"/>
  <c r="N9" i="21" s="1"/>
  <c r="H6" i="21"/>
  <c r="N6" i="21" s="1"/>
  <c r="BV34" i="21"/>
  <c r="BF34" i="21"/>
  <c r="F39" i="21"/>
  <c r="F44" i="21" s="1"/>
  <c r="E44" i="21" s="1"/>
  <c r="BK28" i="4"/>
  <c r="BL25" i="4" s="1"/>
  <c r="L14" i="17"/>
  <c r="L15" i="17" s="1"/>
  <c r="U14" i="17"/>
  <c r="U15" i="17" s="1"/>
  <c r="P15" i="25"/>
  <c r="O15" i="25" s="1"/>
  <c r="R17" i="25"/>
  <c r="Q17" i="25"/>
  <c r="T14" i="17"/>
  <c r="T15" i="17" s="1"/>
  <c r="AA14" i="17"/>
  <c r="AA15" i="17" s="1"/>
  <c r="X14" i="17"/>
  <c r="X15" i="17" s="1"/>
  <c r="Q16" i="25"/>
  <c r="R16" i="25"/>
  <c r="O16" i="25"/>
  <c r="P14" i="25"/>
  <c r="O14" i="25" s="1"/>
  <c r="P13" i="25"/>
  <c r="BJ14" i="17"/>
  <c r="BJ15" i="17" s="1"/>
  <c r="AR7" i="17"/>
  <c r="AR7" i="4" s="1"/>
  <c r="G11" i="25"/>
  <c r="BH7" i="17"/>
  <c r="BH7" i="4" s="1"/>
  <c r="K14" i="25"/>
  <c r="M14" i="25" s="1"/>
  <c r="AP7" i="17"/>
  <c r="AP7" i="4" s="1"/>
  <c r="G10" i="25"/>
  <c r="AC14" i="17"/>
  <c r="AC15" i="17" s="1"/>
  <c r="Z7" i="17"/>
  <c r="Z7" i="4" s="1"/>
  <c r="G9" i="25"/>
  <c r="AC14" i="25"/>
  <c r="R7" i="17"/>
  <c r="R7" i="4" s="1"/>
  <c r="Q7" i="17"/>
  <c r="AC8" i="25"/>
  <c r="AC11" i="25"/>
  <c r="S14" i="17"/>
  <c r="S15" i="17" s="1"/>
  <c r="AC7" i="25"/>
  <c r="AC10" i="25"/>
  <c r="AC15" i="25"/>
  <c r="AB15" i="25" s="1"/>
  <c r="AC12" i="25"/>
  <c r="AB12" i="25" s="1"/>
  <c r="AC9" i="25"/>
  <c r="AB9" i="25" s="1"/>
  <c r="AC13" i="25"/>
  <c r="AB13" i="25" s="1"/>
  <c r="L34" i="21"/>
  <c r="K34" i="21"/>
  <c r="M34" i="21"/>
  <c r="AD14" i="17" l="1"/>
  <c r="AD15" i="17" s="1"/>
  <c r="O26" i="25"/>
  <c r="R26" i="25"/>
  <c r="Q26" i="25"/>
  <c r="BI7" i="4"/>
  <c r="BI14" i="4" s="1"/>
  <c r="BI15" i="4" s="1"/>
  <c r="BI14" i="17"/>
  <c r="BI15" i="17" s="1"/>
  <c r="AB14" i="25"/>
  <c r="J7" i="17" s="1"/>
  <c r="AB11" i="25"/>
  <c r="G7" i="17" s="1"/>
  <c r="G7" i="4" s="1"/>
  <c r="G14" i="4" s="1"/>
  <c r="G15" i="4" s="1"/>
  <c r="AB8" i="25"/>
  <c r="D7" i="17" s="1"/>
  <c r="D7" i="4" s="1"/>
  <c r="D14" i="4" s="1"/>
  <c r="D15" i="4" s="1"/>
  <c r="BL21" i="4"/>
  <c r="BL28" i="4"/>
  <c r="BL24" i="4"/>
  <c r="BL27" i="4"/>
  <c r="BL26" i="4"/>
  <c r="BL22" i="4"/>
  <c r="BH14" i="4"/>
  <c r="BH15" i="4" s="1"/>
  <c r="Z14" i="4"/>
  <c r="Z15" i="4" s="1"/>
  <c r="AP14" i="4"/>
  <c r="AP15" i="4" s="1"/>
  <c r="AR14" i="4"/>
  <c r="AR15" i="4" s="1"/>
  <c r="Q14" i="17"/>
  <c r="Q15" i="17" s="1"/>
  <c r="Q7" i="4"/>
  <c r="R14" i="4"/>
  <c r="R15" i="4" s="1"/>
  <c r="BL19" i="4"/>
  <c r="BL23" i="4"/>
  <c r="BL20" i="4"/>
  <c r="BK34" i="21"/>
  <c r="AU34" i="21"/>
  <c r="H4" i="21"/>
  <c r="N4" i="21" s="1"/>
  <c r="N34" i="21" s="1"/>
  <c r="AR34" i="21"/>
  <c r="BL34" i="21"/>
  <c r="AV34" i="21"/>
  <c r="BI34" i="21"/>
  <c r="AS34" i="21"/>
  <c r="AQ34" i="21"/>
  <c r="BJ34" i="21"/>
  <c r="AT34" i="21"/>
  <c r="R15" i="25"/>
  <c r="Q15" i="25"/>
  <c r="P12" i="25"/>
  <c r="R12" i="25" s="1"/>
  <c r="Q14" i="25"/>
  <c r="R14" i="25"/>
  <c r="R13" i="25"/>
  <c r="O13" i="25"/>
  <c r="Q13" i="25"/>
  <c r="BH14" i="17"/>
  <c r="BH15" i="17" s="1"/>
  <c r="AR14" i="17"/>
  <c r="AR15" i="17" s="1"/>
  <c r="K15" i="25"/>
  <c r="M15" i="25" s="1"/>
  <c r="AP14" i="17"/>
  <c r="AP15" i="17" s="1"/>
  <c r="Z14" i="17"/>
  <c r="Z15" i="17" s="1"/>
  <c r="R14" i="17"/>
  <c r="R15" i="17" s="1"/>
  <c r="AC5" i="25"/>
  <c r="I7" i="17"/>
  <c r="I7" i="4" s="1"/>
  <c r="P11" i="25"/>
  <c r="J14" i="17" l="1"/>
  <c r="J15" i="17" s="1"/>
  <c r="J7" i="4"/>
  <c r="J14" i="4" s="1"/>
  <c r="J15" i="4" s="1"/>
  <c r="I14" i="4"/>
  <c r="I15" i="4" s="1"/>
  <c r="Q14" i="4"/>
  <c r="Q15" i="4" s="1"/>
  <c r="BX34" i="21"/>
  <c r="BH34" i="21"/>
  <c r="H34" i="21"/>
  <c r="BW34" i="21"/>
  <c r="BG34" i="21"/>
  <c r="I4" i="21"/>
  <c r="O4" i="21" s="1"/>
  <c r="O34" i="21" s="1"/>
  <c r="O12" i="25"/>
  <c r="Q12" i="25"/>
  <c r="R11" i="25"/>
  <c r="Q11" i="25"/>
  <c r="O11" i="25"/>
  <c r="K16" i="25"/>
  <c r="M16" i="25" s="1"/>
  <c r="E7" i="17"/>
  <c r="E7" i="4" s="1"/>
  <c r="H7" i="17"/>
  <c r="G8" i="25"/>
  <c r="P9" i="25"/>
  <c r="R9" i="25" s="1"/>
  <c r="K7" i="17"/>
  <c r="P10" i="25"/>
  <c r="R10" i="25" s="1"/>
  <c r="I14" i="17"/>
  <c r="I15" i="17" s="1"/>
  <c r="P38" i="25"/>
  <c r="R38" i="25" s="1"/>
  <c r="D14" i="17"/>
  <c r="D15" i="17" s="1"/>
  <c r="G14" i="17"/>
  <c r="G15" i="17" s="1"/>
  <c r="E14" i="4" l="1"/>
  <c r="E15" i="4" s="1"/>
  <c r="K14" i="17"/>
  <c r="K15" i="17" s="1"/>
  <c r="K7" i="4"/>
  <c r="H14" i="17"/>
  <c r="H15" i="17" s="1"/>
  <c r="H7" i="4"/>
  <c r="I34" i="21"/>
  <c r="X34" i="21"/>
  <c r="K17" i="25"/>
  <c r="E14" i="17"/>
  <c r="E15" i="17" s="1"/>
  <c r="O10" i="25"/>
  <c r="Q10" i="25"/>
  <c r="Q9" i="25"/>
  <c r="O9" i="25"/>
  <c r="AA12" i="25"/>
  <c r="Z13" i="25" s="1"/>
  <c r="AA14" i="25"/>
  <c r="Z15" i="25" s="1"/>
  <c r="L15" i="25" s="1"/>
  <c r="AA15" i="25"/>
  <c r="Z16" i="25" s="1"/>
  <c r="AA11" i="25"/>
  <c r="Z12" i="25" s="1"/>
  <c r="AA16" i="25"/>
  <c r="AA10" i="25"/>
  <c r="Z11" i="25" s="1"/>
  <c r="AA9" i="25"/>
  <c r="Z10" i="25" s="1"/>
  <c r="AA13" i="25"/>
  <c r="Z14" i="25" s="1"/>
  <c r="Q38" i="25"/>
  <c r="O38" i="25"/>
  <c r="K14" i="4" l="1"/>
  <c r="K15" i="4" s="1"/>
  <c r="H14" i="4"/>
  <c r="H15" i="4" s="1"/>
  <c r="AN34" i="21"/>
  <c r="Y34" i="21"/>
  <c r="M17" i="25"/>
  <c r="AA17" i="25" s="1"/>
  <c r="Z17" i="25"/>
  <c r="K18" i="25"/>
  <c r="L16" i="25"/>
  <c r="L14" i="25"/>
  <c r="L12" i="25"/>
  <c r="L10" i="25"/>
  <c r="L11" i="25"/>
  <c r="L13" i="25"/>
  <c r="AA7" i="25"/>
  <c r="AA8" i="25"/>
  <c r="L17" i="25" l="1"/>
  <c r="BK13" i="4"/>
  <c r="AO34" i="21"/>
  <c r="BT34" i="21"/>
  <c r="BD34" i="21"/>
  <c r="Z18" i="25"/>
  <c r="M18" i="25"/>
  <c r="AA18" i="25" s="1"/>
  <c r="K19" i="25"/>
  <c r="Z8" i="25"/>
  <c r="L8" i="25" s="1"/>
  <c r="L7" i="25"/>
  <c r="Z9" i="25"/>
  <c r="L9" i="25" s="1"/>
  <c r="L18" i="25" l="1"/>
  <c r="BU34" i="21"/>
  <c r="BE34" i="21"/>
  <c r="Z19" i="25"/>
  <c r="K20" i="25"/>
  <c r="M19" i="25"/>
  <c r="AA19" i="25" s="1"/>
  <c r="L19" i="25" l="1"/>
  <c r="Z20" i="25"/>
  <c r="K21" i="25"/>
  <c r="M20" i="25"/>
  <c r="AA20" i="25" s="1"/>
  <c r="L20" i="25" l="1"/>
  <c r="Z21" i="25"/>
  <c r="M21" i="25"/>
  <c r="AA21" i="25" s="1"/>
  <c r="K22" i="25"/>
  <c r="L21" i="25" l="1"/>
  <c r="Z22" i="25"/>
  <c r="K23" i="25"/>
  <c r="M22" i="25"/>
  <c r="AA22" i="25" s="1"/>
  <c r="L22" i="25" l="1"/>
  <c r="Z23" i="25"/>
  <c r="K24" i="25"/>
  <c r="M23" i="25"/>
  <c r="AA23" i="25" s="1"/>
  <c r="L23" i="25" l="1"/>
  <c r="Z24" i="25"/>
  <c r="M24" i="25"/>
  <c r="AA24" i="25" s="1"/>
  <c r="K25" i="25"/>
  <c r="Z25" i="25" l="1"/>
  <c r="L24" i="25"/>
  <c r="M25" i="25"/>
  <c r="AA25" i="25" s="1"/>
  <c r="K26" i="25"/>
  <c r="L25" i="25" l="1"/>
  <c r="Z26" i="25"/>
  <c r="M26" i="25"/>
  <c r="AA26" i="25" s="1"/>
  <c r="K27" i="25"/>
  <c r="L26" i="25" l="1"/>
  <c r="M27" i="25"/>
  <c r="AA27" i="25" s="1"/>
  <c r="K28" i="25"/>
  <c r="Z27" i="25"/>
  <c r="L27" i="25" l="1"/>
  <c r="M28" i="25"/>
  <c r="AA28" i="25" s="1"/>
  <c r="K29" i="25"/>
  <c r="Z28" i="25"/>
  <c r="L28" i="25" s="1"/>
  <c r="K30" i="25" l="1"/>
  <c r="L29" i="25"/>
  <c r="M29" i="25"/>
  <c r="AA29" i="25" s="1"/>
  <c r="Z29" i="25"/>
  <c r="Z30" i="25" l="1"/>
  <c r="L30" i="25"/>
  <c r="M30" i="25"/>
  <c r="AA30" i="25" s="1"/>
  <c r="K31" i="25"/>
  <c r="Z31" i="25" l="1"/>
  <c r="L31" i="25"/>
  <c r="M31" i="25"/>
  <c r="AA31" i="25" s="1"/>
  <c r="K32" i="25"/>
  <c r="K33" i="25" l="1"/>
  <c r="Z32" i="25"/>
  <c r="M32" i="25"/>
  <c r="AA32" i="25" s="1"/>
  <c r="L32" i="25"/>
  <c r="M33" i="25" l="1"/>
  <c r="AA33" i="25" s="1"/>
  <c r="Z33" i="25"/>
  <c r="L33" i="25"/>
  <c r="K34" i="25"/>
  <c r="K35" i="25" l="1"/>
  <c r="M34" i="25"/>
  <c r="AA34" i="25" s="1"/>
  <c r="L34" i="25"/>
  <c r="Z34" i="25"/>
  <c r="K36" i="25" l="1"/>
  <c r="Z35" i="25"/>
  <c r="L35" i="25"/>
  <c r="M35" i="25"/>
  <c r="AA35" i="25" s="1"/>
  <c r="K37" i="25" l="1"/>
  <c r="Z36" i="25"/>
  <c r="L36" i="25"/>
  <c r="M36" i="25"/>
  <c r="AA36" i="25" s="1"/>
  <c r="K38" i="25" l="1"/>
  <c r="M37" i="25"/>
  <c r="AA37" i="25" s="1"/>
  <c r="Z37" i="25"/>
  <c r="L37" i="25"/>
  <c r="Z38" i="25" l="1"/>
  <c r="L38" i="25"/>
  <c r="M38" i="25"/>
  <c r="AA38" i="25" s="1"/>
  <c r="K39" i="25"/>
  <c r="L39" i="25" l="1"/>
  <c r="Z39" i="25"/>
  <c r="M39" i="25"/>
  <c r="AA39" i="25" s="1"/>
  <c r="AF7" i="25"/>
  <c r="AB10" i="25" s="1"/>
  <c r="F7" i="17" l="1"/>
  <c r="F7" i="4" s="1"/>
  <c r="F14" i="4" s="1"/>
  <c r="F15" i="4" s="1"/>
  <c r="P8" i="25"/>
  <c r="AB7" i="25"/>
  <c r="C7" i="17" s="1"/>
  <c r="F14" i="17" l="1"/>
  <c r="F15" i="17" s="1"/>
  <c r="R8" i="25"/>
  <c r="Q8" i="25"/>
  <c r="O8" i="25"/>
  <c r="P7" i="25"/>
  <c r="AB5" i="25"/>
  <c r="AC4" i="25" s="1"/>
  <c r="G7" i="25"/>
  <c r="C7" i="4" l="1"/>
  <c r="C14" i="17"/>
  <c r="BK7" i="17"/>
  <c r="R7" i="25"/>
  <c r="O7" i="25"/>
  <c r="Q7" i="25"/>
  <c r="C15" i="17" l="1"/>
  <c r="BK15" i="17" s="1"/>
  <c r="BK14" i="17"/>
  <c r="C14" i="4"/>
  <c r="BK7" i="4"/>
  <c r="C15" i="4" l="1"/>
  <c r="BK15" i="4" s="1"/>
  <c r="BK14" i="4"/>
  <c r="BL12" i="17"/>
  <c r="BL15" i="17"/>
  <c r="BL11" i="17"/>
  <c r="BL10" i="17"/>
  <c r="BL14" i="17"/>
  <c r="BL8" i="17"/>
  <c r="BL7" i="17"/>
  <c r="BL4" i="17"/>
  <c r="BL13" i="4" l="1"/>
  <c r="BL4" i="4"/>
  <c r="BL14" i="4"/>
  <c r="BL11" i="4"/>
  <c r="BL15" i="4"/>
  <c r="BL10" i="4"/>
  <c r="BL7" i="4"/>
  <c r="BL8" i="4"/>
  <c r="BL12" i="4"/>
</calcChain>
</file>

<file path=xl/sharedStrings.xml><?xml version="1.0" encoding="utf-8"?>
<sst xmlns="http://schemas.openxmlformats.org/spreadsheetml/2006/main" count="1886" uniqueCount="658">
  <si>
    <t>Memória de Cálculo
Contrato de Gestão nº 016/2026 celebrado entre a Secretaria de Estado de Justiça e Segurança Pública e o Instituto Elo</t>
  </si>
  <si>
    <t>Período Proposto</t>
  </si>
  <si>
    <t>a</t>
  </si>
  <si>
    <t>Versão 8.3 do Modelo de Memória de Cálculo - Outubro de 2025</t>
  </si>
  <si>
    <t>*Seguir diretrizes do Manual de uso da marca do Governo de MG.</t>
  </si>
  <si>
    <t>Selecionar Termo Aditivo ou Em Branco</t>
  </si>
  <si>
    <t>1º Termo Aditivo</t>
  </si>
  <si>
    <t>2º Termo Aditivo</t>
  </si>
  <si>
    <t>3º Termo Aditivo</t>
  </si>
  <si>
    <t>4º Termo Aditivo</t>
  </si>
  <si>
    <t>5º Termo Aditivo</t>
  </si>
  <si>
    <t>6º Termo Aditivo</t>
  </si>
  <si>
    <t>7º Termo Aditivo</t>
  </si>
  <si>
    <t>8º Termo Aditivo</t>
  </si>
  <si>
    <t>9º Termo Aditivo</t>
  </si>
  <si>
    <t>10º Termo Aditivo</t>
  </si>
  <si>
    <t>11º Termo Aditivo</t>
  </si>
  <si>
    <t>12º Termo Aditivo</t>
  </si>
  <si>
    <t>13º Termo Aditivo</t>
  </si>
  <si>
    <t>14º Termo Aditivo</t>
  </si>
  <si>
    <t>15º Termo Aditivo</t>
  </si>
  <si>
    <t>16º Termo Aditivo</t>
  </si>
  <si>
    <t>17º Termo Aditivo</t>
  </si>
  <si>
    <t>18º Termo Aditivo</t>
  </si>
  <si>
    <t>19º Termo Aditivo</t>
  </si>
  <si>
    <t>20º Termo Aditivo</t>
  </si>
  <si>
    <t>Não</t>
  </si>
  <si>
    <t>Entradas</t>
  </si>
  <si>
    <t>Definição dos Períodos Avaliatórios</t>
  </si>
  <si>
    <t>Orçamento Anual</t>
  </si>
  <si>
    <t>Cronograma de Avaliações</t>
  </si>
  <si>
    <t>Cronograma de Desembolsos</t>
  </si>
  <si>
    <t>Nº</t>
  </si>
  <si>
    <t>Mêses</t>
  </si>
  <si>
    <t>Núm. do Período Automático</t>
  </si>
  <si>
    <t>Núm. do Período Corrigido (Preencher se necessário)</t>
  </si>
  <si>
    <t>Ano</t>
  </si>
  <si>
    <t>Repasses</t>
  </si>
  <si>
    <t>Receitas Arrecadadas</t>
  </si>
  <si>
    <t>Gastos</t>
  </si>
  <si>
    <t>AVALIAÇÃO</t>
  </si>
  <si>
    <t>PERÍODO AVALIADO</t>
  </si>
  <si>
    <t xml:space="preserve">MÊS </t>
  </si>
  <si>
    <t>PARCELAS</t>
  </si>
  <si>
    <t>VALOR (R$)</t>
  </si>
  <si>
    <t>MÊS</t>
  </si>
  <si>
    <t>CONDIÇÕES</t>
  </si>
  <si>
    <t>Mês de CA</t>
  </si>
  <si>
    <t>Mês de Repasse</t>
  </si>
  <si>
    <t>Repasses Anteriores</t>
  </si>
  <si>
    <t>Cont Repasse</t>
  </si>
  <si>
    <t>Nº Repasse</t>
  </si>
  <si>
    <t>PA Ini</t>
  </si>
  <si>
    <t>PA FIM</t>
  </si>
  <si>
    <t>Repasse</t>
  </si>
  <si>
    <t>Outras Receitas (Agrupado p/ Repasse)</t>
  </si>
  <si>
    <t>Soma Outras Receitas</t>
  </si>
  <si>
    <t>Saldo Remancesnte</t>
  </si>
  <si>
    <t>Nº PA selecionado</t>
  </si>
  <si>
    <t>Sim</t>
  </si>
  <si>
    <t>Tabela 1 - Previsão Sintética de Receitas e Gastos Mensais em Regime de Competência</t>
  </si>
  <si>
    <t>Total</t>
  </si>
  <si>
    <t>% do Total</t>
  </si>
  <si>
    <t>SR</t>
  </si>
  <si>
    <t>Saldo Remanescente</t>
  </si>
  <si>
    <t>Entrada de Recursos</t>
  </si>
  <si>
    <t>1.1</t>
  </si>
  <si>
    <t>1.2</t>
  </si>
  <si>
    <t>Rendimentos Fin.</t>
  </si>
  <si>
    <t>1.3</t>
  </si>
  <si>
    <t>1.3.1</t>
  </si>
  <si>
    <t>Receitas Arrecadadas Previstas</t>
  </si>
  <si>
    <t>1.3.2</t>
  </si>
  <si>
    <t>Rendimentos Fin. c/ Destinação Específica</t>
  </si>
  <si>
    <t>1.3.3</t>
  </si>
  <si>
    <t>Outras Receitas</t>
  </si>
  <si>
    <t>Subtotal Receitas:</t>
  </si>
  <si>
    <t>(E) Total de Entradas:</t>
  </si>
  <si>
    <t>S. Rem. (SR) + Ent. (E)</t>
  </si>
  <si>
    <t>Saída de Recursos</t>
  </si>
  <si>
    <t>2.1</t>
  </si>
  <si>
    <t>Gastos com Pessoal</t>
  </si>
  <si>
    <t>2.1.1</t>
  </si>
  <si>
    <t>Salários</t>
  </si>
  <si>
    <t>2.1.2</t>
  </si>
  <si>
    <t>Estagiários</t>
  </si>
  <si>
    <t>2.1.3</t>
  </si>
  <si>
    <t>Encargos</t>
  </si>
  <si>
    <t>2.1.4</t>
  </si>
  <si>
    <t>Benefícios</t>
  </si>
  <si>
    <t>Subtotal Pessoal:</t>
  </si>
  <si>
    <t>2.2</t>
  </si>
  <si>
    <t>Gastos Gerais</t>
  </si>
  <si>
    <t>2.3</t>
  </si>
  <si>
    <t>Aquisição de Bens Permanentes</t>
  </si>
  <si>
    <t>2.4</t>
  </si>
  <si>
    <t>Transferência para Reserva</t>
  </si>
  <si>
    <t>2.5</t>
  </si>
  <si>
    <t>Custos de Desmobilização</t>
  </si>
  <si>
    <t>(S) Total de Saídas:</t>
  </si>
  <si>
    <t>Tabela 2 - Previsão de Gastos Gerais das Atividades</t>
  </si>
  <si>
    <t>Atividades</t>
  </si>
  <si>
    <t>Área Meio</t>
  </si>
  <si>
    <t>Unidade Prisional de Iturama</t>
  </si>
  <si>
    <t>Destinação dos Gastos com Pessoal</t>
  </si>
  <si>
    <t>Destinação</t>
  </si>
  <si>
    <t>%</t>
  </si>
  <si>
    <t>Valor</t>
  </si>
  <si>
    <t>Área Fim</t>
  </si>
  <si>
    <t>Destinação dos Gastos Gerais e de Pessoal</t>
  </si>
  <si>
    <t>Tabela 3 - Previsão Analítica de Receitas e Gastos Mensais em Regime de Competência</t>
  </si>
  <si>
    <t>Subtotal Receitas</t>
  </si>
  <si>
    <t>(E) Total de Entradas</t>
  </si>
  <si>
    <t>Saldo Rem. (SR) + Entradas (E)</t>
  </si>
  <si>
    <t>Salários e Remunerações</t>
  </si>
  <si>
    <t>2.1.1.1</t>
  </si>
  <si>
    <t>2.1.1.2</t>
  </si>
  <si>
    <t>Adicional Noturno</t>
  </si>
  <si>
    <t>2.1.1.3</t>
  </si>
  <si>
    <t>DSR Adicional Noturno</t>
  </si>
  <si>
    <t>2.1.1.4</t>
  </si>
  <si>
    <t>Horas Extras</t>
  </si>
  <si>
    <t>2.1.1.5</t>
  </si>
  <si>
    <t>DSR Horas Extras</t>
  </si>
  <si>
    <t>2.1.1.6</t>
  </si>
  <si>
    <t>Adicional Periculosidade</t>
  </si>
  <si>
    <t>2.1.1.7</t>
  </si>
  <si>
    <t>Gratificação de função</t>
  </si>
  <si>
    <t>2.1.1.8</t>
  </si>
  <si>
    <t>Outros Gastos com Pessoal</t>
  </si>
  <si>
    <t>Subtotal Salários :</t>
  </si>
  <si>
    <t>2.1.2.1</t>
  </si>
  <si>
    <t>Bolsa Estágio</t>
  </si>
  <si>
    <t>2.1.2.2</t>
  </si>
  <si>
    <t>Auxílio Transporte</t>
  </si>
  <si>
    <t>Subtotal Estagiários:</t>
  </si>
  <si>
    <t>2.1.3.1</t>
  </si>
  <si>
    <t>INSS Patronal</t>
  </si>
  <si>
    <t>2.1.3.2</t>
  </si>
  <si>
    <t>PIS</t>
  </si>
  <si>
    <t>2.1.3.3</t>
  </si>
  <si>
    <t>FGTS</t>
  </si>
  <si>
    <t>2.1.3.4</t>
  </si>
  <si>
    <t>FGTS Multa Rescisória</t>
  </si>
  <si>
    <t>2.1.3.5</t>
  </si>
  <si>
    <t>13º Salário</t>
  </si>
  <si>
    <t>2.1.3.6</t>
  </si>
  <si>
    <t>Férias</t>
  </si>
  <si>
    <t>2.1.3.7</t>
  </si>
  <si>
    <t>1/3 de Férias</t>
  </si>
  <si>
    <t>2.1.3.8</t>
  </si>
  <si>
    <t>Rescisão de Trabalho</t>
  </si>
  <si>
    <t>2.1.3.9</t>
  </si>
  <si>
    <t>Medicina e Segurança do Trabalho</t>
  </si>
  <si>
    <t>2.1.3.10</t>
  </si>
  <si>
    <t>Despesas Sindicais</t>
  </si>
  <si>
    <t>2.1.3.11</t>
  </si>
  <si>
    <t>Outros Encargos Trabalhistas</t>
  </si>
  <si>
    <t>Subtotal Encargos Trabalhistas:</t>
  </si>
  <si>
    <t>2.1.4.1</t>
  </si>
  <si>
    <t>Vale Transporte</t>
  </si>
  <si>
    <t>2.1.4.2</t>
  </si>
  <si>
    <t>Vale Alimentação</t>
  </si>
  <si>
    <t>2.1.4.3</t>
  </si>
  <si>
    <t>Plano de Saúde</t>
  </si>
  <si>
    <t>2.1.4.4</t>
  </si>
  <si>
    <t>Seguro de Vida</t>
  </si>
  <si>
    <t>2.1.4.5</t>
  </si>
  <si>
    <t>Plano Odontológico</t>
  </si>
  <si>
    <t>2.1.4.6</t>
  </si>
  <si>
    <t>Cesta Básica</t>
  </si>
  <si>
    <t>2.1.4.7</t>
  </si>
  <si>
    <t>Bem Estar Social</t>
  </si>
  <si>
    <t>2.1.4.8</t>
  </si>
  <si>
    <t>Cessão de Imagem</t>
  </si>
  <si>
    <t>2.1.4.9</t>
  </si>
  <si>
    <t>Outros Benefícios</t>
  </si>
  <si>
    <t>Subtotal Benefícios:</t>
  </si>
  <si>
    <t>2.2.1</t>
  </si>
  <si>
    <t>Aluguel</t>
  </si>
  <si>
    <t>2.2.2</t>
  </si>
  <si>
    <t>Condomínio</t>
  </si>
  <si>
    <t>2.2.3</t>
  </si>
  <si>
    <t>IPTU</t>
  </si>
  <si>
    <t>2.2.4</t>
  </si>
  <si>
    <t>Seguros de Imóveis</t>
  </si>
  <si>
    <t>2.2.5</t>
  </si>
  <si>
    <t>Energia Elétrica</t>
  </si>
  <si>
    <t>2.2.6</t>
  </si>
  <si>
    <t>Água e Esgoto</t>
  </si>
  <si>
    <t>2.2.7</t>
  </si>
  <si>
    <t>Telefone Fixo</t>
  </si>
  <si>
    <t>2.2.8</t>
  </si>
  <si>
    <t>Telefone Móvel</t>
  </si>
  <si>
    <t>2.2.9</t>
  </si>
  <si>
    <t>Internet</t>
  </si>
  <si>
    <t>2.2.10</t>
  </si>
  <si>
    <t>Serviços de Internet (Web Design, Hospedagem de Site, outros)</t>
  </si>
  <si>
    <t>2.2.11</t>
  </si>
  <si>
    <t>Assessoria Contábil</t>
  </si>
  <si>
    <t>2.2.12</t>
  </si>
  <si>
    <t>Assessoria Jurídica</t>
  </si>
  <si>
    <t>2.2.13</t>
  </si>
  <si>
    <t>Auditoria Externa</t>
  </si>
  <si>
    <t>2.2.14</t>
  </si>
  <si>
    <t>Consultoria</t>
  </si>
  <si>
    <t>2.2.15</t>
  </si>
  <si>
    <t>Publicidade, Comunicação e Marketing</t>
  </si>
  <si>
    <t>2.2.16</t>
  </si>
  <si>
    <t>Serviços de Registro/Produção Audiovisual</t>
  </si>
  <si>
    <t>2.2.17</t>
  </si>
  <si>
    <t>Assinatura de Certificado Digital</t>
  </si>
  <si>
    <t>2.2.18</t>
  </si>
  <si>
    <t>Assinatura de Periódicos e Aquisição de Livros</t>
  </si>
  <si>
    <t>2.2.19</t>
  </si>
  <si>
    <t>Aquisição e Suporte em Softwares</t>
  </si>
  <si>
    <t>2.2.20</t>
  </si>
  <si>
    <t>Manutenção e Reparos em Redes e Computadores</t>
  </si>
  <si>
    <t>2.2.21</t>
  </si>
  <si>
    <t>Serviços de Instalação e Manutenção Elétrica e Hidráulica</t>
  </si>
  <si>
    <t>2.2.22</t>
  </si>
  <si>
    <t>Manutenção e Reparos em Ar Condicionado</t>
  </si>
  <si>
    <t>2.2.23</t>
  </si>
  <si>
    <t>Serviços de Montagem e Desmontagem de Mobiliário</t>
  </si>
  <si>
    <t>2.2.24</t>
  </si>
  <si>
    <t>Locação de Equipamentos e Máquinas</t>
  </si>
  <si>
    <t>2.2.25</t>
  </si>
  <si>
    <t>Serviços de Manutenção em Equipamentos e Máquinas</t>
  </si>
  <si>
    <t>2.2.26</t>
  </si>
  <si>
    <t>Uniformes</t>
  </si>
  <si>
    <t>2.2.27</t>
  </si>
  <si>
    <t>Serviços de Entrega/Recarga de Vale Transportes</t>
  </si>
  <si>
    <t>2.2.28</t>
  </si>
  <si>
    <t>Serviços de Mão-de-obra Terceirizada</t>
  </si>
  <si>
    <t>2.2.29</t>
  </si>
  <si>
    <t>Serviços de Motoboy</t>
  </si>
  <si>
    <t>2.2.30</t>
  </si>
  <si>
    <t>Serviços de Segurança</t>
  </si>
  <si>
    <t>2.2.31</t>
  </si>
  <si>
    <t>Correios e Telégrafos</t>
  </si>
  <si>
    <t>2.2.32</t>
  </si>
  <si>
    <t>Cartório</t>
  </si>
  <si>
    <t>2.2.33</t>
  </si>
  <si>
    <t>Despesas Bancárias</t>
  </si>
  <si>
    <t>2.2.34</t>
  </si>
  <si>
    <t>Taxa de Expediente</t>
  </si>
  <si>
    <t>2.2.35</t>
  </si>
  <si>
    <t>Taxas Municipais, Estaduais e Federais</t>
  </si>
  <si>
    <t>2.2.36</t>
  </si>
  <si>
    <t>Juros e Multas</t>
  </si>
  <si>
    <t>2.2.37</t>
  </si>
  <si>
    <t>Material de Limpeza</t>
  </si>
  <si>
    <t>2.2.38</t>
  </si>
  <si>
    <t>Material de Copa e Cozinha</t>
  </si>
  <si>
    <t>2.2.39</t>
  </si>
  <si>
    <t>Lanches e Refeiçoes</t>
  </si>
  <si>
    <t>2.2.40</t>
  </si>
  <si>
    <t>Serviços Gráficos</t>
  </si>
  <si>
    <t>2.2.41</t>
  </si>
  <si>
    <t>Material de Informática</t>
  </si>
  <si>
    <t>2.2.42</t>
  </si>
  <si>
    <t>Material de Escritorio</t>
  </si>
  <si>
    <t>2.2.43</t>
  </si>
  <si>
    <t>Material Pedagógico/Didático</t>
  </si>
  <si>
    <t>2.2.44</t>
  </si>
  <si>
    <t>Locação de Espaço</t>
  </si>
  <si>
    <t>2.2.45</t>
  </si>
  <si>
    <t>Buffet</t>
  </si>
  <si>
    <t>2.2.46</t>
  </si>
  <si>
    <t>Eventos</t>
  </si>
  <si>
    <t>2.2.47</t>
  </si>
  <si>
    <t>Cursos</t>
  </si>
  <si>
    <t>2.2.48</t>
  </si>
  <si>
    <t>Taxi</t>
  </si>
  <si>
    <t>2.2.49</t>
  </si>
  <si>
    <t>Locação de Veículos</t>
  </si>
  <si>
    <t>2.2.50</t>
  </si>
  <si>
    <t>Locação de Veículos com Motorista</t>
  </si>
  <si>
    <t>2.2.51</t>
  </si>
  <si>
    <t>Fretes e Carretos</t>
  </si>
  <si>
    <t>2.2.52</t>
  </si>
  <si>
    <t>Combustível</t>
  </si>
  <si>
    <t>2.2.53</t>
  </si>
  <si>
    <t>Estacionamento</t>
  </si>
  <si>
    <t>2.2.54</t>
  </si>
  <si>
    <t>IPVA/Seguro Obrigatório/Licenciamento</t>
  </si>
  <si>
    <t>2.2.55</t>
  </si>
  <si>
    <t>Seguro de Veículos</t>
  </si>
  <si>
    <t>2.2.56</t>
  </si>
  <si>
    <t>Manutenção em Veículos</t>
  </si>
  <si>
    <t>2.2.57</t>
  </si>
  <si>
    <t>Despesas de Viagem - Passagem Aérea</t>
  </si>
  <si>
    <t>2.2.58</t>
  </si>
  <si>
    <t>Despesas de Viagem - Passagem Terrestre</t>
  </si>
  <si>
    <t>2.2.59</t>
  </si>
  <si>
    <t>Despesas de Viagem</t>
  </si>
  <si>
    <t>2.2.60</t>
  </si>
  <si>
    <t>Material de Higiene Pessoal</t>
  </si>
  <si>
    <t>2.2.61</t>
  </si>
  <si>
    <t>Roupa de Cama e Banho</t>
  </si>
  <si>
    <t>2.2.62</t>
  </si>
  <si>
    <t>Colchões</t>
  </si>
  <si>
    <t>2.2.63</t>
  </si>
  <si>
    <t>Medicamentos</t>
  </si>
  <si>
    <t>2.2.64</t>
  </si>
  <si>
    <t>Material de Serralheria</t>
  </si>
  <si>
    <t>2.2.65</t>
  </si>
  <si>
    <t>Material Hidráulico</t>
  </si>
  <si>
    <t>2.2.66</t>
  </si>
  <si>
    <t>Material Elétrico</t>
  </si>
  <si>
    <t>2.2.67</t>
  </si>
  <si>
    <t>Serviços de Carga de Extintores</t>
  </si>
  <si>
    <t>2.2.68</t>
  </si>
  <si>
    <t>Equipamentos de Segurança e EPIs</t>
  </si>
  <si>
    <t>2.2.69</t>
  </si>
  <si>
    <t>Outros Gastos Gerais</t>
  </si>
  <si>
    <t>Subtotal Gastos Gerais:</t>
  </si>
  <si>
    <t>2.3.1</t>
  </si>
  <si>
    <t>Máquinas, Aparelhos, Utensílios e Equipamentos de Uso Industrial</t>
  </si>
  <si>
    <t>2.3.2</t>
  </si>
  <si>
    <t>Equipamentos de Comunicação e Telefonia</t>
  </si>
  <si>
    <t>2.3.3</t>
  </si>
  <si>
    <t>Equipamentos de Informática</t>
  </si>
  <si>
    <t>2.3.4</t>
  </si>
  <si>
    <t>Equipamentos de Som, Vídeo, Fotográfico e Cinematográfico</t>
  </si>
  <si>
    <t>2.3.5</t>
  </si>
  <si>
    <t>Máquinas, Aparelhos, Utensílios e Equip. de Uso Administrativo</t>
  </si>
  <si>
    <t>2.3.6</t>
  </si>
  <si>
    <t>Material Esportivo e Recreativo</t>
  </si>
  <si>
    <t>2.3.7</t>
  </si>
  <si>
    <t>Mobiliário</t>
  </si>
  <si>
    <t>2.3.8</t>
  </si>
  <si>
    <t>Veículos</t>
  </si>
  <si>
    <t>2.3.9</t>
  </si>
  <si>
    <t>Coleção e Materiais Bibliográficos</t>
  </si>
  <si>
    <t>2.3.10</t>
  </si>
  <si>
    <t>Instrumentos Musicais e Artísticos</t>
  </si>
  <si>
    <t>2.3.11</t>
  </si>
  <si>
    <t>Equipamentos de Segurança Eletrônica</t>
  </si>
  <si>
    <t>2.3.12</t>
  </si>
  <si>
    <t>Material Didático</t>
  </si>
  <si>
    <t>2.3.13</t>
  </si>
  <si>
    <t>Partituras</t>
  </si>
  <si>
    <t>2.3.14</t>
  </si>
  <si>
    <t>Outros Materiais Permanentes</t>
  </si>
  <si>
    <t>Subtotal Aquisição de Bens:</t>
  </si>
  <si>
    <t>(S) Total de Saídas</t>
  </si>
  <si>
    <t>Tabela 4 - Previsão Mensal dos Encargos e Benefícios de Pessoal</t>
  </si>
  <si>
    <t>Detalhamento Celetistas</t>
  </si>
  <si>
    <t>Total
(Rem. Bruta
+ Encargos
+ Benefícios)</t>
  </si>
  <si>
    <t>Cargo</t>
  </si>
  <si>
    <t>Qnt. Trab.</t>
  </si>
  <si>
    <t>Salário Individual</t>
  </si>
  <si>
    <t>Gratificação de Função</t>
  </si>
  <si>
    <t>Gerente administrativo</t>
  </si>
  <si>
    <t>Gerente de humanização do atendimento</t>
  </si>
  <si>
    <t>Assistente Social</t>
  </si>
  <si>
    <t>Psicólogo</t>
  </si>
  <si>
    <t>Enfermeiro</t>
  </si>
  <si>
    <t>Técnico em Enfermagem</t>
  </si>
  <si>
    <t>Dentista</t>
  </si>
  <si>
    <t>Técnico em Saúde Bucal</t>
  </si>
  <si>
    <t>Médico Clínico</t>
  </si>
  <si>
    <t xml:space="preserve">Médico Psiquiatra </t>
  </si>
  <si>
    <t>Farmacêutico</t>
  </si>
  <si>
    <t>Pedagogo</t>
  </si>
  <si>
    <t>Assistente Jurídico</t>
  </si>
  <si>
    <t>Gerente de Produção</t>
  </si>
  <si>
    <t>Assistente Administrativo</t>
  </si>
  <si>
    <t>Zelador</t>
  </si>
  <si>
    <t>Oficial de Manutenção predial</t>
  </si>
  <si>
    <t>Coordenador Administrtivo/Financeiro</t>
  </si>
  <si>
    <t>Detalhamento Estagiários</t>
  </si>
  <si>
    <t>Total
(Bolsa Estág.
+ Férias
+ Benefícios)</t>
  </si>
  <si>
    <t>Qnt. Estag.</t>
  </si>
  <si>
    <t>Bolsa Estágio
Individual</t>
  </si>
  <si>
    <t>Estagiário</t>
  </si>
  <si>
    <t>Tabela 5 - Previsão de Gastos com Pessoal</t>
  </si>
  <si>
    <t xml:space="preserve">Plano de Saúde </t>
  </si>
  <si>
    <t>Qnt. Trabalhadores</t>
  </si>
  <si>
    <t>Carga-Horária 
(Semanal)</t>
  </si>
  <si>
    <t>Mês Inicial de Trabalho</t>
  </si>
  <si>
    <t>Mês Final de Trabalho</t>
  </si>
  <si>
    <t>1ª Convenção Coletiva de Trabalho - CCT</t>
  </si>
  <si>
    <t>2ª Convenção Coletiva de Trabalho - CCT</t>
  </si>
  <si>
    <t>3ª Convenção Coletiva de Trabalho - CCT</t>
  </si>
  <si>
    <t>4ª Convenção Coletiva de Trabalho - CCT</t>
  </si>
  <si>
    <t>5ª Convenção Coletiva de Trabalho - CCT</t>
  </si>
  <si>
    <t>Gastos Mensais 
Antes do Reajuste</t>
  </si>
  <si>
    <t>PESQUISA DE MERCADO¹</t>
  </si>
  <si>
    <t>Mês da Data Base</t>
  </si>
  <si>
    <t>% de Reajuste da Rem.</t>
  </si>
  <si>
    <t>Aumento do Valor dos Benefícios</t>
  </si>
  <si>
    <t>Remuneração Bruta do Cargo</t>
  </si>
  <si>
    <t xml:space="preserve">Total
(Rem. Bruta
+ Encargos
+ Benefícios) </t>
  </si>
  <si>
    <t>Salário Médio</t>
  </si>
  <si>
    <t>Menor Salário</t>
  </si>
  <si>
    <t>Maior Salário</t>
  </si>
  <si>
    <t>1º Aumento de Bolsa Estágio</t>
  </si>
  <si>
    <t>2º Aumento de Bolsa Estágio</t>
  </si>
  <si>
    <t>3º Aumento de Bolsa Estágio</t>
  </si>
  <si>
    <t>4º Aumento de Bolsa Estágio</t>
  </si>
  <si>
    <t>5º Aumento de Bolsa Estágio</t>
  </si>
  <si>
    <t>% de Reajuste da Bolsa Estágio</t>
  </si>
  <si>
    <t>1) Descrição da Pesquisa de Mercado</t>
  </si>
  <si>
    <t xml:space="preserve">A pesquisa utilizada para embasar os valores a serem pagos para os profissionais a serem contratados foi realizada junto ao instituto de pesquisa “salários.br” (www.salariosbr.com.br). Esta empresa é especialista em pesquisas salariais em diversos seguimentos. A data de realização da pesquisa foi 21/07/2025. O período abrangido pela pesquisa se refere aos últimos 12 meses. 
Cabe esclarecer que tendo em vista as especificidades das nomenclaturas dos cargos definidos no projeto não foi possível para todos eles encontrar na base de dados da pesquisa referências idênticas. Contudo, foi possível identificar cargos com atribuições similares que foram utilizados como referência para a definição dos salários 
Esta pesquisa apresenta valores de referência numa escala que vai desde trainne que seriam profissionais menor experiência a profissionais na categoria máster que são os profissionais com maior grau de expertise. Para fins de definição de parâmetros para o estabelecimento de salários utilizamos as categorias de trainne como menor salário e master para maior salário tendo em vista os critérios de experiência exigidos em nossos editais para contratação.
Esclarecemos também que utilizamos os valores de referência da categoria de empresa de médio porte tendo em vista o parâmetro de faturamento associados à execução do contrato e do faturamento anual da instituição.
</t>
  </si>
  <si>
    <t>Tabela 6 - Previsão de Aquisição de Bens Permanentes</t>
  </si>
  <si>
    <t>Item</t>
  </si>
  <si>
    <t>Subcategoria</t>
  </si>
  <si>
    <t>Descrição</t>
  </si>
  <si>
    <t>Mês</t>
  </si>
  <si>
    <t>Valor Unitário</t>
  </si>
  <si>
    <t>Quantidade</t>
  </si>
  <si>
    <t>Justificativa para Aquisição</t>
  </si>
  <si>
    <t>ALAVANCA USO ODONTO</t>
  </si>
  <si>
    <t>Conforme definido no ANEXO VI – CADERNO DE SERVIÇOS E AQUISIÇÕES do EDITAL SEJUSP/DEPEN Nº 01/2025</t>
  </si>
  <si>
    <t>ALVEOLOTOMO USO ODONTO</t>
  </si>
  <si>
    <t>AMALGAMADOR USO ODONTO</t>
  </si>
  <si>
    <t xml:space="preserve">APARELHO DE NEBULIZACAO </t>
  </si>
  <si>
    <t>APARELHO DE RAIO-X USO ODONTO</t>
  </si>
  <si>
    <t xml:space="preserve">APARELHO FOTOPOLIMERIZADOR USO ODONTO </t>
  </si>
  <si>
    <t>APARELHO PARA PROFILAXIA E ULTRA- SOM BUCAL</t>
  </si>
  <si>
    <t>APARELHO TELEFONICO IP</t>
  </si>
  <si>
    <t>AR CONDICIONADO SPLIT</t>
  </si>
  <si>
    <t>ARMARIO PARA ESCRITORIO</t>
  </si>
  <si>
    <t>ARMARIO VITRINE USO MEDICO HOSPITALAR</t>
  </si>
  <si>
    <t xml:space="preserve">ARMARIO-CABIDEIRO </t>
  </si>
  <si>
    <t>ARQUIVO PARA ESCRITORIO</t>
  </si>
  <si>
    <t>AUTOCLAVE</t>
  </si>
  <si>
    <t>BALANCA HOSPITALAR</t>
  </si>
  <si>
    <t>BEBEDOURO REFRIGERADO</t>
  </si>
  <si>
    <t>BEBEDOURO REFRIGERADO - TIPO: COLUNA/PRESSAO</t>
  </si>
  <si>
    <t>BEBEDOURO REFRIGERADO - TIPO: INDUSTRIAL DE BANCADA</t>
  </si>
  <si>
    <t>BIOMBO USO MEDICO HOSPITALAR</t>
  </si>
  <si>
    <t xml:space="preserve">CADEIRA DE RODAS </t>
  </si>
  <si>
    <t>CADEIRA PARA BANHO</t>
  </si>
  <si>
    <t>CADEIRA PARA COLETA DE SANGUE</t>
  </si>
  <si>
    <t>CADEIRA PARA ESCRITORIO</t>
  </si>
  <si>
    <t xml:space="preserve">CADEIRA/POLTRONA PLASTICA </t>
  </si>
  <si>
    <t>CAMA - TIPO: BELICHE</t>
  </si>
  <si>
    <t xml:space="preserve">CAMA HOSPITALAR </t>
  </si>
  <si>
    <t>CÂMERA BULLET INTERNO/EXTERNO 2MP</t>
  </si>
  <si>
    <t>CAMERA DE SEGURANÇA</t>
  </si>
  <si>
    <t>CÂMERA DOME 2MP</t>
  </si>
  <si>
    <t>CAMERA FOTOGRAFICA DIGITAL</t>
  </si>
  <si>
    <t>CAMERA IP</t>
  </si>
  <si>
    <t>CÂMERA SPEED DOME EXTERNO 2MP</t>
  </si>
  <si>
    <t>CARRINHO HOSPITALAR</t>
  </si>
  <si>
    <t>CARRO LAVANDERIA INDUSTRIAL</t>
  </si>
  <si>
    <t>CARTEIRA ESCOLAR</t>
  </si>
  <si>
    <t xml:space="preserve">COFRE PARA ARMAMENTOS </t>
  </si>
  <si>
    <t>COMPRESSOR DE AR PARA CONSULTORIO USO ODONTO</t>
  </si>
  <si>
    <t>COMPUTADOR</t>
  </si>
  <si>
    <t>CONSULTORIO ODONTOLOGICO COMPLETO</t>
  </si>
  <si>
    <t>DATA SHOW</t>
  </si>
  <si>
    <t xml:space="preserve">DESFIBRILADOR CARDÍACO </t>
  </si>
  <si>
    <t>DESTILADOR DE ÁGUA</t>
  </si>
  <si>
    <t>DETECTORES BANQUETA</t>
  </si>
  <si>
    <t>DETECTORES BASTAO</t>
  </si>
  <si>
    <t>DETECTORES PORTICOS</t>
  </si>
  <si>
    <t>EQUIPAMENTO DE INSPEÇÃO CORPORAL (BODY SCAN SINGLE VIEW);</t>
  </si>
  <si>
    <t>ESCADA PARA USO MEDICO-HOSPITALAR</t>
  </si>
  <si>
    <t>ESCANINHO PARA ESCRITORIO</t>
  </si>
  <si>
    <t>ESCRIVANINHA DE USO HOSPITALAR</t>
  </si>
  <si>
    <t>ESFIGMOMANOMETRO</t>
  </si>
  <si>
    <t>ESTACAO DE TRABALHO</t>
  </si>
  <si>
    <t>ESTAÇÃO REPETIDORA (REPETIDORA DE RADIO)</t>
  </si>
  <si>
    <t>ESTANTE PARA ALMOXARIFADO</t>
  </si>
  <si>
    <t>ESTEIRA DE RAIO X</t>
  </si>
  <si>
    <t>ESTETOSCÓPIO</t>
  </si>
  <si>
    <t>ESTOJO PARA ESTERILIZACAO USO ODONTO</t>
  </si>
  <si>
    <t>FOCO DE LUZ USO MÉDICO</t>
  </si>
  <si>
    <t>FOGAO - MODELO: DOMESTICO</t>
  </si>
  <si>
    <t>FORNO - TIPO: ELETRICO; CAPACIDADE: 44 A 48 LITROS</t>
  </si>
  <si>
    <t>FORNO - TIPO: MICROONDAS</t>
  </si>
  <si>
    <t>FRIGOBAR</t>
  </si>
  <si>
    <t>GAVETEIRO USO ESCRITORIO</t>
  </si>
  <si>
    <t>INCUBADORA USO ODONTO</t>
  </si>
  <si>
    <t>JOYSTICK DE COMANDO SPEED DOME</t>
  </si>
  <si>
    <t>KIT ACADEMICO USO ODONTO</t>
  </si>
  <si>
    <t>LANTERNA TATICA</t>
  </si>
  <si>
    <t xml:space="preserve">LANTERNA USO MÉDICO </t>
  </si>
  <si>
    <t>LIVROS PARA AMPLIAÇÃO E MELHORIA DA BIBLIOTECA DA UNIDADE</t>
  </si>
  <si>
    <t>LIXEIRA PARA USO HOSPITALAR</t>
  </si>
  <si>
    <t>LONGARINA</t>
  </si>
  <si>
    <t>MACA</t>
  </si>
  <si>
    <t>MAQUINA DE CORTAR CABELO</t>
  </si>
  <si>
    <t>MAQUINA PARA LAVAGEM DE ROUPAS</t>
  </si>
  <si>
    <t xml:space="preserve">MARRECO HOSPITALAR </t>
  </si>
  <si>
    <t>MESA AUXILIAR ESTACAO DE TRABALHO</t>
  </si>
  <si>
    <t>MESA AUXILIAR PARA USO MÉDICO HOSPITALAR</t>
  </si>
  <si>
    <t>MESA DE MAYO</t>
  </si>
  <si>
    <t>MESA PARA ESCRITORIO e ESCANINHO</t>
  </si>
  <si>
    <t>MESA PARA EXAMES CLÍNICOS</t>
  </si>
  <si>
    <t>MESA PARA IMPRESSORA</t>
  </si>
  <si>
    <t>MESA PARA REUNIAO</t>
  </si>
  <si>
    <t>MESA PARA REUNIAO - FORMATO: OVAL</t>
  </si>
  <si>
    <t>MESA PLASTICA MULTIUSO</t>
  </si>
  <si>
    <t>MICROMOTOR USO ODONTO</t>
  </si>
  <si>
    <t>MOCHO USO ODONTO</t>
  </si>
  <si>
    <t>NEGATOSCOPIO</t>
  </si>
  <si>
    <t>NOBREAK</t>
  </si>
  <si>
    <t>NOTEBOOK</t>
  </si>
  <si>
    <t>OTOSCÓPIO</t>
  </si>
  <si>
    <t>OXIMETRO</t>
  </si>
  <si>
    <t>PECA DE MAO USO ODONTO</t>
  </si>
  <si>
    <t>PURIFICADOR DE AGUA</t>
  </si>
  <si>
    <t>QUADRO BRANCO</t>
  </si>
  <si>
    <t>QUADRO DE AVISO</t>
  </si>
  <si>
    <t>RÁDIO</t>
  </si>
  <si>
    <t>REFRIGERADOR DOMESTICO - TIPO: GELADEIRA</t>
  </si>
  <si>
    <t>SANDUICHEIRA</t>
  </si>
  <si>
    <t>SECADOR ROTATIVO INDUSTRIAL PARA SECAGEM DE ROUPAS, CAPACIDADE 100 KG</t>
  </si>
  <si>
    <t>SELADORA</t>
  </si>
  <si>
    <t>SUPORTE PARA SORO - HASTE</t>
  </si>
  <si>
    <t>SUPORTE PARA TELEVISAO</t>
  </si>
  <si>
    <t>SWITCH 24 PORTAS 10/100/1000 (Gb) POE</t>
  </si>
  <si>
    <t>TELA DE PROJEÇÃO</t>
  </si>
  <si>
    <t xml:space="preserve">TELEVISAO 49 POLEGADAS </t>
  </si>
  <si>
    <t xml:space="preserve">TERMOMETRO (PERMANENTE) </t>
  </si>
  <si>
    <t>VEICULO - AMBULANCIA</t>
  </si>
  <si>
    <t>VEICULO - CAMINHONETE ABERTA</t>
  </si>
  <si>
    <t>VEICULO - CAMINHONETE CABINE DUPLA</t>
  </si>
  <si>
    <t>VEICULO - FURGAO</t>
  </si>
  <si>
    <t>VEICULO - PASSAGEIRO</t>
  </si>
  <si>
    <t>VENTILADOR, NAO INDUSTRIAL E INDUSTRIAL</t>
  </si>
  <si>
    <t>WEBCAM</t>
  </si>
  <si>
    <t>COMPUTADOR E NOTEBOOK</t>
  </si>
  <si>
    <t>Tabela 7 - Previsão Detalhada do Fluxo de Gastos Gerais em Regime de Competência</t>
  </si>
  <si>
    <t>Nº Lançto</t>
  </si>
  <si>
    <t>Mês Inicial</t>
  </si>
  <si>
    <t>Mês Final</t>
  </si>
  <si>
    <t>Observações</t>
  </si>
  <si>
    <t>Valor Total do Lançamento</t>
  </si>
  <si>
    <t>Despesa com condomínio da Sede Administrativa</t>
  </si>
  <si>
    <t>Despesas de energia elétrica da Sede Administrativa</t>
  </si>
  <si>
    <t>Despesas de terlefone fixo para atender às demandas do Contrato de Gestão</t>
  </si>
  <si>
    <t>Despesas com internet para atender às demandas do Contrato de Gestão</t>
  </si>
  <si>
    <t>Escrituração Fiscal e Pessoal e outros serviços contábeis</t>
  </si>
  <si>
    <t>Dezembro paga-se valor dobrado (folha 13º sal. Balanço, DRE, DIPJ, Raiz, etc). Norma Contábil</t>
  </si>
  <si>
    <t>Sistema digital de RH/DP</t>
  </si>
  <si>
    <t>Sistema digital de registro de ponto</t>
  </si>
  <si>
    <t>Sistema digital financeiro/compras e contratações</t>
  </si>
  <si>
    <t>Assessoria juridica para todos os atos envolvidos na execução do Contrato de Gestão (Análise de contratos, peças judiciais, audiências, etc)</t>
  </si>
  <si>
    <t xml:space="preserve">Assinatura de Certificado digital para acesso e peticionamento em processos judiciais e administrativos vinculados ao Contrato de Gestão </t>
  </si>
  <si>
    <t>Aquisição de materiais de limpeza para a Sede Admnistrativa</t>
  </si>
  <si>
    <t>Artigos de escritório para a Sede Admnistrativa</t>
  </si>
  <si>
    <t>Viagens equipe técnica para gestão, processos seletivos e treinamento</t>
  </si>
  <si>
    <t>Diárias de hotel equipe técnica para gestão, processos seletivos e treinamento</t>
  </si>
  <si>
    <t>Diárias de viagem equipe técnica para gestão, processos seletivos e treinamento</t>
  </si>
  <si>
    <t>Despesas de energia elétrica da Unidade Prisional</t>
  </si>
  <si>
    <t>Despesas de água e esgoto da Unidade Prisional</t>
  </si>
  <si>
    <t>Despesas de terlefone fixo da Unidade Prisional</t>
  </si>
  <si>
    <t>Despesas de telefone móvel da Unidade Prisional</t>
  </si>
  <si>
    <t>Despesas de internet da Unidade Prisional</t>
  </si>
  <si>
    <t>Adequação da estrutura de rede de computadores, dados e voz da Unidade Prisional de Iturama</t>
  </si>
  <si>
    <t>Manutenção periódica, reparos, atualizações e backups da rede e dos computadores</t>
  </si>
  <si>
    <t>Adequação/ reparo da estrutura elétrica e hidráulicada Unidade Prisional de Iturama</t>
  </si>
  <si>
    <t>Manutenção/ adequação elétrica e hidráulica na Unidade Prisional de Iturama</t>
  </si>
  <si>
    <t>Instalação/ adequação/ reparo da estrutura para funcionamento dos aparelhos de ar condicionado da Unidade Prisional de Iturama</t>
  </si>
  <si>
    <t>Manutenção periódica e Reparos em aparelhos de Ar Condicionado</t>
  </si>
  <si>
    <t>Serviços de Montagem e Desmontagem de Mobiliário considerado o grande volume de aquisições de mobiliário na implantação</t>
  </si>
  <si>
    <t>Elaboração de projeto e implantação do sistema de CFTV</t>
  </si>
  <si>
    <t>Manutenção periódica do sistema de CFTV (gravação, backup, etc)</t>
  </si>
  <si>
    <t>Serviços de Locação e Manutenção de PABX IP Virtualizado</t>
  </si>
  <si>
    <t>Instalação de mecanismos de automação</t>
  </si>
  <si>
    <t>Manutenção e reparo em equipamentos de gerador de energia.</t>
  </si>
  <si>
    <t>Manutenção e reparo em equipamentos da lavanderia industrial.</t>
  </si>
  <si>
    <t>Manutenção, reparo, conservação e adaptação em equipamentos e instrumentos odontológicos.</t>
  </si>
  <si>
    <t>Equipamentos periféricos, acessórios e suplementos dos computadores e processadores de dados em geral para reposição</t>
  </si>
  <si>
    <t>Material elétrico e eletrônico (Lâmpadas, apagadores, chuveiros etc)</t>
  </si>
  <si>
    <t>Artigos de escritório para a Unidade Prisional de Iturama</t>
  </si>
  <si>
    <t>Materiais para oficinas e profissionalização, recreação e atividades ocupacionais</t>
  </si>
  <si>
    <t>Cursos profissionalizantes para IPLs</t>
  </si>
  <si>
    <t>Serviço de carga e recarga de extintores</t>
  </si>
  <si>
    <t>Serviço de limpeza e capina na Unidade prisional de Iturama</t>
  </si>
  <si>
    <t>Uniformes para funcionários em 2026</t>
  </si>
  <si>
    <t>Uniformes para funcionários em 2027</t>
  </si>
  <si>
    <t>Uniformes para funcionários em 2028</t>
  </si>
  <si>
    <t>Uniformes para funcionários em 2029</t>
  </si>
  <si>
    <t>Uniformes para funcionários em 2030</t>
  </si>
  <si>
    <t>Aquisição de materiais para lavagem de roupas para a Unidade Prisional de Iturama</t>
  </si>
  <si>
    <t>Roupa de Cama/Banho</t>
  </si>
  <si>
    <t>Aquisição de artigos de higiene pessoal para os IPLs</t>
  </si>
  <si>
    <t>Aquisição de medicamentos e insumos para enfermaria e consultório odontológico</t>
  </si>
  <si>
    <t>Aquisição de materiais de copa e cozinha para a Unidade Prisional de Iturama</t>
  </si>
  <si>
    <t>Fornecimento contínuo de refeições e lanches dentro da Unidade</t>
  </si>
  <si>
    <t>Elaborar, aprovar e implantar os Planos de Gerenciamento de Resíduos Sólidos - PGRS e de Resíduos do Serviço de Saúde - PGRSS</t>
  </si>
  <si>
    <t>Coleta de Resíduo Hospitalar</t>
  </si>
  <si>
    <t>Coleta de Resíduos Sólidos</t>
  </si>
  <si>
    <t xml:space="preserve">Serviço de controle de pragas urbanas - dedetização </t>
  </si>
  <si>
    <t>Serviço de controle de pragas urbanas</t>
  </si>
  <si>
    <t>Serviços de limpeza e higienização de caixas d’água e reservatórios, com fornecimento de mão de obra e materiais</t>
  </si>
  <si>
    <t>Locação de impressoras</t>
  </si>
  <si>
    <t>Sistema de segurança de rede de computadores - Firewall</t>
  </si>
  <si>
    <t>Periféricos de informática: Webcam, caixa de som, nobreak, leitor biométrico, microfone, tela de projeção etc.</t>
  </si>
  <si>
    <t>Equipamentos de proteção antitumulto (capacete, mascara, escudo , algemas, etc.)</t>
  </si>
  <si>
    <t>Equipamentos de proteção antitumulto (capacete, mascara, escudo etc.)</t>
  </si>
  <si>
    <t>IPVA/Seguro Obrigatório/Licenciamento 2026</t>
  </si>
  <si>
    <t>IPVA/Seguro Obrigatório/Licenciamento 2027</t>
  </si>
  <si>
    <t>IPVA/Seguro Obrigatório/Licenciamento 2028</t>
  </si>
  <si>
    <t>IPVA/Seguro Obrigatório/Licenciamento 2029</t>
  </si>
  <si>
    <t>IPVA/Seguro Obrigatório/Licenciamento 2030</t>
  </si>
  <si>
    <t>Seguro de Veículos 2026</t>
  </si>
  <si>
    <t>Seguro de Veículos 2027</t>
  </si>
  <si>
    <t>Seguro de Veículos 2028</t>
  </si>
  <si>
    <t>Seguro de Veículos 2029</t>
  </si>
  <si>
    <t>Seguro de Veículos 2030</t>
  </si>
  <si>
    <t>Manutenção em Veículos 2027</t>
  </si>
  <si>
    <t>Manutenção em Veículos 2028</t>
  </si>
  <si>
    <t>Manutenção em Veículos 2029</t>
  </si>
  <si>
    <t>Manutenção em Veículos 2030</t>
  </si>
  <si>
    <t>Combustivel para uso dos dez veículos a serem adquiridos para a Unidade Prisional conforme Edital 02/2025</t>
  </si>
  <si>
    <t>Material para manutenções continuas civis, de serralheria, alvenaria etc</t>
  </si>
  <si>
    <t>Adaptação dos 10 novos veículos adquiridos</t>
  </si>
  <si>
    <t>Projeto para adequações do AVCB</t>
  </si>
  <si>
    <t>Obras e/ou reformas da unidade prisional</t>
  </si>
  <si>
    <t>Total de Gastos Gerais</t>
  </si>
  <si>
    <t>Tabela 8 - Previsão Detalhada dos Custos de Desmobilização em Regime de Competência</t>
  </si>
  <si>
    <t>Categoria</t>
  </si>
  <si>
    <t>Despesa com profissionais responsáveis pela desmobilização e prestação de contas</t>
  </si>
  <si>
    <t>Rescisão de Trabalho (Saldo Salário, Aviso Prévio, outros)</t>
  </si>
  <si>
    <t>Despesas da sede administrativa no período de desmobilização e prestação de contas</t>
  </si>
  <si>
    <t>Total de Gastos de Desmobilização</t>
  </si>
  <si>
    <t>Tabela 9 - Demonstração do Rateio da Previsão dos Gastos Gerais</t>
  </si>
  <si>
    <t>Termo de Parceira/Contrato de Gestão</t>
  </si>
  <si>
    <t>Nome e Número do Instrumento Jurídico 1</t>
  </si>
  <si>
    <t>Nome e Número do Instrumento Jurídico 2</t>
  </si>
  <si>
    <t>Nome e Número do Instrumento Jurídico 3</t>
  </si>
  <si>
    <t>Demais Projetos da Entidade</t>
  </si>
  <si>
    <t>_____________________</t>
  </si>
  <si>
    <t>Gleiber Gomes de Oliveira</t>
  </si>
  <si>
    <t>Diretor Presidente</t>
  </si>
  <si>
    <t>Belo Horizonte,          de                     de</t>
  </si>
  <si>
    <t>Receitas</t>
  </si>
  <si>
    <t>Rendimentos de Aplicações Fin.</t>
  </si>
  <si>
    <t>Transferência para Reserva de Recursos</t>
  </si>
  <si>
    <t>Repasses do Termo de Parceria</t>
  </si>
  <si>
    <t>Rendimentos Financeiros da Reserva de Recursos</t>
  </si>
  <si>
    <t>Receita Arrecadada em Função do TP</t>
  </si>
  <si>
    <t>Gastos da Reserva de Recursos</t>
  </si>
  <si>
    <t>Hora Extra</t>
  </si>
  <si>
    <t>DSR sobre Hora Extra/Adic. Noturno</t>
  </si>
  <si>
    <t>Custas com Justiça do Trabalho</t>
  </si>
  <si>
    <t>I.O.F</t>
  </si>
  <si>
    <t>I.R.R.F s/ Aplicações</t>
  </si>
  <si>
    <t>Aquisição de Bastão Policial</t>
  </si>
  <si>
    <t>Vestuário para IPL em 2026</t>
  </si>
  <si>
    <t>Vestuário para IPL em 2027</t>
  </si>
  <si>
    <t>Vestuário para IPL em 2028</t>
  </si>
  <si>
    <t>Vestuário para IPL em 2029</t>
  </si>
  <si>
    <t>Vestuário para IPL em 2030</t>
  </si>
  <si>
    <t>Instalação de sistema de alarme sonoro e visual</t>
  </si>
  <si>
    <t>Instalação de sistema automatizado de combate a incêndio</t>
  </si>
  <si>
    <t>Instalação de sistema de bloqueador de celular com sistema anti-drone</t>
  </si>
  <si>
    <t>Manutenção de sistema/ serviço de bloqueador de celular com sistema anti-drone</t>
  </si>
  <si>
    <t>Manutenção de sistema/ serviço de alarme sonoro e visual</t>
  </si>
  <si>
    <t>Manutenção de sistema/ serviço automatizado de combate a incêndio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</si>
</sst>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 #,##0.00_-;_-* &quot;-&quot;??_-;_-@_-"/>
    <numFmt numFmtId="164" formatCode="_(&quot;R$ &quot;* #,##0.00_);_(&quot;R$ &quot;* \(#,##0.00\);_(&quot;R$ &quot;* &quot;-&quot;??_);_(@_)"/>
    <numFmt numFmtId="165" formatCode="_(* #,##0.00_);_(* \(#,##0.00\);_(* &quot;-&quot;??_);_(@_)"/>
    <numFmt numFmtId="166" formatCode="00"/>
    <numFmt numFmtId="167" formatCode="_(* #,##0_);_(* \(#,##0\);_(* &quot;-&quot;??_);_(@_)"/>
    <numFmt numFmtId="168" formatCode="mmm/yyyy"/>
    <numFmt numFmtId="169" formatCode="yyyy"/>
    <numFmt numFmtId="170" formatCode="&quot;R$&quot;\ #,##0.00"/>
  </numFmts>
  <fonts count="42" x14ac:knownFonts="1">
    <font>
      <sz val="10"/>
      <name val="Arial"/>
    </font>
    <font>
      <sz val="10"/>
      <name val="Arial"/>
      <family val="2"/>
    </font>
    <font>
      <sz val="8"/>
      <name val="Verdana"/>
      <family val="2"/>
    </font>
    <font>
      <sz val="8"/>
      <name val="Arial"/>
      <family val="2"/>
    </font>
    <font>
      <b/>
      <sz val="12"/>
      <name val="Arial"/>
      <family val="2"/>
    </font>
    <font>
      <sz val="12"/>
      <name val="Arial"/>
      <family val="2"/>
    </font>
    <font>
      <b/>
      <sz val="10"/>
      <name val="Arial"/>
      <family val="2"/>
    </font>
    <font>
      <sz val="11"/>
      <name val="Times New Roman"/>
      <family val="1"/>
    </font>
    <font>
      <i/>
      <sz val="18"/>
      <color indexed="10"/>
      <name val="Times New Roman"/>
      <family val="1"/>
    </font>
    <font>
      <sz val="8"/>
      <name val="Arial"/>
      <family val="2"/>
    </font>
    <font>
      <b/>
      <sz val="9"/>
      <name val="Arial"/>
      <family val="2"/>
    </font>
    <font>
      <sz val="9"/>
      <name val="Arial"/>
      <family val="2"/>
    </font>
    <font>
      <sz val="10"/>
      <name val="Arial"/>
      <family val="2"/>
    </font>
    <font>
      <sz val="8"/>
      <name val="Arial"/>
      <family val="2"/>
    </font>
    <font>
      <b/>
      <sz val="8"/>
      <name val="Verdana"/>
      <family val="2"/>
    </font>
    <font>
      <b/>
      <sz val="8"/>
      <name val="Arial"/>
      <family val="2"/>
    </font>
    <font>
      <sz val="14"/>
      <name val="Arial"/>
      <family val="2"/>
    </font>
    <font>
      <b/>
      <sz val="11"/>
      <name val="Arial"/>
      <family val="2"/>
    </font>
    <font>
      <b/>
      <sz val="11"/>
      <name val="Verdana"/>
      <family val="2"/>
    </font>
    <font>
      <sz val="7.8"/>
      <name val="Arial"/>
      <family val="2"/>
    </font>
    <font>
      <b/>
      <sz val="7.8"/>
      <name val="Arial"/>
      <family val="2"/>
    </font>
    <font>
      <b/>
      <i/>
      <sz val="8"/>
      <name val="Arial"/>
      <family val="2"/>
    </font>
    <font>
      <b/>
      <sz val="16"/>
      <name val="Arial"/>
      <family val="2"/>
    </font>
    <font>
      <sz val="18"/>
      <name val="Arial"/>
      <family val="2"/>
    </font>
    <font>
      <i/>
      <sz val="16"/>
      <color indexed="10"/>
      <name val="Arial"/>
      <family val="2"/>
    </font>
    <font>
      <b/>
      <sz val="14"/>
      <name val="Arial"/>
      <family val="2"/>
    </font>
    <font>
      <sz val="11"/>
      <color theme="1"/>
      <name val="Calibri"/>
      <family val="2"/>
      <scheme val="minor"/>
    </font>
    <font>
      <sz val="10"/>
      <color rgb="FFFF0000"/>
      <name val="Arial"/>
      <family val="2"/>
    </font>
    <font>
      <sz val="11"/>
      <color rgb="FFFF0000"/>
      <name val="Times New Roman"/>
      <family val="1"/>
    </font>
    <font>
      <b/>
      <sz val="16"/>
      <color rgb="FFFF0000"/>
      <name val="Arial"/>
      <family val="2"/>
    </font>
    <font>
      <sz val="11"/>
      <name val="Arial"/>
      <family val="2"/>
    </font>
    <font>
      <sz val="11"/>
      <color theme="1"/>
      <name val="Arial"/>
      <family val="2"/>
    </font>
    <font>
      <b/>
      <sz val="11"/>
      <name val="Calibri"/>
      <family val="2"/>
    </font>
    <font>
      <sz val="11"/>
      <name val="Calibri"/>
      <family val="2"/>
    </font>
    <font>
      <sz val="14"/>
      <color rgb="FFFF0000"/>
      <name val="Arial"/>
      <family val="2"/>
    </font>
    <font>
      <sz val="16"/>
      <name val="Arial"/>
      <family val="2"/>
    </font>
    <font>
      <sz val="20"/>
      <name val="Arial"/>
      <family val="2"/>
    </font>
    <font>
      <b/>
      <sz val="20"/>
      <name val="Arial"/>
      <family val="2"/>
    </font>
    <font>
      <i/>
      <sz val="16"/>
      <color rgb="FFFF0000"/>
      <name val="Arial"/>
      <family val="2"/>
    </font>
    <font>
      <i/>
      <sz val="16"/>
      <name val="Arial"/>
      <family val="2"/>
    </font>
    <font>
      <i/>
      <sz val="18"/>
      <color indexed="10"/>
      <name val="Arial"/>
      <family val="2"/>
    </font>
    <font>
      <sz val="8"/>
      <color theme="1"/>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32">
    <border>
      <left/>
      <right/>
      <top/>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style="dotted">
        <color indexed="64"/>
      </left>
      <right/>
      <top/>
      <bottom/>
      <diagonal/>
    </border>
    <border>
      <left/>
      <right/>
      <top style="medium">
        <color indexed="64"/>
      </top>
      <bottom/>
      <diagonal/>
    </border>
    <border>
      <left/>
      <right/>
      <top style="thin">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auto="1"/>
      </left>
      <right/>
      <top/>
      <bottom style="thin">
        <color auto="1"/>
      </bottom>
      <diagonal/>
    </border>
    <border>
      <left style="dotted">
        <color indexed="64"/>
      </left>
      <right style="dotted">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dotted">
        <color indexed="64"/>
      </left>
      <right style="dotted">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s>
  <cellStyleXfs count="14">
    <xf numFmtId="0" fontId="0" fillId="0" borderId="0"/>
    <xf numFmtId="164" fontId="1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26" fillId="0" borderId="0"/>
    <xf numFmtId="0" fontId="26"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cellStyleXfs>
  <cellXfs count="415">
    <xf numFmtId="0" fontId="0" fillId="0" borderId="0" xfId="0"/>
    <xf numFmtId="0" fontId="6" fillId="0" borderId="0" xfId="5" applyFont="1"/>
    <xf numFmtId="0" fontId="4" fillId="0" borderId="0" xfId="5" applyFont="1" applyAlignment="1">
      <alignment horizontal="left" vertical="center"/>
    </xf>
    <xf numFmtId="0" fontId="1" fillId="3" borderId="0" xfId="0" applyFont="1" applyFill="1" applyAlignment="1">
      <alignment vertical="center"/>
    </xf>
    <xf numFmtId="4" fontId="1" fillId="3" borderId="0" xfId="0" applyNumberFormat="1" applyFont="1" applyFill="1" applyAlignment="1">
      <alignment vertical="center"/>
    </xf>
    <xf numFmtId="0" fontId="7" fillId="3" borderId="0" xfId="5" applyFont="1" applyFill="1"/>
    <xf numFmtId="0" fontId="8" fillId="3" borderId="0" xfId="5" applyFont="1" applyFill="1" applyAlignment="1">
      <alignment vertical="center"/>
    </xf>
    <xf numFmtId="4" fontId="7" fillId="3" borderId="0" xfId="5" applyNumberFormat="1" applyFont="1" applyFill="1" applyAlignment="1">
      <alignment horizontal="center"/>
    </xf>
    <xf numFmtId="0" fontId="1" fillId="3" borderId="0" xfId="0" applyFont="1" applyFill="1"/>
    <xf numFmtId="0" fontId="17" fillId="0" borderId="0" xfId="0" applyFont="1"/>
    <xf numFmtId="0" fontId="15" fillId="3" borderId="0" xfId="0" applyFont="1" applyFill="1" applyAlignment="1">
      <alignment horizontal="right" vertical="center" wrapText="1"/>
    </xf>
    <xf numFmtId="165" fontId="3" fillId="3" borderId="0" xfId="12" applyFont="1" applyFill="1" applyBorder="1" applyAlignment="1">
      <alignment horizontal="right" vertical="center" wrapText="1"/>
    </xf>
    <xf numFmtId="0" fontId="3" fillId="3" borderId="0" xfId="0" applyFont="1" applyFill="1" applyAlignment="1">
      <alignment horizontal="left" vertical="center" wrapText="1"/>
    </xf>
    <xf numFmtId="0" fontId="3" fillId="3" borderId="0" xfId="5" applyFont="1" applyFill="1" applyAlignment="1">
      <alignment horizontal="left" vertical="center" wrapText="1"/>
    </xf>
    <xf numFmtId="165" fontId="19" fillId="3" borderId="0" xfId="12" applyFont="1" applyFill="1" applyBorder="1" applyAlignment="1">
      <alignment horizontal="right" vertical="center" wrapText="1"/>
    </xf>
    <xf numFmtId="165" fontId="20" fillId="3" borderId="0" xfId="12" applyFont="1" applyFill="1" applyBorder="1" applyAlignment="1">
      <alignment horizontal="right" vertical="center" wrapText="1"/>
    </xf>
    <xf numFmtId="165" fontId="20" fillId="3" borderId="3" xfId="12" applyFont="1" applyFill="1" applyBorder="1" applyAlignment="1">
      <alignment horizontal="right" vertical="center" wrapText="1"/>
    </xf>
    <xf numFmtId="0" fontId="2" fillId="3" borderId="0" xfId="5" applyFont="1" applyFill="1" applyAlignment="1">
      <alignment horizontal="right" vertical="center"/>
    </xf>
    <xf numFmtId="0" fontId="3" fillId="3" borderId="0" xfId="0" applyFont="1" applyFill="1" applyAlignment="1">
      <alignment horizontal="left" vertical="center"/>
    </xf>
    <xf numFmtId="0" fontId="3" fillId="3" borderId="0" xfId="0" applyFont="1" applyFill="1" applyAlignment="1">
      <alignment vertical="center"/>
    </xf>
    <xf numFmtId="0" fontId="3" fillId="3" borderId="0" xfId="0" applyFont="1" applyFill="1" applyAlignment="1">
      <alignment vertical="center" wrapText="1"/>
    </xf>
    <xf numFmtId="0" fontId="3" fillId="3" borderId="4" xfId="0" applyFont="1" applyFill="1" applyBorder="1" applyAlignment="1">
      <alignment vertical="center" wrapText="1"/>
    </xf>
    <xf numFmtId="0" fontId="3" fillId="3" borderId="0" xfId="4" applyFont="1" applyFill="1" applyAlignment="1">
      <alignment vertical="center" wrapText="1"/>
    </xf>
    <xf numFmtId="0" fontId="3" fillId="3" borderId="4" xfId="0" applyFont="1" applyFill="1" applyBorder="1" applyAlignment="1">
      <alignment horizontal="left" vertical="center" wrapText="1"/>
    </xf>
    <xf numFmtId="165" fontId="19" fillId="3" borderId="4" xfId="12" applyFont="1" applyFill="1" applyBorder="1" applyAlignment="1">
      <alignment horizontal="right" vertical="center" wrapText="1"/>
    </xf>
    <xf numFmtId="165" fontId="20" fillId="3" borderId="4" xfId="12" applyFont="1" applyFill="1" applyBorder="1" applyAlignment="1">
      <alignment horizontal="right" vertical="center" wrapText="1"/>
    </xf>
    <xf numFmtId="0" fontId="11" fillId="3" borderId="0" xfId="0" applyFont="1" applyFill="1" applyAlignment="1" applyProtection="1">
      <alignment horizontal="left" vertical="center" wrapText="1"/>
      <protection locked="0"/>
    </xf>
    <xf numFmtId="4" fontId="11" fillId="3" borderId="0" xfId="0" applyNumberFormat="1" applyFont="1" applyFill="1" applyAlignment="1" applyProtection="1">
      <alignment horizontal="right" vertical="center" wrapText="1"/>
      <protection locked="0"/>
    </xf>
    <xf numFmtId="166" fontId="11" fillId="3" borderId="0" xfId="0" applyNumberFormat="1" applyFont="1" applyFill="1" applyAlignment="1" applyProtection="1">
      <alignment horizontal="right" vertical="center" wrapText="1"/>
      <protection locked="0"/>
    </xf>
    <xf numFmtId="0" fontId="0" fillId="0" borderId="0" xfId="0" applyProtection="1">
      <protection locked="0"/>
    </xf>
    <xf numFmtId="165" fontId="11" fillId="3" borderId="0" xfId="12" applyFont="1" applyFill="1" applyBorder="1" applyAlignment="1" applyProtection="1">
      <alignment horizontal="right" vertical="center" wrapText="1"/>
    </xf>
    <xf numFmtId="165" fontId="3" fillId="3" borderId="5" xfId="12" applyFont="1" applyFill="1" applyBorder="1" applyAlignment="1" applyProtection="1">
      <alignment horizontal="right" vertical="center"/>
      <protection locked="0"/>
    </xf>
    <xf numFmtId="165" fontId="3" fillId="3" borderId="0" xfId="12" applyFont="1" applyFill="1" applyBorder="1" applyAlignment="1" applyProtection="1">
      <alignment horizontal="right" vertical="center"/>
      <protection locked="0"/>
    </xf>
    <xf numFmtId="0" fontId="23" fillId="3" borderId="0" xfId="5" applyFont="1" applyFill="1" applyAlignment="1">
      <alignment horizontal="center"/>
    </xf>
    <xf numFmtId="0" fontId="24" fillId="3" borderId="0" xfId="5" applyFont="1" applyFill="1" applyAlignment="1" applyProtection="1">
      <alignment horizontal="center" vertical="center"/>
      <protection locked="0"/>
    </xf>
    <xf numFmtId="0" fontId="16" fillId="2" borderId="0" xfId="0" applyFont="1" applyFill="1" applyAlignment="1" applyProtection="1">
      <alignment horizontal="center"/>
      <protection locked="0"/>
    </xf>
    <xf numFmtId="0" fontId="25" fillId="3" borderId="0" xfId="5" applyFont="1" applyFill="1" applyAlignment="1">
      <alignment horizontal="center"/>
    </xf>
    <xf numFmtId="0" fontId="3" fillId="3" borderId="0" xfId="0" applyFont="1" applyFill="1" applyAlignment="1" applyProtection="1">
      <alignment horizontal="left" vertical="center" wrapText="1"/>
      <protection locked="0"/>
    </xf>
    <xf numFmtId="0" fontId="1" fillId="3" borderId="0" xfId="0" applyFont="1" applyFill="1" applyAlignment="1">
      <alignment horizontal="left" vertical="center"/>
    </xf>
    <xf numFmtId="0" fontId="3" fillId="3" borderId="0" xfId="0" applyFont="1" applyFill="1" applyAlignment="1" applyProtection="1">
      <alignment horizontal="center" vertical="center" wrapText="1"/>
      <protection locked="0"/>
    </xf>
    <xf numFmtId="0" fontId="1" fillId="3" borderId="0" xfId="0" applyFont="1" applyFill="1" applyAlignment="1">
      <alignment horizontal="center" vertical="center"/>
    </xf>
    <xf numFmtId="0" fontId="15" fillId="3" borderId="0" xfId="0" applyFont="1" applyFill="1" applyAlignment="1">
      <alignment horizontal="left" vertical="center" wrapText="1"/>
    </xf>
    <xf numFmtId="0" fontId="3" fillId="3" borderId="3" xfId="0" applyFont="1" applyFill="1" applyBorder="1" applyAlignment="1">
      <alignment vertical="center"/>
    </xf>
    <xf numFmtId="0" fontId="15" fillId="3" borderId="3" xfId="0" applyFont="1" applyFill="1" applyBorder="1" applyAlignment="1">
      <alignment horizontal="right" vertical="center" wrapText="1"/>
    </xf>
    <xf numFmtId="165" fontId="15" fillId="3" borderId="3" xfId="12" applyFont="1" applyFill="1" applyBorder="1" applyAlignment="1" applyProtection="1">
      <alignment horizontal="right" vertical="center"/>
    </xf>
    <xf numFmtId="165" fontId="15" fillId="3" borderId="1" xfId="12" applyFont="1" applyFill="1" applyBorder="1" applyAlignment="1" applyProtection="1">
      <alignment horizontal="right" vertical="center"/>
    </xf>
    <xf numFmtId="0" fontId="15" fillId="3" borderId="0" xfId="0" applyFont="1" applyFill="1" applyAlignment="1">
      <alignment vertical="center" wrapText="1"/>
    </xf>
    <xf numFmtId="0" fontId="3" fillId="3" borderId="0" xfId="0" applyFont="1" applyFill="1" applyAlignment="1" applyProtection="1">
      <alignment vertical="center" wrapText="1"/>
      <protection locked="0"/>
    </xf>
    <xf numFmtId="165" fontId="3" fillId="3" borderId="0" xfId="12" applyFont="1" applyFill="1" applyBorder="1" applyAlignment="1" applyProtection="1">
      <alignment horizontal="right" vertical="center" wrapText="1"/>
      <protection locked="0"/>
    </xf>
    <xf numFmtId="1" fontId="3" fillId="3" borderId="0" xfId="0" applyNumberFormat="1" applyFont="1" applyFill="1" applyAlignment="1">
      <alignment horizontal="left" vertical="center" wrapText="1"/>
    </xf>
    <xf numFmtId="0" fontId="1" fillId="3" borderId="0" xfId="0" applyFont="1" applyFill="1" applyAlignment="1" applyProtection="1">
      <alignment vertical="center"/>
      <protection locked="0"/>
    </xf>
    <xf numFmtId="0" fontId="1" fillId="3" borderId="0" xfId="0" applyFont="1" applyFill="1" applyAlignment="1" applyProtection="1">
      <alignment horizontal="center" vertical="center"/>
      <protection locked="0"/>
    </xf>
    <xf numFmtId="4" fontId="1" fillId="3" borderId="0" xfId="0" applyNumberFormat="1" applyFont="1" applyFill="1" applyAlignment="1" applyProtection="1">
      <alignment vertical="center"/>
      <protection locked="0"/>
    </xf>
    <xf numFmtId="0" fontId="27" fillId="3" borderId="0" xfId="0" applyFont="1" applyFill="1" applyAlignment="1" applyProtection="1">
      <alignment vertical="center"/>
      <protection locked="0"/>
    </xf>
    <xf numFmtId="0" fontId="17" fillId="3" borderId="0" xfId="0" applyFont="1" applyFill="1" applyAlignment="1">
      <alignment horizontal="left" vertical="center"/>
    </xf>
    <xf numFmtId="10" fontId="15" fillId="3" borderId="1" xfId="10" applyNumberFormat="1" applyFont="1" applyFill="1" applyBorder="1" applyAlignment="1">
      <alignment horizontal="right" vertical="center" wrapText="1"/>
    </xf>
    <xf numFmtId="165" fontId="3" fillId="3" borderId="3" xfId="12" applyFont="1" applyFill="1" applyBorder="1" applyAlignment="1" applyProtection="1">
      <alignment horizontal="right" vertical="center"/>
    </xf>
    <xf numFmtId="0" fontId="0" fillId="0" borderId="0" xfId="0" applyAlignment="1">
      <alignment horizontal="right"/>
    </xf>
    <xf numFmtId="165" fontId="3" fillId="3" borderId="0" xfId="12" applyFont="1" applyFill="1" applyBorder="1" applyAlignment="1" applyProtection="1">
      <alignment horizontal="center" vertical="center" wrapText="1"/>
      <protection locked="0"/>
    </xf>
    <xf numFmtId="0" fontId="15" fillId="3" borderId="1" xfId="5" applyFont="1" applyFill="1" applyBorder="1" applyAlignment="1">
      <alignment horizontal="left" vertical="center" wrapText="1"/>
    </xf>
    <xf numFmtId="10" fontId="15" fillId="3" borderId="1" xfId="10" applyNumberFormat="1" applyFont="1" applyFill="1" applyBorder="1" applyAlignment="1" applyProtection="1">
      <alignment horizontal="right" vertical="center"/>
    </xf>
    <xf numFmtId="10" fontId="15" fillId="3" borderId="3" xfId="10" applyNumberFormat="1" applyFont="1" applyFill="1" applyBorder="1" applyAlignment="1" applyProtection="1">
      <alignment horizontal="right" vertical="center"/>
    </xf>
    <xf numFmtId="10" fontId="3" fillId="3" borderId="3" xfId="10" applyNumberFormat="1" applyFont="1" applyFill="1" applyBorder="1" applyAlignment="1" applyProtection="1">
      <alignment horizontal="right" vertical="center"/>
    </xf>
    <xf numFmtId="165" fontId="20" fillId="3" borderId="7" xfId="12" applyFont="1" applyFill="1" applyBorder="1" applyAlignment="1">
      <alignment horizontal="right" vertical="center" wrapText="1"/>
    </xf>
    <xf numFmtId="10" fontId="15" fillId="3" borderId="7" xfId="10" applyNumberFormat="1" applyFont="1" applyFill="1" applyBorder="1" applyAlignment="1">
      <alignment horizontal="right" vertical="center" wrapText="1"/>
    </xf>
    <xf numFmtId="10" fontId="2" fillId="3" borderId="0" xfId="10" applyNumberFormat="1" applyFont="1" applyFill="1" applyBorder="1" applyAlignment="1">
      <alignment horizontal="right" vertical="center"/>
    </xf>
    <xf numFmtId="10" fontId="20" fillId="3" borderId="3" xfId="10" applyNumberFormat="1" applyFont="1" applyFill="1" applyBorder="1" applyAlignment="1">
      <alignment horizontal="right" vertical="center" wrapText="1"/>
    </xf>
    <xf numFmtId="10" fontId="1" fillId="0" borderId="0" xfId="10" applyNumberFormat="1"/>
    <xf numFmtId="10" fontId="19" fillId="3" borderId="0" xfId="10" applyNumberFormat="1" applyFont="1" applyFill="1" applyBorder="1" applyAlignment="1">
      <alignment horizontal="right" vertical="center" wrapText="1"/>
    </xf>
    <xf numFmtId="10" fontId="19" fillId="3" borderId="4" xfId="10" applyNumberFormat="1" applyFont="1" applyFill="1" applyBorder="1" applyAlignment="1">
      <alignment horizontal="right" vertical="center" wrapText="1"/>
    </xf>
    <xf numFmtId="165" fontId="15" fillId="3" borderId="1" xfId="5" applyNumberFormat="1" applyFont="1" applyFill="1" applyBorder="1" applyAlignment="1">
      <alignment horizontal="right" vertical="center" wrapText="1"/>
    </xf>
    <xf numFmtId="165" fontId="19" fillId="3" borderId="1" xfId="12" applyFont="1" applyFill="1" applyBorder="1" applyAlignment="1">
      <alignment horizontal="right" vertical="center" wrapText="1"/>
    </xf>
    <xf numFmtId="165" fontId="15" fillId="3" borderId="0" xfId="12" applyFont="1" applyFill="1" applyBorder="1" applyAlignment="1" applyProtection="1">
      <alignment horizontal="right" vertical="center"/>
    </xf>
    <xf numFmtId="0" fontId="15" fillId="3" borderId="1" xfId="0" applyFont="1" applyFill="1" applyBorder="1" applyAlignment="1">
      <alignment horizontal="left" vertical="center"/>
    </xf>
    <xf numFmtId="165" fontId="3" fillId="3" borderId="0" xfId="12" applyFont="1" applyFill="1" applyBorder="1" applyAlignment="1" applyProtection="1">
      <alignment horizontal="right" vertical="center"/>
    </xf>
    <xf numFmtId="0" fontId="1" fillId="3" borderId="0" xfId="0" applyFont="1" applyFill="1" applyAlignment="1">
      <alignment horizontal="right" vertical="center"/>
    </xf>
    <xf numFmtId="165" fontId="3" fillId="3" borderId="1" xfId="12" applyFont="1" applyFill="1" applyBorder="1" applyAlignment="1" applyProtection="1">
      <alignment horizontal="right" vertical="center"/>
      <protection locked="0"/>
    </xf>
    <xf numFmtId="10" fontId="3" fillId="3" borderId="0" xfId="10" applyNumberFormat="1" applyFont="1" applyFill="1" applyBorder="1" applyAlignment="1" applyProtection="1">
      <alignment horizontal="right" vertical="center"/>
    </xf>
    <xf numFmtId="0" fontId="11" fillId="3" borderId="0" xfId="0" applyFont="1" applyFill="1" applyAlignment="1">
      <alignment vertical="center"/>
    </xf>
    <xf numFmtId="165" fontId="3" fillId="3" borderId="10" xfId="12" applyFont="1" applyFill="1" applyBorder="1" applyAlignment="1" applyProtection="1">
      <alignment horizontal="right" vertical="center"/>
      <protection locked="0"/>
    </xf>
    <xf numFmtId="165" fontId="3" fillId="3" borderId="9" xfId="12" applyFont="1" applyFill="1" applyBorder="1" applyAlignment="1" applyProtection="1">
      <alignment horizontal="center" vertical="center" wrapText="1"/>
    </xf>
    <xf numFmtId="165" fontId="3" fillId="3" borderId="11" xfId="12" applyFont="1" applyFill="1" applyBorder="1" applyAlignment="1" applyProtection="1">
      <alignment horizontal="right" vertical="center" wrapText="1"/>
      <protection locked="0"/>
    </xf>
    <xf numFmtId="165" fontId="15" fillId="3" borderId="9" xfId="12" applyFont="1" applyFill="1" applyBorder="1" applyAlignment="1" applyProtection="1">
      <alignment horizontal="right" vertical="center" wrapText="1"/>
    </xf>
    <xf numFmtId="9" fontId="6" fillId="3" borderId="0" xfId="0" applyNumberFormat="1" applyFont="1" applyFill="1" applyAlignment="1">
      <alignment vertical="center"/>
    </xf>
    <xf numFmtId="0" fontId="0" fillId="3" borderId="0" xfId="0" applyFill="1" applyAlignment="1">
      <alignment horizontal="center" vertical="center"/>
    </xf>
    <xf numFmtId="165" fontId="3" fillId="3" borderId="13" xfId="12" applyFont="1" applyFill="1" applyBorder="1" applyAlignment="1" applyProtection="1">
      <alignment horizontal="right" vertical="center"/>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0" fontId="3" fillId="3" borderId="0" xfId="0" applyFont="1" applyFill="1" applyAlignment="1">
      <alignment horizontal="right" vertical="center"/>
    </xf>
    <xf numFmtId="0" fontId="3" fillId="3" borderId="0" xfId="0" applyFont="1" applyFill="1"/>
    <xf numFmtId="0" fontId="3" fillId="3" borderId="9" xfId="0" applyFont="1" applyFill="1" applyBorder="1" applyAlignment="1" applyProtection="1">
      <alignment horizontal="right" vertical="center"/>
      <protection locked="0"/>
    </xf>
    <xf numFmtId="0" fontId="3" fillId="3" borderId="10" xfId="0" applyFont="1" applyFill="1" applyBorder="1" applyAlignment="1" applyProtection="1">
      <alignment horizontal="left" vertical="center" wrapText="1"/>
      <protection locked="0"/>
    </xf>
    <xf numFmtId="0" fontId="3" fillId="3" borderId="11" xfId="0" applyFont="1" applyFill="1" applyBorder="1" applyAlignment="1" applyProtection="1">
      <alignment horizontal="left" vertical="center" wrapText="1"/>
      <protection locked="0"/>
    </xf>
    <xf numFmtId="0" fontId="3" fillId="3" borderId="13" xfId="0" applyFont="1" applyFill="1" applyBorder="1" applyAlignment="1" applyProtection="1">
      <alignment horizontal="left" vertical="center" wrapText="1"/>
      <protection locked="0"/>
    </xf>
    <xf numFmtId="0" fontId="3" fillId="3" borderId="12" xfId="0" applyFont="1" applyFill="1" applyBorder="1" applyAlignment="1" applyProtection="1">
      <alignment horizontal="left" vertical="center" wrapText="1"/>
      <protection locked="0"/>
    </xf>
    <xf numFmtId="0" fontId="3" fillId="3" borderId="0" xfId="0" applyFont="1" applyFill="1" applyAlignment="1" applyProtection="1">
      <alignment horizontal="left" vertical="center"/>
      <protection locked="0"/>
    </xf>
    <xf numFmtId="0" fontId="6" fillId="3" borderId="0" xfId="0" applyFont="1" applyFill="1" applyAlignment="1">
      <alignment horizontal="right" vertical="center"/>
    </xf>
    <xf numFmtId="0" fontId="17" fillId="3" borderId="0" xfId="0" applyFont="1" applyFill="1" applyAlignment="1" applyProtection="1">
      <alignment vertical="center"/>
      <protection locked="0"/>
    </xf>
    <xf numFmtId="0" fontId="6" fillId="3" borderId="0" xfId="0" applyFont="1" applyFill="1" applyAlignment="1" applyProtection="1">
      <alignment vertical="center"/>
      <protection locked="0"/>
    </xf>
    <xf numFmtId="0" fontId="18" fillId="2" borderId="0" xfId="5" applyFont="1" applyFill="1" applyAlignment="1" applyProtection="1">
      <alignment vertical="center"/>
      <protection locked="0"/>
    </xf>
    <xf numFmtId="4" fontId="18" fillId="2" borderId="0" xfId="5" applyNumberFormat="1" applyFont="1" applyFill="1" applyAlignment="1" applyProtection="1">
      <alignment vertical="center"/>
      <protection locked="0"/>
    </xf>
    <xf numFmtId="0" fontId="2" fillId="2" borderId="0" xfId="5" applyFont="1" applyFill="1" applyAlignment="1" applyProtection="1">
      <alignment vertical="center"/>
      <protection locked="0"/>
    </xf>
    <xf numFmtId="0" fontId="2" fillId="0" borderId="0" xfId="5" applyFont="1" applyAlignment="1" applyProtection="1">
      <alignment vertical="center"/>
      <protection locked="0"/>
    </xf>
    <xf numFmtId="4" fontId="2" fillId="0" borderId="0" xfId="5" applyNumberFormat="1" applyFont="1" applyAlignment="1" applyProtection="1">
      <alignment vertical="center"/>
      <protection locked="0"/>
    </xf>
    <xf numFmtId="0" fontId="5" fillId="0" borderId="0" xfId="5" applyFont="1" applyAlignment="1" applyProtection="1">
      <alignment horizontal="justify" vertical="center"/>
      <protection locked="0"/>
    </xf>
    <xf numFmtId="10" fontId="2" fillId="0" borderId="0" xfId="10" applyNumberFormat="1" applyFont="1" applyAlignment="1" applyProtection="1">
      <alignment vertical="center"/>
      <protection locked="0"/>
    </xf>
    <xf numFmtId="0" fontId="14" fillId="0" borderId="0" xfId="5" applyFont="1" applyAlignment="1" applyProtection="1">
      <alignment vertical="center"/>
      <protection locked="0"/>
    </xf>
    <xf numFmtId="0" fontId="3" fillId="3" borderId="7" xfId="5" applyFont="1" applyFill="1" applyBorder="1" applyAlignment="1">
      <alignment horizontal="left" vertical="center" wrapText="1"/>
    </xf>
    <xf numFmtId="165" fontId="19" fillId="3" borderId="7" xfId="12" applyFont="1" applyFill="1" applyBorder="1" applyAlignment="1">
      <alignment horizontal="right" vertical="center" wrapText="1"/>
    </xf>
    <xf numFmtId="10" fontId="19" fillId="3" borderId="7" xfId="10" applyNumberFormat="1" applyFont="1" applyFill="1" applyBorder="1" applyAlignment="1">
      <alignment horizontal="right" vertical="center" wrapText="1"/>
    </xf>
    <xf numFmtId="0" fontId="0" fillId="3" borderId="0" xfId="0" applyFill="1"/>
    <xf numFmtId="4" fontId="0" fillId="3" borderId="0" xfId="0" applyNumberFormat="1" applyFill="1"/>
    <xf numFmtId="165" fontId="15" fillId="3" borderId="0" xfId="12" applyFont="1" applyFill="1" applyBorder="1" applyAlignment="1" applyProtection="1">
      <alignment horizontal="right" vertical="center" wrapText="1"/>
    </xf>
    <xf numFmtId="165" fontId="3" fillId="3" borderId="10" xfId="12" applyFont="1" applyFill="1" applyBorder="1" applyAlignment="1" applyProtection="1">
      <alignment horizontal="right" vertical="center" wrapText="1"/>
      <protection locked="0"/>
    </xf>
    <xf numFmtId="165" fontId="15" fillId="3" borderId="11" xfId="12" applyFont="1" applyFill="1" applyBorder="1" applyAlignment="1" applyProtection="1">
      <alignment horizontal="right" vertical="center"/>
    </xf>
    <xf numFmtId="165" fontId="3" fillId="3" borderId="9" xfId="12" applyFont="1" applyFill="1" applyBorder="1" applyAlignment="1">
      <alignment horizontal="right" vertical="center" wrapText="1"/>
    </xf>
    <xf numFmtId="17" fontId="15" fillId="3" borderId="0" xfId="0" applyNumberFormat="1" applyFont="1" applyFill="1" applyAlignment="1">
      <alignment horizontal="left" vertical="center" wrapText="1"/>
    </xf>
    <xf numFmtId="167" fontId="15" fillId="3" borderId="0" xfId="12" applyNumberFormat="1" applyFont="1" applyFill="1" applyBorder="1" applyAlignment="1">
      <alignment horizontal="right" vertical="center" wrapText="1"/>
    </xf>
    <xf numFmtId="17" fontId="15" fillId="3" borderId="0" xfId="0" applyNumberFormat="1" applyFont="1" applyFill="1" applyAlignment="1">
      <alignment horizontal="center" vertical="center" wrapText="1"/>
    </xf>
    <xf numFmtId="165" fontId="15" fillId="3" borderId="0" xfId="12" applyFont="1" applyFill="1" applyBorder="1" applyAlignment="1">
      <alignment horizontal="right" vertical="center" wrapText="1"/>
    </xf>
    <xf numFmtId="165" fontId="15" fillId="3" borderId="0" xfId="12" applyFont="1" applyFill="1" applyBorder="1" applyAlignment="1">
      <alignment horizontal="center" vertical="center" wrapText="1"/>
    </xf>
    <xf numFmtId="10" fontId="1" fillId="3" borderId="0" xfId="10" applyNumberFormat="1" applyFont="1" applyFill="1" applyAlignment="1" applyProtection="1">
      <alignment vertical="center"/>
    </xf>
    <xf numFmtId="10" fontId="1" fillId="3" borderId="0" xfId="10" applyNumberFormat="1" applyFont="1" applyFill="1" applyAlignment="1" applyProtection="1">
      <alignment vertical="center"/>
      <protection locked="0"/>
    </xf>
    <xf numFmtId="0" fontId="17" fillId="3" borderId="0" xfId="0" applyFont="1" applyFill="1" applyAlignment="1">
      <alignment vertical="center"/>
    </xf>
    <xf numFmtId="0" fontId="17" fillId="3" borderId="0" xfId="0" applyFont="1" applyFill="1" applyAlignment="1">
      <alignment horizontal="center" vertical="center" wrapText="1"/>
    </xf>
    <xf numFmtId="0" fontId="1" fillId="3" borderId="0" xfId="0" applyFont="1" applyFill="1" applyAlignment="1" applyProtection="1">
      <alignment horizontal="left" vertical="center" wrapText="1"/>
      <protection locked="0"/>
    </xf>
    <xf numFmtId="0" fontId="15" fillId="3" borderId="0" xfId="0" applyFont="1" applyFill="1" applyAlignment="1">
      <alignment horizontal="center" vertical="center" wrapText="1"/>
    </xf>
    <xf numFmtId="0" fontId="15" fillId="3" borderId="0" xfId="0" applyFont="1" applyFill="1" applyAlignment="1">
      <alignment horizontal="center" vertical="center"/>
    </xf>
    <xf numFmtId="10" fontId="3" fillId="3" borderId="15" xfId="0" applyNumberFormat="1" applyFont="1" applyFill="1" applyBorder="1" applyAlignment="1" applyProtection="1">
      <alignment horizontal="right" vertical="center"/>
      <protection locked="0"/>
    </xf>
    <xf numFmtId="0" fontId="17" fillId="3" borderId="0" xfId="0" applyFont="1" applyFill="1" applyAlignment="1">
      <alignment vertical="center" wrapText="1"/>
    </xf>
    <xf numFmtId="165" fontId="3" fillId="3" borderId="11" xfId="12" applyFont="1" applyFill="1" applyBorder="1" applyAlignment="1" applyProtection="1">
      <alignment horizontal="right" vertical="center"/>
    </xf>
    <xf numFmtId="165" fontId="3" fillId="3" borderId="9" xfId="12" applyFont="1" applyFill="1" applyBorder="1" applyAlignment="1" applyProtection="1">
      <alignment horizontal="right" vertical="center" wrapText="1"/>
      <protection locked="0"/>
    </xf>
    <xf numFmtId="0" fontId="28" fillId="3" borderId="0" xfId="5" applyFont="1" applyFill="1" applyProtection="1">
      <protection locked="0"/>
    </xf>
    <xf numFmtId="0" fontId="17" fillId="3" borderId="2" xfId="0" applyFont="1" applyFill="1" applyBorder="1" applyAlignment="1">
      <alignment horizontal="center" vertical="center"/>
    </xf>
    <xf numFmtId="0" fontId="17" fillId="3" borderId="2" xfId="0" applyFont="1" applyFill="1" applyBorder="1" applyAlignment="1">
      <alignment horizontal="left" vertical="center"/>
    </xf>
    <xf numFmtId="0" fontId="17" fillId="3" borderId="2" xfId="0" applyFont="1" applyFill="1" applyBorder="1" applyAlignment="1">
      <alignment vertical="center" wrapText="1"/>
    </xf>
    <xf numFmtId="165" fontId="3" fillId="3" borderId="11" xfId="12" applyFont="1" applyFill="1" applyBorder="1" applyAlignment="1">
      <alignment horizontal="right" vertical="center" wrapText="1"/>
    </xf>
    <xf numFmtId="0" fontId="1" fillId="3" borderId="0" xfId="0" applyFont="1" applyFill="1" applyProtection="1">
      <protection locked="0"/>
    </xf>
    <xf numFmtId="0" fontId="3" fillId="3" borderId="1" xfId="0" applyFont="1" applyFill="1" applyBorder="1" applyAlignment="1">
      <alignment horizontal="right" vertical="center"/>
    </xf>
    <xf numFmtId="165" fontId="3" fillId="3" borderId="17" xfId="12" applyFont="1" applyFill="1" applyBorder="1" applyAlignment="1" applyProtection="1">
      <alignment horizontal="right" vertical="center"/>
    </xf>
    <xf numFmtId="165" fontId="15" fillId="3" borderId="18" xfId="12" applyFont="1" applyFill="1" applyBorder="1" applyAlignment="1" applyProtection="1">
      <alignment horizontal="right" vertical="center"/>
    </xf>
    <xf numFmtId="0" fontId="0" fillId="3" borderId="9" xfId="0" applyFill="1" applyBorder="1" applyAlignment="1">
      <alignment horizontal="center" vertical="center"/>
    </xf>
    <xf numFmtId="165" fontId="5" fillId="0" borderId="0" xfId="5" applyNumberFormat="1" applyFont="1" applyAlignment="1" applyProtection="1">
      <alignment horizontal="justify" vertical="center"/>
      <protection locked="0"/>
    </xf>
    <xf numFmtId="0" fontId="3" fillId="3" borderId="0" xfId="0" applyFont="1" applyFill="1" applyAlignment="1" applyProtection="1">
      <alignment horizontal="right" vertical="center" wrapText="1"/>
      <protection locked="0"/>
    </xf>
    <xf numFmtId="0" fontId="22" fillId="3" borderId="0" xfId="5" applyFont="1" applyFill="1" applyAlignment="1" applyProtection="1">
      <alignment horizontal="center" vertical="center" wrapText="1"/>
      <protection locked="0"/>
    </xf>
    <xf numFmtId="0" fontId="17" fillId="3" borderId="19" xfId="4" applyFont="1" applyFill="1" applyBorder="1" applyAlignment="1">
      <alignment horizontal="left" vertical="center" wrapText="1"/>
    </xf>
    <xf numFmtId="0" fontId="30" fillId="3" borderId="19" xfId="4" applyFont="1" applyFill="1" applyBorder="1" applyAlignment="1">
      <alignment horizontal="left" vertical="center" wrapText="1"/>
    </xf>
    <xf numFmtId="0" fontId="1" fillId="3" borderId="0" xfId="4" applyFill="1" applyAlignment="1">
      <alignment vertical="center" wrapText="1"/>
    </xf>
    <xf numFmtId="0" fontId="1" fillId="3" borderId="0" xfId="4" applyFill="1" applyAlignment="1">
      <alignment wrapText="1"/>
    </xf>
    <xf numFmtId="0" fontId="1" fillId="3" borderId="0" xfId="4" applyFill="1" applyAlignment="1">
      <alignment horizontal="left" vertical="center" wrapText="1"/>
    </xf>
    <xf numFmtId="0" fontId="30" fillId="3" borderId="19" xfId="7" applyFont="1" applyFill="1" applyBorder="1" applyAlignment="1">
      <alignment horizontal="left" vertical="center" wrapText="1"/>
    </xf>
    <xf numFmtId="0" fontId="30" fillId="3" borderId="0" xfId="4" applyFont="1" applyFill="1" applyAlignment="1">
      <alignment horizontal="left" vertical="center" wrapText="1"/>
    </xf>
    <xf numFmtId="0" fontId="31" fillId="3" borderId="19" xfId="7" applyFont="1" applyFill="1" applyBorder="1" applyAlignment="1">
      <alignment horizontal="left" vertical="center" wrapText="1"/>
    </xf>
    <xf numFmtId="0" fontId="0" fillId="2" borderId="0" xfId="0" applyFill="1" applyAlignment="1" applyProtection="1">
      <alignment wrapText="1"/>
      <protection locked="0"/>
    </xf>
    <xf numFmtId="0" fontId="0" fillId="2" borderId="14" xfId="0" applyFill="1" applyBorder="1" applyAlignment="1" applyProtection="1">
      <alignment wrapText="1"/>
      <protection locked="0"/>
    </xf>
    <xf numFmtId="0" fontId="3" fillId="3" borderId="8" xfId="5" applyFont="1" applyFill="1" applyBorder="1" applyAlignment="1">
      <alignment horizontal="left" vertical="center" wrapText="1"/>
    </xf>
    <xf numFmtId="165" fontId="19" fillId="3" borderId="8" xfId="12" applyFont="1" applyFill="1" applyBorder="1" applyAlignment="1">
      <alignment horizontal="right" vertical="center" wrapText="1"/>
    </xf>
    <xf numFmtId="165" fontId="20" fillId="3" borderId="8" xfId="12" applyFont="1" applyFill="1" applyBorder="1" applyAlignment="1">
      <alignment horizontal="right" vertical="center" wrapText="1"/>
    </xf>
    <xf numFmtId="10" fontId="19" fillId="3" borderId="8" xfId="10" applyNumberFormat="1" applyFont="1" applyFill="1" applyBorder="1" applyAlignment="1">
      <alignment horizontal="right" vertical="center" wrapText="1"/>
    </xf>
    <xf numFmtId="49" fontId="1" fillId="3" borderId="10" xfId="0" applyNumberFormat="1" applyFont="1" applyFill="1" applyBorder="1" applyAlignment="1" applyProtection="1">
      <alignment horizontal="left" wrapText="1"/>
      <protection locked="0"/>
    </xf>
    <xf numFmtId="0" fontId="1" fillId="0" borderId="0" xfId="0" applyFont="1"/>
    <xf numFmtId="0" fontId="34" fillId="2" borderId="0" xfId="0" applyFont="1" applyFill="1" applyAlignment="1" applyProtection="1">
      <alignment horizontal="center"/>
      <protection locked="0"/>
    </xf>
    <xf numFmtId="0" fontId="17" fillId="3" borderId="0" xfId="0" applyFont="1" applyFill="1" applyAlignment="1">
      <alignment horizontal="center" vertical="center"/>
    </xf>
    <xf numFmtId="0" fontId="6" fillId="0" borderId="3" xfId="0" applyFont="1" applyBorder="1" applyAlignment="1">
      <alignment horizontal="center" vertical="center" wrapText="1"/>
    </xf>
    <xf numFmtId="0" fontId="32" fillId="0" borderId="0" xfId="0" applyFont="1" applyAlignment="1">
      <alignment horizontal="center" vertical="center" wrapText="1"/>
    </xf>
    <xf numFmtId="168" fontId="3" fillId="3" borderId="10" xfId="0" applyNumberFormat="1" applyFont="1" applyFill="1" applyBorder="1" applyAlignment="1" applyProtection="1">
      <alignment horizontal="right" vertical="center"/>
      <protection locked="0"/>
    </xf>
    <xf numFmtId="168" fontId="11" fillId="3" borderId="0" xfId="0" applyNumberFormat="1" applyFont="1" applyFill="1" applyAlignment="1" applyProtection="1">
      <alignment horizontal="right" vertical="center" wrapText="1"/>
      <protection locked="0"/>
    </xf>
    <xf numFmtId="168" fontId="3" fillId="3" borderId="11" xfId="12" applyNumberFormat="1" applyFont="1" applyFill="1" applyBorder="1" applyAlignment="1" applyProtection="1">
      <alignment horizontal="center" vertical="center" wrapText="1"/>
      <protection locked="0"/>
    </xf>
    <xf numFmtId="168" fontId="3" fillId="3" borderId="9" xfId="12" applyNumberFormat="1" applyFont="1" applyFill="1" applyBorder="1" applyAlignment="1" applyProtection="1">
      <alignment horizontal="center" vertical="center" wrapText="1"/>
      <protection locked="0"/>
    </xf>
    <xf numFmtId="168" fontId="3" fillId="3" borderId="0" xfId="12" applyNumberFormat="1" applyFont="1" applyFill="1" applyBorder="1" applyAlignment="1" applyProtection="1">
      <alignment horizontal="center" vertical="center" wrapText="1"/>
      <protection locked="0"/>
    </xf>
    <xf numFmtId="14" fontId="7" fillId="3" borderId="0" xfId="5" applyNumberFormat="1" applyFont="1" applyFill="1" applyAlignment="1">
      <alignment horizontal="left" vertical="center"/>
    </xf>
    <xf numFmtId="0" fontId="0" fillId="0" borderId="0" xfId="0" applyAlignment="1" applyProtection="1">
      <alignment horizontal="right" vertical="center"/>
      <protection locked="0"/>
    </xf>
    <xf numFmtId="17" fontId="1" fillId="0" borderId="16" xfId="0" applyNumberFormat="1"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29" fillId="3" borderId="0" xfId="5" applyFont="1" applyFill="1" applyAlignment="1" applyProtection="1">
      <alignment horizontal="center"/>
      <protection locked="0"/>
    </xf>
    <xf numFmtId="0" fontId="4" fillId="2" borderId="3" xfId="0" applyFont="1" applyFill="1" applyBorder="1" applyAlignment="1" applyProtection="1">
      <alignment horizontal="center" vertical="center"/>
      <protection locked="0"/>
    </xf>
    <xf numFmtId="0" fontId="40" fillId="3" borderId="0" xfId="5" applyFont="1" applyFill="1" applyAlignment="1">
      <alignment vertical="center"/>
    </xf>
    <xf numFmtId="2" fontId="32" fillId="4" borderId="19" xfId="0" applyNumberFormat="1" applyFont="1" applyFill="1" applyBorder="1" applyAlignment="1">
      <alignment horizontal="center" vertical="center" wrapText="1"/>
    </xf>
    <xf numFmtId="2" fontId="32" fillId="5" borderId="19" xfId="0" applyNumberFormat="1" applyFont="1" applyFill="1" applyBorder="1" applyAlignment="1">
      <alignment horizontal="center" vertical="center" wrapText="1"/>
    </xf>
    <xf numFmtId="0" fontId="32" fillId="6" borderId="19" xfId="0" applyFont="1" applyFill="1" applyBorder="1" applyAlignment="1">
      <alignment horizontal="center" vertical="center" wrapText="1"/>
    </xf>
    <xf numFmtId="0" fontId="32" fillId="7" borderId="0" xfId="0" applyFont="1" applyFill="1" applyAlignment="1">
      <alignment horizontal="center" vertical="center" wrapText="1"/>
    </xf>
    <xf numFmtId="168" fontId="0" fillId="7" borderId="0" xfId="0" applyNumberFormat="1" applyFill="1"/>
    <xf numFmtId="168" fontId="33" fillId="7" borderId="0" xfId="0" applyNumberFormat="1" applyFont="1" applyFill="1" applyAlignment="1">
      <alignment horizontal="center" vertical="center" wrapText="1"/>
    </xf>
    <xf numFmtId="0" fontId="0" fillId="7" borderId="0" xfId="0" applyFill="1"/>
    <xf numFmtId="0" fontId="0" fillId="0" borderId="0" xfId="0" applyAlignment="1">
      <alignment horizontal="center" vertical="center"/>
    </xf>
    <xf numFmtId="2" fontId="0" fillId="0" borderId="0" xfId="0" applyNumberFormat="1"/>
    <xf numFmtId="0" fontId="17" fillId="0" borderId="0" xfId="0" applyFont="1" applyAlignment="1">
      <alignment horizontal="center" vertical="center"/>
    </xf>
    <xf numFmtId="0" fontId="6" fillId="0" borderId="0" xfId="0" applyFont="1" applyAlignment="1">
      <alignment horizontal="left" vertical="center"/>
    </xf>
    <xf numFmtId="0" fontId="6" fillId="0" borderId="0" xfId="0" applyFont="1"/>
    <xf numFmtId="0" fontId="0" fillId="0" borderId="0" xfId="0" applyAlignment="1">
      <alignment horizontal="left" vertical="center"/>
    </xf>
    <xf numFmtId="0" fontId="1" fillId="0" borderId="0" xfId="0" applyFont="1" applyAlignment="1">
      <alignment horizontal="center" vertical="center"/>
    </xf>
    <xf numFmtId="0" fontId="0" fillId="0" borderId="0" xfId="0" applyAlignment="1">
      <alignment horizontal="right" vertical="center"/>
    </xf>
    <xf numFmtId="168" fontId="0" fillId="0" borderId="0" xfId="0" applyNumberFormat="1" applyAlignment="1">
      <alignment horizontal="right" vertical="center"/>
    </xf>
    <xf numFmtId="1" fontId="0" fillId="0" borderId="0" xfId="0" applyNumberFormat="1" applyAlignment="1">
      <alignment horizontal="right" vertical="center"/>
    </xf>
    <xf numFmtId="4" fontId="0" fillId="0" borderId="0" xfId="0" applyNumberFormat="1" applyAlignment="1">
      <alignment horizontal="right" vertical="center"/>
    </xf>
    <xf numFmtId="0" fontId="33" fillId="3" borderId="0" xfId="0" applyFont="1" applyFill="1" applyAlignment="1">
      <alignment horizontal="center" vertical="center" wrapText="1"/>
    </xf>
    <xf numFmtId="168" fontId="33" fillId="0" borderId="0" xfId="0" applyNumberFormat="1" applyFont="1" applyAlignment="1">
      <alignment horizontal="center" vertical="center" wrapText="1"/>
    </xf>
    <xf numFmtId="4" fontId="33" fillId="3" borderId="0" xfId="0" applyNumberFormat="1" applyFont="1" applyFill="1" applyAlignment="1">
      <alignment horizontal="center" vertical="center" wrapText="1"/>
    </xf>
    <xf numFmtId="168" fontId="33" fillId="3" borderId="0" xfId="0" applyNumberFormat="1" applyFont="1" applyFill="1" applyAlignment="1">
      <alignment horizontal="center" vertical="center" wrapText="1"/>
    </xf>
    <xf numFmtId="0" fontId="33" fillId="3" borderId="0" xfId="0" applyFont="1" applyFill="1" applyAlignment="1">
      <alignment horizontal="left" vertical="center" wrapText="1"/>
    </xf>
    <xf numFmtId="0" fontId="0" fillId="0" borderId="4" xfId="0" applyBorder="1" applyAlignment="1">
      <alignment horizontal="right" vertical="center"/>
    </xf>
    <xf numFmtId="168" fontId="0" fillId="0" borderId="4" xfId="0" applyNumberFormat="1" applyBorder="1" applyAlignment="1">
      <alignment horizontal="right" vertical="center"/>
    </xf>
    <xf numFmtId="0" fontId="0" fillId="0" borderId="16" xfId="0" applyBorder="1" applyAlignment="1" applyProtection="1">
      <alignment horizontal="center" vertical="center"/>
      <protection locked="0"/>
    </xf>
    <xf numFmtId="4" fontId="0" fillId="0" borderId="19" xfId="0" applyNumberFormat="1" applyBorder="1"/>
    <xf numFmtId="168" fontId="15" fillId="3" borderId="1" xfId="0" applyNumberFormat="1" applyFont="1" applyFill="1" applyBorder="1" applyAlignment="1">
      <alignment vertical="center"/>
    </xf>
    <xf numFmtId="10" fontId="15" fillId="3" borderId="18" xfId="10" applyNumberFormat="1" applyFont="1" applyFill="1" applyBorder="1" applyAlignment="1" applyProtection="1">
      <alignment horizontal="right" vertical="center"/>
    </xf>
    <xf numFmtId="0" fontId="3" fillId="3" borderId="18" xfId="0" applyFont="1" applyFill="1" applyBorder="1" applyAlignment="1" applyProtection="1">
      <alignment horizontal="center" vertical="center" wrapText="1"/>
      <protection locked="0"/>
    </xf>
    <xf numFmtId="165" fontId="1" fillId="3" borderId="21" xfId="12" applyFont="1" applyFill="1" applyBorder="1" applyAlignment="1" applyProtection="1">
      <alignment horizontal="right" vertical="center"/>
    </xf>
    <xf numFmtId="10" fontId="1" fillId="3" borderId="21" xfId="12" applyNumberFormat="1" applyFont="1" applyFill="1" applyBorder="1" applyAlignment="1" applyProtection="1">
      <alignment horizontal="right" vertical="center"/>
    </xf>
    <xf numFmtId="49" fontId="0" fillId="3" borderId="0" xfId="0" applyNumberFormat="1" applyFill="1" applyProtection="1">
      <protection locked="0"/>
    </xf>
    <xf numFmtId="4" fontId="0" fillId="3" borderId="19" xfId="0" applyNumberFormat="1" applyFill="1" applyBorder="1"/>
    <xf numFmtId="0" fontId="3" fillId="3" borderId="0" xfId="5" applyFont="1" applyFill="1" applyAlignment="1">
      <alignment horizontal="left" vertical="center"/>
    </xf>
    <xf numFmtId="0" fontId="3" fillId="3" borderId="0" xfId="5" applyFont="1" applyFill="1" applyAlignment="1">
      <alignment horizontal="right" vertical="center"/>
    </xf>
    <xf numFmtId="0" fontId="3" fillId="3" borderId="8" xfId="5" applyFont="1" applyFill="1" applyBorder="1" applyAlignment="1">
      <alignment horizontal="left" vertical="center"/>
    </xf>
    <xf numFmtId="0" fontId="3" fillId="3" borderId="7" xfId="5" applyFont="1" applyFill="1" applyBorder="1" applyAlignment="1">
      <alignment horizontal="left" vertical="center"/>
    </xf>
    <xf numFmtId="0" fontId="15" fillId="3" borderId="0" xfId="0" applyFont="1" applyFill="1" applyAlignment="1">
      <alignment horizontal="left" vertical="center"/>
    </xf>
    <xf numFmtId="165" fontId="15" fillId="3" borderId="6" xfId="12" applyFont="1" applyFill="1" applyBorder="1" applyAlignment="1" applyProtection="1">
      <alignment horizontal="right" vertical="center"/>
    </xf>
    <xf numFmtId="10" fontId="15" fillId="3" borderId="6" xfId="10" applyNumberFormat="1" applyFont="1" applyFill="1" applyBorder="1" applyAlignment="1" applyProtection="1">
      <alignment horizontal="right" vertical="center"/>
    </xf>
    <xf numFmtId="4" fontId="15" fillId="3" borderId="0" xfId="0" applyNumberFormat="1" applyFont="1" applyFill="1" applyAlignment="1">
      <alignment horizontal="right" vertical="center"/>
    </xf>
    <xf numFmtId="10" fontId="15" fillId="3" borderId="0" xfId="10" applyNumberFormat="1" applyFont="1" applyFill="1" applyBorder="1" applyAlignment="1" applyProtection="1">
      <alignment horizontal="right" vertical="center"/>
    </xf>
    <xf numFmtId="0" fontId="15" fillId="3" borderId="8" xfId="5" applyFont="1" applyFill="1" applyBorder="1" applyAlignment="1">
      <alignment horizontal="right" vertical="center" wrapText="1"/>
    </xf>
    <xf numFmtId="10" fontId="15" fillId="3" borderId="8" xfId="10" applyNumberFormat="1" applyFont="1" applyFill="1" applyBorder="1" applyAlignment="1">
      <alignment horizontal="right" vertical="center" wrapText="1"/>
    </xf>
    <xf numFmtId="0" fontId="15" fillId="3" borderId="0" xfId="5" applyFont="1" applyFill="1" applyAlignment="1">
      <alignment horizontal="left" vertical="center"/>
    </xf>
    <xf numFmtId="0" fontId="15" fillId="3" borderId="0" xfId="5" applyFont="1" applyFill="1" applyAlignment="1">
      <alignment horizontal="right" vertical="center" wrapText="1"/>
    </xf>
    <xf numFmtId="10" fontId="20" fillId="3" borderId="0" xfId="10" applyNumberFormat="1" applyFont="1" applyFill="1" applyBorder="1" applyAlignment="1">
      <alignment horizontal="right" vertical="center" wrapText="1"/>
    </xf>
    <xf numFmtId="0" fontId="3" fillId="3" borderId="22" xfId="0" applyFont="1" applyFill="1" applyBorder="1" applyAlignment="1">
      <alignment horizontal="left" vertical="center" wrapText="1"/>
    </xf>
    <xf numFmtId="165" fontId="19" fillId="3" borderId="22" xfId="12" applyFont="1" applyFill="1" applyBorder="1" applyAlignment="1">
      <alignment horizontal="right" vertical="center" wrapText="1"/>
    </xf>
    <xf numFmtId="10" fontId="19" fillId="3" borderId="22" xfId="10" applyNumberFormat="1" applyFont="1" applyFill="1" applyBorder="1" applyAlignment="1">
      <alignment horizontal="right" vertical="center" wrapText="1"/>
    </xf>
    <xf numFmtId="0" fontId="15" fillId="4" borderId="1" xfId="5" applyFont="1" applyFill="1" applyBorder="1" applyAlignment="1">
      <alignment horizontal="left" vertical="center" wrapText="1"/>
    </xf>
    <xf numFmtId="4" fontId="15" fillId="4" borderId="1" xfId="5" applyNumberFormat="1" applyFont="1" applyFill="1" applyBorder="1" applyAlignment="1">
      <alignment horizontal="right" vertical="center" wrapText="1"/>
    </xf>
    <xf numFmtId="10" fontId="15" fillId="4" borderId="1" xfId="10" applyNumberFormat="1" applyFont="1" applyFill="1" applyBorder="1" applyAlignment="1">
      <alignment horizontal="right" vertical="center" wrapText="1"/>
    </xf>
    <xf numFmtId="0" fontId="15" fillId="4" borderId="1" xfId="5" applyFont="1" applyFill="1" applyBorder="1" applyAlignment="1">
      <alignment horizontal="right" vertical="center" wrapText="1"/>
    </xf>
    <xf numFmtId="0" fontId="15" fillId="4" borderId="1" xfId="0" applyFont="1" applyFill="1" applyBorder="1" applyAlignment="1">
      <alignment horizontal="left" vertical="center" wrapText="1"/>
    </xf>
    <xf numFmtId="0" fontId="15" fillId="4" borderId="2" xfId="0" applyFont="1" applyFill="1" applyBorder="1" applyAlignment="1">
      <alignment horizontal="left" vertical="center"/>
    </xf>
    <xf numFmtId="10" fontId="15" fillId="4" borderId="2" xfId="10" applyNumberFormat="1" applyFont="1" applyFill="1" applyBorder="1" applyAlignment="1" applyProtection="1">
      <alignment horizontal="right" vertical="center"/>
    </xf>
    <xf numFmtId="0" fontId="15" fillId="4" borderId="1" xfId="0" applyFont="1" applyFill="1" applyBorder="1" applyAlignment="1">
      <alignment horizontal="left" vertical="center"/>
    </xf>
    <xf numFmtId="4" fontId="15" fillId="4" borderId="1" xfId="0" applyNumberFormat="1" applyFont="1" applyFill="1" applyBorder="1" applyAlignment="1">
      <alignment horizontal="right" vertical="center"/>
    </xf>
    <xf numFmtId="10" fontId="15" fillId="4" borderId="1" xfId="10" applyNumberFormat="1" applyFont="1" applyFill="1" applyBorder="1" applyAlignment="1" applyProtection="1">
      <alignment horizontal="right" vertical="center"/>
    </xf>
    <xf numFmtId="0" fontId="15" fillId="8" borderId="0" xfId="0" applyFont="1" applyFill="1" applyAlignment="1">
      <alignment horizontal="left" vertical="center" wrapText="1"/>
    </xf>
    <xf numFmtId="0" fontId="15" fillId="9" borderId="1" xfId="0" applyFont="1" applyFill="1" applyBorder="1" applyAlignment="1">
      <alignment horizontal="left" vertical="center" wrapText="1"/>
    </xf>
    <xf numFmtId="10" fontId="15" fillId="9" borderId="1" xfId="10" applyNumberFormat="1" applyFont="1" applyFill="1" applyBorder="1" applyAlignment="1" applyProtection="1">
      <alignment horizontal="center" vertical="center"/>
    </xf>
    <xf numFmtId="0" fontId="15" fillId="10" borderId="1" xfId="0" applyFont="1" applyFill="1" applyBorder="1" applyAlignment="1">
      <alignment horizontal="left" vertical="center" wrapText="1"/>
    </xf>
    <xf numFmtId="4" fontId="15" fillId="10" borderId="1" xfId="0" applyNumberFormat="1" applyFont="1" applyFill="1" applyBorder="1" applyAlignment="1">
      <alignment horizontal="center" vertical="center"/>
    </xf>
    <xf numFmtId="10" fontId="15" fillId="10" borderId="1" xfId="10" applyNumberFormat="1" applyFont="1" applyFill="1" applyBorder="1" applyAlignment="1" applyProtection="1">
      <alignment horizontal="center" vertical="center"/>
    </xf>
    <xf numFmtId="0" fontId="15" fillId="9" borderId="0" xfId="0" applyFont="1" applyFill="1" applyAlignment="1">
      <alignment horizontal="left" vertical="center" wrapText="1"/>
    </xf>
    <xf numFmtId="0" fontId="15" fillId="9" borderId="0" xfId="0" applyFont="1" applyFill="1" applyAlignment="1">
      <alignment vertical="center" wrapText="1"/>
    </xf>
    <xf numFmtId="0" fontId="15" fillId="9" borderId="6" xfId="0" applyFont="1" applyFill="1" applyBorder="1" applyAlignment="1">
      <alignment horizontal="center" vertical="center"/>
    </xf>
    <xf numFmtId="10" fontId="15" fillId="9" borderId="6" xfId="10" applyNumberFormat="1" applyFont="1" applyFill="1" applyBorder="1" applyAlignment="1" applyProtection="1">
      <alignment horizontal="center" vertical="center"/>
    </xf>
    <xf numFmtId="165" fontId="15" fillId="9" borderId="1" xfId="12" applyFont="1" applyFill="1" applyBorder="1" applyAlignment="1" applyProtection="1">
      <alignment horizontal="right" vertical="center"/>
    </xf>
    <xf numFmtId="10" fontId="3" fillId="9" borderId="1" xfId="10" applyNumberFormat="1" applyFont="1" applyFill="1" applyBorder="1" applyAlignment="1" applyProtection="1">
      <alignment horizontal="right" vertical="center"/>
    </xf>
    <xf numFmtId="0" fontId="15" fillId="9" borderId="1" xfId="0" applyFont="1" applyFill="1" applyBorder="1" applyAlignment="1">
      <alignment horizontal="left" vertical="center"/>
    </xf>
    <xf numFmtId="165" fontId="3" fillId="9" borderId="1" xfId="12" applyFont="1" applyFill="1" applyBorder="1" applyAlignment="1" applyProtection="1">
      <alignment horizontal="right" vertical="center"/>
      <protection locked="0"/>
    </xf>
    <xf numFmtId="165" fontId="3" fillId="8" borderId="0" xfId="12" applyFont="1" applyFill="1" applyBorder="1" applyAlignment="1" applyProtection="1">
      <alignment horizontal="right" vertical="center"/>
    </xf>
    <xf numFmtId="10" fontId="3" fillId="8" borderId="0" xfId="10" applyNumberFormat="1" applyFont="1" applyFill="1" applyBorder="1" applyAlignment="1" applyProtection="1">
      <alignment horizontal="right" vertical="center"/>
    </xf>
    <xf numFmtId="0" fontId="15" fillId="8" borderId="0" xfId="0" applyFont="1" applyFill="1" applyAlignment="1">
      <alignment vertical="center"/>
    </xf>
    <xf numFmtId="0" fontId="21" fillId="8" borderId="0" xfId="0" applyFont="1" applyFill="1" applyAlignment="1">
      <alignment vertical="center" wrapText="1"/>
    </xf>
    <xf numFmtId="165" fontId="3" fillId="8" borderId="0" xfId="12" applyFont="1" applyFill="1" applyBorder="1" applyAlignment="1" applyProtection="1">
      <alignment horizontal="center" vertical="center"/>
    </xf>
    <xf numFmtId="10" fontId="3" fillId="8" borderId="0" xfId="10" applyNumberFormat="1" applyFont="1" applyFill="1" applyBorder="1" applyAlignment="1" applyProtection="1">
      <alignment horizontal="center" vertical="center"/>
    </xf>
    <xf numFmtId="165" fontId="3" fillId="8" borderId="8" xfId="12" applyFont="1" applyFill="1" applyBorder="1" applyAlignment="1" applyProtection="1">
      <alignment horizontal="center" vertical="center"/>
    </xf>
    <xf numFmtId="10" fontId="3" fillId="8" borderId="8" xfId="10" applyNumberFormat="1" applyFont="1" applyFill="1" applyBorder="1" applyAlignment="1" applyProtection="1">
      <alignment horizontal="center" vertical="center"/>
    </xf>
    <xf numFmtId="0" fontId="3" fillId="8" borderId="8" xfId="12" applyNumberFormat="1" applyFont="1" applyFill="1" applyBorder="1" applyAlignment="1" applyProtection="1">
      <alignment horizontal="center" vertical="center"/>
    </xf>
    <xf numFmtId="165" fontId="3" fillId="8" borderId="0" xfId="12" applyFont="1" applyFill="1" applyBorder="1" applyAlignment="1" applyProtection="1">
      <alignment horizontal="right" vertical="center"/>
      <protection locked="0"/>
    </xf>
    <xf numFmtId="0" fontId="15" fillId="9" borderId="2" xfId="0" applyFont="1" applyFill="1" applyBorder="1" applyAlignment="1">
      <alignment vertical="center"/>
    </xf>
    <xf numFmtId="0" fontId="15" fillId="9" borderId="2" xfId="0" applyFont="1" applyFill="1" applyBorder="1" applyAlignment="1">
      <alignment horizontal="left" vertical="center" wrapText="1"/>
    </xf>
    <xf numFmtId="165" fontId="15" fillId="9" borderId="1" xfId="12" applyFont="1" applyFill="1" applyBorder="1" applyAlignment="1" applyProtection="1">
      <alignment horizontal="center" vertical="center"/>
    </xf>
    <xf numFmtId="165" fontId="3" fillId="9" borderId="2" xfId="12" applyFont="1" applyFill="1" applyBorder="1" applyAlignment="1" applyProtection="1">
      <alignment horizontal="right" vertical="center"/>
      <protection locked="0"/>
    </xf>
    <xf numFmtId="165" fontId="15" fillId="9" borderId="2" xfId="12" applyFont="1" applyFill="1" applyBorder="1" applyAlignment="1" applyProtection="1">
      <alignment horizontal="right" vertical="center"/>
    </xf>
    <xf numFmtId="10" fontId="15" fillId="9" borderId="2" xfId="10" applyNumberFormat="1" applyFont="1" applyFill="1" applyBorder="1" applyAlignment="1" applyProtection="1">
      <alignment horizontal="right" vertical="center"/>
    </xf>
    <xf numFmtId="165" fontId="3" fillId="9" borderId="0" xfId="12" applyFont="1" applyFill="1" applyBorder="1" applyAlignment="1" applyProtection="1">
      <alignment horizontal="right" vertical="center"/>
    </xf>
    <xf numFmtId="165" fontId="15" fillId="9" borderId="0" xfId="12" applyFont="1" applyFill="1" applyBorder="1" applyAlignment="1" applyProtection="1">
      <alignment horizontal="right" vertical="center"/>
    </xf>
    <xf numFmtId="10" fontId="3" fillId="9" borderId="0" xfId="10" applyNumberFormat="1" applyFont="1" applyFill="1" applyBorder="1" applyAlignment="1" applyProtection="1">
      <alignment horizontal="right" vertical="center"/>
    </xf>
    <xf numFmtId="0" fontId="15" fillId="4" borderId="1" xfId="0" applyFont="1" applyFill="1" applyBorder="1" applyAlignment="1">
      <alignment vertical="center" wrapText="1"/>
    </xf>
    <xf numFmtId="165" fontId="15" fillId="4" borderId="1" xfId="12" applyFont="1" applyFill="1" applyBorder="1" applyAlignment="1" applyProtection="1">
      <alignment horizontal="right" vertical="center"/>
    </xf>
    <xf numFmtId="0" fontId="15" fillId="4" borderId="2" xfId="0" applyFont="1" applyFill="1" applyBorder="1" applyAlignment="1">
      <alignment vertical="center" wrapText="1"/>
    </xf>
    <xf numFmtId="165" fontId="15" fillId="4" borderId="2" xfId="12" applyFont="1" applyFill="1" applyBorder="1" applyAlignment="1" applyProtection="1">
      <alignment horizontal="right" vertical="center"/>
    </xf>
    <xf numFmtId="165" fontId="20" fillId="4" borderId="1" xfId="12" applyFont="1" applyFill="1" applyBorder="1" applyAlignment="1">
      <alignment horizontal="right" vertical="center" wrapText="1"/>
    </xf>
    <xf numFmtId="10" fontId="20" fillId="4" borderId="1" xfId="10" applyNumberFormat="1" applyFont="1" applyFill="1" applyBorder="1" applyAlignment="1">
      <alignment horizontal="right" vertical="center" wrapText="1"/>
    </xf>
    <xf numFmtId="0" fontId="15" fillId="4" borderId="1" xfId="5" applyFont="1" applyFill="1" applyBorder="1" applyAlignment="1">
      <alignment horizontal="left" vertical="center"/>
    </xf>
    <xf numFmtId="0" fontId="17" fillId="4" borderId="1" xfId="0" applyFont="1" applyFill="1" applyBorder="1" applyAlignment="1">
      <alignment horizontal="center" vertical="center"/>
    </xf>
    <xf numFmtId="168" fontId="15" fillId="4" borderId="0" xfId="0" applyNumberFormat="1" applyFont="1" applyFill="1" applyAlignment="1">
      <alignment vertical="center"/>
    </xf>
    <xf numFmtId="10" fontId="15" fillId="4" borderId="1" xfId="10" applyNumberFormat="1" applyFont="1" applyFill="1" applyBorder="1" applyAlignment="1" applyProtection="1">
      <alignment horizontal="right" vertical="center"/>
      <protection locked="0"/>
    </xf>
    <xf numFmtId="168" fontId="15" fillId="4" borderId="1" xfId="5" applyNumberFormat="1" applyFont="1" applyFill="1" applyBorder="1" applyAlignment="1">
      <alignment horizontal="right" vertical="center" wrapText="1"/>
    </xf>
    <xf numFmtId="0" fontId="3" fillId="3" borderId="3" xfId="5" applyFont="1" applyFill="1" applyBorder="1" applyAlignment="1">
      <alignment horizontal="left" vertical="center"/>
    </xf>
    <xf numFmtId="0" fontId="3" fillId="3" borderId="3" xfId="5" applyFont="1" applyFill="1" applyBorder="1" applyAlignment="1">
      <alignment horizontal="left" vertical="center" wrapText="1"/>
    </xf>
    <xf numFmtId="165" fontId="19" fillId="3" borderId="3" xfId="12" applyFont="1" applyFill="1" applyBorder="1" applyAlignment="1">
      <alignment horizontal="right" vertical="center" wrapText="1"/>
    </xf>
    <xf numFmtId="10" fontId="19" fillId="3" borderId="3" xfId="10" applyNumberFormat="1" applyFont="1" applyFill="1" applyBorder="1" applyAlignment="1">
      <alignment horizontal="right" vertical="center" wrapText="1"/>
    </xf>
    <xf numFmtId="0" fontId="3" fillId="3" borderId="22" xfId="0" applyFont="1" applyFill="1" applyBorder="1" applyAlignment="1">
      <alignment horizontal="left" vertical="center"/>
    </xf>
    <xf numFmtId="0" fontId="3" fillId="3" borderId="3" xfId="0" applyFont="1" applyFill="1" applyBorder="1" applyAlignment="1">
      <alignment horizontal="left" vertical="center"/>
    </xf>
    <xf numFmtId="0" fontId="3" fillId="3" borderId="3" xfId="0" applyFont="1" applyFill="1" applyBorder="1" applyAlignment="1">
      <alignment horizontal="left" vertical="center" wrapText="1"/>
    </xf>
    <xf numFmtId="0" fontId="6" fillId="4" borderId="3" xfId="0" applyFont="1" applyFill="1" applyBorder="1" applyAlignment="1">
      <alignment horizontal="center" vertical="center" wrapText="1"/>
    </xf>
    <xf numFmtId="0" fontId="32" fillId="4" borderId="3" xfId="0" applyFont="1" applyFill="1" applyBorder="1" applyAlignment="1">
      <alignment horizontal="center" vertical="center" wrapText="1"/>
    </xf>
    <xf numFmtId="0" fontId="3" fillId="4" borderId="1" xfId="0" applyFont="1" applyFill="1" applyBorder="1" applyAlignment="1">
      <alignment horizontal="right" vertical="center"/>
    </xf>
    <xf numFmtId="0" fontId="3" fillId="4" borderId="1" xfId="0" applyFont="1" applyFill="1" applyBorder="1" applyAlignment="1">
      <alignment horizontal="left" vertical="center" wrapText="1"/>
    </xf>
    <xf numFmtId="0" fontId="15" fillId="4" borderId="1" xfId="0" applyFont="1" applyFill="1" applyBorder="1" applyAlignment="1">
      <alignment horizontal="right" vertical="center"/>
    </xf>
    <xf numFmtId="165" fontId="3" fillId="4" borderId="1" xfId="0" applyNumberFormat="1" applyFont="1" applyFill="1" applyBorder="1" applyAlignment="1">
      <alignment horizontal="right" vertical="center"/>
    </xf>
    <xf numFmtId="0" fontId="3" fillId="9" borderId="2" xfId="0" applyFont="1" applyFill="1" applyBorder="1" applyAlignment="1">
      <alignment vertical="center"/>
    </xf>
    <xf numFmtId="0" fontId="15" fillId="9" borderId="2" xfId="0" applyFont="1" applyFill="1" applyBorder="1" applyAlignment="1">
      <alignment horizontal="right" vertical="center" wrapText="1"/>
    </xf>
    <xf numFmtId="0" fontId="3" fillId="9" borderId="7" xfId="0" applyFont="1" applyFill="1" applyBorder="1" applyAlignment="1">
      <alignment vertical="center"/>
    </xf>
    <xf numFmtId="165" fontId="15" fillId="9" borderId="7" xfId="12" applyFont="1" applyFill="1" applyBorder="1" applyAlignment="1" applyProtection="1">
      <alignment horizontal="right" vertical="center"/>
    </xf>
    <xf numFmtId="10" fontId="15" fillId="9" borderId="7" xfId="10" applyNumberFormat="1" applyFont="1" applyFill="1" applyBorder="1" applyAlignment="1" applyProtection="1">
      <alignment horizontal="right" vertical="center"/>
    </xf>
    <xf numFmtId="0" fontId="3" fillId="3" borderId="18" xfId="0" applyFont="1" applyFill="1" applyBorder="1" applyAlignment="1" applyProtection="1">
      <alignment horizontal="left" vertical="center" wrapText="1"/>
      <protection locked="0"/>
    </xf>
    <xf numFmtId="165" fontId="3" fillId="3" borderId="18" xfId="12" applyFont="1" applyFill="1" applyBorder="1" applyAlignment="1" applyProtection="1">
      <alignment horizontal="right" vertical="center"/>
      <protection locked="0"/>
    </xf>
    <xf numFmtId="0" fontId="15" fillId="4" borderId="4" xfId="0" applyFont="1" applyFill="1" applyBorder="1" applyAlignment="1" applyProtection="1">
      <alignment horizontal="center" vertical="center" wrapText="1"/>
      <protection locked="0"/>
    </xf>
    <xf numFmtId="17" fontId="15" fillId="4" borderId="3" xfId="0" applyNumberFormat="1" applyFont="1" applyFill="1" applyBorder="1" applyAlignment="1">
      <alignment horizontal="left" vertical="center" wrapText="1"/>
    </xf>
    <xf numFmtId="167" fontId="15" fillId="4" borderId="3" xfId="12" applyNumberFormat="1" applyFont="1" applyFill="1" applyBorder="1" applyAlignment="1">
      <alignment horizontal="right" vertical="center" wrapText="1"/>
    </xf>
    <xf numFmtId="17" fontId="15" fillId="4" borderId="3" xfId="0" applyNumberFormat="1" applyFont="1" applyFill="1" applyBorder="1" applyAlignment="1">
      <alignment horizontal="center" vertical="center" wrapText="1"/>
    </xf>
    <xf numFmtId="165" fontId="15" fillId="4" borderId="21" xfId="12" applyFont="1" applyFill="1" applyBorder="1" applyAlignment="1">
      <alignment horizontal="right" vertical="center" wrapText="1"/>
    </xf>
    <xf numFmtId="165" fontId="15" fillId="4" borderId="3" xfId="12" applyFont="1" applyFill="1" applyBorder="1" applyAlignment="1">
      <alignment horizontal="right" vertical="center" wrapText="1"/>
    </xf>
    <xf numFmtId="165" fontId="15" fillId="4" borderId="3" xfId="12" applyFont="1" applyFill="1" applyBorder="1" applyAlignment="1">
      <alignment horizontal="center" vertical="center" wrapText="1"/>
    </xf>
    <xf numFmtId="165" fontId="15" fillId="4" borderId="20" xfId="12" applyFont="1" applyFill="1" applyBorder="1" applyAlignment="1">
      <alignment horizontal="right" vertical="center" wrapText="1"/>
    </xf>
    <xf numFmtId="165" fontId="15" fillId="4" borderId="21" xfId="12" applyFont="1" applyFill="1" applyBorder="1" applyAlignment="1">
      <alignment horizontal="center" vertical="center" wrapText="1"/>
    </xf>
    <xf numFmtId="17" fontId="15" fillId="4" borderId="30" xfId="0" applyNumberFormat="1"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3" xfId="0" applyFont="1" applyFill="1" applyBorder="1" applyAlignment="1">
      <alignment horizontal="center" vertical="center"/>
    </xf>
    <xf numFmtId="4" fontId="10" fillId="4" borderId="3" xfId="0" applyNumberFormat="1" applyFont="1" applyFill="1" applyBorder="1" applyAlignment="1">
      <alignment horizontal="center" vertical="center"/>
    </xf>
    <xf numFmtId="0" fontId="10" fillId="4" borderId="3" xfId="0" applyFont="1" applyFill="1" applyBorder="1" applyAlignment="1">
      <alignment horizontal="right" vertical="center" wrapText="1"/>
    </xf>
    <xf numFmtId="0" fontId="10" fillId="4" borderId="3" xfId="0" applyFont="1" applyFill="1" applyBorder="1" applyAlignment="1">
      <alignment horizontal="right" vertical="center"/>
    </xf>
    <xf numFmtId="166" fontId="11" fillId="4" borderId="3" xfId="0" applyNumberFormat="1" applyFont="1" applyFill="1" applyBorder="1" applyAlignment="1">
      <alignment horizontal="right" vertical="center" wrapText="1"/>
    </xf>
    <xf numFmtId="0" fontId="11" fillId="4" borderId="3" xfId="0" applyFont="1" applyFill="1" applyBorder="1" applyAlignment="1">
      <alignment horizontal="left" vertical="center" wrapText="1"/>
    </xf>
    <xf numFmtId="0" fontId="3" fillId="0" borderId="10" xfId="0" applyFont="1" applyBorder="1" applyAlignment="1" applyProtection="1">
      <alignment horizontal="left" vertical="center" wrapText="1"/>
      <protection locked="0"/>
    </xf>
    <xf numFmtId="4" fontId="15" fillId="4" borderId="3" xfId="5" applyNumberFormat="1" applyFont="1" applyFill="1" applyBorder="1" applyAlignment="1">
      <alignment horizontal="center" vertical="center" wrapText="1"/>
    </xf>
    <xf numFmtId="1" fontId="6" fillId="2" borderId="1" xfId="0" applyNumberFormat="1" applyFont="1" applyFill="1" applyBorder="1" applyAlignment="1">
      <alignment horizontal="center" vertical="center" wrapText="1"/>
    </xf>
    <xf numFmtId="0" fontId="3" fillId="4" borderId="3" xfId="0" applyFont="1" applyFill="1" applyBorder="1" applyAlignment="1">
      <alignment horizontal="right" vertical="center"/>
    </xf>
    <xf numFmtId="0" fontId="3" fillId="4" borderId="3" xfId="0" applyFont="1" applyFill="1" applyBorder="1" applyAlignment="1">
      <alignment horizontal="left" vertical="center" wrapText="1"/>
    </xf>
    <xf numFmtId="0" fontId="15" fillId="4" borderId="3" xfId="0" applyFont="1" applyFill="1" applyBorder="1" applyAlignment="1">
      <alignment horizontal="right" vertical="center"/>
    </xf>
    <xf numFmtId="165" fontId="3" fillId="4" borderId="3" xfId="0" applyNumberFormat="1" applyFont="1" applyFill="1" applyBorder="1" applyAlignment="1">
      <alignment horizontal="right" vertical="center"/>
    </xf>
    <xf numFmtId="0" fontId="15" fillId="4" borderId="8" xfId="0" applyFont="1" applyFill="1" applyBorder="1" applyAlignment="1">
      <alignment horizontal="center" vertical="center" wrapText="1"/>
    </xf>
    <xf numFmtId="0" fontId="15" fillId="4" borderId="4" xfId="0" applyFont="1" applyFill="1" applyBorder="1" applyAlignment="1">
      <alignment horizontal="center" vertical="center" wrapText="1"/>
    </xf>
    <xf numFmtId="167" fontId="15" fillId="3" borderId="0" xfId="12" applyNumberFormat="1" applyFont="1" applyFill="1" applyBorder="1" applyAlignment="1" applyProtection="1">
      <alignment horizontal="right" vertical="center" wrapText="1"/>
    </xf>
    <xf numFmtId="0" fontId="15" fillId="4" borderId="3" xfId="0" applyFont="1" applyFill="1" applyBorder="1" applyAlignment="1">
      <alignment horizontal="left" vertical="center"/>
    </xf>
    <xf numFmtId="0" fontId="15" fillId="4" borderId="3" xfId="0" applyFont="1" applyFill="1" applyBorder="1" applyAlignment="1">
      <alignment horizontal="center" vertical="center" wrapText="1"/>
    </xf>
    <xf numFmtId="165" fontId="15" fillId="4" borderId="3" xfId="12" applyFont="1" applyFill="1" applyBorder="1" applyAlignment="1" applyProtection="1">
      <alignment horizontal="right" vertical="center" wrapText="1"/>
    </xf>
    <xf numFmtId="0" fontId="15" fillId="4" borderId="8" xfId="0" applyFont="1" applyFill="1" applyBorder="1" applyAlignment="1">
      <alignment vertical="center" wrapText="1"/>
    </xf>
    <xf numFmtId="167" fontId="15" fillId="4" borderId="3" xfId="12" applyNumberFormat="1" applyFont="1" applyFill="1" applyBorder="1" applyAlignment="1" applyProtection="1">
      <alignment horizontal="right" vertical="center" wrapText="1"/>
    </xf>
    <xf numFmtId="49" fontId="1" fillId="3" borderId="9" xfId="0" applyNumberFormat="1" applyFont="1" applyFill="1" applyBorder="1" applyAlignment="1">
      <alignment horizontal="left" wrapText="1"/>
    </xf>
    <xf numFmtId="0" fontId="6" fillId="4" borderId="20" xfId="0" applyFont="1" applyFill="1" applyBorder="1" applyAlignment="1">
      <alignment horizontal="center" vertical="center"/>
    </xf>
    <xf numFmtId="0" fontId="6" fillId="4" borderId="20" xfId="0" applyFont="1" applyFill="1" applyBorder="1" applyAlignment="1">
      <alignment horizontal="center" vertical="center" wrapText="1"/>
    </xf>
    <xf numFmtId="168" fontId="15" fillId="4" borderId="31" xfId="0" applyNumberFormat="1" applyFont="1" applyFill="1" applyBorder="1" applyAlignment="1">
      <alignment horizontal="center" vertical="center" wrapText="1"/>
    </xf>
    <xf numFmtId="169" fontId="15" fillId="4" borderId="30" xfId="0" applyNumberFormat="1" applyFont="1" applyFill="1" applyBorder="1" applyAlignment="1">
      <alignment horizontal="center" vertical="center" wrapText="1"/>
    </xf>
    <xf numFmtId="169" fontId="15" fillId="4" borderId="3" xfId="0" applyNumberFormat="1" applyFont="1" applyFill="1" applyBorder="1" applyAlignment="1">
      <alignment horizontal="center" vertical="center" wrapText="1"/>
    </xf>
    <xf numFmtId="0" fontId="6" fillId="4" borderId="31" xfId="0" applyFont="1" applyFill="1" applyBorder="1" applyAlignment="1">
      <alignment horizontal="center" vertical="center" wrapText="1"/>
    </xf>
    <xf numFmtId="169" fontId="15" fillId="4" borderId="24" xfId="0" applyNumberFormat="1" applyFont="1" applyFill="1" applyBorder="1" applyAlignment="1">
      <alignment horizontal="center" vertical="center" wrapText="1"/>
    </xf>
    <xf numFmtId="10" fontId="15" fillId="4" borderId="31" xfId="10" applyNumberFormat="1" applyFont="1" applyFill="1" applyBorder="1" applyAlignment="1" applyProtection="1">
      <alignment horizontal="center" vertical="center"/>
    </xf>
    <xf numFmtId="0" fontId="0" fillId="4" borderId="3" xfId="0" applyFill="1" applyBorder="1" applyAlignment="1">
      <alignment horizontal="center" vertical="center"/>
    </xf>
    <xf numFmtId="49" fontId="6" fillId="4" borderId="3" xfId="0" applyNumberFormat="1" applyFont="1" applyFill="1" applyBorder="1" applyAlignment="1">
      <alignment horizontal="left" vertical="center" wrapText="1"/>
    </xf>
    <xf numFmtId="165" fontId="15" fillId="4" borderId="30" xfId="12" applyFont="1" applyFill="1" applyBorder="1" applyAlignment="1" applyProtection="1">
      <alignment horizontal="right" vertical="center"/>
    </xf>
    <xf numFmtId="165" fontId="15" fillId="4" borderId="3" xfId="12" applyFont="1" applyFill="1" applyBorder="1" applyAlignment="1" applyProtection="1">
      <alignment horizontal="right" vertical="center"/>
    </xf>
    <xf numFmtId="165" fontId="15" fillId="4" borderId="31" xfId="12" applyFont="1" applyFill="1" applyBorder="1" applyAlignment="1" applyProtection="1">
      <alignment horizontal="right" vertical="center"/>
    </xf>
    <xf numFmtId="10" fontId="15" fillId="4" borderId="3" xfId="10" applyNumberFormat="1" applyFont="1" applyFill="1" applyBorder="1" applyAlignment="1" applyProtection="1">
      <alignment horizontal="right" vertical="center"/>
    </xf>
    <xf numFmtId="10" fontId="15" fillId="4" borderId="31" xfId="10" applyNumberFormat="1" applyFont="1" applyFill="1" applyBorder="1" applyAlignment="1" applyProtection="1">
      <alignment horizontal="right" vertical="center"/>
    </xf>
    <xf numFmtId="0" fontId="6" fillId="4" borderId="21" xfId="0" applyFont="1" applyFill="1" applyBorder="1" applyAlignment="1">
      <alignment horizontal="center"/>
    </xf>
    <xf numFmtId="168" fontId="15" fillId="4" borderId="30" xfId="0" quotePrefix="1" applyNumberFormat="1" applyFont="1" applyFill="1" applyBorder="1" applyAlignment="1">
      <alignment horizontal="center" vertical="center" wrapText="1"/>
    </xf>
    <xf numFmtId="165" fontId="3" fillId="3" borderId="18" xfId="12" applyFont="1" applyFill="1" applyBorder="1" applyAlignment="1" applyProtection="1">
      <alignment horizontal="right" vertical="center"/>
    </xf>
    <xf numFmtId="0" fontId="3" fillId="3" borderId="0" xfId="6" applyFont="1" applyFill="1" applyAlignment="1">
      <alignment horizontal="left" vertical="center" wrapText="1"/>
    </xf>
    <xf numFmtId="0" fontId="3" fillId="3" borderId="0" xfId="4" applyFont="1" applyFill="1" applyAlignment="1">
      <alignment horizontal="left" vertical="center" wrapText="1"/>
    </xf>
    <xf numFmtId="0" fontId="3" fillId="3" borderId="0" xfId="7" applyFont="1" applyFill="1" applyAlignment="1">
      <alignment horizontal="left" vertical="center" wrapText="1"/>
    </xf>
    <xf numFmtId="0" fontId="3" fillId="3" borderId="4" xfId="4" applyFont="1" applyFill="1" applyBorder="1" applyAlignment="1">
      <alignment horizontal="left" vertical="center" wrapText="1"/>
    </xf>
    <xf numFmtId="0" fontId="3" fillId="3" borderId="2" xfId="4" applyFont="1" applyFill="1" applyBorder="1" applyAlignment="1">
      <alignment horizontal="left" vertical="center" wrapText="1"/>
    </xf>
    <xf numFmtId="10" fontId="15" fillId="3" borderId="0" xfId="12" applyNumberFormat="1" applyFont="1" applyFill="1" applyBorder="1" applyAlignment="1" applyProtection="1">
      <alignment horizontal="right" vertical="center"/>
    </xf>
    <xf numFmtId="10" fontId="15" fillId="3" borderId="2" xfId="12" applyNumberFormat="1" applyFont="1" applyFill="1" applyBorder="1" applyAlignment="1" applyProtection="1">
      <alignment horizontal="right" vertical="center"/>
    </xf>
    <xf numFmtId="165" fontId="15" fillId="9" borderId="1" xfId="12" applyFont="1" applyFill="1" applyBorder="1" applyAlignment="1" applyProtection="1">
      <alignment horizontal="center" vertical="center" wrapText="1"/>
      <protection locked="0"/>
    </xf>
    <xf numFmtId="10" fontId="3" fillId="3" borderId="0" xfId="12" applyNumberFormat="1" applyFont="1" applyFill="1" applyBorder="1" applyAlignment="1" applyProtection="1">
      <alignment horizontal="right" vertical="center"/>
      <protection locked="0"/>
    </xf>
    <xf numFmtId="10" fontId="3" fillId="3" borderId="2" xfId="12" applyNumberFormat="1" applyFont="1" applyFill="1" applyBorder="1" applyAlignment="1" applyProtection="1">
      <alignment horizontal="right" vertical="center"/>
      <protection locked="0"/>
    </xf>
    <xf numFmtId="168" fontId="16" fillId="2" borderId="0" xfId="0" applyNumberFormat="1" applyFont="1" applyFill="1" applyAlignment="1" applyProtection="1">
      <alignment horizontal="center"/>
      <protection locked="0"/>
    </xf>
    <xf numFmtId="170" fontId="11" fillId="4" borderId="3" xfId="0" applyNumberFormat="1" applyFont="1" applyFill="1" applyBorder="1" applyAlignment="1">
      <alignment horizontal="right" vertical="center" wrapText="1"/>
    </xf>
    <xf numFmtId="43" fontId="1" fillId="3" borderId="0" xfId="0" applyNumberFormat="1" applyFont="1" applyFill="1" applyAlignment="1" applyProtection="1">
      <alignment vertical="center"/>
      <protection locked="0"/>
    </xf>
    <xf numFmtId="165" fontId="1" fillId="3" borderId="0" xfId="0" applyNumberFormat="1" applyFont="1" applyFill="1" applyAlignment="1" applyProtection="1">
      <alignment vertical="center"/>
      <protection locked="0"/>
    </xf>
    <xf numFmtId="43" fontId="0" fillId="3" borderId="0" xfId="0" applyNumberFormat="1" applyFill="1" applyProtection="1">
      <protection locked="0"/>
    </xf>
    <xf numFmtId="14" fontId="0" fillId="3" borderId="0" xfId="0" applyNumberFormat="1" applyFill="1" applyProtection="1">
      <protection locked="0"/>
    </xf>
    <xf numFmtId="165" fontId="3" fillId="11" borderId="10" xfId="12" applyFont="1" applyFill="1" applyBorder="1" applyAlignment="1" applyProtection="1">
      <alignment horizontal="right" vertical="center"/>
      <protection locked="0"/>
    </xf>
    <xf numFmtId="0" fontId="41" fillId="3" borderId="11" xfId="0" applyFont="1" applyFill="1" applyBorder="1" applyAlignment="1" applyProtection="1">
      <alignment horizontal="left" vertical="center" wrapText="1"/>
      <protection locked="0"/>
    </xf>
    <xf numFmtId="0" fontId="6" fillId="0" borderId="4" xfId="0" applyFont="1" applyBorder="1" applyAlignment="1">
      <alignment horizontal="center" wrapText="1"/>
    </xf>
    <xf numFmtId="0" fontId="6" fillId="0" borderId="4" xfId="0" applyFont="1" applyBorder="1" applyAlignment="1">
      <alignment horizontal="center"/>
    </xf>
    <xf numFmtId="0" fontId="17" fillId="0" borderId="0" xfId="0" applyFont="1" applyAlignment="1">
      <alignment horizontal="center" vertical="center"/>
    </xf>
    <xf numFmtId="0" fontId="15" fillId="3" borderId="3" xfId="5" applyFont="1" applyFill="1" applyBorder="1" applyAlignment="1">
      <alignment horizontal="right" vertical="center" wrapText="1"/>
    </xf>
    <xf numFmtId="0" fontId="15" fillId="4" borderId="1" xfId="5" applyFont="1" applyFill="1" applyBorder="1" applyAlignment="1">
      <alignment horizontal="left" vertical="center"/>
    </xf>
    <xf numFmtId="0" fontId="15" fillId="3" borderId="7" xfId="0" applyFont="1" applyFill="1" applyBorder="1" applyAlignment="1">
      <alignment horizontal="left" vertical="center" wrapText="1"/>
    </xf>
    <xf numFmtId="0" fontId="17" fillId="3" borderId="0" xfId="0" applyFont="1" applyFill="1" applyAlignment="1">
      <alignment horizontal="center" vertical="center" wrapText="1"/>
    </xf>
    <xf numFmtId="0" fontId="17" fillId="3" borderId="2" xfId="0" applyFont="1" applyFill="1" applyBorder="1" applyAlignment="1">
      <alignment horizontal="center" vertical="center"/>
    </xf>
    <xf numFmtId="0" fontId="3" fillId="3" borderId="8" xfId="0" applyFont="1" applyFill="1" applyBorder="1" applyAlignment="1">
      <alignment horizontal="left" vertical="center" wrapText="1"/>
    </xf>
    <xf numFmtId="0" fontId="17" fillId="3" borderId="0" xfId="0" applyFont="1" applyFill="1" applyAlignment="1">
      <alignment horizontal="center"/>
    </xf>
    <xf numFmtId="0" fontId="1" fillId="3" borderId="3" xfId="0" applyFont="1" applyFill="1" applyBorder="1" applyAlignment="1">
      <alignment horizontal="left" vertical="center"/>
    </xf>
    <xf numFmtId="0" fontId="1" fillId="3" borderId="20" xfId="0" applyFont="1" applyFill="1" applyBorder="1" applyAlignment="1">
      <alignment horizontal="left" vertical="center"/>
    </xf>
    <xf numFmtId="0" fontId="6" fillId="4" borderId="3" xfId="0" applyFont="1" applyFill="1" applyBorder="1" applyAlignment="1">
      <alignment horizontal="center" vertical="center"/>
    </xf>
    <xf numFmtId="0" fontId="6" fillId="4" borderId="20" xfId="0" applyFont="1" applyFill="1" applyBorder="1" applyAlignment="1">
      <alignment horizontal="center" vertical="center"/>
    </xf>
    <xf numFmtId="0" fontId="15" fillId="4" borderId="1" xfId="0" applyFont="1" applyFill="1" applyBorder="1" applyAlignment="1">
      <alignment horizontal="left" vertical="center"/>
    </xf>
    <xf numFmtId="0" fontId="15" fillId="4" borderId="8"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7" fillId="3" borderId="0" xfId="0" applyFont="1" applyFill="1" applyAlignment="1">
      <alignment horizontal="center" vertical="center"/>
    </xf>
    <xf numFmtId="0" fontId="1" fillId="3" borderId="0" xfId="0" applyFont="1" applyFill="1" applyAlignment="1" applyProtection="1">
      <alignment horizontal="center" vertical="center" wrapText="1"/>
      <protection locked="0"/>
    </xf>
    <xf numFmtId="0" fontId="15" fillId="4" borderId="0" xfId="0" applyFont="1" applyFill="1" applyAlignment="1">
      <alignment horizontal="center" vertical="center" wrapText="1"/>
    </xf>
    <xf numFmtId="0" fontId="15" fillId="4" borderId="9"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28" xfId="0"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26"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5"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5" fillId="4" borderId="27" xfId="0" applyFont="1" applyFill="1" applyBorder="1" applyAlignment="1">
      <alignment horizontal="center" vertical="center" wrapText="1"/>
    </xf>
    <xf numFmtId="0" fontId="15" fillId="4" borderId="18" xfId="0" applyFont="1" applyFill="1" applyBorder="1" applyAlignment="1">
      <alignment horizontal="center" vertical="center" wrapText="1"/>
    </xf>
    <xf numFmtId="0" fontId="15" fillId="4" borderId="29" xfId="0" applyFont="1" applyFill="1" applyBorder="1" applyAlignment="1">
      <alignment horizontal="center" vertical="center" wrapText="1"/>
    </xf>
    <xf numFmtId="0" fontId="15" fillId="4" borderId="26" xfId="0" applyFont="1" applyFill="1" applyBorder="1" applyAlignment="1">
      <alignment horizontal="center" vertical="center"/>
    </xf>
    <xf numFmtId="0" fontId="15" fillId="4" borderId="8" xfId="0" applyFont="1" applyFill="1" applyBorder="1" applyAlignment="1">
      <alignment horizontal="center" vertical="center"/>
    </xf>
    <xf numFmtId="0" fontId="37" fillId="3" borderId="0" xfId="5" applyFont="1" applyFill="1" applyAlignment="1">
      <alignment horizontal="center"/>
    </xf>
    <xf numFmtId="0" fontId="22" fillId="3" borderId="0" xfId="5" applyFont="1" applyFill="1" applyAlignment="1">
      <alignment horizontal="center" vertical="center" wrapText="1"/>
    </xf>
    <xf numFmtId="0" fontId="23" fillId="3" borderId="0" xfId="5" applyFont="1" applyFill="1" applyAlignment="1">
      <alignment horizontal="center"/>
    </xf>
    <xf numFmtId="0" fontId="22" fillId="3" borderId="0" xfId="5" applyFont="1" applyFill="1" applyAlignment="1">
      <alignment horizontal="center"/>
    </xf>
    <xf numFmtId="0" fontId="35" fillId="3" borderId="0" xfId="5" applyFont="1" applyFill="1" applyAlignment="1">
      <alignment horizontal="center" vertical="center"/>
    </xf>
    <xf numFmtId="0" fontId="36" fillId="3" borderId="0" xfId="5" applyFont="1" applyFill="1" applyAlignment="1">
      <alignment horizontal="center"/>
    </xf>
    <xf numFmtId="0" fontId="39" fillId="3" borderId="0" xfId="5" applyFont="1" applyFill="1" applyAlignment="1" applyProtection="1">
      <alignment horizontal="center" vertical="center"/>
      <protection locked="0"/>
    </xf>
    <xf numFmtId="0" fontId="40" fillId="3" borderId="0" xfId="5" applyFont="1" applyFill="1" applyAlignment="1">
      <alignment horizontal="center" vertical="center"/>
    </xf>
    <xf numFmtId="0" fontId="38" fillId="3" borderId="0" xfId="5" applyFont="1" applyFill="1" applyAlignment="1" applyProtection="1">
      <alignment horizontal="center" vertical="center"/>
      <protection locked="0"/>
    </xf>
    <xf numFmtId="0" fontId="16" fillId="3" borderId="0" xfId="5" applyFont="1" applyFill="1" applyAlignment="1">
      <alignment horizontal="center" vertical="center"/>
    </xf>
  </cellXfs>
  <cellStyles count="14">
    <cellStyle name="Moeda 2" xfId="1"/>
    <cellStyle name="Moeda 2 2" xfId="2"/>
    <cellStyle name="Moeda 3" xfId="3"/>
    <cellStyle name="Normal" xfId="0" builtinId="0"/>
    <cellStyle name="Normal 10" xfId="4"/>
    <cellStyle name="Normal 2" xfId="5"/>
    <cellStyle name="Normal 3" xfId="6"/>
    <cellStyle name="Normal 3 3" xfId="7"/>
    <cellStyle name="Normal 4" xfId="8"/>
    <cellStyle name="Normal 5" xfId="9"/>
    <cellStyle name="Porcentagem" xfId="10" builtinId="5"/>
    <cellStyle name="Porcentagem 2" xfId="11"/>
    <cellStyle name="Separador de milhares 2" xfId="13"/>
    <cellStyle name="Vírgula" xfId="12" builtinId="3"/>
  </cellStyles>
  <dxfs count="5">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1524000</xdr:colOff>
      <xdr:row>8</xdr:row>
      <xdr:rowOff>895351</xdr:rowOff>
    </xdr:to>
    <xdr:pic>
      <xdr:nvPicPr>
        <xdr:cNvPr id="2" name="Imagem 1" descr="https://www.institutoelo.org.br/images/logo.png">
          <a:extLst>
            <a:ext uri="{FF2B5EF4-FFF2-40B4-BE49-F238E27FC236}">
              <a16:creationId xmlns:a16="http://schemas.microsoft.com/office/drawing/2014/main" id="{3C91B3F5-6751-40E0-A85B-E90EEC4D1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14625"/>
          <a:ext cx="1524000" cy="8953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6315075</xdr:colOff>
      <xdr:row>8</xdr:row>
      <xdr:rowOff>200025</xdr:rowOff>
    </xdr:from>
    <xdr:to>
      <xdr:col>0</xdr:col>
      <xdr:colOff>10319034</xdr:colOff>
      <xdr:row>8</xdr:row>
      <xdr:rowOff>891527</xdr:rowOff>
    </xdr:to>
    <xdr:pic>
      <xdr:nvPicPr>
        <xdr:cNvPr id="3" name="Imagem 2">
          <a:extLst>
            <a:ext uri="{FF2B5EF4-FFF2-40B4-BE49-F238E27FC236}">
              <a16:creationId xmlns:a16="http://schemas.microsoft.com/office/drawing/2014/main" id="{DAA5902C-F815-4FF2-B286-DA5A2C0EB0C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315075" y="2914650"/>
          <a:ext cx="4003959" cy="69150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Modelos%20e%20Manuais\5%20-%20Monitoramento\Modelo%20de%20Relat&#243;rio%20Gerencial%20Financeiro%20vr%20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Comparativo"/>
      <sheetName val="Atividades"/>
      <sheetName val="Analítico Cx."/>
      <sheetName val="Analítico Cp."/>
      <sheetName val="Prov. Pessoal"/>
      <sheetName val="Comprometidos"/>
      <sheetName val="Diário"/>
      <sheetName val="Reserva"/>
      <sheetName val="Dec Dir."/>
      <sheetName val="Plano"/>
    </sheetNames>
    <sheetDataSet>
      <sheetData sheetId="0" refreshError="1"/>
      <sheetData sheetId="1" refreshError="1"/>
      <sheetData sheetId="2" refreshError="1"/>
      <sheetData sheetId="3">
        <row r="4">
          <cell r="B4" t="str">
            <v>Atividades do Termo de Parceria -
Vinculação ao Programa de Trabalho</v>
          </cell>
        </row>
        <row r="5">
          <cell r="B5">
            <v>0</v>
          </cell>
        </row>
        <row r="6">
          <cell r="B6" t="str">
            <v>N/A</v>
          </cell>
        </row>
        <row r="7">
          <cell r="B7" t="str">
            <v>Área Meio - Atividades e Gastos</v>
          </cell>
        </row>
        <row r="8">
          <cell r="B8">
            <v>0</v>
          </cell>
        </row>
        <row r="9">
          <cell r="B9">
            <v>0</v>
          </cell>
        </row>
        <row r="10">
          <cell r="B10">
            <v>0</v>
          </cell>
        </row>
        <row r="11">
          <cell r="B11">
            <v>0</v>
          </cell>
        </row>
        <row r="12">
          <cell r="B12">
            <v>0</v>
          </cell>
        </row>
        <row r="13">
          <cell r="B13">
            <v>0</v>
          </cell>
        </row>
        <row r="14">
          <cell r="B14">
            <v>0</v>
          </cell>
        </row>
        <row r="15">
          <cell r="B15">
            <v>0</v>
          </cell>
        </row>
        <row r="16">
          <cell r="B16">
            <v>0</v>
          </cell>
        </row>
        <row r="17">
          <cell r="B17">
            <v>0</v>
          </cell>
        </row>
        <row r="18">
          <cell r="B18">
            <v>0</v>
          </cell>
        </row>
        <row r="19">
          <cell r="B19">
            <v>0</v>
          </cell>
        </row>
        <row r="20">
          <cell r="B20">
            <v>0</v>
          </cell>
        </row>
        <row r="21">
          <cell r="B21">
            <v>0</v>
          </cell>
        </row>
        <row r="22">
          <cell r="B22">
            <v>0</v>
          </cell>
        </row>
        <row r="23">
          <cell r="B23">
            <v>0</v>
          </cell>
        </row>
        <row r="24">
          <cell r="B24">
            <v>0</v>
          </cell>
        </row>
        <row r="25">
          <cell r="B25">
            <v>0</v>
          </cell>
        </row>
        <row r="26">
          <cell r="B26">
            <v>0</v>
          </cell>
        </row>
        <row r="27">
          <cell r="B27">
            <v>0</v>
          </cell>
        </row>
        <row r="28">
          <cell r="B28">
            <v>0</v>
          </cell>
        </row>
        <row r="29">
          <cell r="B29">
            <v>0</v>
          </cell>
        </row>
        <row r="30">
          <cell r="B30">
            <v>0</v>
          </cell>
        </row>
        <row r="31">
          <cell r="B31">
            <v>0</v>
          </cell>
        </row>
        <row r="32">
          <cell r="B32">
            <v>0</v>
          </cell>
        </row>
        <row r="33">
          <cell r="B33">
            <v>0</v>
          </cell>
        </row>
        <row r="34">
          <cell r="B34">
            <v>0</v>
          </cell>
        </row>
        <row r="35">
          <cell r="B35">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
    <tabColor theme="8" tint="0.39997558519241921"/>
    <pageSetUpPr fitToPage="1"/>
  </sheetPr>
  <dimension ref="A1:A36"/>
  <sheetViews>
    <sheetView zoomScaleNormal="100" zoomScaleSheetLayoutView="85" zoomScalePageLayoutView="50" workbookViewId="0">
      <selection activeCell="A5" sqref="A5"/>
    </sheetView>
  </sheetViews>
  <sheetFormatPr defaultRowHeight="15" x14ac:dyDescent="0.25"/>
  <cols>
    <col min="1" max="1" width="155.140625" style="5" customWidth="1"/>
    <col min="2" max="16384" width="9.140625" style="5"/>
  </cols>
  <sheetData>
    <row r="1" spans="1:1" ht="70.5" customHeight="1" x14ac:dyDescent="0.25">
      <c r="A1" s="144" t="s">
        <v>0</v>
      </c>
    </row>
    <row r="2" spans="1:1" ht="18.75" customHeight="1" x14ac:dyDescent="0.3">
      <c r="A2" s="174"/>
    </row>
    <row r="3" spans="1:1" ht="18.75" customHeight="1" x14ac:dyDescent="0.35">
      <c r="A3" s="33"/>
    </row>
    <row r="4" spans="1:1" ht="24" customHeight="1" x14ac:dyDescent="0.25">
      <c r="A4" s="36" t="s">
        <v>1</v>
      </c>
    </row>
    <row r="5" spans="1:1" ht="21.75" customHeight="1" x14ac:dyDescent="0.25">
      <c r="A5" s="363">
        <v>46054</v>
      </c>
    </row>
    <row r="6" spans="1:1" ht="21.75" customHeight="1" x14ac:dyDescent="0.25">
      <c r="A6" s="35" t="s">
        <v>2</v>
      </c>
    </row>
    <row r="7" spans="1:1" ht="21.75" customHeight="1" x14ac:dyDescent="0.25">
      <c r="A7" s="363">
        <v>47849</v>
      </c>
    </row>
    <row r="8" spans="1:1" ht="16.5" customHeight="1" x14ac:dyDescent="0.25">
      <c r="A8" s="161"/>
    </row>
    <row r="9" spans="1:1" ht="74.25" customHeight="1" x14ac:dyDescent="0.25">
      <c r="A9" s="34"/>
    </row>
    <row r="10" spans="1:1" ht="27.75" customHeight="1" x14ac:dyDescent="0.25">
      <c r="A10" s="175" t="s">
        <v>3</v>
      </c>
    </row>
    <row r="12" spans="1:1" x14ac:dyDescent="0.25">
      <c r="A12" s="132" t="s">
        <v>4</v>
      </c>
    </row>
    <row r="14" spans="1:1" hidden="1" x14ac:dyDescent="0.25">
      <c r="A14" s="5" t="s">
        <v>5</v>
      </c>
    </row>
    <row r="15" spans="1:1" hidden="1" x14ac:dyDescent="0.25"/>
    <row r="16" spans="1:1" hidden="1" x14ac:dyDescent="0.25">
      <c r="A16" s="5" t="s">
        <v>6</v>
      </c>
    </row>
    <row r="17" spans="1:1" hidden="1" x14ac:dyDescent="0.25">
      <c r="A17" s="5" t="s">
        <v>7</v>
      </c>
    </row>
    <row r="18" spans="1:1" hidden="1" x14ac:dyDescent="0.25">
      <c r="A18" s="5" t="s">
        <v>8</v>
      </c>
    </row>
    <row r="19" spans="1:1" hidden="1" x14ac:dyDescent="0.25">
      <c r="A19" s="5" t="s">
        <v>9</v>
      </c>
    </row>
    <row r="20" spans="1:1" hidden="1" x14ac:dyDescent="0.25">
      <c r="A20" s="5" t="s">
        <v>10</v>
      </c>
    </row>
    <row r="21" spans="1:1" hidden="1" x14ac:dyDescent="0.25">
      <c r="A21" s="5" t="s">
        <v>11</v>
      </c>
    </row>
    <row r="22" spans="1:1" hidden="1" x14ac:dyDescent="0.25">
      <c r="A22" s="5" t="s">
        <v>12</v>
      </c>
    </row>
    <row r="23" spans="1:1" hidden="1" x14ac:dyDescent="0.25">
      <c r="A23" s="5" t="s">
        <v>13</v>
      </c>
    </row>
    <row r="24" spans="1:1" hidden="1" x14ac:dyDescent="0.25">
      <c r="A24" s="5" t="s">
        <v>14</v>
      </c>
    </row>
    <row r="25" spans="1:1" hidden="1" x14ac:dyDescent="0.25">
      <c r="A25" s="5" t="s">
        <v>15</v>
      </c>
    </row>
    <row r="26" spans="1:1" hidden="1" x14ac:dyDescent="0.25">
      <c r="A26" s="5" t="s">
        <v>16</v>
      </c>
    </row>
    <row r="27" spans="1:1" hidden="1" x14ac:dyDescent="0.25">
      <c r="A27" s="5" t="s">
        <v>17</v>
      </c>
    </row>
    <row r="28" spans="1:1" hidden="1" x14ac:dyDescent="0.25">
      <c r="A28" s="5" t="s">
        <v>18</v>
      </c>
    </row>
    <row r="29" spans="1:1" hidden="1" x14ac:dyDescent="0.25">
      <c r="A29" s="5" t="s">
        <v>19</v>
      </c>
    </row>
    <row r="30" spans="1:1" hidden="1" x14ac:dyDescent="0.25">
      <c r="A30" s="5" t="s">
        <v>20</v>
      </c>
    </row>
    <row r="31" spans="1:1" hidden="1" x14ac:dyDescent="0.25">
      <c r="A31" s="5" t="s">
        <v>21</v>
      </c>
    </row>
    <row r="32" spans="1:1" hidden="1" x14ac:dyDescent="0.25">
      <c r="A32" s="5" t="s">
        <v>22</v>
      </c>
    </row>
    <row r="33" spans="1:1" hidden="1" x14ac:dyDescent="0.25">
      <c r="A33" s="5" t="s">
        <v>23</v>
      </c>
    </row>
    <row r="34" spans="1:1" hidden="1" x14ac:dyDescent="0.25">
      <c r="A34" s="5" t="s">
        <v>24</v>
      </c>
    </row>
    <row r="35" spans="1:1" hidden="1" x14ac:dyDescent="0.25">
      <c r="A35" s="5" t="s">
        <v>25</v>
      </c>
    </row>
    <row r="36" spans="1:1" hidden="1" x14ac:dyDescent="0.25">
      <c r="A36" s="170">
        <f>IF(ISNUMBER(A5),A5,DATEVALUE("1/1/2026"))</f>
        <v>46054</v>
      </c>
    </row>
  </sheetData>
  <sheetProtection algorithmName="SHA-512" hashValue="ywf0bMAnz0+sknq8BzJbmiACBP5wXOXPZJtJrcvXf88f2wg0SW2wlxdvCbnp7pj6u66IM5+r73SUl8XBiaeqow==" saltValue="FmC+AAt800WGoBDfFdQX3Q==" spinCount="100000" sheet="1" formatCells="0"/>
  <phoneticPr fontId="9" type="noConversion"/>
  <dataValidations count="1">
    <dataValidation type="list" allowBlank="1" showInputMessage="1" showErrorMessage="1" sqref="A2">
      <formula1>$A$14:$A$35</formula1>
    </dataValidation>
  </dataValidations>
  <printOptions horizontalCentered="1" verticalCentered="1"/>
  <pageMargins left="0.19685039370078741" right="0.19685039370078741" top="0.59055118110236227" bottom="0.59055118110236227" header="0" footer="0.39370078740157483"/>
  <pageSetup paperSize="9" scale="94" orientation="landscape" horizontalDpi="4294967294" verticalDpi="4294967294" r:id="rId1"/>
  <headerFooter differentFirst="1">
    <oddFooter>Página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pageSetUpPr fitToPage="1"/>
  </sheetPr>
  <dimension ref="A1:M204"/>
  <sheetViews>
    <sheetView zoomScaleNormal="100" zoomScaleSheetLayoutView="100" workbookViewId="0">
      <pane ySplit="3" topLeftCell="A4" activePane="bottomLeft" state="frozen"/>
      <selection activeCell="C112" sqref="C112"/>
      <selection pane="bottomLeft" activeCell="D4" sqref="D4"/>
    </sheetView>
  </sheetViews>
  <sheetFormatPr defaultRowHeight="12.75" x14ac:dyDescent="0.2"/>
  <cols>
    <col min="1" max="1" width="4.7109375" style="88" customWidth="1"/>
    <col min="2" max="2" width="18.28515625" style="88" customWidth="1"/>
    <col min="3" max="3" width="29.28515625" style="12" customWidth="1"/>
    <col min="4" max="4" width="12.85546875" style="88" bestFit="1" customWidth="1"/>
    <col min="5" max="6" width="10.140625" style="88" customWidth="1"/>
    <col min="7" max="7" width="36" style="89" customWidth="1"/>
    <col min="8" max="8" width="11.7109375" style="88" customWidth="1"/>
    <col min="9" max="9" width="23.7109375" style="153" hidden="1" customWidth="1"/>
    <col min="10" max="16384" width="9.140625" style="86"/>
  </cols>
  <sheetData>
    <row r="1" spans="1:9" ht="42.75" customHeight="1" x14ac:dyDescent="0.2">
      <c r="A1" s="377" t="str">
        <f>Capa!A1</f>
        <v>Memória de Cálculo
Contrato de Gestão nº 016/2026 celebrado entre a Secretaria de Estado de Justiça e Segurança Pública e o Instituto Elo</v>
      </c>
      <c r="B1" s="377"/>
      <c r="C1" s="377"/>
      <c r="D1" s="377"/>
      <c r="E1" s="377"/>
      <c r="F1" s="377"/>
      <c r="G1" s="377"/>
      <c r="H1" s="377"/>
    </row>
    <row r="2" spans="1:9" ht="23.25" customHeight="1" thickBot="1" x14ac:dyDescent="0.25">
      <c r="A2" s="388" t="s">
        <v>618</v>
      </c>
      <c r="B2" s="388"/>
      <c r="C2" s="388"/>
      <c r="D2" s="388"/>
      <c r="E2" s="388"/>
      <c r="F2" s="388"/>
      <c r="G2" s="388"/>
      <c r="H2" s="388"/>
    </row>
    <row r="3" spans="1:9" ht="43.5" customHeight="1" thickBot="1" x14ac:dyDescent="0.25">
      <c r="A3" s="320" t="s">
        <v>529</v>
      </c>
      <c r="B3" s="320" t="s">
        <v>619</v>
      </c>
      <c r="C3" s="320" t="s">
        <v>408</v>
      </c>
      <c r="D3" s="320" t="s">
        <v>107</v>
      </c>
      <c r="E3" s="320" t="s">
        <v>530</v>
      </c>
      <c r="F3" s="320" t="s">
        <v>531</v>
      </c>
      <c r="G3" s="320" t="s">
        <v>532</v>
      </c>
      <c r="H3" s="320" t="s">
        <v>533</v>
      </c>
      <c r="I3" s="321" t="s">
        <v>619</v>
      </c>
    </row>
    <row r="4" spans="1:9" ht="27.75" customHeight="1" x14ac:dyDescent="0.2">
      <c r="A4" s="90">
        <v>1</v>
      </c>
      <c r="B4" s="90" t="s">
        <v>81</v>
      </c>
      <c r="C4" s="91" t="s">
        <v>83</v>
      </c>
      <c r="D4" s="79">
        <v>16730</v>
      </c>
      <c r="E4" s="165">
        <v>47880</v>
      </c>
      <c r="F4" s="165">
        <v>47939</v>
      </c>
      <c r="G4" s="92" t="s">
        <v>620</v>
      </c>
      <c r="H4" s="130">
        <f>IFERROR((DATEDIF(E4,F4,"M")+1)*D4,0)</f>
        <v>50190</v>
      </c>
      <c r="I4" s="154" t="str">
        <f>SUBSTITUTE(B4," ","_")</f>
        <v>Gastos_com_Pessoal</v>
      </c>
    </row>
    <row r="5" spans="1:9" ht="27.75" customHeight="1" x14ac:dyDescent="0.2">
      <c r="A5" s="90">
        <v>2</v>
      </c>
      <c r="B5" s="90" t="s">
        <v>81</v>
      </c>
      <c r="C5" s="91" t="s">
        <v>137</v>
      </c>
      <c r="D5" s="79">
        <v>1673.825</v>
      </c>
      <c r="E5" s="165">
        <v>47880</v>
      </c>
      <c r="F5" s="165">
        <v>47939</v>
      </c>
      <c r="G5" s="92" t="s">
        <v>620</v>
      </c>
      <c r="H5" s="130">
        <f t="shared" ref="H5:H68" si="0">IFERROR((DATEDIF(E5,F5,"M")+1)*D5,0)</f>
        <v>5021.4750000000004</v>
      </c>
      <c r="I5" s="154" t="str">
        <f t="shared" ref="I5:I68" si="1">SUBSTITUTE(B5," ","_")</f>
        <v>Gastos_com_Pessoal</v>
      </c>
    </row>
    <row r="6" spans="1:9" ht="27.75" customHeight="1" x14ac:dyDescent="0.2">
      <c r="A6" s="90">
        <v>3</v>
      </c>
      <c r="B6" s="90" t="s">
        <v>81</v>
      </c>
      <c r="C6" s="91" t="s">
        <v>141</v>
      </c>
      <c r="D6" s="79">
        <v>2975.6888888888889</v>
      </c>
      <c r="E6" s="165">
        <v>47880</v>
      </c>
      <c r="F6" s="165">
        <v>47939</v>
      </c>
      <c r="G6" s="92" t="s">
        <v>620</v>
      </c>
      <c r="H6" s="130">
        <f t="shared" si="0"/>
        <v>8927.0666666666657</v>
      </c>
      <c r="I6" s="154" t="str">
        <f t="shared" si="1"/>
        <v>Gastos_com_Pessoal</v>
      </c>
    </row>
    <row r="7" spans="1:9" ht="27.75" customHeight="1" x14ac:dyDescent="0.2">
      <c r="A7" s="90">
        <v>4</v>
      </c>
      <c r="B7" s="90" t="s">
        <v>81</v>
      </c>
      <c r="C7" s="91" t="s">
        <v>143</v>
      </c>
      <c r="D7" s="79">
        <v>1487.8444444444444</v>
      </c>
      <c r="E7" s="165">
        <v>47880</v>
      </c>
      <c r="F7" s="165">
        <v>47939</v>
      </c>
      <c r="G7" s="92" t="s">
        <v>620</v>
      </c>
      <c r="H7" s="130">
        <f t="shared" si="0"/>
        <v>4463.5333333333328</v>
      </c>
      <c r="I7" s="154" t="str">
        <f t="shared" si="1"/>
        <v>Gastos_com_Pessoal</v>
      </c>
    </row>
    <row r="8" spans="1:9" ht="27.75" customHeight="1" x14ac:dyDescent="0.2">
      <c r="A8" s="90">
        <v>5</v>
      </c>
      <c r="B8" s="90" t="s">
        <v>81</v>
      </c>
      <c r="C8" s="91" t="s">
        <v>145</v>
      </c>
      <c r="D8" s="79">
        <v>2425.8333333333335</v>
      </c>
      <c r="E8" s="165">
        <v>47880</v>
      </c>
      <c r="F8" s="165">
        <v>47939</v>
      </c>
      <c r="G8" s="92" t="s">
        <v>620</v>
      </c>
      <c r="H8" s="130">
        <f t="shared" si="0"/>
        <v>7277.5</v>
      </c>
      <c r="I8" s="154" t="str">
        <f t="shared" si="1"/>
        <v>Gastos_com_Pessoal</v>
      </c>
    </row>
    <row r="9" spans="1:9" ht="27.75" customHeight="1" x14ac:dyDescent="0.2">
      <c r="A9" s="90">
        <v>6</v>
      </c>
      <c r="B9" s="90" t="s">
        <v>81</v>
      </c>
      <c r="C9" s="91" t="s">
        <v>147</v>
      </c>
      <c r="D9" s="79">
        <v>2425.8333333333335</v>
      </c>
      <c r="E9" s="165">
        <v>47880</v>
      </c>
      <c r="F9" s="165">
        <v>47939</v>
      </c>
      <c r="G9" s="92" t="s">
        <v>620</v>
      </c>
      <c r="H9" s="130">
        <f t="shared" si="0"/>
        <v>7277.5</v>
      </c>
      <c r="I9" s="154" t="str">
        <f t="shared" si="1"/>
        <v>Gastos_com_Pessoal</v>
      </c>
    </row>
    <row r="10" spans="1:9" ht="27.75" customHeight="1" x14ac:dyDescent="0.2">
      <c r="A10" s="90">
        <v>7</v>
      </c>
      <c r="B10" s="90" t="s">
        <v>81</v>
      </c>
      <c r="C10" s="91" t="s">
        <v>149</v>
      </c>
      <c r="D10" s="79">
        <v>808.61111111111109</v>
      </c>
      <c r="E10" s="165">
        <v>47880</v>
      </c>
      <c r="F10" s="165">
        <v>47939</v>
      </c>
      <c r="G10" s="92" t="s">
        <v>620</v>
      </c>
      <c r="H10" s="130">
        <f t="shared" si="0"/>
        <v>2425.833333333333</v>
      </c>
      <c r="I10" s="154" t="str">
        <f t="shared" si="1"/>
        <v>Gastos_com_Pessoal</v>
      </c>
    </row>
    <row r="11" spans="1:9" ht="27.75" customHeight="1" x14ac:dyDescent="0.2">
      <c r="A11" s="90">
        <v>8</v>
      </c>
      <c r="B11" s="90" t="s">
        <v>81</v>
      </c>
      <c r="C11" s="91" t="s">
        <v>621</v>
      </c>
      <c r="D11" s="79">
        <v>2425.8333333333335</v>
      </c>
      <c r="E11" s="165">
        <v>47880</v>
      </c>
      <c r="F11" s="165">
        <v>47939</v>
      </c>
      <c r="G11" s="92" t="s">
        <v>620</v>
      </c>
      <c r="H11" s="130">
        <f t="shared" si="0"/>
        <v>7277.5</v>
      </c>
      <c r="I11" s="154" t="str">
        <f t="shared" si="1"/>
        <v>Gastos_com_Pessoal</v>
      </c>
    </row>
    <row r="12" spans="1:9" ht="27.75" customHeight="1" x14ac:dyDescent="0.2">
      <c r="A12" s="90">
        <v>9</v>
      </c>
      <c r="B12" s="90" t="s">
        <v>81</v>
      </c>
      <c r="C12" s="91" t="s">
        <v>153</v>
      </c>
      <c r="D12" s="79">
        <v>516</v>
      </c>
      <c r="E12" s="165">
        <v>47880</v>
      </c>
      <c r="F12" s="165">
        <v>47939</v>
      </c>
      <c r="G12" s="92" t="s">
        <v>620</v>
      </c>
      <c r="H12" s="130">
        <f t="shared" si="0"/>
        <v>1548</v>
      </c>
      <c r="I12" s="154" t="str">
        <f t="shared" si="1"/>
        <v>Gastos_com_Pessoal</v>
      </c>
    </row>
    <row r="13" spans="1:9" ht="27.75" customHeight="1" x14ac:dyDescent="0.2">
      <c r="A13" s="90">
        <v>10</v>
      </c>
      <c r="B13" s="90" t="s">
        <v>81</v>
      </c>
      <c r="C13" s="91" t="s">
        <v>160</v>
      </c>
      <c r="D13" s="79">
        <v>3271.8</v>
      </c>
      <c r="E13" s="165">
        <v>47880</v>
      </c>
      <c r="F13" s="165">
        <v>47939</v>
      </c>
      <c r="G13" s="92" t="s">
        <v>620</v>
      </c>
      <c r="H13" s="130">
        <f t="shared" si="0"/>
        <v>9815.4000000000015</v>
      </c>
      <c r="I13" s="154" t="str">
        <f t="shared" si="1"/>
        <v>Gastos_com_Pessoal</v>
      </c>
    </row>
    <row r="14" spans="1:9" ht="27.75" customHeight="1" x14ac:dyDescent="0.2">
      <c r="A14" s="90">
        <v>11</v>
      </c>
      <c r="B14" s="90" t="s">
        <v>81</v>
      </c>
      <c r="C14" s="91" t="s">
        <v>162</v>
      </c>
      <c r="D14" s="79">
        <v>495.00000000000006</v>
      </c>
      <c r="E14" s="165">
        <v>47880</v>
      </c>
      <c r="F14" s="165">
        <v>47939</v>
      </c>
      <c r="G14" s="92" t="s">
        <v>620</v>
      </c>
      <c r="H14" s="130">
        <f t="shared" si="0"/>
        <v>1485.0000000000002</v>
      </c>
      <c r="I14" s="154" t="str">
        <f t="shared" si="1"/>
        <v>Gastos_com_Pessoal</v>
      </c>
    </row>
    <row r="15" spans="1:9" ht="27.75" customHeight="1" x14ac:dyDescent="0.2">
      <c r="A15" s="90">
        <v>12</v>
      </c>
      <c r="B15" s="90" t="s">
        <v>81</v>
      </c>
      <c r="C15" s="91" t="s">
        <v>164</v>
      </c>
      <c r="D15" s="79">
        <v>4330</v>
      </c>
      <c r="E15" s="165">
        <v>47880</v>
      </c>
      <c r="F15" s="165">
        <v>47939</v>
      </c>
      <c r="G15" s="92" t="s">
        <v>620</v>
      </c>
      <c r="H15" s="130">
        <f t="shared" si="0"/>
        <v>12990</v>
      </c>
      <c r="I15" s="154" t="str">
        <f t="shared" si="1"/>
        <v>Gastos_com_Pessoal</v>
      </c>
    </row>
    <row r="16" spans="1:9" ht="27.75" customHeight="1" x14ac:dyDescent="0.2">
      <c r="A16" s="90">
        <v>13</v>
      </c>
      <c r="B16" s="90" t="s">
        <v>81</v>
      </c>
      <c r="C16" s="91" t="s">
        <v>166</v>
      </c>
      <c r="D16" s="79">
        <v>58.9</v>
      </c>
      <c r="E16" s="165">
        <v>47880</v>
      </c>
      <c r="F16" s="165">
        <v>47939</v>
      </c>
      <c r="G16" s="92" t="s">
        <v>620</v>
      </c>
      <c r="H16" s="130">
        <f t="shared" si="0"/>
        <v>176.7</v>
      </c>
      <c r="I16" s="154" t="str">
        <f t="shared" si="1"/>
        <v>Gastos_com_Pessoal</v>
      </c>
    </row>
    <row r="17" spans="1:13" ht="27.75" customHeight="1" x14ac:dyDescent="0.2">
      <c r="A17" s="90">
        <v>14</v>
      </c>
      <c r="B17" s="90" t="s">
        <v>81</v>
      </c>
      <c r="C17" s="91" t="s">
        <v>168</v>
      </c>
      <c r="D17" s="79">
        <v>227.8</v>
      </c>
      <c r="E17" s="165">
        <v>47880</v>
      </c>
      <c r="F17" s="165">
        <v>47939</v>
      </c>
      <c r="G17" s="92" t="s">
        <v>620</v>
      </c>
      <c r="H17" s="130">
        <f t="shared" si="0"/>
        <v>683.40000000000009</v>
      </c>
      <c r="I17" s="154" t="str">
        <f t="shared" si="1"/>
        <v>Gastos_com_Pessoal</v>
      </c>
    </row>
    <row r="18" spans="1:13" ht="27.75" customHeight="1" x14ac:dyDescent="0.2">
      <c r="A18" s="90">
        <v>15</v>
      </c>
      <c r="B18" s="90" t="s">
        <v>81</v>
      </c>
      <c r="C18" s="91" t="s">
        <v>176</v>
      </c>
      <c r="D18" s="79">
        <v>8619</v>
      </c>
      <c r="E18" s="165">
        <v>47880</v>
      </c>
      <c r="F18" s="165">
        <v>47939</v>
      </c>
      <c r="G18" s="92" t="s">
        <v>620</v>
      </c>
      <c r="H18" s="130">
        <f t="shared" si="0"/>
        <v>25857</v>
      </c>
      <c r="I18" s="154" t="str">
        <f t="shared" si="1"/>
        <v>Gastos_com_Pessoal</v>
      </c>
    </row>
    <row r="19" spans="1:13" ht="27.75" customHeight="1" x14ac:dyDescent="0.2">
      <c r="A19" s="90">
        <v>16</v>
      </c>
      <c r="B19" s="90" t="s">
        <v>92</v>
      </c>
      <c r="C19" s="91" t="s">
        <v>181</v>
      </c>
      <c r="D19" s="79">
        <v>2470</v>
      </c>
      <c r="E19" s="165">
        <v>47880</v>
      </c>
      <c r="F19" s="165">
        <v>47939</v>
      </c>
      <c r="G19" s="92" t="s">
        <v>622</v>
      </c>
      <c r="H19" s="130">
        <f t="shared" si="0"/>
        <v>7410</v>
      </c>
      <c r="I19" s="154" t="str">
        <f t="shared" si="1"/>
        <v>Gastos_Gerais</v>
      </c>
    </row>
    <row r="20" spans="1:13" ht="27.75" customHeight="1" x14ac:dyDescent="0.2">
      <c r="A20" s="90">
        <v>17</v>
      </c>
      <c r="B20" s="90" t="s">
        <v>92</v>
      </c>
      <c r="C20" s="91" t="s">
        <v>187</v>
      </c>
      <c r="D20" s="79">
        <v>130</v>
      </c>
      <c r="E20" s="165">
        <v>47880</v>
      </c>
      <c r="F20" s="165">
        <v>47939</v>
      </c>
      <c r="G20" s="92" t="s">
        <v>622</v>
      </c>
      <c r="H20" s="130">
        <f t="shared" si="0"/>
        <v>390</v>
      </c>
      <c r="I20" s="154" t="str">
        <f t="shared" si="1"/>
        <v>Gastos_Gerais</v>
      </c>
    </row>
    <row r="21" spans="1:13" ht="27.75" customHeight="1" x14ac:dyDescent="0.2">
      <c r="A21" s="90">
        <v>18</v>
      </c>
      <c r="B21" s="90" t="s">
        <v>92</v>
      </c>
      <c r="C21" s="91" t="s">
        <v>191</v>
      </c>
      <c r="D21" s="79">
        <v>200</v>
      </c>
      <c r="E21" s="165">
        <v>47880</v>
      </c>
      <c r="F21" s="165">
        <v>47939</v>
      </c>
      <c r="G21" s="92" t="s">
        <v>622</v>
      </c>
      <c r="H21" s="130">
        <f t="shared" si="0"/>
        <v>600</v>
      </c>
      <c r="I21" s="154" t="str">
        <f t="shared" si="1"/>
        <v>Gastos_Gerais</v>
      </c>
    </row>
    <row r="22" spans="1:13" ht="27.75" customHeight="1" x14ac:dyDescent="0.2">
      <c r="A22" s="90">
        <v>19</v>
      </c>
      <c r="B22" s="90" t="s">
        <v>92</v>
      </c>
      <c r="C22" s="91" t="s">
        <v>195</v>
      </c>
      <c r="D22" s="79">
        <v>11000</v>
      </c>
      <c r="E22" s="165">
        <v>47880</v>
      </c>
      <c r="F22" s="165">
        <v>47939</v>
      </c>
      <c r="G22" s="92" t="s">
        <v>622</v>
      </c>
      <c r="H22" s="130">
        <f t="shared" si="0"/>
        <v>33000</v>
      </c>
      <c r="I22" s="154" t="str">
        <f t="shared" si="1"/>
        <v>Gastos_Gerais</v>
      </c>
    </row>
    <row r="23" spans="1:13" ht="27.75" customHeight="1" thickBot="1" x14ac:dyDescent="0.25">
      <c r="A23" s="90">
        <v>20</v>
      </c>
      <c r="B23" s="90" t="s">
        <v>92</v>
      </c>
      <c r="C23" s="91" t="s">
        <v>199</v>
      </c>
      <c r="D23" s="79">
        <v>11550</v>
      </c>
      <c r="E23" s="165">
        <v>47880</v>
      </c>
      <c r="F23" s="165">
        <v>47939</v>
      </c>
      <c r="G23" s="92" t="s">
        <v>622</v>
      </c>
      <c r="H23" s="130">
        <f t="shared" si="0"/>
        <v>34650</v>
      </c>
      <c r="I23" s="154" t="str">
        <f t="shared" si="1"/>
        <v>Gastos_Gerais</v>
      </c>
    </row>
    <row r="24" spans="1:13" hidden="1" x14ac:dyDescent="0.2">
      <c r="A24" s="90">
        <v>21</v>
      </c>
      <c r="B24" s="90"/>
      <c r="C24" s="91"/>
      <c r="D24" s="79"/>
      <c r="E24" s="165"/>
      <c r="F24" s="165"/>
      <c r="G24" s="92"/>
      <c r="H24" s="130">
        <f t="shared" si="0"/>
        <v>0</v>
      </c>
      <c r="I24" s="154" t="str">
        <f t="shared" si="1"/>
        <v/>
      </c>
    </row>
    <row r="25" spans="1:13" hidden="1" x14ac:dyDescent="0.2">
      <c r="A25" s="90">
        <v>22</v>
      </c>
      <c r="B25" s="90"/>
      <c r="C25" s="91"/>
      <c r="D25" s="79"/>
      <c r="E25" s="165"/>
      <c r="F25" s="165"/>
      <c r="G25" s="92"/>
      <c r="H25" s="130">
        <f t="shared" si="0"/>
        <v>0</v>
      </c>
      <c r="I25" s="154" t="str">
        <f t="shared" si="1"/>
        <v/>
      </c>
    </row>
    <row r="26" spans="1:13" hidden="1" x14ac:dyDescent="0.2">
      <c r="A26" s="90">
        <v>23</v>
      </c>
      <c r="B26" s="90"/>
      <c r="C26" s="91"/>
      <c r="D26" s="79"/>
      <c r="E26" s="165"/>
      <c r="F26" s="165"/>
      <c r="G26" s="92"/>
      <c r="H26" s="130">
        <f t="shared" si="0"/>
        <v>0</v>
      </c>
      <c r="I26" s="154" t="str">
        <f t="shared" si="1"/>
        <v/>
      </c>
    </row>
    <row r="27" spans="1:13" hidden="1" x14ac:dyDescent="0.2">
      <c r="A27" s="90">
        <v>24</v>
      </c>
      <c r="B27" s="90"/>
      <c r="C27" s="91"/>
      <c r="D27" s="79"/>
      <c r="E27" s="165"/>
      <c r="F27" s="165"/>
      <c r="G27" s="92"/>
      <c r="H27" s="130">
        <f t="shared" si="0"/>
        <v>0</v>
      </c>
      <c r="I27" s="154" t="str">
        <f t="shared" si="1"/>
        <v/>
      </c>
    </row>
    <row r="28" spans="1:13" hidden="1" x14ac:dyDescent="0.2">
      <c r="A28" s="90">
        <v>25</v>
      </c>
      <c r="B28" s="90"/>
      <c r="C28" s="91"/>
      <c r="D28" s="79"/>
      <c r="E28" s="165"/>
      <c r="F28" s="165"/>
      <c r="G28" s="92"/>
      <c r="H28" s="130">
        <f t="shared" si="0"/>
        <v>0</v>
      </c>
      <c r="I28" s="154" t="str">
        <f t="shared" si="1"/>
        <v/>
      </c>
    </row>
    <row r="29" spans="1:13" hidden="1" x14ac:dyDescent="0.2">
      <c r="A29" s="90">
        <v>26</v>
      </c>
      <c r="B29" s="90"/>
      <c r="C29" s="91"/>
      <c r="D29" s="79"/>
      <c r="E29" s="165"/>
      <c r="F29" s="165"/>
      <c r="G29" s="92"/>
      <c r="H29" s="130">
        <f t="shared" si="0"/>
        <v>0</v>
      </c>
      <c r="I29" s="154" t="str">
        <f t="shared" si="1"/>
        <v/>
      </c>
    </row>
    <row r="30" spans="1:13" hidden="1" x14ac:dyDescent="0.2">
      <c r="A30" s="90">
        <v>27</v>
      </c>
      <c r="B30" s="90"/>
      <c r="C30" s="91"/>
      <c r="D30" s="79"/>
      <c r="E30" s="165"/>
      <c r="F30" s="165"/>
      <c r="G30" s="92"/>
      <c r="H30" s="130">
        <f t="shared" si="0"/>
        <v>0</v>
      </c>
      <c r="I30" s="154" t="str">
        <f t="shared" si="1"/>
        <v/>
      </c>
    </row>
    <row r="31" spans="1:13" hidden="1" x14ac:dyDescent="0.2">
      <c r="A31" s="90">
        <v>28</v>
      </c>
      <c r="B31" s="90"/>
      <c r="C31" s="91"/>
      <c r="D31" s="79"/>
      <c r="E31" s="165"/>
      <c r="F31" s="165"/>
      <c r="G31" s="92"/>
      <c r="H31" s="130">
        <f t="shared" si="0"/>
        <v>0</v>
      </c>
      <c r="I31" s="154" t="str">
        <f t="shared" si="1"/>
        <v/>
      </c>
      <c r="M31" s="137"/>
    </row>
    <row r="32" spans="1:13" hidden="1" x14ac:dyDescent="0.2">
      <c r="A32" s="90">
        <v>29</v>
      </c>
      <c r="B32" s="90"/>
      <c r="C32" s="91"/>
      <c r="D32" s="79"/>
      <c r="E32" s="165"/>
      <c r="F32" s="165"/>
      <c r="G32" s="92"/>
      <c r="H32" s="130">
        <f t="shared" si="0"/>
        <v>0</v>
      </c>
      <c r="I32" s="154" t="str">
        <f t="shared" si="1"/>
        <v/>
      </c>
    </row>
    <row r="33" spans="1:9" hidden="1" x14ac:dyDescent="0.2">
      <c r="A33" s="90">
        <v>30</v>
      </c>
      <c r="B33" s="90"/>
      <c r="C33" s="91"/>
      <c r="D33" s="79"/>
      <c r="E33" s="165"/>
      <c r="F33" s="165"/>
      <c r="G33" s="92"/>
      <c r="H33" s="130">
        <f t="shared" si="0"/>
        <v>0</v>
      </c>
      <c r="I33" s="154" t="str">
        <f t="shared" si="1"/>
        <v/>
      </c>
    </row>
    <row r="34" spans="1:9" hidden="1" x14ac:dyDescent="0.2">
      <c r="A34" s="90">
        <v>31</v>
      </c>
      <c r="B34" s="90"/>
      <c r="C34" s="91"/>
      <c r="D34" s="79"/>
      <c r="E34" s="165"/>
      <c r="F34" s="165"/>
      <c r="G34" s="92"/>
      <c r="H34" s="130">
        <f t="shared" si="0"/>
        <v>0</v>
      </c>
      <c r="I34" s="154" t="str">
        <f t="shared" si="1"/>
        <v/>
      </c>
    </row>
    <row r="35" spans="1:9" hidden="1" x14ac:dyDescent="0.2">
      <c r="A35" s="90">
        <v>32</v>
      </c>
      <c r="B35" s="90"/>
      <c r="C35" s="91"/>
      <c r="D35" s="79"/>
      <c r="E35" s="165"/>
      <c r="F35" s="165"/>
      <c r="G35" s="92"/>
      <c r="H35" s="130">
        <f t="shared" si="0"/>
        <v>0</v>
      </c>
      <c r="I35" s="154" t="str">
        <f t="shared" si="1"/>
        <v/>
      </c>
    </row>
    <row r="36" spans="1:9" hidden="1" x14ac:dyDescent="0.2">
      <c r="A36" s="90">
        <v>33</v>
      </c>
      <c r="B36" s="90"/>
      <c r="C36" s="91"/>
      <c r="D36" s="79"/>
      <c r="E36" s="165"/>
      <c r="F36" s="165"/>
      <c r="G36" s="92"/>
      <c r="H36" s="130">
        <f t="shared" si="0"/>
        <v>0</v>
      </c>
      <c r="I36" s="154" t="str">
        <f t="shared" si="1"/>
        <v/>
      </c>
    </row>
    <row r="37" spans="1:9" hidden="1" x14ac:dyDescent="0.2">
      <c r="A37" s="90">
        <v>34</v>
      </c>
      <c r="B37" s="90"/>
      <c r="C37" s="91"/>
      <c r="D37" s="79"/>
      <c r="E37" s="165"/>
      <c r="F37" s="165"/>
      <c r="G37" s="92"/>
      <c r="H37" s="130">
        <f t="shared" si="0"/>
        <v>0</v>
      </c>
      <c r="I37" s="154" t="str">
        <f t="shared" si="1"/>
        <v/>
      </c>
    </row>
    <row r="38" spans="1:9" hidden="1" x14ac:dyDescent="0.2">
      <c r="A38" s="90">
        <v>35</v>
      </c>
      <c r="B38" s="90"/>
      <c r="C38" s="91"/>
      <c r="D38" s="79"/>
      <c r="E38" s="165"/>
      <c r="F38" s="165"/>
      <c r="G38" s="92"/>
      <c r="H38" s="130">
        <f t="shared" si="0"/>
        <v>0</v>
      </c>
      <c r="I38" s="154" t="str">
        <f t="shared" si="1"/>
        <v/>
      </c>
    </row>
    <row r="39" spans="1:9" hidden="1" x14ac:dyDescent="0.2">
      <c r="A39" s="90">
        <v>36</v>
      </c>
      <c r="B39" s="90"/>
      <c r="C39" s="91"/>
      <c r="D39" s="79"/>
      <c r="E39" s="165"/>
      <c r="F39" s="165"/>
      <c r="G39" s="92"/>
      <c r="H39" s="130">
        <f t="shared" si="0"/>
        <v>0</v>
      </c>
      <c r="I39" s="154" t="str">
        <f t="shared" si="1"/>
        <v/>
      </c>
    </row>
    <row r="40" spans="1:9" hidden="1" x14ac:dyDescent="0.2">
      <c r="A40" s="90">
        <v>37</v>
      </c>
      <c r="B40" s="90"/>
      <c r="C40" s="91"/>
      <c r="D40" s="79"/>
      <c r="E40" s="165"/>
      <c r="F40" s="165"/>
      <c r="G40" s="92"/>
      <c r="H40" s="130">
        <f t="shared" si="0"/>
        <v>0</v>
      </c>
      <c r="I40" s="154" t="str">
        <f t="shared" si="1"/>
        <v/>
      </c>
    </row>
    <row r="41" spans="1:9" hidden="1" x14ac:dyDescent="0.2">
      <c r="A41" s="90">
        <v>38</v>
      </c>
      <c r="B41" s="90"/>
      <c r="C41" s="91"/>
      <c r="D41" s="79"/>
      <c r="E41" s="165"/>
      <c r="F41" s="165"/>
      <c r="G41" s="92"/>
      <c r="H41" s="130">
        <f t="shared" si="0"/>
        <v>0</v>
      </c>
      <c r="I41" s="154" t="str">
        <f t="shared" si="1"/>
        <v/>
      </c>
    </row>
    <row r="42" spans="1:9" hidden="1" x14ac:dyDescent="0.2">
      <c r="A42" s="90">
        <v>39</v>
      </c>
      <c r="B42" s="90"/>
      <c r="C42" s="91"/>
      <c r="D42" s="79"/>
      <c r="E42" s="165"/>
      <c r="F42" s="165"/>
      <c r="G42" s="92"/>
      <c r="H42" s="130">
        <f t="shared" si="0"/>
        <v>0</v>
      </c>
      <c r="I42" s="154" t="str">
        <f t="shared" si="1"/>
        <v/>
      </c>
    </row>
    <row r="43" spans="1:9" hidden="1" x14ac:dyDescent="0.2">
      <c r="A43" s="90">
        <v>40</v>
      </c>
      <c r="B43" s="90"/>
      <c r="C43" s="91"/>
      <c r="D43" s="79"/>
      <c r="E43" s="165"/>
      <c r="F43" s="165"/>
      <c r="G43" s="92"/>
      <c r="H43" s="130">
        <f t="shared" si="0"/>
        <v>0</v>
      </c>
      <c r="I43" s="154" t="str">
        <f t="shared" si="1"/>
        <v/>
      </c>
    </row>
    <row r="44" spans="1:9" hidden="1" x14ac:dyDescent="0.2">
      <c r="A44" s="90">
        <v>41</v>
      </c>
      <c r="B44" s="90"/>
      <c r="C44" s="91"/>
      <c r="D44" s="79"/>
      <c r="E44" s="165"/>
      <c r="F44" s="165"/>
      <c r="G44" s="92"/>
      <c r="H44" s="130">
        <f t="shared" si="0"/>
        <v>0</v>
      </c>
      <c r="I44" s="154" t="str">
        <f t="shared" si="1"/>
        <v/>
      </c>
    </row>
    <row r="45" spans="1:9" hidden="1" x14ac:dyDescent="0.2">
      <c r="A45" s="90">
        <v>42</v>
      </c>
      <c r="B45" s="90"/>
      <c r="C45" s="91"/>
      <c r="D45" s="79"/>
      <c r="E45" s="165"/>
      <c r="F45" s="165"/>
      <c r="G45" s="92"/>
      <c r="H45" s="130">
        <f t="shared" si="0"/>
        <v>0</v>
      </c>
      <c r="I45" s="154" t="str">
        <f t="shared" si="1"/>
        <v/>
      </c>
    </row>
    <row r="46" spans="1:9" hidden="1" x14ac:dyDescent="0.2">
      <c r="A46" s="90">
        <v>43</v>
      </c>
      <c r="B46" s="90"/>
      <c r="C46" s="91"/>
      <c r="D46" s="79"/>
      <c r="E46" s="165"/>
      <c r="F46" s="165"/>
      <c r="G46" s="92"/>
      <c r="H46" s="130">
        <f t="shared" si="0"/>
        <v>0</v>
      </c>
      <c r="I46" s="154" t="str">
        <f t="shared" si="1"/>
        <v/>
      </c>
    </row>
    <row r="47" spans="1:9" hidden="1" x14ac:dyDescent="0.2">
      <c r="A47" s="90">
        <v>44</v>
      </c>
      <c r="B47" s="90"/>
      <c r="C47" s="91"/>
      <c r="D47" s="79"/>
      <c r="E47" s="165"/>
      <c r="F47" s="165"/>
      <c r="G47" s="92"/>
      <c r="H47" s="130">
        <f t="shared" si="0"/>
        <v>0</v>
      </c>
      <c r="I47" s="154" t="str">
        <f t="shared" si="1"/>
        <v/>
      </c>
    </row>
    <row r="48" spans="1:9" hidden="1" x14ac:dyDescent="0.2">
      <c r="A48" s="90">
        <v>45</v>
      </c>
      <c r="B48" s="90"/>
      <c r="C48" s="91"/>
      <c r="D48" s="79"/>
      <c r="E48" s="165"/>
      <c r="F48" s="165"/>
      <c r="G48" s="92"/>
      <c r="H48" s="130">
        <f t="shared" si="0"/>
        <v>0</v>
      </c>
      <c r="I48" s="154" t="str">
        <f t="shared" si="1"/>
        <v/>
      </c>
    </row>
    <row r="49" spans="1:9" hidden="1" x14ac:dyDescent="0.2">
      <c r="A49" s="90">
        <v>46</v>
      </c>
      <c r="B49" s="90"/>
      <c r="C49" s="91"/>
      <c r="D49" s="79"/>
      <c r="E49" s="165"/>
      <c r="F49" s="165"/>
      <c r="G49" s="92"/>
      <c r="H49" s="130">
        <f t="shared" si="0"/>
        <v>0</v>
      </c>
      <c r="I49" s="154" t="str">
        <f t="shared" si="1"/>
        <v/>
      </c>
    </row>
    <row r="50" spans="1:9" hidden="1" x14ac:dyDescent="0.2">
      <c r="A50" s="90">
        <v>47</v>
      </c>
      <c r="B50" s="90"/>
      <c r="C50" s="91"/>
      <c r="D50" s="79"/>
      <c r="E50" s="165"/>
      <c r="F50" s="165"/>
      <c r="G50" s="92"/>
      <c r="H50" s="130">
        <f t="shared" si="0"/>
        <v>0</v>
      </c>
      <c r="I50" s="154" t="str">
        <f t="shared" si="1"/>
        <v/>
      </c>
    </row>
    <row r="51" spans="1:9" hidden="1" x14ac:dyDescent="0.2">
      <c r="A51" s="90">
        <v>48</v>
      </c>
      <c r="B51" s="90"/>
      <c r="C51" s="91"/>
      <c r="D51" s="79"/>
      <c r="E51" s="165"/>
      <c r="F51" s="165"/>
      <c r="G51" s="92"/>
      <c r="H51" s="130">
        <f t="shared" si="0"/>
        <v>0</v>
      </c>
      <c r="I51" s="154" t="str">
        <f t="shared" si="1"/>
        <v/>
      </c>
    </row>
    <row r="52" spans="1:9" hidden="1" x14ac:dyDescent="0.2">
      <c r="A52" s="90">
        <v>49</v>
      </c>
      <c r="B52" s="90"/>
      <c r="C52" s="91"/>
      <c r="D52" s="79"/>
      <c r="E52" s="165"/>
      <c r="F52" s="165"/>
      <c r="G52" s="92"/>
      <c r="H52" s="130">
        <f t="shared" si="0"/>
        <v>0</v>
      </c>
      <c r="I52" s="154" t="str">
        <f t="shared" si="1"/>
        <v/>
      </c>
    </row>
    <row r="53" spans="1:9" hidden="1" x14ac:dyDescent="0.2">
      <c r="A53" s="90">
        <v>50</v>
      </c>
      <c r="B53" s="90"/>
      <c r="C53" s="91"/>
      <c r="D53" s="79"/>
      <c r="E53" s="165"/>
      <c r="F53" s="165"/>
      <c r="G53" s="92"/>
      <c r="H53" s="130">
        <f t="shared" si="0"/>
        <v>0</v>
      </c>
      <c r="I53" s="154" t="str">
        <f t="shared" si="1"/>
        <v/>
      </c>
    </row>
    <row r="54" spans="1:9" hidden="1" x14ac:dyDescent="0.2">
      <c r="A54" s="90">
        <v>51</v>
      </c>
      <c r="B54" s="90"/>
      <c r="C54" s="91"/>
      <c r="D54" s="79"/>
      <c r="E54" s="165"/>
      <c r="F54" s="165"/>
      <c r="G54" s="92"/>
      <c r="H54" s="130">
        <f t="shared" si="0"/>
        <v>0</v>
      </c>
      <c r="I54" s="154" t="str">
        <f t="shared" si="1"/>
        <v/>
      </c>
    </row>
    <row r="55" spans="1:9" hidden="1" x14ac:dyDescent="0.2">
      <c r="A55" s="90">
        <v>52</v>
      </c>
      <c r="B55" s="90"/>
      <c r="C55" s="91"/>
      <c r="D55" s="79"/>
      <c r="E55" s="165"/>
      <c r="F55" s="165"/>
      <c r="G55" s="92"/>
      <c r="H55" s="130">
        <f t="shared" si="0"/>
        <v>0</v>
      </c>
      <c r="I55" s="154" t="str">
        <f t="shared" si="1"/>
        <v/>
      </c>
    </row>
    <row r="56" spans="1:9" hidden="1" x14ac:dyDescent="0.2">
      <c r="A56" s="90">
        <v>53</v>
      </c>
      <c r="B56" s="90"/>
      <c r="C56" s="91"/>
      <c r="D56" s="79"/>
      <c r="E56" s="165"/>
      <c r="F56" s="165"/>
      <c r="G56" s="92"/>
      <c r="H56" s="130">
        <f t="shared" si="0"/>
        <v>0</v>
      </c>
      <c r="I56" s="154" t="str">
        <f t="shared" si="1"/>
        <v/>
      </c>
    </row>
    <row r="57" spans="1:9" hidden="1" x14ac:dyDescent="0.2">
      <c r="A57" s="90">
        <v>54</v>
      </c>
      <c r="B57" s="90"/>
      <c r="C57" s="91"/>
      <c r="D57" s="79"/>
      <c r="E57" s="165"/>
      <c r="F57" s="165"/>
      <c r="G57" s="92"/>
      <c r="H57" s="130">
        <f t="shared" si="0"/>
        <v>0</v>
      </c>
      <c r="I57" s="154" t="str">
        <f t="shared" si="1"/>
        <v/>
      </c>
    </row>
    <row r="58" spans="1:9" hidden="1" x14ac:dyDescent="0.2">
      <c r="A58" s="90">
        <v>55</v>
      </c>
      <c r="B58" s="90"/>
      <c r="C58" s="91"/>
      <c r="D58" s="79"/>
      <c r="E58" s="165"/>
      <c r="F58" s="165"/>
      <c r="G58" s="92"/>
      <c r="H58" s="130">
        <f t="shared" si="0"/>
        <v>0</v>
      </c>
      <c r="I58" s="154" t="str">
        <f t="shared" si="1"/>
        <v/>
      </c>
    </row>
    <row r="59" spans="1:9" hidden="1" x14ac:dyDescent="0.2">
      <c r="A59" s="90">
        <v>56</v>
      </c>
      <c r="B59" s="90"/>
      <c r="C59" s="91"/>
      <c r="D59" s="79"/>
      <c r="E59" s="165"/>
      <c r="F59" s="165"/>
      <c r="G59" s="92"/>
      <c r="H59" s="130">
        <f t="shared" si="0"/>
        <v>0</v>
      </c>
      <c r="I59" s="154" t="str">
        <f t="shared" si="1"/>
        <v/>
      </c>
    </row>
    <row r="60" spans="1:9" hidden="1" x14ac:dyDescent="0.2">
      <c r="A60" s="90">
        <v>57</v>
      </c>
      <c r="B60" s="90"/>
      <c r="C60" s="91"/>
      <c r="D60" s="79"/>
      <c r="E60" s="165"/>
      <c r="F60" s="165"/>
      <c r="G60" s="92"/>
      <c r="H60" s="130">
        <f t="shared" si="0"/>
        <v>0</v>
      </c>
      <c r="I60" s="154" t="str">
        <f t="shared" si="1"/>
        <v/>
      </c>
    </row>
    <row r="61" spans="1:9" hidden="1" x14ac:dyDescent="0.2">
      <c r="A61" s="90">
        <v>58</v>
      </c>
      <c r="B61" s="90"/>
      <c r="C61" s="91"/>
      <c r="D61" s="79"/>
      <c r="E61" s="165"/>
      <c r="F61" s="165"/>
      <c r="G61" s="92"/>
      <c r="H61" s="130">
        <f t="shared" si="0"/>
        <v>0</v>
      </c>
      <c r="I61" s="154" t="str">
        <f t="shared" si="1"/>
        <v/>
      </c>
    </row>
    <row r="62" spans="1:9" hidden="1" x14ac:dyDescent="0.2">
      <c r="A62" s="90">
        <v>59</v>
      </c>
      <c r="B62" s="90"/>
      <c r="C62" s="91"/>
      <c r="D62" s="79"/>
      <c r="E62" s="165"/>
      <c r="F62" s="165"/>
      <c r="G62" s="92"/>
      <c r="H62" s="130">
        <f t="shared" si="0"/>
        <v>0</v>
      </c>
      <c r="I62" s="154" t="str">
        <f t="shared" si="1"/>
        <v/>
      </c>
    </row>
    <row r="63" spans="1:9" hidden="1" x14ac:dyDescent="0.2">
      <c r="A63" s="90">
        <v>60</v>
      </c>
      <c r="B63" s="90"/>
      <c r="C63" s="91"/>
      <c r="D63" s="79"/>
      <c r="E63" s="165"/>
      <c r="F63" s="165"/>
      <c r="G63" s="92"/>
      <c r="H63" s="130">
        <f t="shared" si="0"/>
        <v>0</v>
      </c>
      <c r="I63" s="154" t="str">
        <f t="shared" si="1"/>
        <v/>
      </c>
    </row>
    <row r="64" spans="1:9" hidden="1" x14ac:dyDescent="0.2">
      <c r="A64" s="90">
        <v>61</v>
      </c>
      <c r="B64" s="90"/>
      <c r="C64" s="91"/>
      <c r="D64" s="79"/>
      <c r="E64" s="165"/>
      <c r="F64" s="165"/>
      <c r="G64" s="92"/>
      <c r="H64" s="130">
        <f t="shared" si="0"/>
        <v>0</v>
      </c>
      <c r="I64" s="154" t="str">
        <f t="shared" si="1"/>
        <v/>
      </c>
    </row>
    <row r="65" spans="1:9" hidden="1" x14ac:dyDescent="0.2">
      <c r="A65" s="90">
        <v>62</v>
      </c>
      <c r="B65" s="90"/>
      <c r="C65" s="91"/>
      <c r="D65" s="79"/>
      <c r="E65" s="165"/>
      <c r="F65" s="165"/>
      <c r="G65" s="92"/>
      <c r="H65" s="130">
        <f t="shared" si="0"/>
        <v>0</v>
      </c>
      <c r="I65" s="154" t="str">
        <f t="shared" si="1"/>
        <v/>
      </c>
    </row>
    <row r="66" spans="1:9" hidden="1" x14ac:dyDescent="0.2">
      <c r="A66" s="90">
        <v>63</v>
      </c>
      <c r="B66" s="90"/>
      <c r="C66" s="91"/>
      <c r="D66" s="79"/>
      <c r="E66" s="165"/>
      <c r="F66" s="165"/>
      <c r="G66" s="92"/>
      <c r="H66" s="130">
        <f t="shared" si="0"/>
        <v>0</v>
      </c>
      <c r="I66" s="154" t="str">
        <f t="shared" si="1"/>
        <v/>
      </c>
    </row>
    <row r="67" spans="1:9" hidden="1" x14ac:dyDescent="0.2">
      <c r="A67" s="90">
        <v>64</v>
      </c>
      <c r="B67" s="90"/>
      <c r="C67" s="91"/>
      <c r="D67" s="79"/>
      <c r="E67" s="165"/>
      <c r="F67" s="165"/>
      <c r="G67" s="92"/>
      <c r="H67" s="130">
        <f t="shared" si="0"/>
        <v>0</v>
      </c>
      <c r="I67" s="154" t="str">
        <f t="shared" si="1"/>
        <v/>
      </c>
    </row>
    <row r="68" spans="1:9" hidden="1" x14ac:dyDescent="0.2">
      <c r="A68" s="90">
        <v>65</v>
      </c>
      <c r="B68" s="90"/>
      <c r="C68" s="91"/>
      <c r="D68" s="79"/>
      <c r="E68" s="165"/>
      <c r="F68" s="165"/>
      <c r="G68" s="92"/>
      <c r="H68" s="130">
        <f t="shared" si="0"/>
        <v>0</v>
      </c>
      <c r="I68" s="154" t="str">
        <f t="shared" si="1"/>
        <v/>
      </c>
    </row>
    <row r="69" spans="1:9" hidden="1" x14ac:dyDescent="0.2">
      <c r="A69" s="90">
        <v>66</v>
      </c>
      <c r="B69" s="90"/>
      <c r="C69" s="91"/>
      <c r="D69" s="79"/>
      <c r="E69" s="165"/>
      <c r="F69" s="165"/>
      <c r="G69" s="92"/>
      <c r="H69" s="130">
        <f t="shared" ref="H69:H132" si="2">IFERROR((DATEDIF(E69,F69,"M")+1)*D69,0)</f>
        <v>0</v>
      </c>
      <c r="I69" s="154" t="str">
        <f t="shared" ref="I69:I132" si="3">SUBSTITUTE(B69," ","_")</f>
        <v/>
      </c>
    </row>
    <row r="70" spans="1:9" hidden="1" x14ac:dyDescent="0.2">
      <c r="A70" s="90">
        <v>67</v>
      </c>
      <c r="B70" s="90"/>
      <c r="C70" s="91"/>
      <c r="D70" s="79"/>
      <c r="E70" s="165"/>
      <c r="F70" s="165"/>
      <c r="G70" s="92"/>
      <c r="H70" s="130">
        <f t="shared" si="2"/>
        <v>0</v>
      </c>
      <c r="I70" s="154" t="str">
        <f t="shared" si="3"/>
        <v/>
      </c>
    </row>
    <row r="71" spans="1:9" hidden="1" x14ac:dyDescent="0.2">
      <c r="A71" s="90">
        <v>68</v>
      </c>
      <c r="B71" s="90"/>
      <c r="C71" s="91"/>
      <c r="D71" s="79"/>
      <c r="E71" s="165"/>
      <c r="F71" s="165"/>
      <c r="G71" s="92"/>
      <c r="H71" s="130">
        <f t="shared" si="2"/>
        <v>0</v>
      </c>
      <c r="I71" s="154" t="str">
        <f t="shared" si="3"/>
        <v/>
      </c>
    </row>
    <row r="72" spans="1:9" hidden="1" x14ac:dyDescent="0.2">
      <c r="A72" s="90">
        <v>69</v>
      </c>
      <c r="B72" s="90"/>
      <c r="C72" s="91"/>
      <c r="D72" s="79"/>
      <c r="E72" s="165"/>
      <c r="F72" s="165"/>
      <c r="G72" s="92"/>
      <c r="H72" s="130">
        <f t="shared" si="2"/>
        <v>0</v>
      </c>
      <c r="I72" s="154" t="str">
        <f t="shared" si="3"/>
        <v/>
      </c>
    </row>
    <row r="73" spans="1:9" hidden="1" x14ac:dyDescent="0.2">
      <c r="A73" s="90">
        <v>70</v>
      </c>
      <c r="B73" s="90"/>
      <c r="C73" s="91"/>
      <c r="D73" s="79"/>
      <c r="E73" s="165"/>
      <c r="F73" s="165"/>
      <c r="G73" s="92"/>
      <c r="H73" s="130">
        <f t="shared" si="2"/>
        <v>0</v>
      </c>
      <c r="I73" s="154" t="str">
        <f t="shared" si="3"/>
        <v/>
      </c>
    </row>
    <row r="74" spans="1:9" hidden="1" x14ac:dyDescent="0.2">
      <c r="A74" s="90">
        <v>71</v>
      </c>
      <c r="B74" s="90"/>
      <c r="C74" s="91"/>
      <c r="D74" s="79"/>
      <c r="E74" s="165"/>
      <c r="F74" s="165"/>
      <c r="G74" s="92"/>
      <c r="H74" s="130">
        <f t="shared" si="2"/>
        <v>0</v>
      </c>
      <c r="I74" s="154" t="str">
        <f t="shared" si="3"/>
        <v/>
      </c>
    </row>
    <row r="75" spans="1:9" hidden="1" x14ac:dyDescent="0.2">
      <c r="A75" s="90">
        <v>72</v>
      </c>
      <c r="B75" s="90"/>
      <c r="C75" s="91"/>
      <c r="D75" s="79"/>
      <c r="E75" s="165"/>
      <c r="F75" s="165"/>
      <c r="G75" s="92"/>
      <c r="H75" s="130">
        <f t="shared" si="2"/>
        <v>0</v>
      </c>
      <c r="I75" s="154" t="str">
        <f t="shared" si="3"/>
        <v/>
      </c>
    </row>
    <row r="76" spans="1:9" hidden="1" x14ac:dyDescent="0.2">
      <c r="A76" s="90">
        <v>73</v>
      </c>
      <c r="B76" s="90"/>
      <c r="C76" s="91"/>
      <c r="D76" s="79"/>
      <c r="E76" s="165"/>
      <c r="F76" s="165"/>
      <c r="G76" s="92"/>
      <c r="H76" s="130">
        <f t="shared" si="2"/>
        <v>0</v>
      </c>
      <c r="I76" s="154" t="str">
        <f t="shared" si="3"/>
        <v/>
      </c>
    </row>
    <row r="77" spans="1:9" hidden="1" x14ac:dyDescent="0.2">
      <c r="A77" s="90">
        <v>74</v>
      </c>
      <c r="B77" s="90"/>
      <c r="C77" s="91"/>
      <c r="D77" s="79"/>
      <c r="E77" s="165"/>
      <c r="F77" s="165"/>
      <c r="G77" s="92"/>
      <c r="H77" s="130">
        <f t="shared" si="2"/>
        <v>0</v>
      </c>
      <c r="I77" s="154" t="str">
        <f t="shared" si="3"/>
        <v/>
      </c>
    </row>
    <row r="78" spans="1:9" hidden="1" x14ac:dyDescent="0.2">
      <c r="A78" s="90">
        <v>75</v>
      </c>
      <c r="B78" s="90"/>
      <c r="C78" s="91"/>
      <c r="D78" s="79"/>
      <c r="E78" s="165"/>
      <c r="F78" s="165"/>
      <c r="G78" s="92"/>
      <c r="H78" s="130">
        <f t="shared" si="2"/>
        <v>0</v>
      </c>
      <c r="I78" s="154" t="str">
        <f t="shared" si="3"/>
        <v/>
      </c>
    </row>
    <row r="79" spans="1:9" hidden="1" x14ac:dyDescent="0.2">
      <c r="A79" s="90">
        <v>76</v>
      </c>
      <c r="B79" s="90"/>
      <c r="C79" s="91"/>
      <c r="D79" s="79"/>
      <c r="E79" s="165"/>
      <c r="F79" s="165"/>
      <c r="G79" s="92"/>
      <c r="H79" s="130">
        <f t="shared" si="2"/>
        <v>0</v>
      </c>
      <c r="I79" s="154" t="str">
        <f t="shared" si="3"/>
        <v/>
      </c>
    </row>
    <row r="80" spans="1:9" hidden="1" x14ac:dyDescent="0.2">
      <c r="A80" s="90">
        <v>77</v>
      </c>
      <c r="B80" s="90"/>
      <c r="C80" s="91"/>
      <c r="D80" s="79"/>
      <c r="E80" s="165"/>
      <c r="F80" s="165"/>
      <c r="G80" s="92"/>
      <c r="H80" s="130">
        <f t="shared" si="2"/>
        <v>0</v>
      </c>
      <c r="I80" s="154" t="str">
        <f t="shared" si="3"/>
        <v/>
      </c>
    </row>
    <row r="81" spans="1:9" hidden="1" x14ac:dyDescent="0.2">
      <c r="A81" s="90">
        <v>78</v>
      </c>
      <c r="B81" s="90"/>
      <c r="C81" s="91"/>
      <c r="D81" s="79"/>
      <c r="E81" s="165"/>
      <c r="F81" s="165"/>
      <c r="G81" s="92"/>
      <c r="H81" s="130">
        <f t="shared" si="2"/>
        <v>0</v>
      </c>
      <c r="I81" s="154" t="str">
        <f t="shared" si="3"/>
        <v/>
      </c>
    </row>
    <row r="82" spans="1:9" hidden="1" x14ac:dyDescent="0.2">
      <c r="A82" s="90">
        <v>79</v>
      </c>
      <c r="B82" s="90"/>
      <c r="C82" s="91"/>
      <c r="D82" s="79"/>
      <c r="E82" s="165"/>
      <c r="F82" s="165"/>
      <c r="G82" s="92"/>
      <c r="H82" s="130">
        <f t="shared" si="2"/>
        <v>0</v>
      </c>
      <c r="I82" s="154" t="str">
        <f t="shared" si="3"/>
        <v/>
      </c>
    </row>
    <row r="83" spans="1:9" hidden="1" x14ac:dyDescent="0.2">
      <c r="A83" s="90">
        <v>80</v>
      </c>
      <c r="B83" s="90"/>
      <c r="C83" s="91"/>
      <c r="D83" s="79"/>
      <c r="E83" s="165"/>
      <c r="F83" s="165"/>
      <c r="G83" s="92"/>
      <c r="H83" s="130">
        <f t="shared" si="2"/>
        <v>0</v>
      </c>
      <c r="I83" s="154" t="str">
        <f t="shared" si="3"/>
        <v/>
      </c>
    </row>
    <row r="84" spans="1:9" hidden="1" x14ac:dyDescent="0.2">
      <c r="A84" s="90">
        <v>81</v>
      </c>
      <c r="B84" s="90"/>
      <c r="C84" s="91"/>
      <c r="D84" s="79"/>
      <c r="E84" s="165"/>
      <c r="F84" s="165"/>
      <c r="G84" s="92"/>
      <c r="H84" s="130">
        <f t="shared" si="2"/>
        <v>0</v>
      </c>
      <c r="I84" s="154" t="str">
        <f t="shared" si="3"/>
        <v/>
      </c>
    </row>
    <row r="85" spans="1:9" hidden="1" x14ac:dyDescent="0.2">
      <c r="A85" s="90">
        <v>82</v>
      </c>
      <c r="B85" s="90"/>
      <c r="C85" s="91"/>
      <c r="D85" s="79"/>
      <c r="E85" s="165"/>
      <c r="F85" s="165"/>
      <c r="G85" s="92"/>
      <c r="H85" s="130">
        <f t="shared" si="2"/>
        <v>0</v>
      </c>
      <c r="I85" s="154" t="str">
        <f t="shared" si="3"/>
        <v/>
      </c>
    </row>
    <row r="86" spans="1:9" hidden="1" x14ac:dyDescent="0.2">
      <c r="A86" s="90">
        <v>83</v>
      </c>
      <c r="B86" s="90"/>
      <c r="C86" s="91"/>
      <c r="D86" s="79"/>
      <c r="E86" s="165"/>
      <c r="F86" s="165"/>
      <c r="G86" s="92"/>
      <c r="H86" s="130">
        <f t="shared" si="2"/>
        <v>0</v>
      </c>
      <c r="I86" s="154" t="str">
        <f t="shared" si="3"/>
        <v/>
      </c>
    </row>
    <row r="87" spans="1:9" hidden="1" x14ac:dyDescent="0.2">
      <c r="A87" s="90">
        <v>84</v>
      </c>
      <c r="B87" s="90"/>
      <c r="C87" s="91"/>
      <c r="D87" s="79"/>
      <c r="E87" s="165"/>
      <c r="F87" s="165"/>
      <c r="G87" s="92"/>
      <c r="H87" s="130">
        <f t="shared" si="2"/>
        <v>0</v>
      </c>
      <c r="I87" s="154" t="str">
        <f t="shared" si="3"/>
        <v/>
      </c>
    </row>
    <row r="88" spans="1:9" hidden="1" x14ac:dyDescent="0.2">
      <c r="A88" s="90">
        <v>85</v>
      </c>
      <c r="B88" s="90"/>
      <c r="C88" s="91"/>
      <c r="D88" s="79"/>
      <c r="E88" s="165"/>
      <c r="F88" s="165"/>
      <c r="G88" s="92"/>
      <c r="H88" s="130">
        <f t="shared" si="2"/>
        <v>0</v>
      </c>
      <c r="I88" s="154" t="str">
        <f t="shared" si="3"/>
        <v/>
      </c>
    </row>
    <row r="89" spans="1:9" hidden="1" x14ac:dyDescent="0.2">
      <c r="A89" s="90">
        <v>86</v>
      </c>
      <c r="B89" s="90"/>
      <c r="C89" s="91"/>
      <c r="D89" s="79"/>
      <c r="E89" s="165"/>
      <c r="F89" s="165"/>
      <c r="G89" s="92"/>
      <c r="H89" s="130">
        <f t="shared" si="2"/>
        <v>0</v>
      </c>
      <c r="I89" s="154" t="str">
        <f t="shared" si="3"/>
        <v/>
      </c>
    </row>
    <row r="90" spans="1:9" hidden="1" x14ac:dyDescent="0.2">
      <c r="A90" s="90">
        <v>87</v>
      </c>
      <c r="B90" s="90"/>
      <c r="C90" s="91"/>
      <c r="D90" s="79"/>
      <c r="E90" s="165"/>
      <c r="F90" s="165"/>
      <c r="G90" s="92"/>
      <c r="H90" s="130">
        <f t="shared" si="2"/>
        <v>0</v>
      </c>
      <c r="I90" s="154" t="str">
        <f t="shared" si="3"/>
        <v/>
      </c>
    </row>
    <row r="91" spans="1:9" hidden="1" x14ac:dyDescent="0.2">
      <c r="A91" s="90">
        <v>88</v>
      </c>
      <c r="B91" s="90"/>
      <c r="C91" s="91"/>
      <c r="D91" s="79"/>
      <c r="E91" s="165"/>
      <c r="F91" s="165"/>
      <c r="G91" s="92"/>
      <c r="H91" s="130">
        <f t="shared" si="2"/>
        <v>0</v>
      </c>
      <c r="I91" s="154" t="str">
        <f t="shared" si="3"/>
        <v/>
      </c>
    </row>
    <row r="92" spans="1:9" hidden="1" x14ac:dyDescent="0.2">
      <c r="A92" s="90">
        <v>89</v>
      </c>
      <c r="B92" s="90"/>
      <c r="C92" s="91"/>
      <c r="D92" s="79"/>
      <c r="E92" s="165"/>
      <c r="F92" s="165"/>
      <c r="G92" s="92"/>
      <c r="H92" s="130">
        <f t="shared" si="2"/>
        <v>0</v>
      </c>
      <c r="I92" s="154" t="str">
        <f t="shared" si="3"/>
        <v/>
      </c>
    </row>
    <row r="93" spans="1:9" hidden="1" x14ac:dyDescent="0.2">
      <c r="A93" s="90">
        <v>90</v>
      </c>
      <c r="B93" s="90"/>
      <c r="C93" s="91"/>
      <c r="D93" s="79"/>
      <c r="E93" s="165"/>
      <c r="F93" s="165"/>
      <c r="G93" s="92"/>
      <c r="H93" s="130">
        <f t="shared" si="2"/>
        <v>0</v>
      </c>
      <c r="I93" s="154" t="str">
        <f t="shared" si="3"/>
        <v/>
      </c>
    </row>
    <row r="94" spans="1:9" hidden="1" x14ac:dyDescent="0.2">
      <c r="A94" s="90">
        <v>91</v>
      </c>
      <c r="B94" s="90"/>
      <c r="C94" s="91"/>
      <c r="D94" s="79"/>
      <c r="E94" s="165"/>
      <c r="F94" s="165"/>
      <c r="G94" s="92"/>
      <c r="H94" s="130">
        <f t="shared" si="2"/>
        <v>0</v>
      </c>
      <c r="I94" s="154" t="str">
        <f t="shared" si="3"/>
        <v/>
      </c>
    </row>
    <row r="95" spans="1:9" hidden="1" x14ac:dyDescent="0.2">
      <c r="A95" s="90">
        <v>92</v>
      </c>
      <c r="B95" s="90"/>
      <c r="C95" s="91"/>
      <c r="D95" s="79"/>
      <c r="E95" s="165"/>
      <c r="F95" s="165"/>
      <c r="G95" s="92"/>
      <c r="H95" s="130">
        <f t="shared" si="2"/>
        <v>0</v>
      </c>
      <c r="I95" s="154" t="str">
        <f t="shared" si="3"/>
        <v/>
      </c>
    </row>
    <row r="96" spans="1:9" hidden="1" x14ac:dyDescent="0.2">
      <c r="A96" s="90">
        <v>93</v>
      </c>
      <c r="B96" s="90"/>
      <c r="C96" s="91"/>
      <c r="D96" s="79"/>
      <c r="E96" s="165"/>
      <c r="F96" s="165"/>
      <c r="G96" s="92"/>
      <c r="H96" s="130">
        <f t="shared" si="2"/>
        <v>0</v>
      </c>
      <c r="I96" s="154" t="str">
        <f t="shared" si="3"/>
        <v/>
      </c>
    </row>
    <row r="97" spans="1:9" hidden="1" x14ac:dyDescent="0.2">
      <c r="A97" s="90">
        <v>94</v>
      </c>
      <c r="B97" s="90"/>
      <c r="C97" s="91"/>
      <c r="D97" s="79"/>
      <c r="E97" s="165"/>
      <c r="F97" s="165"/>
      <c r="G97" s="92"/>
      <c r="H97" s="130">
        <f t="shared" si="2"/>
        <v>0</v>
      </c>
      <c r="I97" s="154" t="str">
        <f t="shared" si="3"/>
        <v/>
      </c>
    </row>
    <row r="98" spans="1:9" hidden="1" x14ac:dyDescent="0.2">
      <c r="A98" s="90">
        <v>95</v>
      </c>
      <c r="B98" s="90"/>
      <c r="C98" s="91"/>
      <c r="D98" s="79"/>
      <c r="E98" s="165"/>
      <c r="F98" s="165"/>
      <c r="G98" s="92"/>
      <c r="H98" s="130">
        <f t="shared" si="2"/>
        <v>0</v>
      </c>
      <c r="I98" s="154" t="str">
        <f t="shared" si="3"/>
        <v/>
      </c>
    </row>
    <row r="99" spans="1:9" hidden="1" x14ac:dyDescent="0.2">
      <c r="A99" s="90">
        <v>96</v>
      </c>
      <c r="B99" s="90"/>
      <c r="C99" s="91"/>
      <c r="D99" s="79"/>
      <c r="E99" s="165"/>
      <c r="F99" s="165"/>
      <c r="G99" s="92"/>
      <c r="H99" s="130">
        <f t="shared" si="2"/>
        <v>0</v>
      </c>
      <c r="I99" s="154" t="str">
        <f t="shared" si="3"/>
        <v/>
      </c>
    </row>
    <row r="100" spans="1:9" hidden="1" x14ac:dyDescent="0.2">
      <c r="A100" s="90">
        <v>97</v>
      </c>
      <c r="B100" s="90"/>
      <c r="C100" s="91"/>
      <c r="D100" s="79"/>
      <c r="E100" s="165"/>
      <c r="F100" s="165"/>
      <c r="G100" s="92"/>
      <c r="H100" s="130">
        <f t="shared" si="2"/>
        <v>0</v>
      </c>
      <c r="I100" s="154" t="str">
        <f t="shared" si="3"/>
        <v/>
      </c>
    </row>
    <row r="101" spans="1:9" hidden="1" x14ac:dyDescent="0.2">
      <c r="A101" s="90">
        <v>98</v>
      </c>
      <c r="B101" s="90"/>
      <c r="C101" s="91"/>
      <c r="D101" s="79"/>
      <c r="E101" s="165"/>
      <c r="F101" s="165"/>
      <c r="G101" s="92"/>
      <c r="H101" s="130">
        <f t="shared" si="2"/>
        <v>0</v>
      </c>
      <c r="I101" s="154" t="str">
        <f t="shared" si="3"/>
        <v/>
      </c>
    </row>
    <row r="102" spans="1:9" hidden="1" x14ac:dyDescent="0.2">
      <c r="A102" s="90">
        <v>99</v>
      </c>
      <c r="B102" s="90"/>
      <c r="C102" s="91"/>
      <c r="D102" s="79"/>
      <c r="E102" s="165"/>
      <c r="F102" s="165"/>
      <c r="G102" s="92"/>
      <c r="H102" s="130">
        <f t="shared" si="2"/>
        <v>0</v>
      </c>
      <c r="I102" s="154" t="str">
        <f t="shared" si="3"/>
        <v/>
      </c>
    </row>
    <row r="103" spans="1:9" hidden="1" x14ac:dyDescent="0.2">
      <c r="A103" s="90">
        <v>100</v>
      </c>
      <c r="B103" s="90"/>
      <c r="C103" s="91"/>
      <c r="D103" s="79"/>
      <c r="E103" s="165"/>
      <c r="F103" s="165"/>
      <c r="G103" s="92"/>
      <c r="H103" s="130">
        <f t="shared" si="2"/>
        <v>0</v>
      </c>
      <c r="I103" s="154" t="str">
        <f t="shared" si="3"/>
        <v/>
      </c>
    </row>
    <row r="104" spans="1:9" hidden="1" x14ac:dyDescent="0.2">
      <c r="A104" s="90">
        <v>101</v>
      </c>
      <c r="B104" s="90"/>
      <c r="C104" s="91"/>
      <c r="D104" s="79"/>
      <c r="E104" s="165"/>
      <c r="F104" s="165"/>
      <c r="G104" s="92"/>
      <c r="H104" s="130">
        <f t="shared" si="2"/>
        <v>0</v>
      </c>
      <c r="I104" s="154" t="str">
        <f t="shared" si="3"/>
        <v/>
      </c>
    </row>
    <row r="105" spans="1:9" hidden="1" x14ac:dyDescent="0.2">
      <c r="A105" s="90">
        <v>102</v>
      </c>
      <c r="B105" s="90"/>
      <c r="C105" s="91"/>
      <c r="D105" s="79"/>
      <c r="E105" s="165"/>
      <c r="F105" s="165"/>
      <c r="G105" s="92"/>
      <c r="H105" s="130">
        <f t="shared" si="2"/>
        <v>0</v>
      </c>
      <c r="I105" s="154" t="str">
        <f t="shared" si="3"/>
        <v/>
      </c>
    </row>
    <row r="106" spans="1:9" hidden="1" x14ac:dyDescent="0.2">
      <c r="A106" s="90">
        <v>103</v>
      </c>
      <c r="B106" s="90"/>
      <c r="C106" s="91"/>
      <c r="D106" s="79"/>
      <c r="E106" s="165"/>
      <c r="F106" s="165"/>
      <c r="G106" s="92"/>
      <c r="H106" s="130">
        <f t="shared" si="2"/>
        <v>0</v>
      </c>
      <c r="I106" s="154" t="str">
        <f t="shared" si="3"/>
        <v/>
      </c>
    </row>
    <row r="107" spans="1:9" hidden="1" x14ac:dyDescent="0.2">
      <c r="A107" s="90">
        <v>104</v>
      </c>
      <c r="B107" s="90"/>
      <c r="C107" s="91"/>
      <c r="D107" s="79"/>
      <c r="E107" s="165"/>
      <c r="F107" s="165"/>
      <c r="G107" s="92"/>
      <c r="H107" s="130">
        <f t="shared" si="2"/>
        <v>0</v>
      </c>
      <c r="I107" s="154" t="str">
        <f t="shared" si="3"/>
        <v/>
      </c>
    </row>
    <row r="108" spans="1:9" hidden="1" x14ac:dyDescent="0.2">
      <c r="A108" s="90">
        <v>105</v>
      </c>
      <c r="B108" s="90"/>
      <c r="C108" s="91"/>
      <c r="D108" s="79"/>
      <c r="E108" s="165"/>
      <c r="F108" s="165"/>
      <c r="G108" s="92"/>
      <c r="H108" s="130">
        <f t="shared" si="2"/>
        <v>0</v>
      </c>
      <c r="I108" s="154" t="str">
        <f t="shared" si="3"/>
        <v/>
      </c>
    </row>
    <row r="109" spans="1:9" hidden="1" x14ac:dyDescent="0.2">
      <c r="A109" s="90">
        <v>106</v>
      </c>
      <c r="B109" s="90"/>
      <c r="C109" s="91"/>
      <c r="D109" s="79"/>
      <c r="E109" s="165"/>
      <c r="F109" s="165"/>
      <c r="G109" s="92"/>
      <c r="H109" s="130">
        <f t="shared" si="2"/>
        <v>0</v>
      </c>
      <c r="I109" s="154" t="str">
        <f t="shared" si="3"/>
        <v/>
      </c>
    </row>
    <row r="110" spans="1:9" hidden="1" x14ac:dyDescent="0.2">
      <c r="A110" s="90">
        <v>107</v>
      </c>
      <c r="B110" s="90"/>
      <c r="C110" s="91"/>
      <c r="D110" s="79"/>
      <c r="E110" s="165"/>
      <c r="F110" s="165"/>
      <c r="G110" s="92"/>
      <c r="H110" s="130">
        <f t="shared" si="2"/>
        <v>0</v>
      </c>
      <c r="I110" s="154" t="str">
        <f t="shared" si="3"/>
        <v/>
      </c>
    </row>
    <row r="111" spans="1:9" hidden="1" x14ac:dyDescent="0.2">
      <c r="A111" s="90">
        <v>108</v>
      </c>
      <c r="B111" s="90"/>
      <c r="C111" s="91"/>
      <c r="D111" s="79"/>
      <c r="E111" s="165"/>
      <c r="F111" s="165"/>
      <c r="G111" s="92"/>
      <c r="H111" s="130">
        <f t="shared" si="2"/>
        <v>0</v>
      </c>
      <c r="I111" s="154" t="str">
        <f t="shared" si="3"/>
        <v/>
      </c>
    </row>
    <row r="112" spans="1:9" hidden="1" x14ac:dyDescent="0.2">
      <c r="A112" s="90">
        <v>109</v>
      </c>
      <c r="B112" s="90"/>
      <c r="C112" s="91"/>
      <c r="D112" s="79"/>
      <c r="E112" s="165"/>
      <c r="F112" s="165"/>
      <c r="G112" s="92"/>
      <c r="H112" s="130">
        <f t="shared" si="2"/>
        <v>0</v>
      </c>
      <c r="I112" s="154" t="str">
        <f t="shared" si="3"/>
        <v/>
      </c>
    </row>
    <row r="113" spans="1:9" hidden="1" x14ac:dyDescent="0.2">
      <c r="A113" s="90">
        <v>110</v>
      </c>
      <c r="B113" s="90"/>
      <c r="C113" s="91"/>
      <c r="D113" s="79"/>
      <c r="E113" s="165"/>
      <c r="F113" s="165"/>
      <c r="G113" s="92"/>
      <c r="H113" s="130">
        <f t="shared" si="2"/>
        <v>0</v>
      </c>
      <c r="I113" s="154" t="str">
        <f t="shared" si="3"/>
        <v/>
      </c>
    </row>
    <row r="114" spans="1:9" hidden="1" x14ac:dyDescent="0.2">
      <c r="A114" s="90">
        <v>111</v>
      </c>
      <c r="B114" s="90"/>
      <c r="C114" s="91"/>
      <c r="D114" s="79"/>
      <c r="E114" s="165"/>
      <c r="F114" s="165"/>
      <c r="G114" s="92"/>
      <c r="H114" s="130">
        <f t="shared" si="2"/>
        <v>0</v>
      </c>
      <c r="I114" s="154" t="str">
        <f t="shared" si="3"/>
        <v/>
      </c>
    </row>
    <row r="115" spans="1:9" hidden="1" x14ac:dyDescent="0.2">
      <c r="A115" s="90">
        <v>112</v>
      </c>
      <c r="B115" s="90"/>
      <c r="C115" s="91"/>
      <c r="D115" s="79"/>
      <c r="E115" s="165"/>
      <c r="F115" s="165"/>
      <c r="G115" s="92"/>
      <c r="H115" s="130">
        <f t="shared" si="2"/>
        <v>0</v>
      </c>
      <c r="I115" s="154" t="str">
        <f t="shared" si="3"/>
        <v/>
      </c>
    </row>
    <row r="116" spans="1:9" hidden="1" x14ac:dyDescent="0.2">
      <c r="A116" s="90">
        <v>113</v>
      </c>
      <c r="B116" s="90"/>
      <c r="C116" s="91"/>
      <c r="D116" s="79"/>
      <c r="E116" s="165"/>
      <c r="F116" s="165"/>
      <c r="G116" s="92"/>
      <c r="H116" s="130">
        <f t="shared" si="2"/>
        <v>0</v>
      </c>
      <c r="I116" s="154" t="str">
        <f t="shared" si="3"/>
        <v/>
      </c>
    </row>
    <row r="117" spans="1:9" hidden="1" x14ac:dyDescent="0.2">
      <c r="A117" s="90">
        <v>114</v>
      </c>
      <c r="B117" s="90"/>
      <c r="C117" s="91"/>
      <c r="D117" s="79"/>
      <c r="E117" s="165"/>
      <c r="F117" s="165"/>
      <c r="G117" s="92"/>
      <c r="H117" s="130">
        <f t="shared" si="2"/>
        <v>0</v>
      </c>
      <c r="I117" s="154" t="str">
        <f t="shared" si="3"/>
        <v/>
      </c>
    </row>
    <row r="118" spans="1:9" hidden="1" x14ac:dyDescent="0.2">
      <c r="A118" s="90">
        <v>115</v>
      </c>
      <c r="B118" s="90"/>
      <c r="C118" s="91"/>
      <c r="D118" s="79"/>
      <c r="E118" s="165"/>
      <c r="F118" s="165"/>
      <c r="G118" s="92"/>
      <c r="H118" s="130">
        <f t="shared" si="2"/>
        <v>0</v>
      </c>
      <c r="I118" s="154" t="str">
        <f t="shared" si="3"/>
        <v/>
      </c>
    </row>
    <row r="119" spans="1:9" hidden="1" x14ac:dyDescent="0.2">
      <c r="A119" s="90">
        <v>116</v>
      </c>
      <c r="B119" s="90"/>
      <c r="C119" s="91"/>
      <c r="D119" s="79"/>
      <c r="E119" s="165"/>
      <c r="F119" s="165"/>
      <c r="G119" s="92"/>
      <c r="H119" s="130">
        <f t="shared" si="2"/>
        <v>0</v>
      </c>
      <c r="I119" s="154" t="str">
        <f t="shared" si="3"/>
        <v/>
      </c>
    </row>
    <row r="120" spans="1:9" hidden="1" x14ac:dyDescent="0.2">
      <c r="A120" s="90">
        <v>117</v>
      </c>
      <c r="B120" s="90"/>
      <c r="C120" s="91"/>
      <c r="D120" s="79"/>
      <c r="E120" s="165"/>
      <c r="F120" s="165"/>
      <c r="G120" s="92"/>
      <c r="H120" s="130">
        <f t="shared" si="2"/>
        <v>0</v>
      </c>
      <c r="I120" s="154" t="str">
        <f t="shared" si="3"/>
        <v/>
      </c>
    </row>
    <row r="121" spans="1:9" hidden="1" x14ac:dyDescent="0.2">
      <c r="A121" s="90">
        <v>118</v>
      </c>
      <c r="B121" s="90"/>
      <c r="C121" s="91"/>
      <c r="D121" s="79"/>
      <c r="E121" s="165"/>
      <c r="F121" s="165"/>
      <c r="G121" s="92"/>
      <c r="H121" s="130">
        <f t="shared" si="2"/>
        <v>0</v>
      </c>
      <c r="I121" s="154" t="str">
        <f t="shared" si="3"/>
        <v/>
      </c>
    </row>
    <row r="122" spans="1:9" hidden="1" x14ac:dyDescent="0.2">
      <c r="A122" s="90">
        <v>119</v>
      </c>
      <c r="B122" s="90"/>
      <c r="C122" s="91"/>
      <c r="D122" s="79"/>
      <c r="E122" s="165"/>
      <c r="F122" s="165"/>
      <c r="G122" s="92"/>
      <c r="H122" s="130">
        <f t="shared" si="2"/>
        <v>0</v>
      </c>
      <c r="I122" s="154" t="str">
        <f t="shared" si="3"/>
        <v/>
      </c>
    </row>
    <row r="123" spans="1:9" hidden="1" x14ac:dyDescent="0.2">
      <c r="A123" s="90">
        <v>120</v>
      </c>
      <c r="B123" s="90"/>
      <c r="C123" s="91"/>
      <c r="D123" s="79"/>
      <c r="E123" s="165"/>
      <c r="F123" s="165"/>
      <c r="G123" s="92"/>
      <c r="H123" s="130">
        <f t="shared" si="2"/>
        <v>0</v>
      </c>
      <c r="I123" s="154" t="str">
        <f t="shared" si="3"/>
        <v/>
      </c>
    </row>
    <row r="124" spans="1:9" hidden="1" x14ac:dyDescent="0.2">
      <c r="A124" s="90">
        <v>121</v>
      </c>
      <c r="B124" s="90"/>
      <c r="C124" s="91"/>
      <c r="D124" s="79"/>
      <c r="E124" s="165"/>
      <c r="F124" s="165"/>
      <c r="G124" s="92"/>
      <c r="H124" s="130">
        <f t="shared" si="2"/>
        <v>0</v>
      </c>
      <c r="I124" s="154" t="str">
        <f t="shared" si="3"/>
        <v/>
      </c>
    </row>
    <row r="125" spans="1:9" hidden="1" x14ac:dyDescent="0.2">
      <c r="A125" s="90">
        <v>122</v>
      </c>
      <c r="B125" s="90"/>
      <c r="C125" s="91"/>
      <c r="D125" s="79"/>
      <c r="E125" s="165"/>
      <c r="F125" s="165"/>
      <c r="G125" s="92"/>
      <c r="H125" s="130">
        <f t="shared" si="2"/>
        <v>0</v>
      </c>
      <c r="I125" s="154" t="str">
        <f t="shared" si="3"/>
        <v/>
      </c>
    </row>
    <row r="126" spans="1:9" hidden="1" x14ac:dyDescent="0.2">
      <c r="A126" s="90">
        <v>123</v>
      </c>
      <c r="B126" s="90"/>
      <c r="C126" s="91"/>
      <c r="D126" s="79"/>
      <c r="E126" s="165"/>
      <c r="F126" s="165"/>
      <c r="G126" s="92"/>
      <c r="H126" s="130">
        <f t="shared" si="2"/>
        <v>0</v>
      </c>
      <c r="I126" s="154" t="str">
        <f t="shared" si="3"/>
        <v/>
      </c>
    </row>
    <row r="127" spans="1:9" hidden="1" x14ac:dyDescent="0.2">
      <c r="A127" s="90">
        <v>124</v>
      </c>
      <c r="B127" s="90"/>
      <c r="C127" s="91"/>
      <c r="D127" s="79"/>
      <c r="E127" s="165"/>
      <c r="F127" s="165"/>
      <c r="G127" s="92"/>
      <c r="H127" s="130">
        <f t="shared" si="2"/>
        <v>0</v>
      </c>
      <c r="I127" s="154" t="str">
        <f t="shared" si="3"/>
        <v/>
      </c>
    </row>
    <row r="128" spans="1:9" hidden="1" x14ac:dyDescent="0.2">
      <c r="A128" s="90">
        <v>125</v>
      </c>
      <c r="B128" s="90"/>
      <c r="C128" s="91"/>
      <c r="D128" s="79"/>
      <c r="E128" s="165"/>
      <c r="F128" s="165"/>
      <c r="G128" s="92"/>
      <c r="H128" s="130">
        <f t="shared" si="2"/>
        <v>0</v>
      </c>
      <c r="I128" s="154" t="str">
        <f t="shared" si="3"/>
        <v/>
      </c>
    </row>
    <row r="129" spans="1:9" hidden="1" x14ac:dyDescent="0.2">
      <c r="A129" s="90">
        <v>126</v>
      </c>
      <c r="B129" s="90"/>
      <c r="C129" s="91"/>
      <c r="D129" s="79"/>
      <c r="E129" s="165"/>
      <c r="F129" s="165"/>
      <c r="G129" s="92"/>
      <c r="H129" s="130">
        <f t="shared" si="2"/>
        <v>0</v>
      </c>
      <c r="I129" s="154" t="str">
        <f t="shared" si="3"/>
        <v/>
      </c>
    </row>
    <row r="130" spans="1:9" hidden="1" x14ac:dyDescent="0.2">
      <c r="A130" s="90">
        <v>127</v>
      </c>
      <c r="B130" s="90"/>
      <c r="C130" s="91"/>
      <c r="D130" s="79"/>
      <c r="E130" s="165"/>
      <c r="F130" s="165"/>
      <c r="G130" s="92"/>
      <c r="H130" s="130">
        <f t="shared" si="2"/>
        <v>0</v>
      </c>
      <c r="I130" s="154" t="str">
        <f t="shared" si="3"/>
        <v/>
      </c>
    </row>
    <row r="131" spans="1:9" hidden="1" x14ac:dyDescent="0.2">
      <c r="A131" s="90">
        <v>128</v>
      </c>
      <c r="B131" s="90"/>
      <c r="C131" s="91"/>
      <c r="D131" s="79"/>
      <c r="E131" s="165"/>
      <c r="F131" s="165"/>
      <c r="G131" s="92"/>
      <c r="H131" s="130">
        <f t="shared" si="2"/>
        <v>0</v>
      </c>
      <c r="I131" s="154" t="str">
        <f t="shared" si="3"/>
        <v/>
      </c>
    </row>
    <row r="132" spans="1:9" hidden="1" x14ac:dyDescent="0.2">
      <c r="A132" s="90">
        <v>129</v>
      </c>
      <c r="B132" s="90"/>
      <c r="C132" s="91"/>
      <c r="D132" s="79"/>
      <c r="E132" s="165"/>
      <c r="F132" s="165"/>
      <c r="G132" s="92"/>
      <c r="H132" s="130">
        <f t="shared" si="2"/>
        <v>0</v>
      </c>
      <c r="I132" s="154" t="str">
        <f t="shared" si="3"/>
        <v/>
      </c>
    </row>
    <row r="133" spans="1:9" hidden="1" x14ac:dyDescent="0.2">
      <c r="A133" s="90">
        <v>130</v>
      </c>
      <c r="B133" s="90"/>
      <c r="C133" s="91"/>
      <c r="D133" s="79"/>
      <c r="E133" s="165"/>
      <c r="F133" s="165"/>
      <c r="G133" s="92"/>
      <c r="H133" s="130">
        <f t="shared" ref="H133:H196" si="4">IFERROR((DATEDIF(E133,F133,"M")+1)*D133,0)</f>
        <v>0</v>
      </c>
      <c r="I133" s="154" t="str">
        <f t="shared" ref="I133:I196" si="5">SUBSTITUTE(B133," ","_")</f>
        <v/>
      </c>
    </row>
    <row r="134" spans="1:9" hidden="1" x14ac:dyDescent="0.2">
      <c r="A134" s="90">
        <v>131</v>
      </c>
      <c r="B134" s="90"/>
      <c r="C134" s="91"/>
      <c r="D134" s="79"/>
      <c r="E134" s="165"/>
      <c r="F134" s="165"/>
      <c r="G134" s="92"/>
      <c r="H134" s="130">
        <f t="shared" si="4"/>
        <v>0</v>
      </c>
      <c r="I134" s="154" t="str">
        <f t="shared" si="5"/>
        <v/>
      </c>
    </row>
    <row r="135" spans="1:9" hidden="1" x14ac:dyDescent="0.2">
      <c r="A135" s="90">
        <v>132</v>
      </c>
      <c r="B135" s="90"/>
      <c r="C135" s="91"/>
      <c r="D135" s="79"/>
      <c r="E135" s="165"/>
      <c r="F135" s="165"/>
      <c r="G135" s="92"/>
      <c r="H135" s="130">
        <f t="shared" si="4"/>
        <v>0</v>
      </c>
      <c r="I135" s="154" t="str">
        <f t="shared" si="5"/>
        <v/>
      </c>
    </row>
    <row r="136" spans="1:9" hidden="1" x14ac:dyDescent="0.2">
      <c r="A136" s="90">
        <v>133</v>
      </c>
      <c r="B136" s="90"/>
      <c r="C136" s="91"/>
      <c r="D136" s="79"/>
      <c r="E136" s="165"/>
      <c r="F136" s="165"/>
      <c r="G136" s="92"/>
      <c r="H136" s="130">
        <f t="shared" si="4"/>
        <v>0</v>
      </c>
      <c r="I136" s="154" t="str">
        <f t="shared" si="5"/>
        <v/>
      </c>
    </row>
    <row r="137" spans="1:9" hidden="1" x14ac:dyDescent="0.2">
      <c r="A137" s="90">
        <v>134</v>
      </c>
      <c r="B137" s="90"/>
      <c r="C137" s="91"/>
      <c r="D137" s="79"/>
      <c r="E137" s="165"/>
      <c r="F137" s="165"/>
      <c r="G137" s="92"/>
      <c r="H137" s="130">
        <f t="shared" si="4"/>
        <v>0</v>
      </c>
      <c r="I137" s="154" t="str">
        <f t="shared" si="5"/>
        <v/>
      </c>
    </row>
    <row r="138" spans="1:9" hidden="1" x14ac:dyDescent="0.2">
      <c r="A138" s="90">
        <v>135</v>
      </c>
      <c r="B138" s="90"/>
      <c r="C138" s="91"/>
      <c r="D138" s="79"/>
      <c r="E138" s="165"/>
      <c r="F138" s="165"/>
      <c r="G138" s="92"/>
      <c r="H138" s="130">
        <f t="shared" si="4"/>
        <v>0</v>
      </c>
      <c r="I138" s="154" t="str">
        <f t="shared" si="5"/>
        <v/>
      </c>
    </row>
    <row r="139" spans="1:9" hidden="1" x14ac:dyDescent="0.2">
      <c r="A139" s="90">
        <v>136</v>
      </c>
      <c r="B139" s="90"/>
      <c r="C139" s="91"/>
      <c r="D139" s="79"/>
      <c r="E139" s="165"/>
      <c r="F139" s="165"/>
      <c r="G139" s="92"/>
      <c r="H139" s="130">
        <f t="shared" si="4"/>
        <v>0</v>
      </c>
      <c r="I139" s="154" t="str">
        <f t="shared" si="5"/>
        <v/>
      </c>
    </row>
    <row r="140" spans="1:9" hidden="1" x14ac:dyDescent="0.2">
      <c r="A140" s="90">
        <v>137</v>
      </c>
      <c r="B140" s="90"/>
      <c r="C140" s="91"/>
      <c r="D140" s="79"/>
      <c r="E140" s="165"/>
      <c r="F140" s="165"/>
      <c r="G140" s="92"/>
      <c r="H140" s="130">
        <f t="shared" si="4"/>
        <v>0</v>
      </c>
      <c r="I140" s="154" t="str">
        <f t="shared" si="5"/>
        <v/>
      </c>
    </row>
    <row r="141" spans="1:9" hidden="1" x14ac:dyDescent="0.2">
      <c r="A141" s="90">
        <v>138</v>
      </c>
      <c r="B141" s="90"/>
      <c r="C141" s="91"/>
      <c r="D141" s="79"/>
      <c r="E141" s="165"/>
      <c r="F141" s="165"/>
      <c r="G141" s="92"/>
      <c r="H141" s="130">
        <f t="shared" si="4"/>
        <v>0</v>
      </c>
      <c r="I141" s="154" t="str">
        <f t="shared" si="5"/>
        <v/>
      </c>
    </row>
    <row r="142" spans="1:9" hidden="1" x14ac:dyDescent="0.2">
      <c r="A142" s="90">
        <v>139</v>
      </c>
      <c r="B142" s="90"/>
      <c r="C142" s="91"/>
      <c r="D142" s="79"/>
      <c r="E142" s="165"/>
      <c r="F142" s="165"/>
      <c r="G142" s="92"/>
      <c r="H142" s="130">
        <f t="shared" si="4"/>
        <v>0</v>
      </c>
      <c r="I142" s="154" t="str">
        <f t="shared" si="5"/>
        <v/>
      </c>
    </row>
    <row r="143" spans="1:9" hidden="1" x14ac:dyDescent="0.2">
      <c r="A143" s="90">
        <v>140</v>
      </c>
      <c r="B143" s="90"/>
      <c r="C143" s="91"/>
      <c r="D143" s="79"/>
      <c r="E143" s="165"/>
      <c r="F143" s="165"/>
      <c r="G143" s="92"/>
      <c r="H143" s="130">
        <f t="shared" si="4"/>
        <v>0</v>
      </c>
      <c r="I143" s="154" t="str">
        <f t="shared" si="5"/>
        <v/>
      </c>
    </row>
    <row r="144" spans="1:9" hidden="1" x14ac:dyDescent="0.2">
      <c r="A144" s="90">
        <v>141</v>
      </c>
      <c r="B144" s="90"/>
      <c r="C144" s="91"/>
      <c r="D144" s="79"/>
      <c r="E144" s="165"/>
      <c r="F144" s="165"/>
      <c r="G144" s="92"/>
      <c r="H144" s="130">
        <f t="shared" si="4"/>
        <v>0</v>
      </c>
      <c r="I144" s="154" t="str">
        <f t="shared" si="5"/>
        <v/>
      </c>
    </row>
    <row r="145" spans="1:9" hidden="1" x14ac:dyDescent="0.2">
      <c r="A145" s="90">
        <v>142</v>
      </c>
      <c r="B145" s="90"/>
      <c r="C145" s="91"/>
      <c r="D145" s="79"/>
      <c r="E145" s="165"/>
      <c r="F145" s="165"/>
      <c r="G145" s="92"/>
      <c r="H145" s="130">
        <f t="shared" si="4"/>
        <v>0</v>
      </c>
      <c r="I145" s="154" t="str">
        <f t="shared" si="5"/>
        <v/>
      </c>
    </row>
    <row r="146" spans="1:9" hidden="1" x14ac:dyDescent="0.2">
      <c r="A146" s="90">
        <v>143</v>
      </c>
      <c r="B146" s="90"/>
      <c r="C146" s="91"/>
      <c r="D146" s="79"/>
      <c r="E146" s="165"/>
      <c r="F146" s="165"/>
      <c r="G146" s="92"/>
      <c r="H146" s="130">
        <f t="shared" si="4"/>
        <v>0</v>
      </c>
      <c r="I146" s="154" t="str">
        <f t="shared" si="5"/>
        <v/>
      </c>
    </row>
    <row r="147" spans="1:9" hidden="1" x14ac:dyDescent="0.2">
      <c r="A147" s="90">
        <v>144</v>
      </c>
      <c r="B147" s="90"/>
      <c r="C147" s="91"/>
      <c r="D147" s="79"/>
      <c r="E147" s="165"/>
      <c r="F147" s="165"/>
      <c r="G147" s="92"/>
      <c r="H147" s="130">
        <f t="shared" si="4"/>
        <v>0</v>
      </c>
      <c r="I147" s="154" t="str">
        <f t="shared" si="5"/>
        <v/>
      </c>
    </row>
    <row r="148" spans="1:9" hidden="1" x14ac:dyDescent="0.2">
      <c r="A148" s="90">
        <v>145</v>
      </c>
      <c r="B148" s="90"/>
      <c r="C148" s="91"/>
      <c r="D148" s="79"/>
      <c r="E148" s="165"/>
      <c r="F148" s="165"/>
      <c r="G148" s="92"/>
      <c r="H148" s="130">
        <f t="shared" si="4"/>
        <v>0</v>
      </c>
      <c r="I148" s="154" t="str">
        <f t="shared" si="5"/>
        <v/>
      </c>
    </row>
    <row r="149" spans="1:9" hidden="1" x14ac:dyDescent="0.2">
      <c r="A149" s="90">
        <v>146</v>
      </c>
      <c r="B149" s="90"/>
      <c r="C149" s="91"/>
      <c r="D149" s="79"/>
      <c r="E149" s="165"/>
      <c r="F149" s="165"/>
      <c r="G149" s="92"/>
      <c r="H149" s="130">
        <f t="shared" si="4"/>
        <v>0</v>
      </c>
      <c r="I149" s="154" t="str">
        <f t="shared" si="5"/>
        <v/>
      </c>
    </row>
    <row r="150" spans="1:9" hidden="1" x14ac:dyDescent="0.2">
      <c r="A150" s="90">
        <v>147</v>
      </c>
      <c r="B150" s="90"/>
      <c r="C150" s="91"/>
      <c r="D150" s="79"/>
      <c r="E150" s="165"/>
      <c r="F150" s="165"/>
      <c r="G150" s="92"/>
      <c r="H150" s="130">
        <f t="shared" si="4"/>
        <v>0</v>
      </c>
      <c r="I150" s="154" t="str">
        <f t="shared" si="5"/>
        <v/>
      </c>
    </row>
    <row r="151" spans="1:9" hidden="1" x14ac:dyDescent="0.2">
      <c r="A151" s="90">
        <v>148</v>
      </c>
      <c r="B151" s="90"/>
      <c r="C151" s="91"/>
      <c r="D151" s="79"/>
      <c r="E151" s="165"/>
      <c r="F151" s="165"/>
      <c r="G151" s="92"/>
      <c r="H151" s="130">
        <f t="shared" si="4"/>
        <v>0</v>
      </c>
      <c r="I151" s="154" t="str">
        <f t="shared" si="5"/>
        <v/>
      </c>
    </row>
    <row r="152" spans="1:9" hidden="1" x14ac:dyDescent="0.2">
      <c r="A152" s="90">
        <v>149</v>
      </c>
      <c r="B152" s="90"/>
      <c r="C152" s="91"/>
      <c r="D152" s="79"/>
      <c r="E152" s="165"/>
      <c r="F152" s="165"/>
      <c r="G152" s="92"/>
      <c r="H152" s="130">
        <f t="shared" si="4"/>
        <v>0</v>
      </c>
      <c r="I152" s="154" t="str">
        <f t="shared" si="5"/>
        <v/>
      </c>
    </row>
    <row r="153" spans="1:9" hidden="1" x14ac:dyDescent="0.2">
      <c r="A153" s="90">
        <v>150</v>
      </c>
      <c r="B153" s="90"/>
      <c r="C153" s="91"/>
      <c r="D153" s="79"/>
      <c r="E153" s="165"/>
      <c r="F153" s="165"/>
      <c r="G153" s="92"/>
      <c r="H153" s="130">
        <f t="shared" si="4"/>
        <v>0</v>
      </c>
      <c r="I153" s="154" t="str">
        <f t="shared" si="5"/>
        <v/>
      </c>
    </row>
    <row r="154" spans="1:9" hidden="1" x14ac:dyDescent="0.2">
      <c r="A154" s="90">
        <v>151</v>
      </c>
      <c r="B154" s="90"/>
      <c r="C154" s="91"/>
      <c r="D154" s="79"/>
      <c r="E154" s="165"/>
      <c r="F154" s="165"/>
      <c r="G154" s="92"/>
      <c r="H154" s="130">
        <f t="shared" si="4"/>
        <v>0</v>
      </c>
      <c r="I154" s="154" t="str">
        <f t="shared" si="5"/>
        <v/>
      </c>
    </row>
    <row r="155" spans="1:9" hidden="1" x14ac:dyDescent="0.2">
      <c r="A155" s="90">
        <v>152</v>
      </c>
      <c r="B155" s="90"/>
      <c r="C155" s="91"/>
      <c r="D155" s="79"/>
      <c r="E155" s="165"/>
      <c r="F155" s="165"/>
      <c r="G155" s="92"/>
      <c r="H155" s="130">
        <f t="shared" si="4"/>
        <v>0</v>
      </c>
      <c r="I155" s="154" t="str">
        <f t="shared" si="5"/>
        <v/>
      </c>
    </row>
    <row r="156" spans="1:9" hidden="1" x14ac:dyDescent="0.2">
      <c r="A156" s="90">
        <v>153</v>
      </c>
      <c r="B156" s="90"/>
      <c r="C156" s="91"/>
      <c r="D156" s="79"/>
      <c r="E156" s="165"/>
      <c r="F156" s="165"/>
      <c r="G156" s="92"/>
      <c r="H156" s="130">
        <f t="shared" si="4"/>
        <v>0</v>
      </c>
      <c r="I156" s="154" t="str">
        <f t="shared" si="5"/>
        <v/>
      </c>
    </row>
    <row r="157" spans="1:9" hidden="1" x14ac:dyDescent="0.2">
      <c r="A157" s="90">
        <v>154</v>
      </c>
      <c r="B157" s="90"/>
      <c r="C157" s="91"/>
      <c r="D157" s="79"/>
      <c r="E157" s="165"/>
      <c r="F157" s="165"/>
      <c r="G157" s="92"/>
      <c r="H157" s="130">
        <f t="shared" si="4"/>
        <v>0</v>
      </c>
      <c r="I157" s="154" t="str">
        <f t="shared" si="5"/>
        <v/>
      </c>
    </row>
    <row r="158" spans="1:9" hidden="1" x14ac:dyDescent="0.2">
      <c r="A158" s="90">
        <v>155</v>
      </c>
      <c r="B158" s="90"/>
      <c r="C158" s="91"/>
      <c r="D158" s="79"/>
      <c r="E158" s="165"/>
      <c r="F158" s="165"/>
      <c r="G158" s="92"/>
      <c r="H158" s="130">
        <f t="shared" si="4"/>
        <v>0</v>
      </c>
      <c r="I158" s="154" t="str">
        <f t="shared" si="5"/>
        <v/>
      </c>
    </row>
    <row r="159" spans="1:9" hidden="1" x14ac:dyDescent="0.2">
      <c r="A159" s="90">
        <v>156</v>
      </c>
      <c r="B159" s="90"/>
      <c r="C159" s="91"/>
      <c r="D159" s="79"/>
      <c r="E159" s="165"/>
      <c r="F159" s="165"/>
      <c r="G159" s="92"/>
      <c r="H159" s="130">
        <f t="shared" si="4"/>
        <v>0</v>
      </c>
      <c r="I159" s="154" t="str">
        <f t="shared" si="5"/>
        <v/>
      </c>
    </row>
    <row r="160" spans="1:9" hidden="1" x14ac:dyDescent="0.2">
      <c r="A160" s="90">
        <v>157</v>
      </c>
      <c r="B160" s="90"/>
      <c r="C160" s="91"/>
      <c r="D160" s="79"/>
      <c r="E160" s="165"/>
      <c r="F160" s="165"/>
      <c r="G160" s="92"/>
      <c r="H160" s="130">
        <f t="shared" si="4"/>
        <v>0</v>
      </c>
      <c r="I160" s="154" t="str">
        <f t="shared" si="5"/>
        <v/>
      </c>
    </row>
    <row r="161" spans="1:9" hidden="1" x14ac:dyDescent="0.2">
      <c r="A161" s="90">
        <v>158</v>
      </c>
      <c r="B161" s="90"/>
      <c r="C161" s="91"/>
      <c r="D161" s="79"/>
      <c r="E161" s="165"/>
      <c r="F161" s="165"/>
      <c r="G161" s="92"/>
      <c r="H161" s="130">
        <f t="shared" si="4"/>
        <v>0</v>
      </c>
      <c r="I161" s="154" t="str">
        <f t="shared" si="5"/>
        <v/>
      </c>
    </row>
    <row r="162" spans="1:9" hidden="1" x14ac:dyDescent="0.2">
      <c r="A162" s="90">
        <v>159</v>
      </c>
      <c r="B162" s="90"/>
      <c r="C162" s="91"/>
      <c r="D162" s="79"/>
      <c r="E162" s="165"/>
      <c r="F162" s="165"/>
      <c r="G162" s="92"/>
      <c r="H162" s="130">
        <f t="shared" si="4"/>
        <v>0</v>
      </c>
      <c r="I162" s="154" t="str">
        <f t="shared" si="5"/>
        <v/>
      </c>
    </row>
    <row r="163" spans="1:9" hidden="1" x14ac:dyDescent="0.2">
      <c r="A163" s="90">
        <v>160</v>
      </c>
      <c r="B163" s="90"/>
      <c r="C163" s="91"/>
      <c r="D163" s="79"/>
      <c r="E163" s="165"/>
      <c r="F163" s="165"/>
      <c r="G163" s="92"/>
      <c r="H163" s="130">
        <f t="shared" si="4"/>
        <v>0</v>
      </c>
      <c r="I163" s="154" t="str">
        <f t="shared" si="5"/>
        <v/>
      </c>
    </row>
    <row r="164" spans="1:9" hidden="1" x14ac:dyDescent="0.2">
      <c r="A164" s="90">
        <v>161</v>
      </c>
      <c r="B164" s="90"/>
      <c r="C164" s="91"/>
      <c r="D164" s="79"/>
      <c r="E164" s="165"/>
      <c r="F164" s="165"/>
      <c r="G164" s="92"/>
      <c r="H164" s="130">
        <f t="shared" si="4"/>
        <v>0</v>
      </c>
      <c r="I164" s="154" t="str">
        <f t="shared" si="5"/>
        <v/>
      </c>
    </row>
    <row r="165" spans="1:9" hidden="1" x14ac:dyDescent="0.2">
      <c r="A165" s="90">
        <v>162</v>
      </c>
      <c r="B165" s="90"/>
      <c r="C165" s="91"/>
      <c r="D165" s="79"/>
      <c r="E165" s="165"/>
      <c r="F165" s="165"/>
      <c r="G165" s="92"/>
      <c r="H165" s="130">
        <f t="shared" si="4"/>
        <v>0</v>
      </c>
      <c r="I165" s="154" t="str">
        <f t="shared" si="5"/>
        <v/>
      </c>
    </row>
    <row r="166" spans="1:9" hidden="1" x14ac:dyDescent="0.2">
      <c r="A166" s="90">
        <v>163</v>
      </c>
      <c r="B166" s="90"/>
      <c r="C166" s="91"/>
      <c r="D166" s="79"/>
      <c r="E166" s="165"/>
      <c r="F166" s="165"/>
      <c r="G166" s="92"/>
      <c r="H166" s="130">
        <f t="shared" si="4"/>
        <v>0</v>
      </c>
      <c r="I166" s="154" t="str">
        <f t="shared" si="5"/>
        <v/>
      </c>
    </row>
    <row r="167" spans="1:9" hidden="1" x14ac:dyDescent="0.2">
      <c r="A167" s="90">
        <v>164</v>
      </c>
      <c r="B167" s="90"/>
      <c r="C167" s="91"/>
      <c r="D167" s="79"/>
      <c r="E167" s="165"/>
      <c r="F167" s="165"/>
      <c r="G167" s="92"/>
      <c r="H167" s="130">
        <f t="shared" si="4"/>
        <v>0</v>
      </c>
      <c r="I167" s="154" t="str">
        <f t="shared" si="5"/>
        <v/>
      </c>
    </row>
    <row r="168" spans="1:9" hidden="1" x14ac:dyDescent="0.2">
      <c r="A168" s="90">
        <v>165</v>
      </c>
      <c r="B168" s="90"/>
      <c r="C168" s="91"/>
      <c r="D168" s="79"/>
      <c r="E168" s="165"/>
      <c r="F168" s="165"/>
      <c r="G168" s="92"/>
      <c r="H168" s="130">
        <f t="shared" si="4"/>
        <v>0</v>
      </c>
      <c r="I168" s="154" t="str">
        <f t="shared" si="5"/>
        <v/>
      </c>
    </row>
    <row r="169" spans="1:9" hidden="1" x14ac:dyDescent="0.2">
      <c r="A169" s="90">
        <v>166</v>
      </c>
      <c r="B169" s="90"/>
      <c r="C169" s="91"/>
      <c r="D169" s="79"/>
      <c r="E169" s="165"/>
      <c r="F169" s="165"/>
      <c r="G169" s="92"/>
      <c r="H169" s="130">
        <f t="shared" si="4"/>
        <v>0</v>
      </c>
      <c r="I169" s="154" t="str">
        <f t="shared" si="5"/>
        <v/>
      </c>
    </row>
    <row r="170" spans="1:9" hidden="1" x14ac:dyDescent="0.2">
      <c r="A170" s="90">
        <v>167</v>
      </c>
      <c r="B170" s="90"/>
      <c r="C170" s="91"/>
      <c r="D170" s="79"/>
      <c r="E170" s="165"/>
      <c r="F170" s="165"/>
      <c r="G170" s="92"/>
      <c r="H170" s="130">
        <f t="shared" si="4"/>
        <v>0</v>
      </c>
      <c r="I170" s="154" t="str">
        <f t="shared" si="5"/>
        <v/>
      </c>
    </row>
    <row r="171" spans="1:9" hidden="1" x14ac:dyDescent="0.2">
      <c r="A171" s="90">
        <v>168</v>
      </c>
      <c r="B171" s="90"/>
      <c r="C171" s="91"/>
      <c r="D171" s="79"/>
      <c r="E171" s="165"/>
      <c r="F171" s="165"/>
      <c r="G171" s="92"/>
      <c r="H171" s="130">
        <f t="shared" si="4"/>
        <v>0</v>
      </c>
      <c r="I171" s="154" t="str">
        <f t="shared" si="5"/>
        <v/>
      </c>
    </row>
    <row r="172" spans="1:9" hidden="1" x14ac:dyDescent="0.2">
      <c r="A172" s="90">
        <v>169</v>
      </c>
      <c r="B172" s="90"/>
      <c r="C172" s="91"/>
      <c r="D172" s="79"/>
      <c r="E172" s="165"/>
      <c r="F172" s="165"/>
      <c r="G172" s="92"/>
      <c r="H172" s="130">
        <f t="shared" si="4"/>
        <v>0</v>
      </c>
      <c r="I172" s="154" t="str">
        <f t="shared" si="5"/>
        <v/>
      </c>
    </row>
    <row r="173" spans="1:9" hidden="1" x14ac:dyDescent="0.2">
      <c r="A173" s="90">
        <v>170</v>
      </c>
      <c r="B173" s="90"/>
      <c r="C173" s="91"/>
      <c r="D173" s="79"/>
      <c r="E173" s="165"/>
      <c r="F173" s="165"/>
      <c r="G173" s="92"/>
      <c r="H173" s="130">
        <f t="shared" si="4"/>
        <v>0</v>
      </c>
      <c r="I173" s="154" t="str">
        <f t="shared" si="5"/>
        <v/>
      </c>
    </row>
    <row r="174" spans="1:9" hidden="1" x14ac:dyDescent="0.2">
      <c r="A174" s="90">
        <v>171</v>
      </c>
      <c r="B174" s="90"/>
      <c r="C174" s="91"/>
      <c r="D174" s="79"/>
      <c r="E174" s="165"/>
      <c r="F174" s="165"/>
      <c r="G174" s="92"/>
      <c r="H174" s="130">
        <f t="shared" si="4"/>
        <v>0</v>
      </c>
      <c r="I174" s="154" t="str">
        <f t="shared" si="5"/>
        <v/>
      </c>
    </row>
    <row r="175" spans="1:9" hidden="1" x14ac:dyDescent="0.2">
      <c r="A175" s="90">
        <v>172</v>
      </c>
      <c r="B175" s="90"/>
      <c r="C175" s="91"/>
      <c r="D175" s="79"/>
      <c r="E175" s="165"/>
      <c r="F175" s="165"/>
      <c r="G175" s="92"/>
      <c r="H175" s="130">
        <f t="shared" si="4"/>
        <v>0</v>
      </c>
      <c r="I175" s="154" t="str">
        <f t="shared" si="5"/>
        <v/>
      </c>
    </row>
    <row r="176" spans="1:9" hidden="1" x14ac:dyDescent="0.2">
      <c r="A176" s="90">
        <v>173</v>
      </c>
      <c r="B176" s="90"/>
      <c r="C176" s="91"/>
      <c r="D176" s="79"/>
      <c r="E176" s="165"/>
      <c r="F176" s="165"/>
      <c r="G176" s="92"/>
      <c r="H176" s="130">
        <f t="shared" si="4"/>
        <v>0</v>
      </c>
      <c r="I176" s="154" t="str">
        <f t="shared" si="5"/>
        <v/>
      </c>
    </row>
    <row r="177" spans="1:9" hidden="1" x14ac:dyDescent="0.2">
      <c r="A177" s="90">
        <v>174</v>
      </c>
      <c r="B177" s="90"/>
      <c r="C177" s="91"/>
      <c r="D177" s="79"/>
      <c r="E177" s="165"/>
      <c r="F177" s="165"/>
      <c r="G177" s="92"/>
      <c r="H177" s="130">
        <f t="shared" si="4"/>
        <v>0</v>
      </c>
      <c r="I177" s="154" t="str">
        <f t="shared" si="5"/>
        <v/>
      </c>
    </row>
    <row r="178" spans="1:9" hidden="1" x14ac:dyDescent="0.2">
      <c r="A178" s="90">
        <v>175</v>
      </c>
      <c r="B178" s="90"/>
      <c r="C178" s="91"/>
      <c r="D178" s="79"/>
      <c r="E178" s="165"/>
      <c r="F178" s="165"/>
      <c r="G178" s="92"/>
      <c r="H178" s="130">
        <f t="shared" si="4"/>
        <v>0</v>
      </c>
      <c r="I178" s="154" t="str">
        <f t="shared" si="5"/>
        <v/>
      </c>
    </row>
    <row r="179" spans="1:9" hidden="1" x14ac:dyDescent="0.2">
      <c r="A179" s="90">
        <v>176</v>
      </c>
      <c r="B179" s="90"/>
      <c r="C179" s="91"/>
      <c r="D179" s="79"/>
      <c r="E179" s="165"/>
      <c r="F179" s="165"/>
      <c r="G179" s="92"/>
      <c r="H179" s="130">
        <f t="shared" si="4"/>
        <v>0</v>
      </c>
      <c r="I179" s="154" t="str">
        <f t="shared" si="5"/>
        <v/>
      </c>
    </row>
    <row r="180" spans="1:9" hidden="1" x14ac:dyDescent="0.2">
      <c r="A180" s="90">
        <v>177</v>
      </c>
      <c r="B180" s="90"/>
      <c r="C180" s="91"/>
      <c r="D180" s="79"/>
      <c r="E180" s="165"/>
      <c r="F180" s="165"/>
      <c r="G180" s="92"/>
      <c r="H180" s="130">
        <f t="shared" si="4"/>
        <v>0</v>
      </c>
      <c r="I180" s="154" t="str">
        <f t="shared" si="5"/>
        <v/>
      </c>
    </row>
    <row r="181" spans="1:9" hidden="1" x14ac:dyDescent="0.2">
      <c r="A181" s="90">
        <v>178</v>
      </c>
      <c r="B181" s="90"/>
      <c r="C181" s="91"/>
      <c r="D181" s="79"/>
      <c r="E181" s="165"/>
      <c r="F181" s="165"/>
      <c r="G181" s="92"/>
      <c r="H181" s="130">
        <f t="shared" si="4"/>
        <v>0</v>
      </c>
      <c r="I181" s="154" t="str">
        <f t="shared" si="5"/>
        <v/>
      </c>
    </row>
    <row r="182" spans="1:9" hidden="1" x14ac:dyDescent="0.2">
      <c r="A182" s="90">
        <v>179</v>
      </c>
      <c r="B182" s="90"/>
      <c r="C182" s="91"/>
      <c r="D182" s="79"/>
      <c r="E182" s="165"/>
      <c r="F182" s="165"/>
      <c r="G182" s="92"/>
      <c r="H182" s="130">
        <f t="shared" si="4"/>
        <v>0</v>
      </c>
      <c r="I182" s="154" t="str">
        <f t="shared" si="5"/>
        <v/>
      </c>
    </row>
    <row r="183" spans="1:9" hidden="1" x14ac:dyDescent="0.2">
      <c r="A183" s="90">
        <v>180</v>
      </c>
      <c r="B183" s="90"/>
      <c r="C183" s="91"/>
      <c r="D183" s="79"/>
      <c r="E183" s="165"/>
      <c r="F183" s="165"/>
      <c r="G183" s="92"/>
      <c r="H183" s="130">
        <f t="shared" si="4"/>
        <v>0</v>
      </c>
      <c r="I183" s="154" t="str">
        <f t="shared" si="5"/>
        <v/>
      </c>
    </row>
    <row r="184" spans="1:9" hidden="1" x14ac:dyDescent="0.2">
      <c r="A184" s="90">
        <v>181</v>
      </c>
      <c r="B184" s="90"/>
      <c r="C184" s="91"/>
      <c r="D184" s="79"/>
      <c r="E184" s="165"/>
      <c r="F184" s="165"/>
      <c r="G184" s="92"/>
      <c r="H184" s="130">
        <f t="shared" si="4"/>
        <v>0</v>
      </c>
      <c r="I184" s="154" t="str">
        <f t="shared" si="5"/>
        <v/>
      </c>
    </row>
    <row r="185" spans="1:9" hidden="1" x14ac:dyDescent="0.2">
      <c r="A185" s="90">
        <v>182</v>
      </c>
      <c r="B185" s="90"/>
      <c r="C185" s="91"/>
      <c r="D185" s="79"/>
      <c r="E185" s="165"/>
      <c r="F185" s="165"/>
      <c r="G185" s="92"/>
      <c r="H185" s="130">
        <f t="shared" si="4"/>
        <v>0</v>
      </c>
      <c r="I185" s="154" t="str">
        <f t="shared" si="5"/>
        <v/>
      </c>
    </row>
    <row r="186" spans="1:9" hidden="1" x14ac:dyDescent="0.2">
      <c r="A186" s="90">
        <v>183</v>
      </c>
      <c r="B186" s="90"/>
      <c r="C186" s="91"/>
      <c r="D186" s="79"/>
      <c r="E186" s="165"/>
      <c r="F186" s="165"/>
      <c r="G186" s="92"/>
      <c r="H186" s="130">
        <f t="shared" si="4"/>
        <v>0</v>
      </c>
      <c r="I186" s="154" t="str">
        <f t="shared" si="5"/>
        <v/>
      </c>
    </row>
    <row r="187" spans="1:9" hidden="1" x14ac:dyDescent="0.2">
      <c r="A187" s="90">
        <v>184</v>
      </c>
      <c r="B187" s="90"/>
      <c r="C187" s="91"/>
      <c r="D187" s="79"/>
      <c r="E187" s="165"/>
      <c r="F187" s="165"/>
      <c r="G187" s="92"/>
      <c r="H187" s="130">
        <f t="shared" si="4"/>
        <v>0</v>
      </c>
      <c r="I187" s="154" t="str">
        <f t="shared" si="5"/>
        <v/>
      </c>
    </row>
    <row r="188" spans="1:9" hidden="1" x14ac:dyDescent="0.2">
      <c r="A188" s="90">
        <v>185</v>
      </c>
      <c r="B188" s="90"/>
      <c r="C188" s="91"/>
      <c r="D188" s="79"/>
      <c r="E188" s="165"/>
      <c r="F188" s="165"/>
      <c r="G188" s="92"/>
      <c r="H188" s="130">
        <f t="shared" si="4"/>
        <v>0</v>
      </c>
      <c r="I188" s="154" t="str">
        <f t="shared" si="5"/>
        <v/>
      </c>
    </row>
    <row r="189" spans="1:9" hidden="1" x14ac:dyDescent="0.2">
      <c r="A189" s="90">
        <v>186</v>
      </c>
      <c r="B189" s="90"/>
      <c r="C189" s="91"/>
      <c r="D189" s="79"/>
      <c r="E189" s="165"/>
      <c r="F189" s="165"/>
      <c r="G189" s="92"/>
      <c r="H189" s="130">
        <f t="shared" si="4"/>
        <v>0</v>
      </c>
      <c r="I189" s="154" t="str">
        <f t="shared" si="5"/>
        <v/>
      </c>
    </row>
    <row r="190" spans="1:9" hidden="1" x14ac:dyDescent="0.2">
      <c r="A190" s="90">
        <v>187</v>
      </c>
      <c r="B190" s="90"/>
      <c r="C190" s="91"/>
      <c r="D190" s="79"/>
      <c r="E190" s="165"/>
      <c r="F190" s="165"/>
      <c r="G190" s="92"/>
      <c r="H190" s="130">
        <f t="shared" si="4"/>
        <v>0</v>
      </c>
      <c r="I190" s="154" t="str">
        <f t="shared" si="5"/>
        <v/>
      </c>
    </row>
    <row r="191" spans="1:9" hidden="1" x14ac:dyDescent="0.2">
      <c r="A191" s="90">
        <v>188</v>
      </c>
      <c r="B191" s="90"/>
      <c r="C191" s="91"/>
      <c r="D191" s="79"/>
      <c r="E191" s="165"/>
      <c r="F191" s="165"/>
      <c r="G191" s="92"/>
      <c r="H191" s="130">
        <f t="shared" si="4"/>
        <v>0</v>
      </c>
      <c r="I191" s="154" t="str">
        <f t="shared" si="5"/>
        <v/>
      </c>
    </row>
    <row r="192" spans="1:9" hidden="1" x14ac:dyDescent="0.2">
      <c r="A192" s="90">
        <v>189</v>
      </c>
      <c r="B192" s="90"/>
      <c r="C192" s="91"/>
      <c r="D192" s="79"/>
      <c r="E192" s="165"/>
      <c r="F192" s="165"/>
      <c r="G192" s="92"/>
      <c r="H192" s="130">
        <f t="shared" si="4"/>
        <v>0</v>
      </c>
      <c r="I192" s="154" t="str">
        <f t="shared" si="5"/>
        <v/>
      </c>
    </row>
    <row r="193" spans="1:9" hidden="1" x14ac:dyDescent="0.2">
      <c r="A193" s="90">
        <v>190</v>
      </c>
      <c r="B193" s="90"/>
      <c r="C193" s="91"/>
      <c r="D193" s="79"/>
      <c r="E193" s="165"/>
      <c r="F193" s="165"/>
      <c r="G193" s="92"/>
      <c r="H193" s="130">
        <f t="shared" si="4"/>
        <v>0</v>
      </c>
      <c r="I193" s="154" t="str">
        <f t="shared" si="5"/>
        <v/>
      </c>
    </row>
    <row r="194" spans="1:9" hidden="1" x14ac:dyDescent="0.2">
      <c r="A194" s="90">
        <v>191</v>
      </c>
      <c r="B194" s="90"/>
      <c r="C194" s="91"/>
      <c r="D194" s="79"/>
      <c r="E194" s="165"/>
      <c r="F194" s="165"/>
      <c r="G194" s="92"/>
      <c r="H194" s="130">
        <f t="shared" si="4"/>
        <v>0</v>
      </c>
      <c r="I194" s="154" t="str">
        <f t="shared" si="5"/>
        <v/>
      </c>
    </row>
    <row r="195" spans="1:9" hidden="1" x14ac:dyDescent="0.2">
      <c r="A195" s="90">
        <v>192</v>
      </c>
      <c r="B195" s="90"/>
      <c r="C195" s="91"/>
      <c r="D195" s="79"/>
      <c r="E195" s="165"/>
      <c r="F195" s="165"/>
      <c r="G195" s="92"/>
      <c r="H195" s="130">
        <f t="shared" si="4"/>
        <v>0</v>
      </c>
      <c r="I195" s="154" t="str">
        <f t="shared" si="5"/>
        <v/>
      </c>
    </row>
    <row r="196" spans="1:9" hidden="1" x14ac:dyDescent="0.2">
      <c r="A196" s="90">
        <v>193</v>
      </c>
      <c r="B196" s="90"/>
      <c r="C196" s="91"/>
      <c r="D196" s="79"/>
      <c r="E196" s="165"/>
      <c r="F196" s="165"/>
      <c r="G196" s="92"/>
      <c r="H196" s="130">
        <f t="shared" si="4"/>
        <v>0</v>
      </c>
      <c r="I196" s="154" t="str">
        <f t="shared" si="5"/>
        <v/>
      </c>
    </row>
    <row r="197" spans="1:9" hidden="1" x14ac:dyDescent="0.2">
      <c r="A197" s="90">
        <v>194</v>
      </c>
      <c r="B197" s="90"/>
      <c r="C197" s="91"/>
      <c r="D197" s="79"/>
      <c r="E197" s="165"/>
      <c r="F197" s="165"/>
      <c r="G197" s="92"/>
      <c r="H197" s="130">
        <f t="shared" ref="H197:H203" si="6">IFERROR((DATEDIF(E197,F197,"M")+1)*D197,0)</f>
        <v>0</v>
      </c>
      <c r="I197" s="154" t="str">
        <f t="shared" ref="I197:I203" si="7">SUBSTITUTE(B197," ","_")</f>
        <v/>
      </c>
    </row>
    <row r="198" spans="1:9" hidden="1" x14ac:dyDescent="0.2">
      <c r="A198" s="90">
        <v>195</v>
      </c>
      <c r="B198" s="90"/>
      <c r="C198" s="91"/>
      <c r="D198" s="79"/>
      <c r="E198" s="165"/>
      <c r="F198" s="165"/>
      <c r="G198" s="92"/>
      <c r="H198" s="130">
        <f t="shared" si="6"/>
        <v>0</v>
      </c>
      <c r="I198" s="154" t="str">
        <f t="shared" si="7"/>
        <v/>
      </c>
    </row>
    <row r="199" spans="1:9" hidden="1" x14ac:dyDescent="0.2">
      <c r="A199" s="90">
        <v>196</v>
      </c>
      <c r="B199" s="90"/>
      <c r="C199" s="91"/>
      <c r="D199" s="79"/>
      <c r="E199" s="165"/>
      <c r="F199" s="165"/>
      <c r="G199" s="92"/>
      <c r="H199" s="130">
        <f t="shared" si="6"/>
        <v>0</v>
      </c>
      <c r="I199" s="154" t="str">
        <f t="shared" si="7"/>
        <v/>
      </c>
    </row>
    <row r="200" spans="1:9" hidden="1" x14ac:dyDescent="0.2">
      <c r="A200" s="90">
        <v>197</v>
      </c>
      <c r="B200" s="90"/>
      <c r="C200" s="91"/>
      <c r="D200" s="79"/>
      <c r="E200" s="165"/>
      <c r="F200" s="165"/>
      <c r="G200" s="92"/>
      <c r="H200" s="130">
        <f t="shared" si="6"/>
        <v>0</v>
      </c>
      <c r="I200" s="154" t="str">
        <f t="shared" si="7"/>
        <v/>
      </c>
    </row>
    <row r="201" spans="1:9" hidden="1" x14ac:dyDescent="0.2">
      <c r="A201" s="90">
        <v>198</v>
      </c>
      <c r="B201" s="90"/>
      <c r="C201" s="91"/>
      <c r="D201" s="79"/>
      <c r="E201" s="165"/>
      <c r="F201" s="165"/>
      <c r="G201" s="92"/>
      <c r="H201" s="130">
        <f t="shared" si="6"/>
        <v>0</v>
      </c>
      <c r="I201" s="154" t="str">
        <f t="shared" si="7"/>
        <v/>
      </c>
    </row>
    <row r="202" spans="1:9" hidden="1" x14ac:dyDescent="0.2">
      <c r="A202" s="90">
        <v>199</v>
      </c>
      <c r="B202" s="90"/>
      <c r="C202" s="91"/>
      <c r="D202" s="79"/>
      <c r="E202" s="165"/>
      <c r="F202" s="165"/>
      <c r="G202" s="92"/>
      <c r="H202" s="130">
        <f t="shared" si="6"/>
        <v>0</v>
      </c>
      <c r="I202" s="154" t="str">
        <f t="shared" si="7"/>
        <v/>
      </c>
    </row>
    <row r="203" spans="1:9" ht="13.5" hidden="1" thickBot="1" x14ac:dyDescent="0.25">
      <c r="A203" s="90">
        <v>200</v>
      </c>
      <c r="B203" s="90"/>
      <c r="C203" s="91"/>
      <c r="D203" s="79"/>
      <c r="E203" s="165"/>
      <c r="F203" s="165"/>
      <c r="G203" s="92"/>
      <c r="H203" s="130">
        <f t="shared" si="6"/>
        <v>0</v>
      </c>
      <c r="I203" s="154" t="str">
        <f t="shared" si="7"/>
        <v/>
      </c>
    </row>
    <row r="204" spans="1:9" ht="20.25" customHeight="1" thickBot="1" x14ac:dyDescent="0.25">
      <c r="A204" s="322"/>
      <c r="B204" s="322"/>
      <c r="C204" s="323"/>
      <c r="D204" s="322"/>
      <c r="E204" s="322"/>
      <c r="F204" s="322"/>
      <c r="G204" s="324" t="s">
        <v>623</v>
      </c>
      <c r="H204" s="325">
        <f>SUM(H4:H203)</f>
        <v>221465.90833333333</v>
      </c>
      <c r="I204" s="138"/>
    </row>
  </sheetData>
  <sheetProtection formatRows="0" autoFilter="0"/>
  <autoFilter ref="A3:H204"/>
  <mergeCells count="2">
    <mergeCell ref="A1:H1"/>
    <mergeCell ref="A2:H2"/>
  </mergeCells>
  <conditionalFormatting sqref="A4:H203">
    <cfRule type="expression" dxfId="1" priority="2">
      <formula>ISEVEN(ROW())</formula>
    </cfRule>
  </conditionalFormatting>
  <conditionalFormatting sqref="I4:I203">
    <cfRule type="expression" dxfId="0" priority="1" stopIfTrue="1">
      <formula>ISEVEN(ROW())</formula>
    </cfRule>
  </conditionalFormatting>
  <dataValidations count="2">
    <dataValidation type="list" allowBlank="1" showInputMessage="1" showErrorMessage="1" sqref="B4:B203">
      <formula1>Categorias</formula1>
    </dataValidation>
    <dataValidation type="list" allowBlank="1" showInputMessage="1" showErrorMessage="1" sqref="C4:C203">
      <formula1>INDIRECT($I4)</formula1>
    </dataValidation>
  </dataValidations>
  <pageMargins left="0.51181102362204722" right="0.51181102362204722" top="0.78740157480314965" bottom="0.78740157480314965" header="0.31496062992125984" footer="0.31496062992125984"/>
  <pageSetup paperSize="9" scale="93" fitToHeight="0" orientation="landscape" r:id="rId1"/>
  <headerFooter>
    <oddFooter>Página &amp;P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L70"/>
  <sheetViews>
    <sheetView showGridLines="0" zoomScaleNormal="100" zoomScaleSheetLayoutView="100" workbookViewId="0">
      <pane xSplit="2" ySplit="2" topLeftCell="C53" activePane="bottomRight" state="frozen"/>
      <selection pane="topRight" activeCell="C14" sqref="C14"/>
      <selection pane="bottomLeft" activeCell="C14" sqref="C14"/>
      <selection pane="bottomRight" activeCell="D62" sqref="D62"/>
    </sheetView>
  </sheetViews>
  <sheetFormatPr defaultRowHeight="12.75" x14ac:dyDescent="0.2"/>
  <cols>
    <col min="1" max="1" width="6" style="3" customWidth="1"/>
    <col min="2" max="2" width="26.28515625" style="3" customWidth="1"/>
    <col min="3" max="7" width="19.5703125" style="3" customWidth="1"/>
    <col min="8" max="8" width="15.5703125" style="3" bestFit="1" customWidth="1"/>
    <col min="9" max="16384" width="9.140625" style="3"/>
  </cols>
  <sheetData>
    <row r="1" spans="1:12" s="50" customFormat="1" ht="42" customHeight="1" x14ac:dyDescent="0.2">
      <c r="A1" s="377" t="str">
        <f>Capa!A1</f>
        <v>Memória de Cálculo
Contrato de Gestão nº 016/2026 celebrado entre a Secretaria de Estado de Justiça e Segurança Pública e o Instituto Elo</v>
      </c>
      <c r="B1" s="377"/>
      <c r="C1" s="377"/>
      <c r="D1" s="377"/>
      <c r="E1" s="377"/>
      <c r="F1" s="377"/>
      <c r="G1" s="377"/>
      <c r="H1" s="377"/>
      <c r="I1" s="97"/>
      <c r="J1" s="97"/>
      <c r="K1" s="97"/>
      <c r="L1" s="97"/>
    </row>
    <row r="2" spans="1:12" s="50" customFormat="1" ht="21" customHeight="1" thickBot="1" x14ac:dyDescent="0.25">
      <c r="A2" s="378" t="s">
        <v>624</v>
      </c>
      <c r="B2" s="378"/>
      <c r="C2" s="378"/>
      <c r="D2" s="378"/>
      <c r="E2" s="378"/>
      <c r="F2" s="378"/>
      <c r="G2" s="378"/>
      <c r="H2" s="378"/>
      <c r="I2" s="97"/>
      <c r="J2" s="97"/>
      <c r="K2" s="97"/>
      <c r="L2" s="97"/>
    </row>
    <row r="3" spans="1:12" s="50" customFormat="1" ht="75" customHeight="1" thickBot="1" x14ac:dyDescent="0.25">
      <c r="A3" s="262" t="s">
        <v>91</v>
      </c>
      <c r="B3" s="263" t="s">
        <v>92</v>
      </c>
      <c r="C3" s="360" t="s">
        <v>625</v>
      </c>
      <c r="D3" s="360" t="s">
        <v>626</v>
      </c>
      <c r="E3" s="360" t="s">
        <v>627</v>
      </c>
      <c r="F3" s="360" t="s">
        <v>628</v>
      </c>
      <c r="G3" s="360" t="s">
        <v>629</v>
      </c>
      <c r="H3" s="264" t="s">
        <v>61</v>
      </c>
    </row>
    <row r="4" spans="1:12" s="50" customFormat="1" ht="23.25" customHeight="1" x14ac:dyDescent="0.2">
      <c r="A4" s="19" t="s">
        <v>178</v>
      </c>
      <c r="B4" s="353" t="s">
        <v>179</v>
      </c>
      <c r="C4" s="361"/>
      <c r="D4" s="361"/>
      <c r="E4" s="361"/>
      <c r="F4" s="361"/>
      <c r="G4" s="361"/>
      <c r="H4" s="358">
        <f t="shared" ref="H4:H35" si="0">SUM(C4:G4)</f>
        <v>0</v>
      </c>
    </row>
    <row r="5" spans="1:12" s="50" customFormat="1" ht="23.25" customHeight="1" x14ac:dyDescent="0.2">
      <c r="A5" s="19" t="s">
        <v>180</v>
      </c>
      <c r="B5" s="353" t="s">
        <v>181</v>
      </c>
      <c r="C5" s="361"/>
      <c r="D5" s="361"/>
      <c r="E5" s="361"/>
      <c r="F5" s="361"/>
      <c r="G5" s="361"/>
      <c r="H5" s="358">
        <f t="shared" si="0"/>
        <v>0</v>
      </c>
    </row>
    <row r="6" spans="1:12" s="50" customFormat="1" ht="23.25" customHeight="1" x14ac:dyDescent="0.2">
      <c r="A6" s="19" t="s">
        <v>182</v>
      </c>
      <c r="B6" s="353" t="s">
        <v>183</v>
      </c>
      <c r="C6" s="361"/>
      <c r="D6" s="361"/>
      <c r="E6" s="361"/>
      <c r="F6" s="361"/>
      <c r="G6" s="361"/>
      <c r="H6" s="358">
        <f t="shared" si="0"/>
        <v>0</v>
      </c>
    </row>
    <row r="7" spans="1:12" s="50" customFormat="1" ht="23.25" customHeight="1" x14ac:dyDescent="0.2">
      <c r="A7" s="19" t="s">
        <v>184</v>
      </c>
      <c r="B7" s="353" t="s">
        <v>185</v>
      </c>
      <c r="C7" s="361"/>
      <c r="D7" s="361"/>
      <c r="E7" s="361"/>
      <c r="F7" s="361"/>
      <c r="G7" s="361"/>
      <c r="H7" s="358">
        <f t="shared" si="0"/>
        <v>0</v>
      </c>
    </row>
    <row r="8" spans="1:12" s="50" customFormat="1" ht="23.25" customHeight="1" x14ac:dyDescent="0.2">
      <c r="A8" s="19" t="s">
        <v>186</v>
      </c>
      <c r="B8" s="353" t="s">
        <v>187</v>
      </c>
      <c r="C8" s="361"/>
      <c r="D8" s="361"/>
      <c r="E8" s="361"/>
      <c r="F8" s="361"/>
      <c r="G8" s="361"/>
      <c r="H8" s="358">
        <f t="shared" si="0"/>
        <v>0</v>
      </c>
    </row>
    <row r="9" spans="1:12" s="50" customFormat="1" ht="23.25" customHeight="1" x14ac:dyDescent="0.2">
      <c r="A9" s="19" t="s">
        <v>188</v>
      </c>
      <c r="B9" s="353" t="s">
        <v>189</v>
      </c>
      <c r="C9" s="361"/>
      <c r="D9" s="361"/>
      <c r="E9" s="361"/>
      <c r="F9" s="361"/>
      <c r="G9" s="361"/>
      <c r="H9" s="358">
        <f t="shared" si="0"/>
        <v>0</v>
      </c>
    </row>
    <row r="10" spans="1:12" s="50" customFormat="1" ht="23.25" customHeight="1" x14ac:dyDescent="0.2">
      <c r="A10" s="19" t="s">
        <v>190</v>
      </c>
      <c r="B10" s="353" t="s">
        <v>191</v>
      </c>
      <c r="C10" s="361"/>
      <c r="D10" s="361"/>
      <c r="E10" s="361"/>
      <c r="F10" s="361"/>
      <c r="G10" s="361"/>
      <c r="H10" s="358">
        <f t="shared" si="0"/>
        <v>0</v>
      </c>
    </row>
    <row r="11" spans="1:12" s="50" customFormat="1" ht="23.25" customHeight="1" x14ac:dyDescent="0.2">
      <c r="A11" s="19" t="s">
        <v>192</v>
      </c>
      <c r="B11" s="353" t="s">
        <v>193</v>
      </c>
      <c r="C11" s="361"/>
      <c r="D11" s="361"/>
      <c r="E11" s="361"/>
      <c r="F11" s="361"/>
      <c r="G11" s="361"/>
      <c r="H11" s="358">
        <f t="shared" si="0"/>
        <v>0</v>
      </c>
    </row>
    <row r="12" spans="1:12" s="50" customFormat="1" ht="23.25" customHeight="1" x14ac:dyDescent="0.2">
      <c r="A12" s="19" t="s">
        <v>194</v>
      </c>
      <c r="B12" s="353" t="s">
        <v>195</v>
      </c>
      <c r="C12" s="361"/>
      <c r="D12" s="361"/>
      <c r="E12" s="361"/>
      <c r="F12" s="361"/>
      <c r="G12" s="361"/>
      <c r="H12" s="358">
        <f t="shared" si="0"/>
        <v>0</v>
      </c>
    </row>
    <row r="13" spans="1:12" s="50" customFormat="1" ht="23.25" customHeight="1" x14ac:dyDescent="0.2">
      <c r="A13" s="19" t="s">
        <v>196</v>
      </c>
      <c r="B13" s="353" t="s">
        <v>197</v>
      </c>
      <c r="C13" s="361"/>
      <c r="D13" s="361"/>
      <c r="E13" s="361"/>
      <c r="F13" s="361"/>
      <c r="G13" s="361"/>
      <c r="H13" s="358">
        <f t="shared" si="0"/>
        <v>0</v>
      </c>
    </row>
    <row r="14" spans="1:12" s="50" customFormat="1" ht="23.25" customHeight="1" x14ac:dyDescent="0.2">
      <c r="A14" s="19" t="s">
        <v>198</v>
      </c>
      <c r="B14" s="353" t="s">
        <v>199</v>
      </c>
      <c r="C14" s="361"/>
      <c r="D14" s="361"/>
      <c r="E14" s="361"/>
      <c r="F14" s="361"/>
      <c r="G14" s="361"/>
      <c r="H14" s="358">
        <f t="shared" si="0"/>
        <v>0</v>
      </c>
    </row>
    <row r="15" spans="1:12" s="50" customFormat="1" ht="23.25" customHeight="1" x14ac:dyDescent="0.2">
      <c r="A15" s="19" t="s">
        <v>200</v>
      </c>
      <c r="B15" s="353" t="s">
        <v>201</v>
      </c>
      <c r="C15" s="361"/>
      <c r="D15" s="361"/>
      <c r="E15" s="361"/>
      <c r="F15" s="361"/>
      <c r="G15" s="361"/>
      <c r="H15" s="358">
        <f t="shared" si="0"/>
        <v>0</v>
      </c>
    </row>
    <row r="16" spans="1:12" s="50" customFormat="1" ht="23.25" customHeight="1" x14ac:dyDescent="0.2">
      <c r="A16" s="19" t="s">
        <v>202</v>
      </c>
      <c r="B16" s="353" t="s">
        <v>203</v>
      </c>
      <c r="C16" s="361"/>
      <c r="D16" s="361"/>
      <c r="E16" s="361"/>
      <c r="F16" s="361"/>
      <c r="G16" s="361"/>
      <c r="H16" s="358">
        <f t="shared" si="0"/>
        <v>0</v>
      </c>
    </row>
    <row r="17" spans="1:8" s="50" customFormat="1" ht="23.25" customHeight="1" x14ac:dyDescent="0.2">
      <c r="A17" s="19" t="s">
        <v>204</v>
      </c>
      <c r="B17" s="353" t="s">
        <v>205</v>
      </c>
      <c r="C17" s="361"/>
      <c r="D17" s="361"/>
      <c r="E17" s="361"/>
      <c r="F17" s="361"/>
      <c r="G17" s="361"/>
      <c r="H17" s="358">
        <f t="shared" si="0"/>
        <v>0</v>
      </c>
    </row>
    <row r="18" spans="1:8" s="50" customFormat="1" ht="23.25" customHeight="1" x14ac:dyDescent="0.2">
      <c r="A18" s="19" t="s">
        <v>206</v>
      </c>
      <c r="B18" s="353" t="s">
        <v>207</v>
      </c>
      <c r="C18" s="361"/>
      <c r="D18" s="361"/>
      <c r="E18" s="361"/>
      <c r="F18" s="361"/>
      <c r="G18" s="361"/>
      <c r="H18" s="358">
        <f t="shared" si="0"/>
        <v>0</v>
      </c>
    </row>
    <row r="19" spans="1:8" s="50" customFormat="1" ht="23.25" customHeight="1" x14ac:dyDescent="0.2">
      <c r="A19" s="19" t="s">
        <v>208</v>
      </c>
      <c r="B19" s="22" t="s">
        <v>209</v>
      </c>
      <c r="C19" s="361"/>
      <c r="D19" s="361"/>
      <c r="E19" s="361"/>
      <c r="F19" s="361"/>
      <c r="G19" s="361"/>
      <c r="H19" s="358">
        <f t="shared" si="0"/>
        <v>0</v>
      </c>
    </row>
    <row r="20" spans="1:8" s="50" customFormat="1" ht="23.25" customHeight="1" x14ac:dyDescent="0.2">
      <c r="A20" s="19" t="s">
        <v>210</v>
      </c>
      <c r="B20" s="353" t="s">
        <v>211</v>
      </c>
      <c r="C20" s="361"/>
      <c r="D20" s="361"/>
      <c r="E20" s="361"/>
      <c r="F20" s="361"/>
      <c r="G20" s="361"/>
      <c r="H20" s="358">
        <f t="shared" si="0"/>
        <v>0</v>
      </c>
    </row>
    <row r="21" spans="1:8" s="50" customFormat="1" ht="23.25" customHeight="1" x14ac:dyDescent="0.2">
      <c r="A21" s="19" t="s">
        <v>212</v>
      </c>
      <c r="B21" s="353" t="s">
        <v>213</v>
      </c>
      <c r="C21" s="361"/>
      <c r="D21" s="361"/>
      <c r="E21" s="361"/>
      <c r="F21" s="361"/>
      <c r="G21" s="361"/>
      <c r="H21" s="358">
        <f t="shared" si="0"/>
        <v>0</v>
      </c>
    </row>
    <row r="22" spans="1:8" s="50" customFormat="1" ht="23.25" customHeight="1" x14ac:dyDescent="0.2">
      <c r="A22" s="19" t="s">
        <v>214</v>
      </c>
      <c r="B22" s="353" t="s">
        <v>215</v>
      </c>
      <c r="C22" s="361"/>
      <c r="D22" s="361"/>
      <c r="E22" s="361"/>
      <c r="F22" s="361"/>
      <c r="G22" s="361"/>
      <c r="H22" s="358">
        <f t="shared" si="0"/>
        <v>0</v>
      </c>
    </row>
    <row r="23" spans="1:8" s="50" customFormat="1" ht="23.25" customHeight="1" x14ac:dyDescent="0.2">
      <c r="A23" s="19" t="s">
        <v>216</v>
      </c>
      <c r="B23" s="354" t="s">
        <v>217</v>
      </c>
      <c r="C23" s="361"/>
      <c r="D23" s="361"/>
      <c r="E23" s="361"/>
      <c r="F23" s="361"/>
      <c r="G23" s="361"/>
      <c r="H23" s="358">
        <f t="shared" si="0"/>
        <v>0</v>
      </c>
    </row>
    <row r="24" spans="1:8" s="50" customFormat="1" ht="23.25" customHeight="1" x14ac:dyDescent="0.2">
      <c r="A24" s="19" t="s">
        <v>218</v>
      </c>
      <c r="B24" s="354" t="s">
        <v>219</v>
      </c>
      <c r="C24" s="361"/>
      <c r="D24" s="361"/>
      <c r="E24" s="361"/>
      <c r="F24" s="361"/>
      <c r="G24" s="361"/>
      <c r="H24" s="358">
        <f t="shared" si="0"/>
        <v>0</v>
      </c>
    </row>
    <row r="25" spans="1:8" s="50" customFormat="1" ht="22.5" x14ac:dyDescent="0.2">
      <c r="A25" s="19" t="s">
        <v>220</v>
      </c>
      <c r="B25" s="354" t="s">
        <v>221</v>
      </c>
      <c r="C25" s="361"/>
      <c r="D25" s="361"/>
      <c r="E25" s="361"/>
      <c r="F25" s="361"/>
      <c r="G25" s="361"/>
      <c r="H25" s="358">
        <f t="shared" si="0"/>
        <v>0</v>
      </c>
    </row>
    <row r="26" spans="1:8" s="50" customFormat="1" ht="23.25" customHeight="1" x14ac:dyDescent="0.2">
      <c r="A26" s="19" t="s">
        <v>222</v>
      </c>
      <c r="B26" s="354" t="s">
        <v>223</v>
      </c>
      <c r="C26" s="361"/>
      <c r="D26" s="361"/>
      <c r="E26" s="361"/>
      <c r="F26" s="361"/>
      <c r="G26" s="361"/>
      <c r="H26" s="358">
        <f t="shared" si="0"/>
        <v>0</v>
      </c>
    </row>
    <row r="27" spans="1:8" s="50" customFormat="1" ht="23.25" customHeight="1" x14ac:dyDescent="0.2">
      <c r="A27" s="19" t="s">
        <v>224</v>
      </c>
      <c r="B27" s="354" t="s">
        <v>225</v>
      </c>
      <c r="C27" s="361"/>
      <c r="D27" s="361"/>
      <c r="E27" s="361"/>
      <c r="F27" s="361"/>
      <c r="G27" s="361"/>
      <c r="H27" s="358">
        <f t="shared" si="0"/>
        <v>0</v>
      </c>
    </row>
    <row r="28" spans="1:8" s="50" customFormat="1" ht="23.25" customHeight="1" x14ac:dyDescent="0.2">
      <c r="A28" s="19" t="s">
        <v>226</v>
      </c>
      <c r="B28" s="354" t="s">
        <v>227</v>
      </c>
      <c r="C28" s="361"/>
      <c r="D28" s="361"/>
      <c r="E28" s="361"/>
      <c r="F28" s="361"/>
      <c r="G28" s="361"/>
      <c r="H28" s="358">
        <f t="shared" si="0"/>
        <v>0</v>
      </c>
    </row>
    <row r="29" spans="1:8" s="50" customFormat="1" ht="23.25" customHeight="1" x14ac:dyDescent="0.2">
      <c r="A29" s="19" t="s">
        <v>228</v>
      </c>
      <c r="B29" s="354" t="s">
        <v>229</v>
      </c>
      <c r="C29" s="361"/>
      <c r="D29" s="361"/>
      <c r="E29" s="361"/>
      <c r="F29" s="361"/>
      <c r="G29" s="361"/>
      <c r="H29" s="358">
        <f t="shared" si="0"/>
        <v>0</v>
      </c>
    </row>
    <row r="30" spans="1:8" s="50" customFormat="1" ht="23.25" customHeight="1" x14ac:dyDescent="0.2">
      <c r="A30" s="19" t="s">
        <v>230</v>
      </c>
      <c r="B30" s="354" t="s">
        <v>231</v>
      </c>
      <c r="C30" s="361"/>
      <c r="D30" s="361"/>
      <c r="E30" s="361"/>
      <c r="F30" s="361"/>
      <c r="G30" s="361"/>
      <c r="H30" s="358">
        <f t="shared" si="0"/>
        <v>0</v>
      </c>
    </row>
    <row r="31" spans="1:8" s="50" customFormat="1" ht="23.25" customHeight="1" x14ac:dyDescent="0.2">
      <c r="A31" s="19" t="s">
        <v>232</v>
      </c>
      <c r="B31" s="354" t="s">
        <v>233</v>
      </c>
      <c r="C31" s="361"/>
      <c r="D31" s="361"/>
      <c r="E31" s="361"/>
      <c r="F31" s="361"/>
      <c r="G31" s="361"/>
      <c r="H31" s="358">
        <f t="shared" si="0"/>
        <v>0</v>
      </c>
    </row>
    <row r="32" spans="1:8" s="50" customFormat="1" ht="23.25" customHeight="1" x14ac:dyDescent="0.2">
      <c r="A32" s="19" t="s">
        <v>234</v>
      </c>
      <c r="B32" s="354" t="s">
        <v>235</v>
      </c>
      <c r="C32" s="361"/>
      <c r="D32" s="361"/>
      <c r="E32" s="361"/>
      <c r="F32" s="361"/>
      <c r="G32" s="361"/>
      <c r="H32" s="358">
        <f t="shared" si="0"/>
        <v>0</v>
      </c>
    </row>
    <row r="33" spans="1:8" s="50" customFormat="1" ht="23.25" customHeight="1" x14ac:dyDescent="0.2">
      <c r="A33" s="19" t="s">
        <v>236</v>
      </c>
      <c r="B33" s="354" t="s">
        <v>237</v>
      </c>
      <c r="C33" s="361"/>
      <c r="D33" s="361"/>
      <c r="E33" s="361"/>
      <c r="F33" s="361"/>
      <c r="G33" s="361"/>
      <c r="H33" s="358">
        <f t="shared" si="0"/>
        <v>0</v>
      </c>
    </row>
    <row r="34" spans="1:8" s="50" customFormat="1" ht="23.25" customHeight="1" x14ac:dyDescent="0.2">
      <c r="A34" s="19" t="s">
        <v>238</v>
      </c>
      <c r="B34" s="354" t="s">
        <v>239</v>
      </c>
      <c r="C34" s="361"/>
      <c r="D34" s="361"/>
      <c r="E34" s="361"/>
      <c r="F34" s="361"/>
      <c r="G34" s="361"/>
      <c r="H34" s="358">
        <f t="shared" si="0"/>
        <v>0</v>
      </c>
    </row>
    <row r="35" spans="1:8" s="50" customFormat="1" ht="23.25" customHeight="1" x14ac:dyDescent="0.2">
      <c r="A35" s="19" t="s">
        <v>240</v>
      </c>
      <c r="B35" s="354" t="s">
        <v>241</v>
      </c>
      <c r="C35" s="361"/>
      <c r="D35" s="361"/>
      <c r="E35" s="361"/>
      <c r="F35" s="361"/>
      <c r="G35" s="361"/>
      <c r="H35" s="358">
        <f t="shared" si="0"/>
        <v>0</v>
      </c>
    </row>
    <row r="36" spans="1:8" s="50" customFormat="1" ht="23.25" customHeight="1" x14ac:dyDescent="0.2">
      <c r="A36" s="19" t="s">
        <v>242</v>
      </c>
      <c r="B36" s="354" t="s">
        <v>243</v>
      </c>
      <c r="C36" s="361"/>
      <c r="D36" s="361"/>
      <c r="E36" s="361"/>
      <c r="F36" s="361"/>
      <c r="G36" s="361"/>
      <c r="H36" s="358">
        <f t="shared" ref="H36:H63" si="1">SUM(C36:G36)</f>
        <v>0</v>
      </c>
    </row>
    <row r="37" spans="1:8" s="50" customFormat="1" ht="23.25" customHeight="1" x14ac:dyDescent="0.2">
      <c r="A37" s="19" t="s">
        <v>244</v>
      </c>
      <c r="B37" s="354" t="s">
        <v>245</v>
      </c>
      <c r="C37" s="361"/>
      <c r="D37" s="361"/>
      <c r="E37" s="361"/>
      <c r="F37" s="361"/>
      <c r="G37" s="361"/>
      <c r="H37" s="358">
        <f t="shared" si="1"/>
        <v>0</v>
      </c>
    </row>
    <row r="38" spans="1:8" s="50" customFormat="1" ht="23.25" customHeight="1" x14ac:dyDescent="0.2">
      <c r="A38" s="19" t="s">
        <v>246</v>
      </c>
      <c r="B38" s="354" t="s">
        <v>247</v>
      </c>
      <c r="C38" s="361"/>
      <c r="D38" s="361"/>
      <c r="E38" s="361"/>
      <c r="F38" s="361"/>
      <c r="G38" s="361"/>
      <c r="H38" s="358">
        <f t="shared" si="1"/>
        <v>0</v>
      </c>
    </row>
    <row r="39" spans="1:8" s="50" customFormat="1" ht="23.25" customHeight="1" x14ac:dyDescent="0.2">
      <c r="A39" s="19" t="s">
        <v>248</v>
      </c>
      <c r="B39" s="354" t="s">
        <v>249</v>
      </c>
      <c r="C39" s="361"/>
      <c r="D39" s="361"/>
      <c r="E39" s="361"/>
      <c r="F39" s="361"/>
      <c r="G39" s="361"/>
      <c r="H39" s="358">
        <f t="shared" si="1"/>
        <v>0</v>
      </c>
    </row>
    <row r="40" spans="1:8" s="50" customFormat="1" ht="23.25" customHeight="1" x14ac:dyDescent="0.2">
      <c r="A40" s="19" t="s">
        <v>250</v>
      </c>
      <c r="B40" s="354" t="s">
        <v>251</v>
      </c>
      <c r="C40" s="361"/>
      <c r="D40" s="361"/>
      <c r="E40" s="361"/>
      <c r="F40" s="361"/>
      <c r="G40" s="361"/>
      <c r="H40" s="358">
        <f t="shared" si="1"/>
        <v>0</v>
      </c>
    </row>
    <row r="41" spans="1:8" s="50" customFormat="1" ht="23.25" customHeight="1" x14ac:dyDescent="0.2">
      <c r="A41" s="19" t="s">
        <v>252</v>
      </c>
      <c r="B41" s="354" t="s">
        <v>253</v>
      </c>
      <c r="C41" s="361"/>
      <c r="D41" s="361"/>
      <c r="E41" s="361"/>
      <c r="F41" s="361"/>
      <c r="G41" s="361"/>
      <c r="H41" s="358">
        <f t="shared" si="1"/>
        <v>0</v>
      </c>
    </row>
    <row r="42" spans="1:8" s="50" customFormat="1" ht="23.25" customHeight="1" x14ac:dyDescent="0.2">
      <c r="A42" s="19" t="s">
        <v>254</v>
      </c>
      <c r="B42" s="354" t="s">
        <v>255</v>
      </c>
      <c r="C42" s="361"/>
      <c r="D42" s="361"/>
      <c r="E42" s="361"/>
      <c r="F42" s="361"/>
      <c r="G42" s="361"/>
      <c r="H42" s="358">
        <f t="shared" si="1"/>
        <v>0</v>
      </c>
    </row>
    <row r="43" spans="1:8" s="50" customFormat="1" ht="23.25" customHeight="1" x14ac:dyDescent="0.2">
      <c r="A43" s="19" t="s">
        <v>256</v>
      </c>
      <c r="B43" s="354" t="s">
        <v>257</v>
      </c>
      <c r="C43" s="361"/>
      <c r="D43" s="361"/>
      <c r="E43" s="361"/>
      <c r="F43" s="361"/>
      <c r="G43" s="361"/>
      <c r="H43" s="358">
        <f t="shared" si="1"/>
        <v>0</v>
      </c>
    </row>
    <row r="44" spans="1:8" s="50" customFormat="1" ht="23.25" customHeight="1" x14ac:dyDescent="0.2">
      <c r="A44" s="19" t="s">
        <v>258</v>
      </c>
      <c r="B44" s="354" t="s">
        <v>259</v>
      </c>
      <c r="C44" s="361"/>
      <c r="D44" s="361"/>
      <c r="E44" s="361"/>
      <c r="F44" s="361"/>
      <c r="G44" s="361"/>
      <c r="H44" s="358">
        <f t="shared" si="1"/>
        <v>0</v>
      </c>
    </row>
    <row r="45" spans="1:8" s="50" customFormat="1" ht="23.25" customHeight="1" x14ac:dyDescent="0.2">
      <c r="A45" s="19" t="s">
        <v>260</v>
      </c>
      <c r="B45" s="354" t="s">
        <v>261</v>
      </c>
      <c r="C45" s="361"/>
      <c r="D45" s="361"/>
      <c r="E45" s="361"/>
      <c r="F45" s="361"/>
      <c r="G45" s="361"/>
      <c r="H45" s="358">
        <f t="shared" si="1"/>
        <v>0</v>
      </c>
    </row>
    <row r="46" spans="1:8" s="50" customFormat="1" ht="23.25" customHeight="1" x14ac:dyDescent="0.2">
      <c r="A46" s="19" t="s">
        <v>262</v>
      </c>
      <c r="B46" s="22" t="s">
        <v>263</v>
      </c>
      <c r="C46" s="361"/>
      <c r="D46" s="361"/>
      <c r="E46" s="361"/>
      <c r="F46" s="361"/>
      <c r="G46" s="361"/>
      <c r="H46" s="358">
        <f t="shared" si="1"/>
        <v>0</v>
      </c>
    </row>
    <row r="47" spans="1:8" s="50" customFormat="1" ht="23.25" customHeight="1" x14ac:dyDescent="0.2">
      <c r="A47" s="19" t="s">
        <v>264</v>
      </c>
      <c r="B47" s="355" t="s">
        <v>265</v>
      </c>
      <c r="C47" s="361"/>
      <c r="D47" s="361"/>
      <c r="E47" s="361"/>
      <c r="F47" s="361"/>
      <c r="G47" s="361"/>
      <c r="H47" s="358">
        <f t="shared" si="1"/>
        <v>0</v>
      </c>
    </row>
    <row r="48" spans="1:8" s="50" customFormat="1" ht="23.25" customHeight="1" x14ac:dyDescent="0.2">
      <c r="A48" s="19" t="s">
        <v>266</v>
      </c>
      <c r="B48" s="22" t="s">
        <v>267</v>
      </c>
      <c r="C48" s="361"/>
      <c r="D48" s="361"/>
      <c r="E48" s="361"/>
      <c r="F48" s="361"/>
      <c r="G48" s="361"/>
      <c r="H48" s="358">
        <f t="shared" si="1"/>
        <v>0</v>
      </c>
    </row>
    <row r="49" spans="1:8" s="50" customFormat="1" ht="23.25" customHeight="1" x14ac:dyDescent="0.2">
      <c r="A49" s="19" t="s">
        <v>268</v>
      </c>
      <c r="B49" s="354" t="s">
        <v>269</v>
      </c>
      <c r="C49" s="361"/>
      <c r="D49" s="361"/>
      <c r="E49" s="361"/>
      <c r="F49" s="361"/>
      <c r="G49" s="361"/>
      <c r="H49" s="358">
        <f t="shared" si="1"/>
        <v>0</v>
      </c>
    </row>
    <row r="50" spans="1:8" s="50" customFormat="1" ht="23.25" customHeight="1" x14ac:dyDescent="0.2">
      <c r="A50" s="19" t="s">
        <v>270</v>
      </c>
      <c r="B50" s="354" t="s">
        <v>271</v>
      </c>
      <c r="C50" s="361"/>
      <c r="D50" s="361"/>
      <c r="E50" s="361"/>
      <c r="F50" s="361"/>
      <c r="G50" s="361"/>
      <c r="H50" s="358">
        <f t="shared" si="1"/>
        <v>0</v>
      </c>
    </row>
    <row r="51" spans="1:8" s="50" customFormat="1" ht="23.25" customHeight="1" x14ac:dyDescent="0.2">
      <c r="A51" s="19" t="s">
        <v>272</v>
      </c>
      <c r="B51" s="354" t="s">
        <v>273</v>
      </c>
      <c r="C51" s="361"/>
      <c r="D51" s="361"/>
      <c r="E51" s="361"/>
      <c r="F51" s="361"/>
      <c r="G51" s="361"/>
      <c r="H51" s="358">
        <f t="shared" si="1"/>
        <v>0</v>
      </c>
    </row>
    <row r="52" spans="1:8" s="50" customFormat="1" ht="23.25" customHeight="1" x14ac:dyDescent="0.2">
      <c r="A52" s="19" t="s">
        <v>274</v>
      </c>
      <c r="B52" s="354" t="s">
        <v>275</v>
      </c>
      <c r="C52" s="361"/>
      <c r="D52" s="361"/>
      <c r="E52" s="361"/>
      <c r="F52" s="361"/>
      <c r="G52" s="361"/>
      <c r="H52" s="358">
        <f t="shared" si="1"/>
        <v>0</v>
      </c>
    </row>
    <row r="53" spans="1:8" s="50" customFormat="1" ht="23.25" customHeight="1" x14ac:dyDescent="0.2">
      <c r="A53" s="19" t="s">
        <v>276</v>
      </c>
      <c r="B53" s="354" t="s">
        <v>277</v>
      </c>
      <c r="C53" s="361"/>
      <c r="D53" s="361"/>
      <c r="E53" s="361"/>
      <c r="F53" s="361"/>
      <c r="G53" s="361"/>
      <c r="H53" s="358">
        <f t="shared" si="1"/>
        <v>0</v>
      </c>
    </row>
    <row r="54" spans="1:8" s="50" customFormat="1" ht="23.25" customHeight="1" x14ac:dyDescent="0.2">
      <c r="A54" s="19" t="s">
        <v>278</v>
      </c>
      <c r="B54" s="354" t="s">
        <v>279</v>
      </c>
      <c r="C54" s="361"/>
      <c r="D54" s="361"/>
      <c r="E54" s="361"/>
      <c r="F54" s="361"/>
      <c r="G54" s="361"/>
      <c r="H54" s="358">
        <f t="shared" si="1"/>
        <v>0</v>
      </c>
    </row>
    <row r="55" spans="1:8" s="50" customFormat="1" ht="23.25" customHeight="1" x14ac:dyDescent="0.2">
      <c r="A55" s="19" t="s">
        <v>280</v>
      </c>
      <c r="B55" s="354" t="s">
        <v>281</v>
      </c>
      <c r="C55" s="361"/>
      <c r="D55" s="361"/>
      <c r="E55" s="361"/>
      <c r="F55" s="361"/>
      <c r="G55" s="361"/>
      <c r="H55" s="358">
        <f t="shared" si="1"/>
        <v>0</v>
      </c>
    </row>
    <row r="56" spans="1:8" s="50" customFormat="1" ht="23.25" customHeight="1" x14ac:dyDescent="0.2">
      <c r="A56" s="19" t="s">
        <v>282</v>
      </c>
      <c r="B56" s="354" t="s">
        <v>283</v>
      </c>
      <c r="C56" s="361"/>
      <c r="D56" s="361"/>
      <c r="E56" s="361"/>
      <c r="F56" s="361"/>
      <c r="G56" s="361"/>
      <c r="H56" s="358">
        <f t="shared" si="1"/>
        <v>0</v>
      </c>
    </row>
    <row r="57" spans="1:8" s="50" customFormat="1" ht="23.25" customHeight="1" x14ac:dyDescent="0.2">
      <c r="A57" s="19" t="s">
        <v>284</v>
      </c>
      <c r="B57" s="354" t="s">
        <v>285</v>
      </c>
      <c r="C57" s="361"/>
      <c r="D57" s="361"/>
      <c r="E57" s="361"/>
      <c r="F57" s="361"/>
      <c r="G57" s="361"/>
      <c r="H57" s="358">
        <f t="shared" si="1"/>
        <v>0</v>
      </c>
    </row>
    <row r="58" spans="1:8" s="50" customFormat="1" ht="23.25" customHeight="1" x14ac:dyDescent="0.2">
      <c r="A58" s="19" t="s">
        <v>286</v>
      </c>
      <c r="B58" s="354" t="s">
        <v>287</v>
      </c>
      <c r="C58" s="361"/>
      <c r="D58" s="361"/>
      <c r="E58" s="361"/>
      <c r="F58" s="361"/>
      <c r="G58" s="361"/>
      <c r="H58" s="358">
        <f t="shared" si="1"/>
        <v>0</v>
      </c>
    </row>
    <row r="59" spans="1:8" s="50" customFormat="1" ht="23.25" customHeight="1" x14ac:dyDescent="0.2">
      <c r="A59" s="19" t="s">
        <v>288</v>
      </c>
      <c r="B59" s="354" t="s">
        <v>289</v>
      </c>
      <c r="C59" s="361"/>
      <c r="D59" s="361"/>
      <c r="E59" s="361"/>
      <c r="F59" s="361"/>
      <c r="G59" s="361"/>
      <c r="H59" s="358">
        <f t="shared" si="1"/>
        <v>0</v>
      </c>
    </row>
    <row r="60" spans="1:8" s="50" customFormat="1" ht="23.25" customHeight="1" x14ac:dyDescent="0.2">
      <c r="A60" s="19" t="s">
        <v>290</v>
      </c>
      <c r="B60" s="354" t="s">
        <v>291</v>
      </c>
      <c r="C60" s="361"/>
      <c r="D60" s="361"/>
      <c r="E60" s="361"/>
      <c r="F60" s="361"/>
      <c r="G60" s="361"/>
      <c r="H60" s="358">
        <f t="shared" si="1"/>
        <v>0</v>
      </c>
    </row>
    <row r="61" spans="1:8" s="50" customFormat="1" ht="23.25" customHeight="1" x14ac:dyDescent="0.2">
      <c r="A61" s="19" t="s">
        <v>292</v>
      </c>
      <c r="B61" s="354" t="s">
        <v>293</v>
      </c>
      <c r="C61" s="361"/>
      <c r="D61" s="361"/>
      <c r="E61" s="361"/>
      <c r="F61" s="361"/>
      <c r="G61" s="361"/>
      <c r="H61" s="358">
        <f t="shared" si="1"/>
        <v>0</v>
      </c>
    </row>
    <row r="62" spans="1:8" s="50" customFormat="1" ht="23.25" customHeight="1" x14ac:dyDescent="0.2">
      <c r="A62" s="19" t="s">
        <v>294</v>
      </c>
      <c r="B62" s="354" t="s">
        <v>295</v>
      </c>
      <c r="C62" s="361"/>
      <c r="D62" s="361"/>
      <c r="E62" s="361"/>
      <c r="F62" s="361"/>
      <c r="G62" s="361"/>
      <c r="H62" s="358">
        <f t="shared" si="1"/>
        <v>0</v>
      </c>
    </row>
    <row r="63" spans="1:8" s="50" customFormat="1" ht="23.25" customHeight="1" thickBot="1" x14ac:dyDescent="0.25">
      <c r="A63" s="19" t="s">
        <v>296</v>
      </c>
      <c r="B63" s="357" t="s">
        <v>315</v>
      </c>
      <c r="C63" s="362"/>
      <c r="D63" s="362"/>
      <c r="E63" s="362"/>
      <c r="F63" s="362"/>
      <c r="G63" s="362"/>
      <c r="H63" s="359">
        <f t="shared" si="1"/>
        <v>0</v>
      </c>
    </row>
    <row r="64" spans="1:8" s="50" customFormat="1" x14ac:dyDescent="0.2">
      <c r="A64" s="3"/>
      <c r="B64" s="3"/>
      <c r="C64" s="3"/>
      <c r="D64" s="3"/>
      <c r="E64" s="3"/>
      <c r="F64" s="3"/>
      <c r="G64" s="3"/>
      <c r="H64" s="3"/>
    </row>
    <row r="65" spans="1:3" s="50" customFormat="1" x14ac:dyDescent="0.2">
      <c r="A65" s="3"/>
      <c r="B65" s="3"/>
      <c r="C65" s="3"/>
    </row>
    <row r="66" spans="1:3" s="50" customFormat="1" x14ac:dyDescent="0.2">
      <c r="A66" s="3"/>
      <c r="B66" s="3"/>
      <c r="C66" s="3"/>
    </row>
    <row r="67" spans="1:3" s="50" customFormat="1" x14ac:dyDescent="0.2">
      <c r="A67" s="3"/>
      <c r="B67" s="3"/>
      <c r="C67" s="3"/>
    </row>
    <row r="68" spans="1:3" s="50" customFormat="1" x14ac:dyDescent="0.2">
      <c r="A68" s="3"/>
      <c r="B68" s="3"/>
      <c r="C68" s="3"/>
    </row>
    <row r="69" spans="1:3" s="50" customFormat="1" x14ac:dyDescent="0.2">
      <c r="A69" s="3"/>
      <c r="B69" s="3"/>
      <c r="C69" s="3"/>
    </row>
    <row r="70" spans="1:3" s="50" customFormat="1" x14ac:dyDescent="0.2">
      <c r="A70" s="3"/>
      <c r="B70" s="3"/>
      <c r="C70" s="3"/>
    </row>
  </sheetData>
  <sheetProtection algorithmName="SHA-512" hashValue="QVKoPV2mXqnl/GK8UJpwiNAgJl+itOdL1L5bAwbgTusSyT1llGfT1+fCNK50Vbzvxq6OofmysZdv1/QTaFL0iQ==" saltValue="YP81aHQFLQQyEoHimSfqjg==" spinCount="100000" sheet="1" objects="1" scenarios="1" formatColumns="0" formatRows="0"/>
  <dataConsolidate/>
  <mergeCells count="2">
    <mergeCell ref="A1:H1"/>
    <mergeCell ref="A2:H2"/>
  </mergeCells>
  <pageMargins left="0.19685039370078741" right="0.19685039370078741" top="0.59055118110236227" bottom="0.59055118110236227" header="0" footer="0"/>
  <pageSetup paperSize="9" scale="63" fitToWidth="3" fitToHeight="4" orientation="landscape" horizontalDpi="4294967294" verticalDpi="4294967294" r:id="rId1"/>
  <headerFooter>
    <oddFooter>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8">
    <tabColor theme="0" tint="-0.249977111117893"/>
    <pageSetUpPr fitToPage="1"/>
  </sheetPr>
  <dimension ref="A1:F18"/>
  <sheetViews>
    <sheetView zoomScaleNormal="100" zoomScaleSheetLayoutView="100" zoomScalePageLayoutView="25" workbookViewId="0">
      <selection activeCell="A10" sqref="A10:F10"/>
    </sheetView>
  </sheetViews>
  <sheetFormatPr defaultRowHeight="15" x14ac:dyDescent="0.25"/>
  <cols>
    <col min="1" max="1" width="14.140625" style="5" customWidth="1"/>
    <col min="2" max="2" width="55.42578125" style="5" customWidth="1"/>
    <col min="3" max="3" width="19.28515625" style="7" customWidth="1"/>
    <col min="4" max="5" width="16.140625" style="7" customWidth="1"/>
    <col min="6" max="6" width="15.5703125" style="5" customWidth="1"/>
    <col min="7" max="16384" width="9.140625" style="5"/>
  </cols>
  <sheetData>
    <row r="1" spans="1:6" ht="78" customHeight="1" x14ac:dyDescent="0.25">
      <c r="A1" s="406" t="str">
        <f>Capa!A1</f>
        <v>Memória de Cálculo
Contrato de Gestão nº 016/2026 celebrado entre a Secretaria de Estado de Justiça e Segurança Pública e o Instituto Elo</v>
      </c>
      <c r="B1" s="406"/>
      <c r="C1" s="406"/>
      <c r="D1" s="406"/>
      <c r="E1" s="406"/>
      <c r="F1" s="406"/>
    </row>
    <row r="2" spans="1:6" ht="27.75" customHeight="1" x14ac:dyDescent="0.25">
      <c r="A2" s="406" t="str">
        <f>IF(Capa!A2="","",Capa!A2)</f>
        <v/>
      </c>
      <c r="B2" s="406"/>
      <c r="C2" s="406"/>
      <c r="D2" s="406"/>
      <c r="E2" s="406"/>
      <c r="F2" s="406"/>
    </row>
    <row r="3" spans="1:6" ht="24.75" customHeight="1" x14ac:dyDescent="0.35">
      <c r="A3" s="407"/>
      <c r="B3" s="407"/>
      <c r="C3" s="407"/>
      <c r="D3" s="407"/>
      <c r="E3" s="407"/>
      <c r="F3" s="407"/>
    </row>
    <row r="4" spans="1:6" ht="24.75" customHeight="1" x14ac:dyDescent="0.3">
      <c r="A4" s="408" t="s">
        <v>1</v>
      </c>
      <c r="B4" s="408"/>
      <c r="C4" s="408"/>
      <c r="D4" s="408"/>
      <c r="E4" s="408"/>
      <c r="F4" s="408"/>
    </row>
    <row r="5" spans="1:6" ht="51" customHeight="1" x14ac:dyDescent="0.25">
      <c r="A5" s="409" t="str">
        <f>TEXT(Capa!A5,"mmm/aaaa")&amp;" a "&amp;TEXT(Capa!A7,"mmm/aaaa")</f>
        <v>fev/2026 a jan/2031</v>
      </c>
      <c r="B5" s="409"/>
      <c r="C5" s="409"/>
      <c r="D5" s="409"/>
      <c r="E5" s="409"/>
      <c r="F5" s="409"/>
    </row>
    <row r="6" spans="1:6" ht="20.25" customHeight="1" x14ac:dyDescent="0.35">
      <c r="A6" s="410"/>
      <c r="B6" s="410"/>
      <c r="C6" s="410"/>
      <c r="D6" s="410"/>
      <c r="E6" s="410"/>
      <c r="F6" s="410"/>
    </row>
    <row r="7" spans="1:6" ht="32.25" customHeight="1" x14ac:dyDescent="0.4">
      <c r="A7" s="405" t="s">
        <v>630</v>
      </c>
      <c r="B7" s="405"/>
      <c r="C7" s="405"/>
      <c r="D7" s="405"/>
      <c r="E7" s="405"/>
      <c r="F7" s="405"/>
    </row>
    <row r="8" spans="1:6" ht="20.25" customHeight="1" x14ac:dyDescent="0.25">
      <c r="A8" s="411" t="s">
        <v>631</v>
      </c>
      <c r="B8" s="411"/>
      <c r="C8" s="411"/>
      <c r="D8" s="411"/>
      <c r="E8" s="411"/>
      <c r="F8" s="411"/>
    </row>
    <row r="9" spans="1:6" ht="20.25" customHeight="1" x14ac:dyDescent="0.25">
      <c r="A9" s="411" t="s">
        <v>632</v>
      </c>
      <c r="B9" s="411"/>
      <c r="C9" s="411"/>
      <c r="D9" s="411"/>
      <c r="E9" s="411"/>
      <c r="F9" s="411"/>
    </row>
    <row r="10" spans="1:6" ht="20.25" customHeight="1" x14ac:dyDescent="0.25">
      <c r="A10" s="413"/>
      <c r="B10" s="411"/>
      <c r="C10" s="411"/>
      <c r="D10" s="411"/>
      <c r="E10" s="411"/>
      <c r="F10" s="411"/>
    </row>
    <row r="11" spans="1:6" ht="16.5" customHeight="1" x14ac:dyDescent="0.25">
      <c r="A11" s="412"/>
      <c r="B11" s="412"/>
      <c r="C11" s="412"/>
      <c r="D11" s="412"/>
      <c r="E11" s="412"/>
      <c r="F11" s="412"/>
    </row>
    <row r="12" spans="1:6" ht="16.5" customHeight="1" x14ac:dyDescent="0.25">
      <c r="A12" s="414" t="s">
        <v>633</v>
      </c>
      <c r="B12" s="414"/>
      <c r="C12" s="414"/>
      <c r="D12" s="414"/>
      <c r="E12" s="414"/>
      <c r="F12" s="414"/>
    </row>
    <row r="13" spans="1:6" ht="16.5" customHeight="1" x14ac:dyDescent="0.25">
      <c r="A13" s="176"/>
      <c r="B13" s="176"/>
      <c r="C13" s="176"/>
      <c r="D13" s="176"/>
      <c r="E13" s="176"/>
      <c r="F13" s="176"/>
    </row>
    <row r="14" spans="1:6" ht="38.25" customHeight="1" x14ac:dyDescent="0.25">
      <c r="A14" s="176"/>
      <c r="B14" s="176"/>
      <c r="C14" s="176"/>
      <c r="D14" s="176"/>
      <c r="E14" s="176"/>
      <c r="F14" s="176"/>
    </row>
    <row r="15" spans="1:6" ht="16.5" customHeight="1" x14ac:dyDescent="0.25">
      <c r="A15" s="6"/>
      <c r="B15" s="6"/>
      <c r="C15" s="6"/>
      <c r="D15" s="6"/>
      <c r="E15" s="6"/>
      <c r="F15" s="6"/>
    </row>
    <row r="16" spans="1:6" ht="16.5" customHeight="1" x14ac:dyDescent="0.25">
      <c r="A16" s="6"/>
      <c r="B16" s="6"/>
      <c r="C16" s="6"/>
      <c r="D16" s="6"/>
      <c r="E16" s="6"/>
      <c r="F16" s="6"/>
    </row>
    <row r="17" spans="1:6" ht="16.5" customHeight="1" x14ac:dyDescent="0.25">
      <c r="A17" s="6"/>
      <c r="B17" s="6"/>
      <c r="C17" s="6"/>
      <c r="D17" s="6"/>
      <c r="E17" s="6"/>
      <c r="F17" s="6"/>
    </row>
    <row r="18" spans="1:6" ht="16.5" customHeight="1" x14ac:dyDescent="0.25">
      <c r="A18" s="6"/>
      <c r="B18" s="6"/>
      <c r="C18" s="6"/>
      <c r="D18" s="6"/>
      <c r="E18" s="6"/>
      <c r="F18" s="6"/>
    </row>
  </sheetData>
  <sheetProtection algorithmName="SHA-512" hashValue="GZIvK+1f+AJVwieVjHlAnKwihMm5nt/eTgMbIx+HoODXsQfuWdw3PgARWlw6YjQS/u+bBhyG2uanJoB64SWWLQ==" saltValue="mYvGVmd43XEBFHbHM1px/w==" spinCount="100000" sheet="1" objects="1" scenarios="1" formatCells="0"/>
  <mergeCells count="12">
    <mergeCell ref="A8:F8"/>
    <mergeCell ref="A9:F9"/>
    <mergeCell ref="A11:F11"/>
    <mergeCell ref="A10:F10"/>
    <mergeCell ref="A12:F12"/>
    <mergeCell ref="A7:F7"/>
    <mergeCell ref="A1:F1"/>
    <mergeCell ref="A3:F3"/>
    <mergeCell ref="A4:F4"/>
    <mergeCell ref="A5:F5"/>
    <mergeCell ref="A6:F6"/>
    <mergeCell ref="A2:F2"/>
  </mergeCells>
  <phoneticPr fontId="9" type="noConversion"/>
  <printOptions horizontalCentered="1" verticalCentered="1"/>
  <pageMargins left="0.19685039370078741" right="0.19685039370078741" top="0.59055118110236227" bottom="0.59055118110236227" header="0" footer="0"/>
  <pageSetup paperSize="9" orientation="landscape" r:id="rId1"/>
  <headerFooter>
    <oddFooter>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pageSetUpPr fitToPage="1"/>
  </sheetPr>
  <dimension ref="A1:S75"/>
  <sheetViews>
    <sheetView topLeftCell="A61" zoomScaleNormal="100" zoomScaleSheetLayoutView="100" workbookViewId="0">
      <selection activeCell="D68" sqref="D68"/>
    </sheetView>
  </sheetViews>
  <sheetFormatPr defaultRowHeight="12.75" x14ac:dyDescent="0.2"/>
  <cols>
    <col min="1" max="1" width="47.85546875" style="148" customWidth="1"/>
    <col min="2" max="2" width="26.28515625" style="148" customWidth="1"/>
    <col min="3" max="3" width="29.5703125" style="148" customWidth="1"/>
    <col min="4" max="4" width="31.42578125" style="148" customWidth="1"/>
    <col min="5" max="6" width="31" style="148" customWidth="1"/>
    <col min="7" max="7" width="28.140625" style="148" customWidth="1"/>
    <col min="8" max="8" width="10.140625" style="148" customWidth="1"/>
    <col min="9" max="9" width="15.140625" style="148" customWidth="1"/>
    <col min="10" max="10" width="2.7109375" style="148" customWidth="1"/>
    <col min="11" max="11" width="9.140625" style="148"/>
    <col min="12" max="14" width="13.28515625" style="148" customWidth="1"/>
    <col min="15" max="15" width="0.7109375" style="148" customWidth="1"/>
    <col min="16" max="16" width="10.28515625" style="148" bestFit="1" customWidth="1"/>
    <col min="17" max="17" width="13.28515625" style="148" customWidth="1"/>
    <col min="18" max="18" width="5.85546875" style="148" customWidth="1"/>
    <col min="19" max="19" width="9.140625" style="148"/>
    <col min="20" max="22" width="13.28515625" style="148" customWidth="1"/>
    <col min="23" max="23" width="1.85546875" style="148" customWidth="1"/>
    <col min="24" max="24" width="9.140625" style="148"/>
    <col min="25" max="25" width="13.28515625" style="148" customWidth="1"/>
    <col min="26" max="16384" width="9.140625" style="148"/>
  </cols>
  <sheetData>
    <row r="1" spans="1:19" s="147" customFormat="1" ht="35.25" customHeight="1" x14ac:dyDescent="0.2">
      <c r="A1" s="145" t="s">
        <v>634</v>
      </c>
      <c r="B1" s="145" t="s">
        <v>635</v>
      </c>
      <c r="C1" s="145" t="s">
        <v>81</v>
      </c>
      <c r="D1" s="145" t="s">
        <v>92</v>
      </c>
      <c r="E1" s="145" t="s">
        <v>94</v>
      </c>
      <c r="F1" s="146" t="s">
        <v>636</v>
      </c>
      <c r="H1" s="148"/>
      <c r="I1" s="148"/>
      <c r="K1" s="148"/>
      <c r="L1" s="148"/>
      <c r="M1" s="148"/>
      <c r="N1" s="148"/>
      <c r="O1" s="148"/>
      <c r="P1" s="148"/>
      <c r="Q1" s="148"/>
      <c r="R1" s="148"/>
      <c r="S1" s="148"/>
    </row>
    <row r="2" spans="1:19" ht="28.5" x14ac:dyDescent="0.2">
      <c r="A2" s="146" t="s">
        <v>637</v>
      </c>
      <c r="B2" s="149"/>
      <c r="C2" s="146" t="s">
        <v>83</v>
      </c>
      <c r="D2" s="150" t="s">
        <v>179</v>
      </c>
      <c r="E2" s="146" t="s">
        <v>334</v>
      </c>
      <c r="F2" s="146" t="s">
        <v>638</v>
      </c>
    </row>
    <row r="3" spans="1:19" ht="28.5" x14ac:dyDescent="0.2">
      <c r="A3" s="146" t="s">
        <v>639</v>
      </c>
      <c r="B3" s="149"/>
      <c r="C3" s="146" t="s">
        <v>117</v>
      </c>
      <c r="D3" s="150" t="s">
        <v>181</v>
      </c>
      <c r="E3" s="146" t="s">
        <v>320</v>
      </c>
      <c r="F3" s="146" t="s">
        <v>640</v>
      </c>
    </row>
    <row r="4" spans="1:19" ht="14.25" x14ac:dyDescent="0.2">
      <c r="A4" s="146" t="s">
        <v>75</v>
      </c>
      <c r="B4" s="149"/>
      <c r="C4" s="146" t="s">
        <v>641</v>
      </c>
      <c r="D4" s="150" t="s">
        <v>183</v>
      </c>
      <c r="E4" s="146" t="s">
        <v>322</v>
      </c>
    </row>
    <row r="5" spans="1:19" ht="28.5" customHeight="1" x14ac:dyDescent="0.2">
      <c r="A5" s="149"/>
      <c r="C5" s="146" t="s">
        <v>642</v>
      </c>
      <c r="D5" s="150" t="s">
        <v>185</v>
      </c>
      <c r="E5" s="146" t="s">
        <v>338</v>
      </c>
      <c r="F5" s="151"/>
    </row>
    <row r="6" spans="1:19" ht="28.5" x14ac:dyDescent="0.2">
      <c r="A6" s="149"/>
      <c r="B6" s="149"/>
      <c r="C6" s="146" t="s">
        <v>129</v>
      </c>
      <c r="D6" s="150" t="s">
        <v>187</v>
      </c>
      <c r="E6" s="146" t="s">
        <v>324</v>
      </c>
      <c r="F6" s="151"/>
    </row>
    <row r="7" spans="1:19" ht="28.5" x14ac:dyDescent="0.2">
      <c r="A7" s="149"/>
      <c r="B7" s="149"/>
      <c r="C7" s="146" t="s">
        <v>132</v>
      </c>
      <c r="D7" s="150" t="s">
        <v>189</v>
      </c>
      <c r="E7" s="146" t="s">
        <v>336</v>
      </c>
      <c r="F7" s="151"/>
    </row>
    <row r="8" spans="1:19" ht="42.75" x14ac:dyDescent="0.2">
      <c r="A8" s="149"/>
      <c r="B8" s="149"/>
      <c r="C8" s="146" t="s">
        <v>134</v>
      </c>
      <c r="D8" s="150" t="s">
        <v>191</v>
      </c>
      <c r="E8" s="146" t="s">
        <v>326</v>
      </c>
      <c r="F8" s="151"/>
    </row>
    <row r="9" spans="1:19" ht="42.75" x14ac:dyDescent="0.2">
      <c r="A9" s="149"/>
      <c r="B9" s="149"/>
      <c r="C9" s="146" t="s">
        <v>137</v>
      </c>
      <c r="D9" s="150" t="s">
        <v>193</v>
      </c>
      <c r="E9" s="146" t="s">
        <v>318</v>
      </c>
      <c r="F9" s="151"/>
    </row>
    <row r="10" spans="1:19" ht="14.25" x14ac:dyDescent="0.2">
      <c r="A10" s="149"/>
      <c r="B10" s="149"/>
      <c r="C10" s="146" t="s">
        <v>139</v>
      </c>
      <c r="D10" s="150" t="s">
        <v>195</v>
      </c>
      <c r="E10" s="146" t="s">
        <v>340</v>
      </c>
      <c r="F10" s="151"/>
    </row>
    <row r="11" spans="1:19" ht="42.75" x14ac:dyDescent="0.2">
      <c r="A11" s="149"/>
      <c r="B11" s="149"/>
      <c r="C11" s="146" t="s">
        <v>141</v>
      </c>
      <c r="D11" s="150" t="s">
        <v>197</v>
      </c>
      <c r="E11" s="146" t="s">
        <v>328</v>
      </c>
      <c r="F11" s="151"/>
    </row>
    <row r="12" spans="1:19" ht="14.25" x14ac:dyDescent="0.2">
      <c r="A12" s="149"/>
      <c r="B12" s="149"/>
      <c r="C12" s="146" t="s">
        <v>143</v>
      </c>
      <c r="D12" s="150" t="s">
        <v>199</v>
      </c>
      <c r="E12" s="146" t="s">
        <v>330</v>
      </c>
      <c r="F12" s="151"/>
    </row>
    <row r="13" spans="1:19" ht="14.25" x14ac:dyDescent="0.2">
      <c r="A13" s="149"/>
      <c r="B13" s="149"/>
      <c r="C13" s="146" t="s">
        <v>145</v>
      </c>
      <c r="D13" s="150" t="s">
        <v>201</v>
      </c>
      <c r="E13" s="146" t="s">
        <v>344</v>
      </c>
      <c r="F13" s="151"/>
    </row>
    <row r="14" spans="1:19" ht="14.25" x14ac:dyDescent="0.2">
      <c r="A14" s="149"/>
      <c r="B14" s="149"/>
      <c r="C14" s="146" t="s">
        <v>147</v>
      </c>
      <c r="D14" s="150" t="s">
        <v>203</v>
      </c>
      <c r="E14" s="146" t="s">
        <v>332</v>
      </c>
      <c r="F14" s="151"/>
    </row>
    <row r="15" spans="1:19" ht="14.25" x14ac:dyDescent="0.2">
      <c r="A15" s="149"/>
      <c r="B15" s="149"/>
      <c r="C15" s="146" t="s">
        <v>149</v>
      </c>
      <c r="D15" s="150" t="s">
        <v>205</v>
      </c>
      <c r="E15" s="149"/>
      <c r="F15" s="151"/>
    </row>
    <row r="16" spans="1:19" ht="28.5" x14ac:dyDescent="0.2">
      <c r="A16" s="149"/>
      <c r="B16" s="149"/>
      <c r="C16" s="146" t="s">
        <v>621</v>
      </c>
      <c r="D16" s="150" t="s">
        <v>207</v>
      </c>
      <c r="E16" s="149"/>
      <c r="F16" s="149"/>
    </row>
    <row r="17" spans="1:6" ht="28.5" x14ac:dyDescent="0.2">
      <c r="A17" s="149"/>
      <c r="B17" s="149"/>
      <c r="C17" s="146" t="s">
        <v>153</v>
      </c>
      <c r="D17" s="146" t="s">
        <v>209</v>
      </c>
      <c r="E17" s="149"/>
      <c r="F17" s="149"/>
    </row>
    <row r="18" spans="1:6" ht="28.5" x14ac:dyDescent="0.2">
      <c r="A18" s="149"/>
      <c r="B18" s="149"/>
      <c r="C18" s="146" t="s">
        <v>643</v>
      </c>
      <c r="D18" s="150" t="s">
        <v>211</v>
      </c>
      <c r="E18" s="149"/>
      <c r="F18" s="149"/>
    </row>
    <row r="19" spans="1:6" ht="28.5" x14ac:dyDescent="0.2">
      <c r="A19" s="149"/>
      <c r="B19" s="149"/>
      <c r="C19" s="146" t="s">
        <v>155</v>
      </c>
      <c r="D19" s="150" t="s">
        <v>213</v>
      </c>
      <c r="E19" s="149"/>
      <c r="F19" s="149"/>
    </row>
    <row r="20" spans="1:6" ht="28.5" x14ac:dyDescent="0.2">
      <c r="A20" s="149"/>
      <c r="B20" s="149"/>
      <c r="C20" s="146" t="s">
        <v>157</v>
      </c>
      <c r="D20" s="150" t="s">
        <v>215</v>
      </c>
      <c r="E20" s="149"/>
      <c r="F20" s="149"/>
    </row>
    <row r="21" spans="1:6" ht="28.5" x14ac:dyDescent="0.2">
      <c r="A21" s="149"/>
      <c r="B21" s="149"/>
      <c r="C21" s="146" t="s">
        <v>160</v>
      </c>
      <c r="D21" s="146" t="s">
        <v>217</v>
      </c>
      <c r="E21" s="149"/>
      <c r="F21" s="149"/>
    </row>
    <row r="22" spans="1:6" ht="42.75" x14ac:dyDescent="0.2">
      <c r="A22" s="149"/>
      <c r="B22" s="149"/>
      <c r="C22" s="146" t="s">
        <v>162</v>
      </c>
      <c r="D22" s="146" t="s">
        <v>219</v>
      </c>
      <c r="E22" s="149"/>
      <c r="F22" s="149"/>
    </row>
    <row r="23" spans="1:6" ht="28.5" x14ac:dyDescent="0.2">
      <c r="A23" s="149"/>
      <c r="B23" s="149"/>
      <c r="C23" s="146" t="s">
        <v>164</v>
      </c>
      <c r="D23" s="146" t="s">
        <v>221</v>
      </c>
      <c r="E23" s="149"/>
      <c r="F23" s="149"/>
    </row>
    <row r="24" spans="1:6" ht="28.5" x14ac:dyDescent="0.2">
      <c r="A24" s="149"/>
      <c r="B24" s="149"/>
      <c r="C24" s="146" t="s">
        <v>166</v>
      </c>
      <c r="D24" s="146" t="s">
        <v>223</v>
      </c>
      <c r="E24" s="149"/>
      <c r="F24" s="149"/>
    </row>
    <row r="25" spans="1:6" ht="28.5" x14ac:dyDescent="0.2">
      <c r="A25" s="149"/>
      <c r="B25" s="149"/>
      <c r="C25" s="146" t="s">
        <v>168</v>
      </c>
      <c r="D25" s="146" t="s">
        <v>225</v>
      </c>
      <c r="E25" s="149"/>
      <c r="F25" s="149"/>
    </row>
    <row r="26" spans="1:6" ht="28.5" x14ac:dyDescent="0.2">
      <c r="A26" s="149"/>
      <c r="B26" s="149"/>
      <c r="C26" s="146" t="s">
        <v>170</v>
      </c>
      <c r="D26" s="146" t="s">
        <v>227</v>
      </c>
      <c r="E26" s="149"/>
      <c r="F26" s="149"/>
    </row>
    <row r="27" spans="1:6" ht="14.25" x14ac:dyDescent="0.2">
      <c r="A27" s="149"/>
      <c r="B27" s="149"/>
      <c r="C27" s="146" t="s">
        <v>176</v>
      </c>
      <c r="D27" s="146" t="s">
        <v>229</v>
      </c>
      <c r="E27" s="149"/>
      <c r="F27" s="149"/>
    </row>
    <row r="28" spans="1:6" ht="28.5" x14ac:dyDescent="0.2">
      <c r="A28" s="149"/>
      <c r="B28" s="149"/>
      <c r="C28" s="149"/>
      <c r="D28" s="146" t="s">
        <v>231</v>
      </c>
      <c r="E28" s="149"/>
      <c r="F28" s="149"/>
    </row>
    <row r="29" spans="1:6" ht="28.5" x14ac:dyDescent="0.2">
      <c r="A29" s="149"/>
      <c r="B29" s="149"/>
      <c r="C29" s="149"/>
      <c r="D29" s="146" t="s">
        <v>233</v>
      </c>
      <c r="E29" s="149"/>
      <c r="F29" s="149"/>
    </row>
    <row r="30" spans="1:6" ht="14.25" x14ac:dyDescent="0.2">
      <c r="A30" s="149"/>
      <c r="B30" s="149"/>
      <c r="C30" s="149"/>
      <c r="D30" s="146" t="s">
        <v>235</v>
      </c>
      <c r="E30" s="149"/>
      <c r="F30" s="149"/>
    </row>
    <row r="31" spans="1:6" ht="14.25" x14ac:dyDescent="0.2">
      <c r="A31" s="149"/>
      <c r="B31" s="149"/>
      <c r="C31" s="149"/>
      <c r="D31" s="146" t="s">
        <v>237</v>
      </c>
      <c r="E31" s="149"/>
      <c r="F31" s="149"/>
    </row>
    <row r="32" spans="1:6" ht="14.25" x14ac:dyDescent="0.2">
      <c r="A32" s="149"/>
      <c r="B32" s="149"/>
      <c r="C32" s="149"/>
      <c r="D32" s="146" t="s">
        <v>239</v>
      </c>
      <c r="E32" s="149"/>
      <c r="F32" s="149"/>
    </row>
    <row r="33" spans="1:6" ht="14.25" x14ac:dyDescent="0.2">
      <c r="A33" s="149"/>
      <c r="B33" s="149"/>
      <c r="C33" s="149"/>
      <c r="D33" s="146" t="s">
        <v>241</v>
      </c>
      <c r="E33" s="149"/>
      <c r="F33" s="149"/>
    </row>
    <row r="34" spans="1:6" ht="14.25" x14ac:dyDescent="0.2">
      <c r="A34" s="149"/>
      <c r="B34" s="149"/>
      <c r="C34" s="149"/>
      <c r="D34" s="146" t="s">
        <v>243</v>
      </c>
      <c r="E34" s="149"/>
      <c r="F34" s="149"/>
    </row>
    <row r="35" spans="1:6" ht="14.25" x14ac:dyDescent="0.2">
      <c r="A35" s="149"/>
      <c r="B35" s="149"/>
      <c r="C35" s="149"/>
      <c r="D35" s="146" t="s">
        <v>245</v>
      </c>
      <c r="E35" s="149"/>
      <c r="F35" s="149"/>
    </row>
    <row r="36" spans="1:6" ht="28.5" x14ac:dyDescent="0.2">
      <c r="A36" s="149"/>
      <c r="B36" s="149"/>
      <c r="C36" s="149"/>
      <c r="D36" s="146" t="s">
        <v>247</v>
      </c>
      <c r="E36" s="149"/>
      <c r="F36" s="149"/>
    </row>
    <row r="37" spans="1:6" ht="14.25" x14ac:dyDescent="0.2">
      <c r="A37" s="149"/>
      <c r="B37" s="149"/>
      <c r="C37" s="149"/>
      <c r="D37" s="146" t="s">
        <v>644</v>
      </c>
      <c r="E37" s="149"/>
      <c r="F37" s="149"/>
    </row>
    <row r="38" spans="1:6" ht="14.25" x14ac:dyDescent="0.2">
      <c r="A38" s="149"/>
      <c r="B38" s="149"/>
      <c r="C38" s="149"/>
      <c r="D38" s="146" t="s">
        <v>645</v>
      </c>
      <c r="E38" s="149"/>
      <c r="F38" s="149"/>
    </row>
    <row r="39" spans="1:6" ht="14.25" x14ac:dyDescent="0.2">
      <c r="A39" s="149"/>
      <c r="B39" s="149"/>
      <c r="C39" s="149"/>
      <c r="D39" s="146" t="s">
        <v>249</v>
      </c>
      <c r="E39" s="149"/>
      <c r="F39" s="149"/>
    </row>
    <row r="40" spans="1:6" ht="14.25" x14ac:dyDescent="0.2">
      <c r="A40" s="149"/>
      <c r="B40" s="149"/>
      <c r="C40" s="149"/>
      <c r="D40" s="146" t="s">
        <v>251</v>
      </c>
      <c r="E40" s="149"/>
      <c r="F40" s="149"/>
    </row>
    <row r="41" spans="1:6" ht="14.25" x14ac:dyDescent="0.2">
      <c r="A41" s="149"/>
      <c r="B41" s="149"/>
      <c r="C41" s="149"/>
      <c r="D41" s="146" t="s">
        <v>253</v>
      </c>
      <c r="E41" s="149"/>
      <c r="F41" s="149"/>
    </row>
    <row r="42" spans="1:6" ht="14.25" x14ac:dyDescent="0.2">
      <c r="A42" s="149"/>
      <c r="B42" s="149"/>
      <c r="C42" s="149"/>
      <c r="D42" s="146" t="s">
        <v>255</v>
      </c>
      <c r="E42" s="149"/>
      <c r="F42" s="149"/>
    </row>
    <row r="43" spans="1:6" ht="14.25" x14ac:dyDescent="0.2">
      <c r="A43" s="149"/>
      <c r="B43" s="149"/>
      <c r="C43" s="149"/>
      <c r="D43" s="146" t="s">
        <v>257</v>
      </c>
      <c r="E43" s="149"/>
      <c r="F43" s="149"/>
    </row>
    <row r="44" spans="1:6" ht="14.25" x14ac:dyDescent="0.2">
      <c r="A44" s="149"/>
      <c r="B44" s="149"/>
      <c r="C44" s="149"/>
      <c r="D44" s="146" t="s">
        <v>259</v>
      </c>
      <c r="E44" s="149"/>
      <c r="F44" s="149"/>
    </row>
    <row r="45" spans="1:6" ht="14.25" x14ac:dyDescent="0.2">
      <c r="A45" s="149"/>
      <c r="B45" s="149"/>
      <c r="C45" s="149"/>
      <c r="D45" s="146" t="s">
        <v>261</v>
      </c>
      <c r="E45" s="149"/>
      <c r="F45" s="149"/>
    </row>
    <row r="46" spans="1:6" ht="14.25" x14ac:dyDescent="0.2">
      <c r="A46" s="149"/>
      <c r="B46" s="149"/>
      <c r="C46" s="149"/>
      <c r="D46" s="146" t="s">
        <v>263</v>
      </c>
      <c r="E46" s="149"/>
      <c r="F46" s="149"/>
    </row>
    <row r="47" spans="1:6" ht="14.25" x14ac:dyDescent="0.2">
      <c r="A47" s="149"/>
      <c r="B47" s="149"/>
      <c r="C47" s="149"/>
      <c r="D47" s="152" t="s">
        <v>265</v>
      </c>
      <c r="E47" s="149"/>
      <c r="F47" s="149"/>
    </row>
    <row r="48" spans="1:6" ht="14.25" x14ac:dyDescent="0.2">
      <c r="A48" s="149"/>
      <c r="B48" s="149"/>
      <c r="C48" s="149"/>
      <c r="D48" s="146" t="s">
        <v>267</v>
      </c>
      <c r="E48" s="149"/>
      <c r="F48" s="149"/>
    </row>
    <row r="49" spans="1:6" ht="14.25" x14ac:dyDescent="0.2">
      <c r="A49" s="149"/>
      <c r="B49" s="149"/>
      <c r="C49" s="149"/>
      <c r="D49" s="146" t="s">
        <v>269</v>
      </c>
      <c r="E49" s="149"/>
      <c r="F49" s="149"/>
    </row>
    <row r="50" spans="1:6" ht="14.25" x14ac:dyDescent="0.2">
      <c r="A50" s="149"/>
      <c r="B50" s="149"/>
      <c r="C50" s="149"/>
      <c r="D50" s="146" t="s">
        <v>271</v>
      </c>
      <c r="E50" s="149"/>
      <c r="F50" s="149"/>
    </row>
    <row r="51" spans="1:6" ht="14.25" x14ac:dyDescent="0.2">
      <c r="A51" s="149"/>
      <c r="B51" s="149"/>
      <c r="C51" s="149"/>
      <c r="D51" s="146" t="s">
        <v>273</v>
      </c>
      <c r="E51" s="149"/>
      <c r="F51" s="149"/>
    </row>
    <row r="52" spans="1:6" ht="14.25" x14ac:dyDescent="0.2">
      <c r="A52" s="149"/>
      <c r="B52" s="149"/>
      <c r="C52" s="149"/>
      <c r="D52" s="146" t="s">
        <v>275</v>
      </c>
      <c r="E52" s="149"/>
      <c r="F52" s="149"/>
    </row>
    <row r="53" spans="1:6" ht="28.5" x14ac:dyDescent="0.2">
      <c r="A53" s="149"/>
      <c r="B53" s="149"/>
      <c r="C53" s="149"/>
      <c r="D53" s="146" t="s">
        <v>277</v>
      </c>
      <c r="E53" s="149"/>
      <c r="F53" s="149"/>
    </row>
    <row r="54" spans="1:6" ht="14.25" x14ac:dyDescent="0.2">
      <c r="A54" s="149"/>
      <c r="B54" s="149"/>
      <c r="C54" s="149"/>
      <c r="D54" s="146" t="s">
        <v>279</v>
      </c>
      <c r="E54" s="149"/>
      <c r="F54" s="149"/>
    </row>
    <row r="55" spans="1:6" ht="14.25" x14ac:dyDescent="0.2">
      <c r="A55" s="149"/>
      <c r="B55" s="149"/>
      <c r="C55" s="149"/>
      <c r="D55" s="146" t="s">
        <v>281</v>
      </c>
      <c r="E55" s="149"/>
      <c r="F55" s="149"/>
    </row>
    <row r="56" spans="1:6" ht="14.25" x14ac:dyDescent="0.2">
      <c r="A56" s="149"/>
      <c r="B56" s="149"/>
      <c r="C56" s="149"/>
      <c r="D56" s="146" t="s">
        <v>283</v>
      </c>
      <c r="E56" s="149"/>
      <c r="F56" s="149"/>
    </row>
    <row r="57" spans="1:6" ht="28.5" x14ac:dyDescent="0.2">
      <c r="A57" s="149"/>
      <c r="B57" s="149"/>
      <c r="C57" s="149"/>
      <c r="D57" s="146" t="s">
        <v>285</v>
      </c>
      <c r="E57" s="149"/>
      <c r="F57" s="149"/>
    </row>
    <row r="58" spans="1:6" ht="14.25" x14ac:dyDescent="0.2">
      <c r="A58" s="149"/>
      <c r="B58" s="149"/>
      <c r="C58" s="149"/>
      <c r="D58" s="146" t="s">
        <v>287</v>
      </c>
      <c r="E58" s="149"/>
      <c r="F58" s="149"/>
    </row>
    <row r="59" spans="1:6" ht="14.25" x14ac:dyDescent="0.2">
      <c r="A59" s="149"/>
      <c r="B59" s="149"/>
      <c r="C59" s="149"/>
      <c r="D59" s="146" t="s">
        <v>289</v>
      </c>
      <c r="E59" s="149"/>
      <c r="F59" s="149"/>
    </row>
    <row r="60" spans="1:6" ht="28.5" x14ac:dyDescent="0.2">
      <c r="A60" s="149"/>
      <c r="B60" s="149"/>
      <c r="C60" s="149"/>
      <c r="D60" s="146" t="s">
        <v>291</v>
      </c>
      <c r="E60" s="149"/>
      <c r="F60" s="149"/>
    </row>
    <row r="61" spans="1:6" ht="28.5" x14ac:dyDescent="0.2">
      <c r="A61" s="149"/>
      <c r="B61" s="149"/>
      <c r="C61" s="149"/>
      <c r="D61" s="146" t="s">
        <v>293</v>
      </c>
      <c r="E61" s="149"/>
      <c r="F61" s="149"/>
    </row>
    <row r="62" spans="1:6" ht="14.25" x14ac:dyDescent="0.2">
      <c r="A62" s="149"/>
      <c r="B62" s="149"/>
      <c r="C62" s="149"/>
      <c r="D62" s="146" t="s">
        <v>295</v>
      </c>
      <c r="E62" s="149"/>
      <c r="F62" s="149"/>
    </row>
    <row r="63" spans="1:6" ht="14.25" x14ac:dyDescent="0.2">
      <c r="A63" s="149"/>
      <c r="B63" s="149"/>
      <c r="C63" s="149"/>
      <c r="D63" s="146" t="s">
        <v>297</v>
      </c>
      <c r="E63" s="149"/>
      <c r="F63" s="149"/>
    </row>
    <row r="64" spans="1:6" ht="14.25" x14ac:dyDescent="0.2">
      <c r="A64" s="149"/>
      <c r="B64" s="149"/>
      <c r="C64" s="149"/>
      <c r="D64" s="146" t="s">
        <v>299</v>
      </c>
      <c r="E64" s="149"/>
      <c r="F64" s="149"/>
    </row>
    <row r="65" spans="1:6" ht="14.25" x14ac:dyDescent="0.2">
      <c r="A65" s="149"/>
      <c r="B65" s="149"/>
      <c r="C65" s="149"/>
      <c r="D65" s="146" t="s">
        <v>301</v>
      </c>
      <c r="E65" s="149"/>
      <c r="F65" s="149"/>
    </row>
    <row r="66" spans="1:6" ht="14.25" x14ac:dyDescent="0.2">
      <c r="A66" s="149"/>
      <c r="B66" s="149"/>
      <c r="C66" s="149"/>
      <c r="D66" s="146" t="s">
        <v>303</v>
      </c>
      <c r="E66" s="149"/>
      <c r="F66" s="149"/>
    </row>
    <row r="67" spans="1:6" ht="14.25" x14ac:dyDescent="0.2">
      <c r="A67" s="149"/>
      <c r="B67" s="149"/>
      <c r="C67" s="149"/>
      <c r="D67" s="146" t="s">
        <v>305</v>
      </c>
      <c r="E67" s="149"/>
      <c r="F67" s="149"/>
    </row>
    <row r="68" spans="1:6" ht="14.25" x14ac:dyDescent="0.2">
      <c r="A68" s="149"/>
      <c r="B68" s="149"/>
      <c r="C68" s="149"/>
      <c r="D68" s="146" t="s">
        <v>307</v>
      </c>
      <c r="E68" s="149"/>
      <c r="F68" s="149"/>
    </row>
    <row r="69" spans="1:6" ht="14.25" x14ac:dyDescent="0.2">
      <c r="A69" s="149"/>
      <c r="B69" s="149"/>
      <c r="C69" s="149"/>
      <c r="D69" s="146" t="s">
        <v>309</v>
      </c>
      <c r="E69" s="149"/>
      <c r="F69" s="149"/>
    </row>
    <row r="70" spans="1:6" ht="28.5" x14ac:dyDescent="0.2">
      <c r="A70" s="149"/>
      <c r="B70" s="149"/>
      <c r="C70" s="149"/>
      <c r="D70" s="146" t="s">
        <v>311</v>
      </c>
      <c r="E70" s="149"/>
      <c r="F70" s="149"/>
    </row>
    <row r="71" spans="1:6" ht="28.5" x14ac:dyDescent="0.2">
      <c r="A71" s="149"/>
      <c r="B71" s="149"/>
      <c r="C71" s="149"/>
      <c r="D71" s="146" t="s">
        <v>313</v>
      </c>
      <c r="E71" s="149"/>
      <c r="F71" s="149"/>
    </row>
    <row r="72" spans="1:6" ht="14.25" x14ac:dyDescent="0.2">
      <c r="A72" s="149"/>
      <c r="B72" s="149"/>
      <c r="C72" s="149"/>
      <c r="D72" s="146" t="s">
        <v>315</v>
      </c>
      <c r="E72" s="149"/>
      <c r="F72" s="149"/>
    </row>
    <row r="73" spans="1:6" x14ac:dyDescent="0.2">
      <c r="A73" s="149"/>
      <c r="B73" s="149"/>
      <c r="C73" s="149"/>
      <c r="E73" s="149"/>
      <c r="F73" s="149"/>
    </row>
    <row r="74" spans="1:6" x14ac:dyDescent="0.2">
      <c r="A74" s="149"/>
      <c r="B74" s="149"/>
      <c r="E74" s="149"/>
      <c r="F74" s="149"/>
    </row>
    <row r="75" spans="1:6" x14ac:dyDescent="0.2">
      <c r="F75" s="149"/>
    </row>
  </sheetData>
  <pageMargins left="0.19685039370078741" right="0.19685039370078741" top="0.59055118110236227" bottom="0.59055118110236227" header="0" footer="0"/>
  <pageSetup paperSize="9" scale="50" orientation="landscape" r:id="rId1"/>
  <headerFooter>
    <oddFooter>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AH66"/>
  <sheetViews>
    <sheetView showGridLines="0" zoomScaleNormal="100" workbookViewId="0">
      <pane ySplit="6" topLeftCell="A7" activePane="bottomLeft" state="frozen"/>
      <selection pane="bottomLeft" activeCell="P7" sqref="P7"/>
    </sheetView>
  </sheetViews>
  <sheetFormatPr defaultRowHeight="12.75" x14ac:dyDescent="0.2"/>
  <cols>
    <col min="1" max="1" width="3.5703125" customWidth="1"/>
    <col min="2" max="2" width="10.42578125" customWidth="1"/>
    <col min="3" max="3" width="11.28515625" customWidth="1"/>
    <col min="4" max="4" width="11.7109375" customWidth="1"/>
    <col min="5" max="5" width="5.7109375" customWidth="1"/>
    <col min="6" max="6" width="9.140625" customWidth="1"/>
    <col min="7" max="9" width="13.7109375" customWidth="1"/>
    <col min="10" max="10" width="5.7109375" customWidth="1"/>
    <col min="11" max="11" width="13.28515625" customWidth="1"/>
    <col min="12" max="12" width="22.28515625" customWidth="1"/>
    <col min="13" max="13" width="11" customWidth="1"/>
    <col min="14" max="14" width="5.7109375" customWidth="1"/>
    <col min="15" max="15" width="12.140625" customWidth="1"/>
    <col min="16" max="16" width="16.28515625" customWidth="1"/>
    <col min="17" max="17" width="9.85546875" bestFit="1" customWidth="1"/>
    <col min="18" max="18" width="81.42578125" customWidth="1"/>
    <col min="19" max="19" width="6.42578125" customWidth="1"/>
    <col min="20" max="21" width="6.85546875" hidden="1" customWidth="1"/>
    <col min="22" max="22" width="8.140625" hidden="1" customWidth="1"/>
    <col min="23" max="23" width="10.140625" hidden="1" customWidth="1"/>
    <col min="24" max="24" width="9.140625" hidden="1" customWidth="1"/>
    <col min="25" max="25" width="9.28515625" hidden="1" customWidth="1"/>
    <col min="26" max="26" width="10.85546875" hidden="1" customWidth="1"/>
    <col min="27" max="27" width="9.85546875" hidden="1" customWidth="1"/>
    <col min="28" max="31" width="16.28515625" hidden="1" customWidth="1"/>
    <col min="32" max="32" width="14.140625" hidden="1" customWidth="1"/>
    <col min="33" max="34" width="9.140625" hidden="1" customWidth="1"/>
  </cols>
  <sheetData>
    <row r="1" spans="1:34" ht="24" customHeight="1" x14ac:dyDescent="0.2">
      <c r="A1" s="373" t="str">
        <f>"Cronogramas do "&amp;SUBSTITUTE(Capa!A1,"Memória de Cálculo","",1)</f>
        <v>Cronogramas do 
Contrato de Gestão nº 016/2026 celebrado entre a Secretaria de Estado de Justiça e Segurança Pública e o Instituto Elo</v>
      </c>
      <c r="B1" s="373"/>
      <c r="C1" s="373"/>
      <c r="D1" s="373"/>
      <c r="E1" s="373"/>
      <c r="F1" s="373"/>
      <c r="G1" s="373"/>
      <c r="H1" s="373"/>
      <c r="I1" s="373"/>
      <c r="J1" s="373"/>
      <c r="K1" s="373"/>
      <c r="L1" s="373"/>
      <c r="M1" s="373"/>
      <c r="N1" s="373"/>
      <c r="O1" s="373"/>
      <c r="P1" s="373"/>
      <c r="Q1" s="373"/>
      <c r="R1" s="373"/>
      <c r="AB1">
        <f>Capa!A2</f>
        <v>0</v>
      </c>
    </row>
    <row r="2" spans="1:34" ht="9" customHeight="1" thickBot="1" x14ac:dyDescent="0.25">
      <c r="A2" s="186"/>
      <c r="B2" s="186"/>
      <c r="C2" s="186"/>
      <c r="D2" s="186"/>
      <c r="E2" s="186"/>
      <c r="F2" s="186"/>
      <c r="G2" s="186"/>
      <c r="H2" s="186"/>
      <c r="I2" s="186"/>
      <c r="J2" s="186"/>
      <c r="K2" s="186"/>
      <c r="L2" s="186"/>
      <c r="M2" s="186"/>
      <c r="N2" s="186"/>
      <c r="O2" s="186"/>
      <c r="P2" s="186"/>
      <c r="Q2" s="186"/>
      <c r="R2" s="186"/>
    </row>
    <row r="3" spans="1:34" ht="18.75" customHeight="1" thickBot="1" x14ac:dyDescent="0.25">
      <c r="A3" s="187" t="str">
        <f>"Qual o número do Período Avaliatório de "&amp;TEXT($B$7,"mmm/aaaa")</f>
        <v>Qual o número do Período Avaliatório de fev/2026</v>
      </c>
      <c r="I3" s="202">
        <v>1</v>
      </c>
      <c r="K3" s="188" t="str">
        <f>"Quantos mêses do "&amp;IF(I3="",1,I3)&amp;"º Período compõem essa Memória de Cálculo?"</f>
        <v>Quantos mêses do 1º Período compõem essa Memória de Cálculo?</v>
      </c>
      <c r="P3" s="202">
        <v>2</v>
      </c>
    </row>
    <row r="4" spans="1:34" ht="18.75" customHeight="1" thickBot="1" x14ac:dyDescent="0.25">
      <c r="A4" s="187" t="str">
        <f>"Caso tenha iniciado antes, qual o 1º mês do "&amp;AH7&amp;"º Período Avaliatório? "</f>
        <v xml:space="preserve">Caso tenha iniciado antes, qual o 1º mês do 1º Período Avaliatório? </v>
      </c>
      <c r="B4" s="189"/>
      <c r="C4" s="189"/>
      <c r="D4" s="189"/>
      <c r="E4" s="189"/>
      <c r="F4" s="189"/>
      <c r="G4" s="190"/>
      <c r="I4" s="172"/>
      <c r="K4" s="187" t="str">
        <f>IF(OR(Capa!A5="mmm/aaaa",Capa!$A$2=Capa!$A$14),"Preencher a capa antes de qualquer campo destas tabelas","Está prevista Comissão de Avaliação para "&amp;TEXT($B$7,"mmm/aaaa")&amp;"?")</f>
        <v>Está prevista Comissão de Avaliação para fev/2026?</v>
      </c>
      <c r="L4" s="189"/>
      <c r="M4" s="189"/>
      <c r="N4" s="189"/>
      <c r="P4" s="173" t="s">
        <v>26</v>
      </c>
      <c r="AB4" t="s">
        <v>27</v>
      </c>
      <c r="AC4" s="185">
        <f ca="1">AC5+AB5+AF7</f>
        <v>69241193.878832743</v>
      </c>
    </row>
    <row r="5" spans="1:34" ht="38.25" customHeight="1" x14ac:dyDescent="0.2">
      <c r="A5" s="371" t="s">
        <v>28</v>
      </c>
      <c r="B5" s="371"/>
      <c r="C5" s="371"/>
      <c r="D5" s="371"/>
      <c r="F5" s="372" t="s">
        <v>29</v>
      </c>
      <c r="G5" s="372"/>
      <c r="H5" s="372"/>
      <c r="I5" s="372"/>
      <c r="K5" s="372" t="s">
        <v>30</v>
      </c>
      <c r="L5" s="372"/>
      <c r="M5" s="372"/>
      <c r="O5" s="372" t="s">
        <v>31</v>
      </c>
      <c r="P5" s="372"/>
      <c r="Q5" s="372"/>
      <c r="R5" s="372"/>
      <c r="AB5" s="185">
        <f ca="1">SUM(AB7:AB66)</f>
        <v>69241193.878832743</v>
      </c>
      <c r="AC5" s="185">
        <f ca="1">SUM(AC7:AC66)</f>
        <v>0</v>
      </c>
      <c r="AD5" s="185">
        <f t="shared" ref="AD5:AE5" ca="1" si="0">SUM(AD7:AD66)</f>
        <v>0</v>
      </c>
      <c r="AE5" s="185">
        <f t="shared" ca="1" si="0"/>
        <v>69019727.970499352</v>
      </c>
    </row>
    <row r="6" spans="1:34" ht="76.5" x14ac:dyDescent="0.2">
      <c r="A6" s="289" t="s">
        <v>32</v>
      </c>
      <c r="B6" s="289" t="s">
        <v>33</v>
      </c>
      <c r="C6" s="289" t="s">
        <v>34</v>
      </c>
      <c r="D6" s="289" t="s">
        <v>35</v>
      </c>
      <c r="F6" s="289" t="s">
        <v>36</v>
      </c>
      <c r="G6" s="289" t="s">
        <v>37</v>
      </c>
      <c r="H6" s="289" t="s">
        <v>38</v>
      </c>
      <c r="I6" s="289" t="s">
        <v>39</v>
      </c>
      <c r="K6" s="290" t="s">
        <v>40</v>
      </c>
      <c r="L6" s="290" t="s">
        <v>41</v>
      </c>
      <c r="M6" s="290" t="s">
        <v>42</v>
      </c>
      <c r="O6" s="290" t="s">
        <v>43</v>
      </c>
      <c r="P6" s="290" t="s">
        <v>44</v>
      </c>
      <c r="Q6" s="290" t="s">
        <v>45</v>
      </c>
      <c r="R6" s="290" t="s">
        <v>46</v>
      </c>
      <c r="T6" s="164" t="s">
        <v>47</v>
      </c>
      <c r="U6" s="164"/>
      <c r="V6" s="164" t="s">
        <v>48</v>
      </c>
      <c r="W6" s="164" t="s">
        <v>49</v>
      </c>
      <c r="X6" s="164" t="s">
        <v>50</v>
      </c>
      <c r="Y6" s="164" t="s">
        <v>51</v>
      </c>
      <c r="Z6" s="180" t="s">
        <v>52</v>
      </c>
      <c r="AA6" s="180" t="s">
        <v>53</v>
      </c>
      <c r="AB6" s="177" t="s">
        <v>54</v>
      </c>
      <c r="AC6" s="177" t="s">
        <v>55</v>
      </c>
      <c r="AD6" s="178" t="s">
        <v>56</v>
      </c>
      <c r="AE6" s="178" t="s">
        <v>39</v>
      </c>
      <c r="AF6" s="179" t="s">
        <v>57</v>
      </c>
      <c r="AG6" s="184"/>
      <c r="AH6" s="163" t="s">
        <v>58</v>
      </c>
    </row>
    <row r="7" spans="1:34" ht="15" x14ac:dyDescent="0.2">
      <c r="A7" s="191">
        <v>1</v>
      </c>
      <c r="B7" s="192">
        <f>IFERROR(IF(Capa!A5="mmm/aaaa","",DATE(YEAR(Capa!$A$36),MONTH(Capa!$A$36),1)),"")</f>
        <v>46054</v>
      </c>
      <c r="C7" s="191">
        <f>IF(B7="","",IF(I3="",1,I3))</f>
        <v>1</v>
      </c>
      <c r="D7" s="29"/>
      <c r="E7" s="189"/>
      <c r="F7" s="193">
        <f>IF(Capa!A5="mmm/aaaa","",YEAR(Capa!A36))</f>
        <v>2026</v>
      </c>
      <c r="G7" s="194">
        <f t="shared" ref="G7:G12" ca="1" si="1">IF(F7="","",SUMIFS($AB$7:$AB$66,$B$7:$B$66,"&gt;="&amp;DATE(F7,1,1),$B$7:$B$66,"&lt;"&amp;DATE(F7+1,1,1)-1))</f>
        <v>19960789.751024891</v>
      </c>
      <c r="H7" s="194">
        <f t="shared" ref="H7:H12" ca="1" si="2">IF(F7="","",SUMIFS($AD$7:$AD$66,$B$7:$B$66,"&gt;="&amp;DATE(F7,1,1),$B$7:$B$66,"&lt;"&amp;DATE(F7+1,1,1)-1))</f>
        <v>0</v>
      </c>
      <c r="I7" s="194">
        <f ca="1">IF(F7="","",SUMIFS($AE$7:$AE$66,$B$7:$B$66,"&gt;="&amp;DATE(F7,1,1),$B$7:$B$66,"&lt;"&amp;DATE(F7+1,1,1)-1)+IF(F8="",Analítico!$BK$146,0))</f>
        <v>19109846.110022224</v>
      </c>
      <c r="K7" s="195" t="str">
        <f>IF(U7="","",U7&amp;"ª Avaliação")</f>
        <v>1ª Avaliação</v>
      </c>
      <c r="L7" s="195" t="str">
        <f ca="1">IF(K7="","",TEXT(Z7,"mmm/aaaa")&amp;" a "&amp;TEXT(AA7,"mmm/aaaa"))</f>
        <v>fev/2026 a mar/2026</v>
      </c>
      <c r="M7" s="196">
        <f t="shared" ref="M7:M39" ca="1" si="3">IF(K7="","",_xlfn.IFNA(OFFSET($B$6,MATCH(U7+1,$AH$7:$AH$66,0),0),EDATE(MAX($B$7:$B$66),1)))</f>
        <v>46113</v>
      </c>
      <c r="O7" s="195" t="str">
        <f t="shared" ref="O7:O38" ca="1" si="4">(IF(P7="","",OFFSET($Y$6,MATCH(A7,$X$7:$X$66,0),0)&amp;"ª Parcela"))</f>
        <v>1ª Parcela</v>
      </c>
      <c r="P7" s="197">
        <f t="shared" ref="P7:P38" ca="1" si="5">IFERROR(IF(OFFSET($AB$6,MATCH(A7,$X$7:$X$66,0),0)=0,"",OFFSET($AB$6,MATCH(A7,$X$7:$X$66,0),0)),"")</f>
        <v>10311266.80028889</v>
      </c>
      <c r="Q7" s="198">
        <f t="shared" ref="Q7:Q38" ca="1" si="6">IF(P7="","",OFFSET($B$6,MATCH(A7,$X$7:$X$66,0),0))</f>
        <v>46054</v>
      </c>
      <c r="R7" s="199" t="str">
        <f ca="1">IF(P7="","",IFERROR(IF(Capa!$A$2="","Após a celebração do termo de parceria.","Realização da "&amp;OFFSET($Y$6,MATCH(A7,$X$7:$X$66,0),0)-1&amp;"ª reunião da CA e aprovação da liberação de parcela pelo supervisor."),""))</f>
        <v>Após a celebração do termo de parceria.</v>
      </c>
      <c r="T7" s="110" t="str">
        <f>IF($P$4="Sim","Sim","Não")</f>
        <v>Não</v>
      </c>
      <c r="U7" s="110">
        <f>AH7</f>
        <v>1</v>
      </c>
      <c r="V7" s="110" t="str">
        <f>IF(Capa!$A$2="","Sim",Cronogramas!T7)</f>
        <v>Sim</v>
      </c>
      <c r="W7" s="110">
        <f>IF(Capa!$A$2="",0,IF(Cronogramas!$P$4="Sim",Cronogramas!AH7-1,Cronogramas!AH7))</f>
        <v>0</v>
      </c>
      <c r="X7" s="110">
        <f>COUNTIF(V7:$V$7,"Sim")</f>
        <v>1</v>
      </c>
      <c r="Y7" s="110">
        <f>IF(Capa!$A$2="",1,IF(T7="Não","",AH7))</f>
        <v>1</v>
      </c>
      <c r="Z7" s="181">
        <f>IF(K7="","",IF($I$4=0,Cronogramas!$B$7,$I$4))</f>
        <v>46054</v>
      </c>
      <c r="AA7" s="182">
        <f t="shared" ref="AA7:AA39" ca="1" si="7">IFERROR(EDATE(M7,-1),"")</f>
        <v>46082</v>
      </c>
      <c r="AB7" s="203">
        <f ca="1">_xlfn.IFNA(IF(V7="Sim",(IFERROR(SUM(OFFSET(AE7,1,,MATCH("Sim",V8:$V$66,0),1))-AC7,0)+IF(Y7-$W$7=1,SUM($AE$6:AE7)-$AF$7,0)+IF(SUM(Y8:$Y$66)=0,SUM(AE8:$AE$66)-AC7+Analítico!$BK$146)),0),0)</f>
        <v>10311266.80028889</v>
      </c>
      <c r="AC7" s="203">
        <f ca="1">IFERROR(IF(V7="Sim",IFERROR(SUM(OFFSET(AD7,1,,MATCH("Sim",T8:$T$66,0),1)),0)+IF(Y7-$W$7=1,SUM($AD$6:AD7),0)+IF(SUM(Y8:$Y$66)=0,SUM(AD8:$AD$66),0),0),0)</f>
        <v>0</v>
      </c>
      <c r="AD7" s="210">
        <f ca="1">OFFSET(Analítico!$B$13,0,A7)</f>
        <v>0</v>
      </c>
      <c r="AE7" s="210">
        <f ca="1">OFFSET(Analítico!$B$147,,A7)</f>
        <v>433418.31785555556</v>
      </c>
      <c r="AF7" s="210">
        <f>Analítico!BK4</f>
        <v>0</v>
      </c>
      <c r="AG7" s="40" t="s">
        <v>59</v>
      </c>
      <c r="AH7" s="171">
        <f>IF(D7="",C7,D7)</f>
        <v>1</v>
      </c>
    </row>
    <row r="8" spans="1:34" ht="15" x14ac:dyDescent="0.2">
      <c r="A8" s="191">
        <v>2</v>
      </c>
      <c r="B8" s="192">
        <f>IFERROR(IF(EDATE(B7,1)&gt;DATE(YEAR(Capa!$A$7),MONTH(Capa!$A$7),1),"",EDATE(B7,1)),"")</f>
        <v>46082</v>
      </c>
      <c r="C8" s="191">
        <f>IF(B8="","",IF(P3="",C7,IF(P3&gt;=2,C7,C7+1)))</f>
        <v>1</v>
      </c>
      <c r="D8" s="29"/>
      <c r="E8" s="191"/>
      <c r="F8" s="193">
        <f>IFERROR(IF((F7+1)&gt;YEAR(Capa!$A$7),"",F7+1),"")</f>
        <v>2027</v>
      </c>
      <c r="G8" s="194">
        <f t="shared" ca="1" si="1"/>
        <v>12780206.958339307</v>
      </c>
      <c r="H8" s="194">
        <f t="shared" ca="1" si="2"/>
        <v>0</v>
      </c>
      <c r="I8" s="194">
        <f ca="1">IF(F8="","",SUMIFS($AE$7:$AE$66,$B$7:$B$66,"&gt;="&amp;DATE(F8,1,1),$B$7:$B$66,"&lt;"&amp;DATE(F8+1,1,1)-1)+IF(F9="",Analítico!$BK$146,0))</f>
        <v>12738651.771631999</v>
      </c>
      <c r="K8" s="195" t="str">
        <f t="shared" ref="K8:K39" si="8">IF(U8="","",U8&amp;"ª Avaliação")</f>
        <v>2ª Avaliação</v>
      </c>
      <c r="L8" s="195" t="str">
        <f t="shared" ref="L8:L39" ca="1" si="9">IF(K8="","",TEXT(Z8,"mmm/aaaa")&amp;" a "&amp;TEXT(AA8,"mmm/aaaa"))</f>
        <v>abr/2026 a jun/2026</v>
      </c>
      <c r="M8" s="196">
        <f t="shared" ca="1" si="3"/>
        <v>46204</v>
      </c>
      <c r="O8" s="195" t="str">
        <f t="shared" ca="1" si="4"/>
        <v>2ª Parcela</v>
      </c>
      <c r="P8" s="197">
        <f t="shared" ca="1" si="5"/>
        <v>4514530.6036500009</v>
      </c>
      <c r="Q8" s="198">
        <f t="shared" ca="1" si="6"/>
        <v>46113</v>
      </c>
      <c r="R8" s="199" t="str">
        <f ca="1">IF(P8="","",IFERROR("Realização da "&amp;OFFSET($Y$6,MATCH(A8,$X$7:$X$66,0),0)-1&amp;"ª reunião da CA e aprovação da liberação de parcela pelo supervisor.",""))</f>
        <v>Realização da 1ª reunião da CA e aprovação da liberação de parcela pelo supervisor.</v>
      </c>
      <c r="T8" s="110" t="str">
        <f>IF(AH8="","Não",IF(AH8&gt;AH7,"Sim","Não"))</f>
        <v>Não</v>
      </c>
      <c r="U8" s="110">
        <f>IFERROR(IF(U7+1&gt;MAX(AH7:AH66),"",U7+1),"")</f>
        <v>2</v>
      </c>
      <c r="V8" s="110" t="str">
        <f>Cronogramas!T8</f>
        <v>Não</v>
      </c>
      <c r="W8" s="110"/>
      <c r="X8" s="110">
        <f>COUNTIF(V$7:$V8,"Sim")</f>
        <v>1</v>
      </c>
      <c r="Y8" s="110" t="str">
        <f t="shared" ref="Y8:Y39" si="10">IF(T8="Não","",AH8)</f>
        <v/>
      </c>
      <c r="Z8" s="181">
        <f ca="1">IF(K8="","",EDATE(AA7,1))</f>
        <v>46113</v>
      </c>
      <c r="AA8" s="182">
        <f t="shared" ca="1" si="7"/>
        <v>46174</v>
      </c>
      <c r="AB8" s="203">
        <f ca="1">_xlfn.IFNA(IF(V8="Sim",(IFERROR(SUM(OFFSET(AE8,1,,MATCH("Sim",V9:$V$66,0),1))-AC8,0)+IF(Y8-$W$7=1,SUM($AE$6:AE8)-$AF$7,0)+IF(SUM(Y9:$Y$66)=0,SUM(AE9:$AE$66)-AC8+Analítico!$BK$146)),0),0)</f>
        <v>0</v>
      </c>
      <c r="AC8" s="203">
        <f ca="1">IFERROR(IF(V8="Sim",IFERROR(SUM(OFFSET(AD8,1,,MATCH("Sim",T9:$T$66,0),1)),0)+IF(Y8-$W$7=1,SUM($AD$6:AD8),0)+IF(SUM(Y9:$Y$66)=0,SUM(AD9:$AD$66),0),0),0)</f>
        <v>0</v>
      </c>
      <c r="AD8" s="210">
        <f ca="1">SUM(OFFSET(Analítico!$B$10,0,A8,2,1))</f>
        <v>0</v>
      </c>
      <c r="AE8" s="210">
        <f ca="1">OFFSET(Analítico!$B$147,,A8)</f>
        <v>5865458.741216667</v>
      </c>
      <c r="AF8" s="110"/>
      <c r="AG8" s="40" t="s">
        <v>26</v>
      </c>
      <c r="AH8" s="171">
        <f t="shared" ref="AH8:AH66" si="11">IF(D8="",C8,D8)</f>
        <v>1</v>
      </c>
    </row>
    <row r="9" spans="1:34" ht="15" x14ac:dyDescent="0.2">
      <c r="A9" s="191">
        <v>3</v>
      </c>
      <c r="B9" s="192">
        <f>IFERROR(IF(EDATE(B8,1)&gt;DATE(YEAR(Capa!$A$7),MONTH(Capa!$A$7),1),"",EDATE(B8,1)),"")</f>
        <v>46113</v>
      </c>
      <c r="C9" s="191">
        <f>IF(B9="","",IF(P3="",C7,IF(P3=3,C7,C7+1)))</f>
        <v>2</v>
      </c>
      <c r="D9" s="29"/>
      <c r="E9" s="191"/>
      <c r="F9" s="193">
        <f>IFERROR(IF((F8+1)&gt;YEAR(Capa!$A$7),"",F8+1),"")</f>
        <v>2028</v>
      </c>
      <c r="G9" s="194">
        <f t="shared" ca="1" si="1"/>
        <v>11843879.983130477</v>
      </c>
      <c r="H9" s="194">
        <f t="shared" ca="1" si="2"/>
        <v>0</v>
      </c>
      <c r="I9" s="194">
        <f ca="1">IF(F9="","",SUMIFS($AE$7:$AE$66,$B$7:$B$66,"&gt;="&amp;DATE(F9,1,1),$B$7:$B$66,"&lt;"&amp;DATE(F9+1,1,1)-1)+IF(F10="",Analítico!$BK$146,0))</f>
        <v>11824135.932519676</v>
      </c>
      <c r="K9" s="195" t="str">
        <f t="shared" si="8"/>
        <v>3ª Avaliação</v>
      </c>
      <c r="L9" s="195" t="str">
        <f t="shared" ca="1" si="9"/>
        <v>jul/2026 a set/2026</v>
      </c>
      <c r="M9" s="196">
        <f t="shared" ca="1" si="3"/>
        <v>46296</v>
      </c>
      <c r="O9" s="195" t="str">
        <f t="shared" ca="1" si="4"/>
        <v>3ª Parcela</v>
      </c>
      <c r="P9" s="197">
        <f t="shared" ca="1" si="5"/>
        <v>2601469.2236500001</v>
      </c>
      <c r="Q9" s="198">
        <f t="shared" ca="1" si="6"/>
        <v>46204</v>
      </c>
      <c r="R9" s="199" t="str">
        <f t="shared" ref="R9:R12" ca="1" si="12">IF(P9="","",IFERROR("Realização da "&amp;OFFSET($Y$6,MATCH(A9,$X$7:$X$66,0),0)-1&amp;"ª reunião da CA e aprovação da liberação de parcela pelo supervisor.",""))</f>
        <v>Realização da 2ª reunião da CA e aprovação da liberação de parcela pelo supervisor.</v>
      </c>
      <c r="T9" s="110" t="str">
        <f t="shared" ref="T9:T66" si="13">IF(AH9="","Não",IF(AH9&gt;AH8,"Sim","Não"))</f>
        <v>Sim</v>
      </c>
      <c r="U9" s="110">
        <f>IFERROR(IF(U8+1&gt;MAX(AH8:AH67),"",U8+1),"")</f>
        <v>3</v>
      </c>
      <c r="V9" s="110" t="str">
        <f>Cronogramas!T9</f>
        <v>Sim</v>
      </c>
      <c r="W9" s="110"/>
      <c r="X9" s="110">
        <f>COUNTIF(V$7:$V9,"Sim")</f>
        <v>2</v>
      </c>
      <c r="Y9" s="110">
        <f t="shared" si="10"/>
        <v>2</v>
      </c>
      <c r="Z9" s="181">
        <f t="shared" ref="Z9:Z39" ca="1" si="14">IF(K9="","",EDATE(AA8,1))</f>
        <v>46204</v>
      </c>
      <c r="AA9" s="182">
        <f t="shared" ca="1" si="7"/>
        <v>46266</v>
      </c>
      <c r="AB9" s="203">
        <f ca="1">_xlfn.IFNA(IF(V9="Sim",(IFERROR(SUM(OFFSET(AE9,1,,MATCH("Sim",V10:$V$66,0),1))-AC9,0)+IF(Y9-$W$7=1,SUM($AE$6:AE9)-$AF$7,0)+IF(SUM(Y10:$Y$66)=0,SUM(AE10:$AE$66)-AC9+Analítico!$BK$146)),0),0)</f>
        <v>4514530.6036500009</v>
      </c>
      <c r="AC9" s="203">
        <f ca="1">IFERROR(IF(V9="Sim",IFERROR(SUM(OFFSET(AD9,1,,MATCH("Sim",T10:$T$66,0),1)),0)+IF(Y9-$W$7=1,SUM($AD$6:AD9),0)+IF(SUM(Y10:$Y$66)=0,SUM(AD10:$AD$66),0),0),0)</f>
        <v>0</v>
      </c>
      <c r="AD9" s="210">
        <f ca="1">SUM(OFFSET(Analítico!$B$10,0,A9,2,1))</f>
        <v>0</v>
      </c>
      <c r="AE9" s="210">
        <f ca="1">OFFSET(Analítico!$B$147,,A9)</f>
        <v>4012389.741216667</v>
      </c>
      <c r="AF9" s="110"/>
      <c r="AG9" s="110"/>
      <c r="AH9" s="171">
        <f t="shared" si="11"/>
        <v>2</v>
      </c>
    </row>
    <row r="10" spans="1:34" ht="15" x14ac:dyDescent="0.2">
      <c r="A10" s="191">
        <v>4</v>
      </c>
      <c r="B10" s="192">
        <f>IFERROR(IF(EDATE(B9,1)&gt;DATE(YEAR(Capa!$A$7),MONTH(Capa!$A$7),1),"",EDATE(B9,1)),"")</f>
        <v>46143</v>
      </c>
      <c r="C10" s="191">
        <f>IF(B10="","",C7+1)</f>
        <v>2</v>
      </c>
      <c r="D10" s="29"/>
      <c r="E10" s="191"/>
      <c r="F10" s="193">
        <f>IFERROR(IF((F9+1)&gt;YEAR(Capa!$A$7),"",F9+1),"")</f>
        <v>2029</v>
      </c>
      <c r="G10" s="194">
        <f t="shared" ca="1" si="1"/>
        <v>12095581.554522898</v>
      </c>
      <c r="H10" s="194">
        <f t="shared" ca="1" si="2"/>
        <v>0</v>
      </c>
      <c r="I10" s="194">
        <f ca="1">IF(F10="","",SUMIFS($AE$7:$AE$66,$B$7:$B$66,"&gt;="&amp;DATE(F10,1,1),$B$7:$B$66,"&lt;"&amp;DATE(F10+1,1,1)-1)+IF(F11="",Analítico!$BK$146,0))</f>
        <v>12075564.539849266</v>
      </c>
      <c r="K10" s="195" t="str">
        <f t="shared" si="8"/>
        <v>4ª Avaliação</v>
      </c>
      <c r="L10" s="195" t="str">
        <f t="shared" ca="1" si="9"/>
        <v>out/2026 a dez/2026</v>
      </c>
      <c r="M10" s="196">
        <f t="shared" ca="1" si="3"/>
        <v>46388</v>
      </c>
      <c r="O10" s="195" t="str">
        <f t="shared" ca="1" si="4"/>
        <v>4ª Parcela</v>
      </c>
      <c r="P10" s="197">
        <f t="shared" ca="1" si="5"/>
        <v>2533523.1234360002</v>
      </c>
      <c r="Q10" s="198">
        <f t="shared" ca="1" si="6"/>
        <v>46296</v>
      </c>
      <c r="R10" s="199" t="str">
        <f t="shared" ca="1" si="12"/>
        <v>Realização da 3ª reunião da CA e aprovação da liberação de parcela pelo supervisor.</v>
      </c>
      <c r="T10" s="110" t="str">
        <f t="shared" si="13"/>
        <v>Não</v>
      </c>
      <c r="U10" s="110">
        <f t="shared" ref="U10:U66" si="15">IFERROR(IF(U9+1&gt;MAX(AH9:AH68),"",U9+1),"")</f>
        <v>4</v>
      </c>
      <c r="V10" s="110" t="str">
        <f>Cronogramas!T10</f>
        <v>Não</v>
      </c>
      <c r="W10" s="110"/>
      <c r="X10" s="110">
        <f>COUNTIF(V$7:$V10,"Sim")</f>
        <v>2</v>
      </c>
      <c r="Y10" s="110" t="str">
        <f t="shared" si="10"/>
        <v/>
      </c>
      <c r="Z10" s="181">
        <f t="shared" ca="1" si="14"/>
        <v>46296</v>
      </c>
      <c r="AA10" s="182">
        <f t="shared" ca="1" si="7"/>
        <v>46357</v>
      </c>
      <c r="AB10" s="203">
        <f ca="1">_xlfn.IFNA(IF(V10="Sim",(IFERROR(SUM(OFFSET(AE10,1,,MATCH("Sim",V11:$V$66,0),1))-AC10,0)+IF(Y10-$W$7=1,SUM($AE$6:AE10)-$AF$7,0)+IF(SUM(Y11:$Y$66)=0,SUM(AE11:$AE$66)-AC10+Analítico!$BK$146)),0),0)</f>
        <v>0</v>
      </c>
      <c r="AC10" s="203">
        <f ca="1">IFERROR(IF(V10="Sim",IFERROR(SUM(OFFSET(AD10,1,,MATCH("Sim",T11:$T$66,0),1)),0)+IF(Y10-$W$7=1,SUM($AD$6:AD10),0)+IF(SUM(Y11:$Y$66)=0,SUM(AD11:$AD$66),0),0),0)</f>
        <v>0</v>
      </c>
      <c r="AD10" s="210">
        <f ca="1">SUM(OFFSET(Analítico!$B$10,0,A10,2,1))</f>
        <v>0</v>
      </c>
      <c r="AE10" s="210">
        <f ca="1">OFFSET(Analítico!$B$147,,A10)</f>
        <v>2303289.741216667</v>
      </c>
      <c r="AF10" s="110"/>
      <c r="AG10" s="110"/>
      <c r="AH10" s="171">
        <f t="shared" si="11"/>
        <v>2</v>
      </c>
    </row>
    <row r="11" spans="1:34" ht="15" x14ac:dyDescent="0.2">
      <c r="A11" s="191">
        <v>5</v>
      </c>
      <c r="B11" s="192">
        <f>IFERROR(IF(EDATE(B10,1)&gt;DATE(YEAR(Capa!$A$7),MONTH(Capa!$A$7),1),"",EDATE(B10,1)),"")</f>
        <v>46174</v>
      </c>
      <c r="C11" s="191">
        <f t="shared" ref="C11:C66" si="16">IF(B11="","",C8+1)</f>
        <v>2</v>
      </c>
      <c r="D11" s="29"/>
      <c r="E11" s="191"/>
      <c r="F11" s="193">
        <f>IFERROR(IF((F10+1)&gt;YEAR(Capa!$A$7),"",F10+1),"")</f>
        <v>2030</v>
      </c>
      <c r="G11" s="194">
        <f t="shared" ca="1" si="1"/>
        <v>12560735.631815147</v>
      </c>
      <c r="H11" s="194">
        <f t="shared" ca="1" si="2"/>
        <v>0</v>
      </c>
      <c r="I11" s="194">
        <f ca="1">IF(F11="","",SUMIFS($AE$7:$AE$66,$B$7:$B$66,"&gt;="&amp;DATE(F11,1,1),$B$7:$B$66,"&lt;"&amp;DATE(F11+1,1,1)-1)+IF(F12="",Analítico!$BK$146,0))</f>
        <v>12318968.71593284</v>
      </c>
      <c r="K11" s="195" t="str">
        <f t="shared" si="8"/>
        <v>5ª Avaliação</v>
      </c>
      <c r="L11" s="195" t="str">
        <f t="shared" ca="1" si="9"/>
        <v>jan/2027 a mar/2027</v>
      </c>
      <c r="M11" s="196">
        <f t="shared" ca="1" si="3"/>
        <v>46478</v>
      </c>
      <c r="O11" s="195" t="str">
        <f t="shared" ca="1" si="4"/>
        <v>5ª Parcela</v>
      </c>
      <c r="P11" s="197">
        <f t="shared" ca="1" si="5"/>
        <v>4799690.4778079996</v>
      </c>
      <c r="Q11" s="198">
        <f t="shared" ca="1" si="6"/>
        <v>46388</v>
      </c>
      <c r="R11" s="199" t="str">
        <f t="shared" ca="1" si="12"/>
        <v>Realização da 4ª reunião da CA e aprovação da liberação de parcela pelo supervisor.</v>
      </c>
      <c r="T11" s="110" t="str">
        <f t="shared" si="13"/>
        <v>Não</v>
      </c>
      <c r="U11" s="110">
        <f t="shared" si="15"/>
        <v>5</v>
      </c>
      <c r="V11" s="110" t="str">
        <f>Cronogramas!T11</f>
        <v>Não</v>
      </c>
      <c r="W11" s="110"/>
      <c r="X11" s="110">
        <f>COUNTIF(V$7:$V11,"Sim")</f>
        <v>2</v>
      </c>
      <c r="Y11" s="110" t="str">
        <f t="shared" si="10"/>
        <v/>
      </c>
      <c r="Z11" s="181">
        <f t="shared" ca="1" si="14"/>
        <v>46388</v>
      </c>
      <c r="AA11" s="182">
        <f t="shared" ca="1" si="7"/>
        <v>46447</v>
      </c>
      <c r="AB11" s="203">
        <f ca="1">_xlfn.IFNA(IF(V11="Sim",(IFERROR(SUM(OFFSET(AE11,1,,MATCH("Sim",V12:$V$66,0),1))-AC11,0)+IF(Y11-$W$7=1,SUM($AE$6:AE11)-$AF$7,0)+IF(SUM(Y12:$Y$66)=0,SUM(AE12:$AE$66)-AC11+Analítico!$BK$146)),0),0)</f>
        <v>0</v>
      </c>
      <c r="AC11" s="203">
        <f ca="1">IFERROR(IF(V11="Sim",IFERROR(SUM(OFFSET(AD11,1,,MATCH("Sim",T12:$T$66,0),1)),0)+IF(Y11-$W$7=1,SUM($AD$6:AD11),0)+IF(SUM(Y12:$Y$66)=0,SUM(AD12:$AD$66),0),0),0)</f>
        <v>0</v>
      </c>
      <c r="AD11" s="210">
        <f ca="1">SUM(OFFSET(Analítico!$B$10,0,A11,2,1))</f>
        <v>0</v>
      </c>
      <c r="AE11" s="210">
        <f ca="1">OFFSET(Analítico!$B$147,,A11)</f>
        <v>1407951.1212166667</v>
      </c>
      <c r="AF11" s="110"/>
      <c r="AG11" s="110"/>
      <c r="AH11" s="171">
        <f t="shared" si="11"/>
        <v>2</v>
      </c>
    </row>
    <row r="12" spans="1:34" ht="15" x14ac:dyDescent="0.2">
      <c r="A12" s="191">
        <v>6</v>
      </c>
      <c r="B12" s="192">
        <f>IFERROR(IF(EDATE(B11,1)&gt;DATE(YEAR(Capa!$A$7),MONTH(Capa!$A$7),1),"",EDATE(B11,1)),"")</f>
        <v>46204</v>
      </c>
      <c r="C12" s="191">
        <f t="shared" si="16"/>
        <v>3</v>
      </c>
      <c r="D12" s="29"/>
      <c r="E12" s="191"/>
      <c r="F12" s="193">
        <f>IFERROR(IF((F11+1)&gt;YEAR(Capa!$A$7),"",F11+1),"")</f>
        <v>2031</v>
      </c>
      <c r="G12" s="194">
        <f t="shared" ca="1" si="1"/>
        <v>0</v>
      </c>
      <c r="H12" s="194">
        <f t="shared" ca="1" si="2"/>
        <v>0</v>
      </c>
      <c r="I12" s="194">
        <f ca="1">IF(F12="","",SUMIFS($AE$7:$AE$66,$B$7:$B$66,"&gt;="&amp;DATE(F12,1,1),$B$7:$B$66,"&lt;"&amp;DATE(F12+1,1,1)-1)+IF(F13="",Analítico!$BK$146,0))</f>
        <v>1174026.8088767128</v>
      </c>
      <c r="K12" s="195" t="str">
        <f t="shared" si="8"/>
        <v>6ª Avaliação</v>
      </c>
      <c r="L12" s="195" t="str">
        <f t="shared" ca="1" si="9"/>
        <v>abr/2027 a jun/2027</v>
      </c>
      <c r="M12" s="196">
        <f t="shared" ca="1" si="3"/>
        <v>46569</v>
      </c>
      <c r="O12" s="195" t="str">
        <f t="shared" ca="1" si="4"/>
        <v>6ª Parcela</v>
      </c>
      <c r="P12" s="197">
        <f t="shared" ca="1" si="5"/>
        <v>2649119.119808</v>
      </c>
      <c r="Q12" s="198">
        <f t="shared" ca="1" si="6"/>
        <v>46478</v>
      </c>
      <c r="R12" s="199" t="str">
        <f t="shared" ca="1" si="12"/>
        <v>Realização da 5ª reunião da CA e aprovação da liberação de parcela pelo supervisor.</v>
      </c>
      <c r="T12" s="110" t="str">
        <f t="shared" si="13"/>
        <v>Sim</v>
      </c>
      <c r="U12" s="110">
        <f t="shared" si="15"/>
        <v>6</v>
      </c>
      <c r="V12" s="110" t="str">
        <f>Cronogramas!T12</f>
        <v>Sim</v>
      </c>
      <c r="W12" s="110"/>
      <c r="X12" s="110">
        <f>COUNTIF(V$7:$V12,"Sim")</f>
        <v>3</v>
      </c>
      <c r="Y12" s="110">
        <f t="shared" si="10"/>
        <v>3</v>
      </c>
      <c r="Z12" s="181">
        <f t="shared" ca="1" si="14"/>
        <v>46478</v>
      </c>
      <c r="AA12" s="182">
        <f t="shared" ca="1" si="7"/>
        <v>46539</v>
      </c>
      <c r="AB12" s="203">
        <f ca="1">_xlfn.IFNA(IF(V12="Sim",(IFERROR(SUM(OFFSET(AE12,1,,MATCH("Sim",V13:$V$66,0),1))-AC12,0)+IF(Y12-$W$7=1,SUM($AE$6:AE12)-$AF$7,0)+IF(SUM(Y13:$Y$66)=0,SUM(AE13:$AE$66)-AC12+Analítico!$BK$146)),0),0)</f>
        <v>2601469.2236500001</v>
      </c>
      <c r="AC12" s="203">
        <f ca="1">IFERROR(IF(V12="Sim",IFERROR(SUM(OFFSET(AD12,1,,MATCH("Sim",T13:$T$66,0),1)),0)+IF(Y12-$W$7=1,SUM($AD$6:AD12),0)+IF(SUM(Y13:$Y$66)=0,SUM(AD13:$AD$66),0),0),0)</f>
        <v>0</v>
      </c>
      <c r="AD12" s="210">
        <f ca="1">SUM(OFFSET(Analítico!$B$10,0,A12,2,1))</f>
        <v>0</v>
      </c>
      <c r="AE12" s="210">
        <f ca="1">OFFSET(Analítico!$B$147,,A12)</f>
        <v>803289.74121666676</v>
      </c>
      <c r="AF12" s="110"/>
      <c r="AG12" s="110"/>
      <c r="AH12" s="171">
        <f t="shared" si="11"/>
        <v>3</v>
      </c>
    </row>
    <row r="13" spans="1:34" ht="15" x14ac:dyDescent="0.2">
      <c r="A13" s="191">
        <v>7</v>
      </c>
      <c r="B13" s="192">
        <f>IFERROR(IF(EDATE(B12,1)&gt;DATE(YEAR(Capa!$A$7),MONTH(Capa!$A$7),1),"",EDATE(B12,1)),"")</f>
        <v>46235</v>
      </c>
      <c r="C13" s="191">
        <f t="shared" si="16"/>
        <v>3</v>
      </c>
      <c r="D13" s="29"/>
      <c r="E13" s="191"/>
      <c r="F13" s="193"/>
      <c r="G13" s="191"/>
      <c r="H13" s="191"/>
      <c r="I13" s="191"/>
      <c r="K13" s="195" t="str">
        <f t="shared" si="8"/>
        <v>7ª Avaliação</v>
      </c>
      <c r="L13" s="195" t="str">
        <f t="shared" ca="1" si="9"/>
        <v>jul/2027 a set/2027</v>
      </c>
      <c r="M13" s="196">
        <f t="shared" ca="1" si="3"/>
        <v>46661</v>
      </c>
      <c r="O13" s="195" t="str">
        <f t="shared" ref="O13:O37" ca="1" si="17">(IF(P13="","",OFFSET($Y$6,MATCH(A13,$X$7:$X$66,0),0)&amp;"ª Parcela"))</f>
        <v>7ª Parcela</v>
      </c>
      <c r="P13" s="197">
        <f t="shared" ref="P13:P37" ca="1" si="18">IFERROR(IF(OFFSET($AB$6,MATCH(A13,$X$7:$X$66,0),0)=0,"",OFFSET($AB$6,MATCH(A13,$X$7:$X$66,0),0)),"")</f>
        <v>2660319.119808</v>
      </c>
      <c r="Q13" s="198">
        <f t="shared" ref="Q13:Q37" ca="1" si="19">IF(P13="","",OFFSET($B$6,MATCH(A13,$X$7:$X$66,0),0))</f>
        <v>46569</v>
      </c>
      <c r="R13" s="199" t="str">
        <f t="shared" ref="R13:R37" ca="1" si="20">IF(P13="","",IFERROR("Realização da "&amp;OFFSET($Y$6,MATCH(A13,$X$7:$X$66,0),0)-1&amp;"ª reunião da CA e aprovação da liberação de parcela pelo supervisor.",""))</f>
        <v>Realização da 6ª reunião da CA e aprovação da liberação de parcela pelo supervisor.</v>
      </c>
      <c r="T13" s="110" t="str">
        <f t="shared" si="13"/>
        <v>Não</v>
      </c>
      <c r="U13" s="110">
        <f t="shared" si="15"/>
        <v>7</v>
      </c>
      <c r="V13" s="110" t="str">
        <f>Cronogramas!T13</f>
        <v>Não</v>
      </c>
      <c r="W13" s="110"/>
      <c r="X13" s="110">
        <f>COUNTIF(V$7:$V13,"Sim")</f>
        <v>3</v>
      </c>
      <c r="Y13" s="110" t="str">
        <f t="shared" si="10"/>
        <v/>
      </c>
      <c r="Z13" s="181">
        <f t="shared" ca="1" si="14"/>
        <v>46569</v>
      </c>
      <c r="AA13" s="182">
        <f t="shared" ca="1" si="7"/>
        <v>46631</v>
      </c>
      <c r="AB13" s="203">
        <f ca="1">_xlfn.IFNA(IF(V13="Sim",(IFERROR(SUM(OFFSET(AE13,1,,MATCH("Sim",V14:$V$66,0),1))-AC13,0)+IF(Y13-$W$7=1,SUM($AE$6:AE13)-$AF$7,0)+IF(SUM(Y14:$Y$66)=0,SUM(AE14:$AE$66)-AC13+Analítico!$BK$146)),0),0)</f>
        <v>0</v>
      </c>
      <c r="AC13" s="203">
        <f ca="1">IFERROR(IF(V13="Sim",IFERROR(SUM(OFFSET(AD13,1,,MATCH("Sim",T14:$T$66,0),1)),0)+IF(Y13-$W$7=1,SUM($AD$6:AD13),0)+IF(SUM(Y14:$Y$66)=0,SUM(AD14:$AD$66),0),0),0)</f>
        <v>0</v>
      </c>
      <c r="AD13" s="210">
        <f ca="1">SUM(OFFSET(Analítico!$B$10,0,A13,2,1))</f>
        <v>0</v>
      </c>
      <c r="AE13" s="210">
        <f ca="1">OFFSET(Analítico!$B$147,,A13)</f>
        <v>835289.74121666676</v>
      </c>
      <c r="AF13" s="110"/>
      <c r="AG13" s="110"/>
      <c r="AH13" s="171">
        <f t="shared" si="11"/>
        <v>3</v>
      </c>
    </row>
    <row r="14" spans="1:34" ht="15" x14ac:dyDescent="0.2">
      <c r="A14" s="191">
        <v>8</v>
      </c>
      <c r="B14" s="192">
        <f>IFERROR(IF(EDATE(B13,1)&gt;DATE(YEAR(Capa!$A$7),MONTH(Capa!$A$7),1),"",EDATE(B13,1)),"")</f>
        <v>46266</v>
      </c>
      <c r="C14" s="191">
        <f t="shared" si="16"/>
        <v>3</v>
      </c>
      <c r="D14" s="29"/>
      <c r="E14" s="191"/>
      <c r="F14" s="193"/>
      <c r="G14" s="191"/>
      <c r="H14" s="191"/>
      <c r="I14" s="191"/>
      <c r="K14" s="195" t="str">
        <f t="shared" si="8"/>
        <v>8ª Avaliação</v>
      </c>
      <c r="L14" s="195" t="str">
        <f t="shared" ca="1" si="9"/>
        <v>out/2027 a dez/2027</v>
      </c>
      <c r="M14" s="196">
        <f t="shared" ca="1" si="3"/>
        <v>46753</v>
      </c>
      <c r="O14" s="195" t="str">
        <f t="shared" ca="1" si="17"/>
        <v>8ª Parcela</v>
      </c>
      <c r="P14" s="197">
        <f t="shared" ca="1" si="18"/>
        <v>2671078.2409153068</v>
      </c>
      <c r="Q14" s="198">
        <f t="shared" ca="1" si="19"/>
        <v>46661</v>
      </c>
      <c r="R14" s="199" t="str">
        <f t="shared" ca="1" si="20"/>
        <v>Realização da 7ª reunião da CA e aprovação da liberação de parcela pelo supervisor.</v>
      </c>
      <c r="T14" s="110" t="str">
        <f t="shared" si="13"/>
        <v>Não</v>
      </c>
      <c r="U14" s="110">
        <f t="shared" si="15"/>
        <v>8</v>
      </c>
      <c r="V14" s="110" t="str">
        <f>Cronogramas!T14</f>
        <v>Não</v>
      </c>
      <c r="W14" s="110"/>
      <c r="X14" s="110">
        <f>COUNTIF(V$7:$V14,"Sim")</f>
        <v>3</v>
      </c>
      <c r="Y14" s="110" t="str">
        <f t="shared" si="10"/>
        <v/>
      </c>
      <c r="Z14" s="181">
        <f t="shared" ca="1" si="14"/>
        <v>46661</v>
      </c>
      <c r="AA14" s="182">
        <f t="shared" ca="1" si="7"/>
        <v>46722</v>
      </c>
      <c r="AB14" s="203">
        <f ca="1">_xlfn.IFNA(IF(V14="Sim",(IFERROR(SUM(OFFSET(AE14,1,,MATCH("Sim",V15:$V$66,0),1))-AC14,0)+IF(Y14-$W$7=1,SUM($AE$6:AE14)-$AF$7,0)+IF(SUM(Y15:$Y$66)=0,SUM(AE15:$AE$66)-AC14+Analítico!$BK$146)),0),0)</f>
        <v>0</v>
      </c>
      <c r="AC14" s="203">
        <f ca="1">IFERROR(IF(V14="Sim",IFERROR(SUM(OFFSET(AD14,1,,MATCH("Sim",T15:$T$66,0),1)),0)+IF(Y14-$W$7=1,SUM($AD$6:AD14),0)+IF(SUM(Y15:$Y$66)=0,SUM(AD15:$AD$66),0),0),0)</f>
        <v>0</v>
      </c>
      <c r="AD14" s="210">
        <f ca="1">SUM(OFFSET(Analítico!$B$10,0,A14,2,1))</f>
        <v>0</v>
      </c>
      <c r="AE14" s="210">
        <f ca="1">OFFSET(Analítico!$B$147,,A14)</f>
        <v>930889.74121666676</v>
      </c>
      <c r="AF14" s="110"/>
      <c r="AG14" s="110"/>
      <c r="AH14" s="171">
        <f t="shared" si="11"/>
        <v>3</v>
      </c>
    </row>
    <row r="15" spans="1:34" ht="15" x14ac:dyDescent="0.2">
      <c r="A15" s="191">
        <v>9</v>
      </c>
      <c r="B15" s="192">
        <f>IFERROR(IF(EDATE(B14,1)&gt;DATE(YEAR(Capa!$A$7),MONTH(Capa!$A$7),1),"",EDATE(B14,1)),"")</f>
        <v>46296</v>
      </c>
      <c r="C15" s="191">
        <f t="shared" si="16"/>
        <v>4</v>
      </c>
      <c r="D15" s="29"/>
      <c r="E15" s="191"/>
      <c r="F15" s="193"/>
      <c r="G15" s="191"/>
      <c r="H15" s="191"/>
      <c r="I15" s="191"/>
      <c r="K15" s="195" t="str">
        <f t="shared" si="8"/>
        <v>9ª Avaliação</v>
      </c>
      <c r="L15" s="195" t="str">
        <f t="shared" ca="1" si="9"/>
        <v>jan/2028 a mar/2028</v>
      </c>
      <c r="M15" s="196">
        <f t="shared" ca="1" si="3"/>
        <v>46844</v>
      </c>
      <c r="O15" s="195" t="str">
        <f t="shared" ca="1" si="17"/>
        <v>9ª Parcela</v>
      </c>
      <c r="P15" s="197">
        <f t="shared" ca="1" si="18"/>
        <v>3695046.48312992</v>
      </c>
      <c r="Q15" s="198">
        <f t="shared" ca="1" si="19"/>
        <v>46753</v>
      </c>
      <c r="R15" s="199" t="str">
        <f t="shared" ca="1" si="20"/>
        <v>Realização da 8ª reunião da CA e aprovação da liberação de parcela pelo supervisor.</v>
      </c>
      <c r="S15" s="160"/>
      <c r="T15" s="110" t="str">
        <f t="shared" si="13"/>
        <v>Sim</v>
      </c>
      <c r="U15" s="110">
        <f t="shared" si="15"/>
        <v>9</v>
      </c>
      <c r="V15" s="110" t="str">
        <f>Cronogramas!T15</f>
        <v>Sim</v>
      </c>
      <c r="W15" s="110"/>
      <c r="X15" s="110">
        <f>COUNTIF(V$7:$V15,"Sim")</f>
        <v>4</v>
      </c>
      <c r="Y15" s="110">
        <f t="shared" si="10"/>
        <v>4</v>
      </c>
      <c r="Z15" s="181">
        <f t="shared" ca="1" si="14"/>
        <v>46753</v>
      </c>
      <c r="AA15" s="182">
        <f t="shared" ca="1" si="7"/>
        <v>46813</v>
      </c>
      <c r="AB15" s="203">
        <f ca="1">_xlfn.IFNA(IF(V15="Sim",(IFERROR(SUM(OFFSET(AE15,1,,MATCH("Sim",V16:$V$66,0),1))-AC15,0)+IF(Y15-$W$7=1,SUM($AE$6:AE15)-$AF$7,0)+IF(SUM(Y16:$Y$66)=0,SUM(AE16:$AE$66)-AC15+Analítico!$BK$146)),0),0)</f>
        <v>2533523.1234360002</v>
      </c>
      <c r="AC15" s="203">
        <f ca="1">IFERROR(IF(V15="Sim",IFERROR(SUM(OFFSET(AD15,1,,MATCH("Sim",T16:$T$66,0),1)),0)+IF(Y15-$W$7=1,SUM($AD$6:AD15),0)+IF(SUM(Y16:$Y$66)=0,SUM(AD16:$AD$66),0),0),0)</f>
        <v>0</v>
      </c>
      <c r="AD15" s="210">
        <f ca="1">SUM(OFFSET(Analítico!$B$10,0,A15,2,1))</f>
        <v>0</v>
      </c>
      <c r="AE15" s="210">
        <f ca="1">OFFSET(Analítico!$B$147,,A15)</f>
        <v>835289.74121666676</v>
      </c>
      <c r="AF15" s="110"/>
      <c r="AG15" s="110"/>
      <c r="AH15" s="171">
        <f t="shared" si="11"/>
        <v>4</v>
      </c>
    </row>
    <row r="16" spans="1:34" ht="15" x14ac:dyDescent="0.2">
      <c r="A16" s="191">
        <v>10</v>
      </c>
      <c r="B16" s="192">
        <f>IFERROR(IF(EDATE(B15,1)&gt;DATE(YEAR(Capa!$A$7),MONTH(Capa!$A$7),1),"",EDATE(B15,1)),"")</f>
        <v>46327</v>
      </c>
      <c r="C16" s="191">
        <f t="shared" si="16"/>
        <v>4</v>
      </c>
      <c r="D16" s="29"/>
      <c r="E16" s="191"/>
      <c r="F16" s="193"/>
      <c r="G16" s="191"/>
      <c r="H16" s="191"/>
      <c r="I16" s="191"/>
      <c r="K16" s="195" t="str">
        <f t="shared" si="8"/>
        <v>10ª Avaliação</v>
      </c>
      <c r="L16" s="195" t="str">
        <f t="shared" ca="1" si="9"/>
        <v>abr/2028 a jun/2028</v>
      </c>
      <c r="M16" s="196">
        <f t="shared" ca="1" si="3"/>
        <v>46935</v>
      </c>
      <c r="O16" s="195" t="str">
        <f t="shared" ca="1" si="17"/>
        <v>10ª Parcela</v>
      </c>
      <c r="P16" s="197">
        <f t="shared" ca="1" si="18"/>
        <v>2704646.48312992</v>
      </c>
      <c r="Q16" s="198">
        <f t="shared" ca="1" si="19"/>
        <v>46844</v>
      </c>
      <c r="R16" s="199" t="str">
        <f t="shared" ca="1" si="20"/>
        <v>Realização da 9ª reunião da CA e aprovação da liberação de parcela pelo supervisor.</v>
      </c>
      <c r="S16" s="160"/>
      <c r="T16" s="110" t="str">
        <f t="shared" si="13"/>
        <v>Não</v>
      </c>
      <c r="U16" s="110">
        <f t="shared" si="15"/>
        <v>10</v>
      </c>
      <c r="V16" s="110" t="str">
        <f>Cronogramas!T16</f>
        <v>Não</v>
      </c>
      <c r="W16" s="110"/>
      <c r="X16" s="110">
        <f>COUNTIF(V$7:$V16,"Sim")</f>
        <v>4</v>
      </c>
      <c r="Y16" s="110" t="str">
        <f t="shared" si="10"/>
        <v/>
      </c>
      <c r="Z16" s="181">
        <f t="shared" ca="1" si="14"/>
        <v>46844</v>
      </c>
      <c r="AA16" s="182">
        <f t="shared" ca="1" si="7"/>
        <v>46905</v>
      </c>
      <c r="AB16" s="203">
        <f ca="1">_xlfn.IFNA(IF(V16="Sim",(IFERROR(SUM(OFFSET(AE16,1,,MATCH("Sim",V17:$V$66,0),1))-AC16,0)+IF(Y16-$W$7=1,SUM($AE$6:AE16)-$AF$7,0)+IF(SUM(Y17:$Y$66)=0,SUM(AE17:$AE$66)-AC16+Analítico!$BK$146)),0),0)</f>
        <v>0</v>
      </c>
      <c r="AC16" s="203">
        <f ca="1">IFERROR(IF(V16="Sim",IFERROR(SUM(OFFSET(AD16,1,,MATCH("Sim",T17:$T$66,0),1)),0)+IF(Y16-$W$7=1,SUM($AD$6:AD16),0)+IF(SUM(Y17:$Y$66)=0,SUM(AD17:$AD$66),0),0),0)</f>
        <v>0</v>
      </c>
      <c r="AD16" s="210">
        <f ca="1">SUM(OFFSET(Analítico!$B$10,0,A16,2,1))</f>
        <v>0</v>
      </c>
      <c r="AE16" s="210">
        <f ca="1">OFFSET(Analítico!$B$147,,A16)</f>
        <v>835289.74121666676</v>
      </c>
      <c r="AF16" s="110"/>
      <c r="AG16" s="110"/>
      <c r="AH16" s="171">
        <f t="shared" si="11"/>
        <v>4</v>
      </c>
    </row>
    <row r="17" spans="1:34" ht="15" x14ac:dyDescent="0.2">
      <c r="A17" s="191">
        <v>11</v>
      </c>
      <c r="B17" s="192">
        <f>IFERROR(IF(EDATE(B16,1)&gt;DATE(YEAR(Capa!$A$7),MONTH(Capa!$A$7),1),"",EDATE(B16,1)),"")</f>
        <v>46357</v>
      </c>
      <c r="C17" s="191">
        <f t="shared" si="16"/>
        <v>4</v>
      </c>
      <c r="D17" s="29"/>
      <c r="E17" s="191"/>
      <c r="F17" s="193"/>
      <c r="G17" s="191"/>
      <c r="H17" s="191"/>
      <c r="I17" s="191"/>
      <c r="K17" s="195" t="str">
        <f t="shared" si="8"/>
        <v>11ª Avaliação</v>
      </c>
      <c r="L17" s="195" t="str">
        <f t="shared" ca="1" si="9"/>
        <v>jul/2028 a set/2028</v>
      </c>
      <c r="M17" s="196">
        <f t="shared" ca="1" si="3"/>
        <v>47027</v>
      </c>
      <c r="O17" s="195" t="str">
        <f t="shared" ca="1" si="17"/>
        <v>11ª Parcela</v>
      </c>
      <c r="P17" s="197">
        <f t="shared" ca="1" si="18"/>
        <v>2715846.48312992</v>
      </c>
      <c r="Q17" s="198">
        <f t="shared" ca="1" si="19"/>
        <v>46935</v>
      </c>
      <c r="R17" s="199" t="str">
        <f t="shared" ca="1" si="20"/>
        <v>Realização da 10ª reunião da CA e aprovação da liberação de parcela pelo supervisor.</v>
      </c>
      <c r="S17" s="160"/>
      <c r="T17" s="110" t="str">
        <f t="shared" si="13"/>
        <v>Não</v>
      </c>
      <c r="U17" s="110">
        <f t="shared" si="15"/>
        <v>11</v>
      </c>
      <c r="V17" s="110" t="str">
        <f>Cronogramas!T17</f>
        <v>Não</v>
      </c>
      <c r="W17" s="110"/>
      <c r="X17" s="110">
        <f>COUNTIF(V$7:$V17,"Sim")</f>
        <v>4</v>
      </c>
      <c r="Y17" s="110" t="str">
        <f t="shared" si="10"/>
        <v/>
      </c>
      <c r="Z17" s="181">
        <f t="shared" ca="1" si="14"/>
        <v>46935</v>
      </c>
      <c r="AA17" s="182">
        <f t="shared" ca="1" si="7"/>
        <v>46997</v>
      </c>
      <c r="AB17" s="203">
        <f ca="1">_xlfn.IFNA(IF(V17="Sim",(IFERROR(SUM(OFFSET(AE17,1,,MATCH("Sim",V18:$V$66,0),1))-AC17,0)+IF(Y17-$W$7=1,SUM($AE$6:AE17)-$AF$7,0)+IF(SUM(Y18:$Y$66)=0,SUM(AE18:$AE$66)-AC17+Analítico!$BK$146)),0),0)</f>
        <v>0</v>
      </c>
      <c r="AC17" s="203">
        <f ca="1">IFERROR(IF(V17="Sim",IFERROR(SUM(OFFSET(AD17,1,,MATCH("Sim",T18:$T$66,0),1)),0)+IF(Y17-$W$7=1,SUM($AD$6:AD17),0)+IF(SUM(Y18:$Y$66)=0,SUM(AD18:$AD$66),0),0),0)</f>
        <v>0</v>
      </c>
      <c r="AD17" s="210">
        <f ca="1">SUM(OFFSET(Analítico!$B$10,0,A17,2,1))</f>
        <v>0</v>
      </c>
      <c r="AE17" s="210">
        <f ca="1">OFFSET(Analítico!$B$147,,A17)</f>
        <v>847289.74121666676</v>
      </c>
      <c r="AF17" s="110"/>
      <c r="AG17" s="110"/>
      <c r="AH17" s="171">
        <f t="shared" si="11"/>
        <v>4</v>
      </c>
    </row>
    <row r="18" spans="1:34" ht="15" x14ac:dyDescent="0.2">
      <c r="A18" s="191">
        <v>12</v>
      </c>
      <c r="B18" s="192">
        <f>IFERROR(IF(EDATE(B17,1)&gt;DATE(YEAR(Capa!$A$7),MONTH(Capa!$A$7),1),"",EDATE(B17,1)),"")</f>
        <v>46388</v>
      </c>
      <c r="C18" s="191">
        <f t="shared" si="16"/>
        <v>5</v>
      </c>
      <c r="D18" s="29"/>
      <c r="E18" s="191"/>
      <c r="F18" s="193"/>
      <c r="G18" s="191"/>
      <c r="H18" s="191"/>
      <c r="I18" s="191"/>
      <c r="K18" s="195" t="str">
        <f t="shared" si="8"/>
        <v>12ª Avaliação</v>
      </c>
      <c r="L18" s="195" t="str">
        <f t="shared" ca="1" si="9"/>
        <v>out/2028 a dez/2028</v>
      </c>
      <c r="M18" s="196">
        <f t="shared" ca="1" si="3"/>
        <v>47119</v>
      </c>
      <c r="O18" s="195" t="str">
        <f t="shared" ca="1" si="17"/>
        <v>12ª Parcela</v>
      </c>
      <c r="P18" s="197">
        <f t="shared" ca="1" si="18"/>
        <v>2728340.5337407188</v>
      </c>
      <c r="Q18" s="198">
        <f t="shared" ca="1" si="19"/>
        <v>47027</v>
      </c>
      <c r="R18" s="199" t="str">
        <f t="shared" ca="1" si="20"/>
        <v>Realização da 11ª reunião da CA e aprovação da liberação de parcela pelo supervisor.</v>
      </c>
      <c r="T18" s="110" t="str">
        <f t="shared" si="13"/>
        <v>Sim</v>
      </c>
      <c r="U18" s="110">
        <f t="shared" si="15"/>
        <v>12</v>
      </c>
      <c r="V18" s="110" t="str">
        <f>Cronogramas!T18</f>
        <v>Sim</v>
      </c>
      <c r="W18" s="110"/>
      <c r="X18" s="110">
        <f>COUNTIF(V$7:$V18,"Sim")</f>
        <v>5</v>
      </c>
      <c r="Y18" s="110">
        <f t="shared" si="10"/>
        <v>5</v>
      </c>
      <c r="Z18" s="181">
        <f t="shared" ca="1" si="14"/>
        <v>47027</v>
      </c>
      <c r="AA18" s="182">
        <f t="shared" ca="1" si="7"/>
        <v>47088</v>
      </c>
      <c r="AB18" s="203">
        <f ca="1">_xlfn.IFNA(IF(V18="Sim",(IFERROR(SUM(OFFSET(AE18,1,,MATCH("Sim",V19:$V$66,0),1))-AC18,0)+IF(Y18-$W$7=1,SUM($AE$6:AE18)-$AF$7,0)+IF(SUM(Y19:$Y$66)=0,SUM(AE19:$AE$66)-AC18+Analítico!$BK$146)),0),0)</f>
        <v>4799690.4778079996</v>
      </c>
      <c r="AC18" s="203">
        <f ca="1">IFERROR(IF(V18="Sim",IFERROR(SUM(OFFSET(AD18,1,,MATCH("Sim",T19:$T$66,0),1)),0)+IF(Y18-$W$7=1,SUM($AD$6:AD18),0)+IF(SUM(Y19:$Y$66)=0,SUM(AD19:$AD$66),0),0),0)</f>
        <v>0</v>
      </c>
      <c r="AD18" s="210">
        <f ca="1">SUM(OFFSET(Analítico!$B$10,0,A18,2,1))</f>
        <v>0</v>
      </c>
      <c r="AE18" s="210">
        <f ca="1">OFFSET(Analítico!$B$147,,A18)</f>
        <v>850943.64100266667</v>
      </c>
      <c r="AF18" s="110"/>
      <c r="AG18" s="110"/>
      <c r="AH18" s="171">
        <f t="shared" si="11"/>
        <v>5</v>
      </c>
    </row>
    <row r="19" spans="1:34" ht="15" x14ac:dyDescent="0.2">
      <c r="A19" s="191">
        <v>13</v>
      </c>
      <c r="B19" s="192">
        <f>IFERROR(IF(EDATE(B18,1)&gt;DATE(YEAR(Capa!$A$7),MONTH(Capa!$A$7),1),"",EDATE(B18,1)),"")</f>
        <v>46419</v>
      </c>
      <c r="C19" s="191">
        <f t="shared" si="16"/>
        <v>5</v>
      </c>
      <c r="D19" s="29"/>
      <c r="E19" s="191"/>
      <c r="F19" s="193"/>
      <c r="G19" s="191"/>
      <c r="H19" s="191"/>
      <c r="I19" s="191"/>
      <c r="K19" s="195" t="str">
        <f t="shared" si="8"/>
        <v>13ª Avaliação</v>
      </c>
      <c r="L19" s="195" t="str">
        <f t="shared" ca="1" si="9"/>
        <v>jan/2029 a mar/2029</v>
      </c>
      <c r="M19" s="196">
        <f t="shared" ca="1" si="3"/>
        <v>47209</v>
      </c>
      <c r="O19" s="195" t="str">
        <f t="shared" ca="1" si="17"/>
        <v>13ª Parcela</v>
      </c>
      <c r="P19" s="197">
        <f t="shared" ca="1" si="18"/>
        <v>3768278.6349623166</v>
      </c>
      <c r="Q19" s="198">
        <f t="shared" ca="1" si="19"/>
        <v>47119</v>
      </c>
      <c r="R19" s="199" t="str">
        <f t="shared" ca="1" si="20"/>
        <v>Realização da 12ª reunião da CA e aprovação da liberação de parcela pelo supervisor.</v>
      </c>
      <c r="T19" s="110" t="str">
        <f t="shared" si="13"/>
        <v>Não</v>
      </c>
      <c r="U19" s="110">
        <f t="shared" si="15"/>
        <v>13</v>
      </c>
      <c r="V19" s="110" t="str">
        <f>Cronogramas!T19</f>
        <v>Não</v>
      </c>
      <c r="W19" s="110"/>
      <c r="X19" s="110">
        <f>COUNTIF(V$7:$V19,"Sim")</f>
        <v>5</v>
      </c>
      <c r="Y19" s="110" t="str">
        <f t="shared" si="10"/>
        <v/>
      </c>
      <c r="Z19" s="181">
        <f t="shared" ca="1" si="14"/>
        <v>47119</v>
      </c>
      <c r="AA19" s="182">
        <f t="shared" ca="1" si="7"/>
        <v>47178</v>
      </c>
      <c r="AB19" s="203">
        <f ca="1">_xlfn.IFNA(IF(V19="Sim",(IFERROR(SUM(OFFSET(AE19,1,,MATCH("Sim",V20:$V$66,0),1))-AC19,0)+IF(Y19-$W$7=1,SUM($AE$6:AE19)-$AF$7,0)+IF(SUM(Y20:$Y$66)=0,SUM(AE20:$AE$66)-AC19+Analítico!$BK$146)),0),0)</f>
        <v>0</v>
      </c>
      <c r="AC19" s="203">
        <f ca="1">IFERROR(IF(V19="Sim",IFERROR(SUM(OFFSET(AD19,1,,MATCH("Sim",T20:$T$66,0),1)),0)+IF(Y19-$W$7=1,SUM($AD$6:AD19),0)+IF(SUM(Y20:$Y$66)=0,SUM(AD20:$AD$66),0),0),0)</f>
        <v>0</v>
      </c>
      <c r="AD19" s="210">
        <f ca="1">SUM(OFFSET(Analítico!$B$10,0,A19,2,1))</f>
        <v>0</v>
      </c>
      <c r="AE19" s="210">
        <f ca="1">OFFSET(Analítico!$B$147,,A19)</f>
        <v>890233.85460266657</v>
      </c>
      <c r="AF19" s="110"/>
      <c r="AG19" s="110"/>
      <c r="AH19" s="171">
        <f t="shared" si="11"/>
        <v>5</v>
      </c>
    </row>
    <row r="20" spans="1:34" ht="15" x14ac:dyDescent="0.2">
      <c r="A20" s="191">
        <v>14</v>
      </c>
      <c r="B20" s="192">
        <f>IFERROR(IF(EDATE(B19,1)&gt;DATE(YEAR(Capa!$A$7),MONTH(Capa!$A$7),1),"",EDATE(B19,1)),"")</f>
        <v>46447</v>
      </c>
      <c r="C20" s="191">
        <f t="shared" si="16"/>
        <v>5</v>
      </c>
      <c r="D20" s="29"/>
      <c r="E20" s="191"/>
      <c r="F20" s="193"/>
      <c r="G20" s="191"/>
      <c r="H20" s="191"/>
      <c r="I20" s="191"/>
      <c r="K20" s="195" t="str">
        <f t="shared" si="8"/>
        <v>14ª Avaliação</v>
      </c>
      <c r="L20" s="195" t="str">
        <f t="shared" ca="1" si="9"/>
        <v>abr/2029 a jun/2029</v>
      </c>
      <c r="M20" s="196">
        <f t="shared" ca="1" si="3"/>
        <v>47300</v>
      </c>
      <c r="O20" s="195" t="str">
        <f t="shared" ca="1" si="17"/>
        <v>14ª Parcela</v>
      </c>
      <c r="P20" s="197">
        <f t="shared" ca="1" si="18"/>
        <v>2763878.6349623166</v>
      </c>
      <c r="Q20" s="198">
        <f t="shared" ca="1" si="19"/>
        <v>47209</v>
      </c>
      <c r="R20" s="199" t="str">
        <f t="shared" ca="1" si="20"/>
        <v>Realização da 13ª reunião da CA e aprovação da liberação de parcela pelo supervisor.</v>
      </c>
      <c r="T20" s="110" t="str">
        <f t="shared" si="13"/>
        <v>Não</v>
      </c>
      <c r="U20" s="110">
        <f t="shared" si="15"/>
        <v>14</v>
      </c>
      <c r="V20" s="110" t="str">
        <f>Cronogramas!T20</f>
        <v>Não</v>
      </c>
      <c r="W20" s="110"/>
      <c r="X20" s="110">
        <f>COUNTIF(V$7:$V20,"Sim")</f>
        <v>5</v>
      </c>
      <c r="Y20" s="110" t="str">
        <f t="shared" si="10"/>
        <v/>
      </c>
      <c r="Z20" s="181">
        <f t="shared" ca="1" si="14"/>
        <v>47209</v>
      </c>
      <c r="AA20" s="182">
        <f t="shared" ca="1" si="7"/>
        <v>47270</v>
      </c>
      <c r="AB20" s="203">
        <f ca="1">_xlfn.IFNA(IF(V20="Sim",(IFERROR(SUM(OFFSET(AE20,1,,MATCH("Sim",V21:$V$66,0),1))-AC20,0)+IF(Y20-$W$7=1,SUM($AE$6:AE20)-$AF$7,0)+IF(SUM(Y21:$Y$66)=0,SUM(AE21:$AE$66)-AC20+Analítico!$BK$146)),0),0)</f>
        <v>0</v>
      </c>
      <c r="AC20" s="203">
        <f ca="1">IFERROR(IF(V20="Sim",IFERROR(SUM(OFFSET(AD20,1,,MATCH("Sim",T21:$T$66,0),1)),0)+IF(Y20-$W$7=1,SUM($AD$6:AD20),0)+IF(SUM(Y21:$Y$66)=0,SUM(AD21:$AD$66),0),0),0)</f>
        <v>0</v>
      </c>
      <c r="AD20" s="210">
        <f ca="1">SUM(OFFSET(Analítico!$B$10,0,A20,2,1))</f>
        <v>0</v>
      </c>
      <c r="AE20" s="210">
        <f ca="1">OFFSET(Analítico!$B$147,,A20)</f>
        <v>3026416.9166026665</v>
      </c>
      <c r="AF20" s="110"/>
      <c r="AG20" s="110"/>
      <c r="AH20" s="171">
        <f t="shared" si="11"/>
        <v>5</v>
      </c>
    </row>
    <row r="21" spans="1:34" ht="15" x14ac:dyDescent="0.2">
      <c r="A21" s="191">
        <v>15</v>
      </c>
      <c r="B21" s="192">
        <f>IFERROR(IF(EDATE(B20,1)&gt;DATE(YEAR(Capa!$A$7),MONTH(Capa!$A$7),1),"",EDATE(B20,1)),"")</f>
        <v>46478</v>
      </c>
      <c r="C21" s="191">
        <f t="shared" si="16"/>
        <v>6</v>
      </c>
      <c r="D21" s="29"/>
      <c r="E21" s="191"/>
      <c r="F21" s="193"/>
      <c r="G21" s="191"/>
      <c r="H21" s="191"/>
      <c r="I21" s="191"/>
      <c r="K21" s="195" t="str">
        <f t="shared" si="8"/>
        <v>15ª Avaliação</v>
      </c>
      <c r="L21" s="195" t="str">
        <f t="shared" ca="1" si="9"/>
        <v>jul/2029 a set/2029</v>
      </c>
      <c r="M21" s="196">
        <f t="shared" ca="1" si="3"/>
        <v>47392</v>
      </c>
      <c r="O21" s="195" t="str">
        <f t="shared" ca="1" si="17"/>
        <v>15ª Parcela</v>
      </c>
      <c r="P21" s="197">
        <f t="shared" ca="1" si="18"/>
        <v>2775078.6349623166</v>
      </c>
      <c r="Q21" s="198">
        <f t="shared" ca="1" si="19"/>
        <v>47300</v>
      </c>
      <c r="R21" s="199" t="str">
        <f t="shared" ca="1" si="20"/>
        <v>Realização da 14ª reunião da CA e aprovação da liberação de parcela pelo supervisor.</v>
      </c>
      <c r="T21" s="110" t="str">
        <f t="shared" si="13"/>
        <v>Sim</v>
      </c>
      <c r="U21" s="110">
        <f t="shared" si="15"/>
        <v>15</v>
      </c>
      <c r="V21" s="110" t="str">
        <f>Cronogramas!T21</f>
        <v>Sim</v>
      </c>
      <c r="W21" s="110"/>
      <c r="X21" s="110">
        <f>COUNTIF(V$7:$V21,"Sim")</f>
        <v>6</v>
      </c>
      <c r="Y21" s="110">
        <f t="shared" si="10"/>
        <v>6</v>
      </c>
      <c r="Z21" s="181">
        <f t="shared" ca="1" si="14"/>
        <v>47300</v>
      </c>
      <c r="AA21" s="182">
        <f t="shared" ca="1" si="7"/>
        <v>47362</v>
      </c>
      <c r="AB21" s="203">
        <f ca="1">_xlfn.IFNA(IF(V21="Sim",(IFERROR(SUM(OFFSET(AE21,1,,MATCH("Sim",V22:$V$66,0),1))-AC21,0)+IF(Y21-$W$7=1,SUM($AE$6:AE21)-$AF$7,0)+IF(SUM(Y22:$Y$66)=0,SUM(AE22:$AE$66)-AC21+Analítico!$BK$146)),0),0)</f>
        <v>2649119.119808</v>
      </c>
      <c r="AC21" s="203">
        <f ca="1">IFERROR(IF(V21="Sim",IFERROR(SUM(OFFSET(AD21,1,,MATCH("Sim",T22:$T$66,0),1)),0)+IF(Y21-$W$7=1,SUM($AD$6:AD21),0)+IF(SUM(Y22:$Y$66)=0,SUM(AD22:$AD$66),0),0),0)</f>
        <v>0</v>
      </c>
      <c r="AD21" s="210">
        <f ca="1">SUM(OFFSET(Analítico!$B$10,0,A21,2,1))</f>
        <v>0</v>
      </c>
      <c r="AE21" s="210">
        <f ca="1">OFFSET(Analítico!$B$147,,A21)</f>
        <v>883039.70660266664</v>
      </c>
      <c r="AF21" s="110"/>
      <c r="AG21" s="110"/>
      <c r="AH21" s="171">
        <f t="shared" si="11"/>
        <v>6</v>
      </c>
    </row>
    <row r="22" spans="1:34" ht="15" x14ac:dyDescent="0.2">
      <c r="A22" s="191">
        <v>16</v>
      </c>
      <c r="B22" s="192">
        <f>IFERROR(IF(EDATE(B21,1)&gt;DATE(YEAR(Capa!$A$7),MONTH(Capa!$A$7),1),"",EDATE(B21,1)),"")</f>
        <v>46508</v>
      </c>
      <c r="C22" s="191">
        <f t="shared" si="16"/>
        <v>6</v>
      </c>
      <c r="D22" s="29"/>
      <c r="E22" s="191"/>
      <c r="F22" s="193"/>
      <c r="G22" s="191"/>
      <c r="H22" s="191"/>
      <c r="I22" s="191"/>
      <c r="K22" s="195" t="str">
        <f t="shared" si="8"/>
        <v>16ª Avaliação</v>
      </c>
      <c r="L22" s="195" t="str">
        <f t="shared" ca="1" si="9"/>
        <v>out/2029 a dez/2029</v>
      </c>
      <c r="M22" s="196">
        <f t="shared" ca="1" si="3"/>
        <v>47484</v>
      </c>
      <c r="O22" s="195" t="str">
        <f t="shared" ca="1" si="17"/>
        <v>16ª Parcela</v>
      </c>
      <c r="P22" s="197">
        <f t="shared" ca="1" si="18"/>
        <v>2788345.6496359473</v>
      </c>
      <c r="Q22" s="198">
        <f t="shared" ca="1" si="19"/>
        <v>47392</v>
      </c>
      <c r="R22" s="199" t="str">
        <f t="shared" ca="1" si="20"/>
        <v>Realização da 15ª reunião da CA e aprovação da liberação de parcela pelo supervisor.</v>
      </c>
      <c r="T22" s="110" t="str">
        <f t="shared" si="13"/>
        <v>Não</v>
      </c>
      <c r="U22" s="110">
        <f t="shared" si="15"/>
        <v>16</v>
      </c>
      <c r="V22" s="110" t="str">
        <f>Cronogramas!T22</f>
        <v>Não</v>
      </c>
      <c r="W22" s="110"/>
      <c r="X22" s="110">
        <f>COUNTIF(V$7:$V22,"Sim")</f>
        <v>6</v>
      </c>
      <c r="Y22" s="110" t="str">
        <f t="shared" si="10"/>
        <v/>
      </c>
      <c r="Z22" s="181">
        <f t="shared" ca="1" si="14"/>
        <v>47392</v>
      </c>
      <c r="AA22" s="182">
        <f t="shared" ca="1" si="7"/>
        <v>47453</v>
      </c>
      <c r="AB22" s="203">
        <f ca="1">_xlfn.IFNA(IF(V22="Sim",(IFERROR(SUM(OFFSET(AE22,1,,MATCH("Sim",V23:$V$66,0),1))-AC22,0)+IF(Y22-$W$7=1,SUM($AE$6:AE22)-$AF$7,0)+IF(SUM(Y23:$Y$66)=0,SUM(AE23:$AE$66)-AC22+Analítico!$BK$146)),0),0)</f>
        <v>0</v>
      </c>
      <c r="AC22" s="203">
        <f ca="1">IFERROR(IF(V22="Sim",IFERROR(SUM(OFFSET(AD22,1,,MATCH("Sim",T23:$T$66,0),1)),0)+IF(Y22-$W$7=1,SUM($AD$6:AD22),0)+IF(SUM(Y23:$Y$66)=0,SUM(AD23:$AD$66),0),0),0)</f>
        <v>0</v>
      </c>
      <c r="AD22" s="210">
        <f ca="1">SUM(OFFSET(Analítico!$B$10,0,A22,2,1))</f>
        <v>0</v>
      </c>
      <c r="AE22" s="210">
        <f ca="1">OFFSET(Analítico!$B$147,,A22)</f>
        <v>883039.70660266664</v>
      </c>
      <c r="AF22" s="110"/>
      <c r="AG22" s="110"/>
      <c r="AH22" s="171">
        <f t="shared" si="11"/>
        <v>6</v>
      </c>
    </row>
    <row r="23" spans="1:34" ht="15" x14ac:dyDescent="0.2">
      <c r="A23" s="191">
        <v>17</v>
      </c>
      <c r="B23" s="192">
        <f>IFERROR(IF(EDATE(B22,1)&gt;DATE(YEAR(Capa!$A$7),MONTH(Capa!$A$7),1),"",EDATE(B22,1)),"")</f>
        <v>46539</v>
      </c>
      <c r="C23" s="191">
        <f t="shared" si="16"/>
        <v>6</v>
      </c>
      <c r="D23" s="29"/>
      <c r="E23" s="191"/>
      <c r="F23" s="193"/>
      <c r="G23" s="191"/>
      <c r="H23" s="191"/>
      <c r="I23" s="191"/>
      <c r="K23" s="195" t="str">
        <f t="shared" si="8"/>
        <v>17ª Avaliação</v>
      </c>
      <c r="L23" s="195" t="str">
        <f t="shared" ca="1" si="9"/>
        <v>jan/2030 a mar/2030</v>
      </c>
      <c r="M23" s="196">
        <f t="shared" ca="1" si="3"/>
        <v>47574</v>
      </c>
      <c r="O23" s="195" t="str">
        <f t="shared" ca="1" si="17"/>
        <v>17ª Parcela</v>
      </c>
      <c r="P23" s="197">
        <f t="shared" ca="1" si="18"/>
        <v>3831029.6789832097</v>
      </c>
      <c r="Q23" s="198">
        <f t="shared" ca="1" si="19"/>
        <v>47484</v>
      </c>
      <c r="R23" s="199" t="str">
        <f t="shared" ca="1" si="20"/>
        <v>Realização da 16ª reunião da CA e aprovação da liberação de parcela pelo supervisor.</v>
      </c>
      <c r="T23" s="110" t="str">
        <f t="shared" si="13"/>
        <v>Não</v>
      </c>
      <c r="U23" s="110">
        <f t="shared" si="15"/>
        <v>17</v>
      </c>
      <c r="V23" s="110" t="str">
        <f>Cronogramas!T23</f>
        <v>Não</v>
      </c>
      <c r="W23" s="110"/>
      <c r="X23" s="110">
        <f>COUNTIF(V$7:$V23,"Sim")</f>
        <v>6</v>
      </c>
      <c r="Y23" s="110" t="str">
        <f t="shared" si="10"/>
        <v/>
      </c>
      <c r="Z23" s="181">
        <f t="shared" ca="1" si="14"/>
        <v>47484</v>
      </c>
      <c r="AA23" s="182">
        <f t="shared" ca="1" si="7"/>
        <v>47543</v>
      </c>
      <c r="AB23" s="203">
        <f ca="1">_xlfn.IFNA(IF(V23="Sim",(IFERROR(SUM(OFFSET(AE23,1,,MATCH("Sim",V24:$V$66,0),1))-AC23,0)+IF(Y23-$W$7=1,SUM($AE$6:AE23)-$AF$7,0)+IF(SUM(Y24:$Y$66)=0,SUM(AE24:$AE$66)-AC23+Analítico!$BK$146)),0),0)</f>
        <v>0</v>
      </c>
      <c r="AC23" s="203">
        <f ca="1">IFERROR(IF(V23="Sim",IFERROR(SUM(OFFSET(AD23,1,,MATCH("Sim",T24:$T$66,0),1)),0)+IF(Y23-$W$7=1,SUM($AD$6:AD23),0)+IF(SUM(Y24:$Y$66)=0,SUM(AD24:$AD$66),0),0),0)</f>
        <v>0</v>
      </c>
      <c r="AD23" s="210">
        <f ca="1">SUM(OFFSET(Analítico!$B$10,0,A23,2,1))</f>
        <v>0</v>
      </c>
      <c r="AE23" s="210">
        <f ca="1">OFFSET(Analítico!$B$147,,A23)</f>
        <v>883039.70660266664</v>
      </c>
      <c r="AF23" s="110"/>
      <c r="AG23" s="110"/>
      <c r="AH23" s="171">
        <f t="shared" si="11"/>
        <v>6</v>
      </c>
    </row>
    <row r="24" spans="1:34" ht="15" x14ac:dyDescent="0.2">
      <c r="A24" s="191">
        <v>18</v>
      </c>
      <c r="B24" s="192">
        <f>IFERROR(IF(EDATE(B23,1)&gt;DATE(YEAR(Capa!$A$7),MONTH(Capa!$A$7),1),"",EDATE(B23,1)),"")</f>
        <v>46569</v>
      </c>
      <c r="C24" s="191">
        <f t="shared" si="16"/>
        <v>7</v>
      </c>
      <c r="D24" s="29"/>
      <c r="E24" s="191"/>
      <c r="F24" s="191"/>
      <c r="G24" s="191"/>
      <c r="H24" s="191"/>
      <c r="I24" s="191"/>
      <c r="K24" s="195" t="str">
        <f t="shared" si="8"/>
        <v>18ª Avaliação</v>
      </c>
      <c r="L24" s="195" t="str">
        <f t="shared" ca="1" si="9"/>
        <v>abr/2030 a jun/2030</v>
      </c>
      <c r="M24" s="196">
        <f t="shared" ca="1" si="3"/>
        <v>47665</v>
      </c>
      <c r="O24" s="195" t="str">
        <f t="shared" ca="1" si="17"/>
        <v>18ª Parcela</v>
      </c>
      <c r="P24" s="197">
        <f t="shared" ca="1" si="18"/>
        <v>2823929.6789832097</v>
      </c>
      <c r="Q24" s="198">
        <f t="shared" ca="1" si="19"/>
        <v>47574</v>
      </c>
      <c r="R24" s="199" t="str">
        <f t="shared" ca="1" si="20"/>
        <v>Realização da 17ª reunião da CA e aprovação da liberação de parcela pelo supervisor.</v>
      </c>
      <c r="T24" s="110" t="str">
        <f t="shared" si="13"/>
        <v>Sim</v>
      </c>
      <c r="U24" s="110">
        <f t="shared" si="15"/>
        <v>18</v>
      </c>
      <c r="V24" s="110" t="str">
        <f>Cronogramas!T24</f>
        <v>Sim</v>
      </c>
      <c r="W24" s="110"/>
      <c r="X24" s="110">
        <f>COUNTIF(V$7:$V24,"Sim")</f>
        <v>7</v>
      </c>
      <c r="Y24" s="110">
        <f t="shared" si="10"/>
        <v>7</v>
      </c>
      <c r="Z24" s="181">
        <f t="shared" ca="1" si="14"/>
        <v>47574</v>
      </c>
      <c r="AA24" s="182">
        <f t="shared" ca="1" si="7"/>
        <v>47635</v>
      </c>
      <c r="AB24" s="203">
        <f ca="1">_xlfn.IFNA(IF(V24="Sim",(IFERROR(SUM(OFFSET(AE24,1,,MATCH("Sim",V25:$V$66,0),1))-AC24,0)+IF(Y24-$W$7=1,SUM($AE$6:AE24)-$AF$7,0)+IF(SUM(Y25:$Y$66)=0,SUM(AE25:$AE$66)-AC24+Analítico!$BK$146)),0),0)</f>
        <v>2660319.119808</v>
      </c>
      <c r="AC24" s="203">
        <f ca="1">IFERROR(IF(V24="Sim",IFERROR(SUM(OFFSET(AD24,1,,MATCH("Sim",T25:$T$66,0),1)),0)+IF(Y24-$W$7=1,SUM($AD$6:AD24),0)+IF(SUM(Y25:$Y$66)=0,SUM(AD25:$AD$66),0),0),0)</f>
        <v>0</v>
      </c>
      <c r="AD24" s="203">
        <f ca="1">SUM(OFFSET(Analítico!$B$10,0,A24,2,1))</f>
        <v>0</v>
      </c>
      <c r="AE24" s="203">
        <f ca="1">OFFSET(Analítico!$B$147,,A24)</f>
        <v>883039.70660266664</v>
      </c>
      <c r="AH24" s="171">
        <f t="shared" si="11"/>
        <v>7</v>
      </c>
    </row>
    <row r="25" spans="1:34" ht="15" x14ac:dyDescent="0.2">
      <c r="A25" s="191">
        <v>19</v>
      </c>
      <c r="B25" s="192">
        <f>IFERROR(IF(EDATE(B24,1)&gt;DATE(YEAR(Capa!$A$7),MONTH(Capa!$A$7),1),"",EDATE(B24,1)),"")</f>
        <v>46600</v>
      </c>
      <c r="C25" s="191">
        <f t="shared" si="16"/>
        <v>7</v>
      </c>
      <c r="D25" s="29"/>
      <c r="E25" s="191"/>
      <c r="F25" s="191"/>
      <c r="G25" s="191"/>
      <c r="H25" s="191"/>
      <c r="I25" s="191"/>
      <c r="K25" s="195" t="str">
        <f t="shared" si="8"/>
        <v>19ª Avaliação</v>
      </c>
      <c r="L25" s="195" t="str">
        <f t="shared" ca="1" si="9"/>
        <v>jul/2030 a set/2030</v>
      </c>
      <c r="M25" s="196">
        <f t="shared" ca="1" si="3"/>
        <v>47757</v>
      </c>
      <c r="O25" s="195" t="str">
        <f t="shared" ca="1" si="17"/>
        <v>19ª Parcela</v>
      </c>
      <c r="P25" s="197">
        <f t="shared" ca="1" si="18"/>
        <v>2835129.6789832097</v>
      </c>
      <c r="Q25" s="198">
        <f t="shared" ca="1" si="19"/>
        <v>47665</v>
      </c>
      <c r="R25" s="199" t="str">
        <f t="shared" ca="1" si="20"/>
        <v>Realização da 18ª reunião da CA e aprovação da liberação de parcela pelo supervisor.</v>
      </c>
      <c r="T25" s="110" t="str">
        <f t="shared" si="13"/>
        <v>Não</v>
      </c>
      <c r="U25" s="110">
        <f t="shared" si="15"/>
        <v>19</v>
      </c>
      <c r="V25" s="110" t="str">
        <f>Cronogramas!T25</f>
        <v>Não</v>
      </c>
      <c r="W25" s="110"/>
      <c r="X25" s="110">
        <f>COUNTIF(V$7:$V25,"Sim")</f>
        <v>7</v>
      </c>
      <c r="Y25" s="110" t="str">
        <f t="shared" si="10"/>
        <v/>
      </c>
      <c r="Z25" s="181">
        <f t="shared" ca="1" si="14"/>
        <v>47665</v>
      </c>
      <c r="AA25" s="182">
        <f t="shared" ca="1" si="7"/>
        <v>47727</v>
      </c>
      <c r="AB25" s="203">
        <f ca="1">_xlfn.IFNA(IF(V25="Sim",(IFERROR(SUM(OFFSET(AE25,1,,MATCH("Sim",V26:$V$66,0),1))-AC25,0)+IF(Y25-$W$7=1,SUM($AE$6:AE25)-$AF$7,0)+IF(SUM(Y26:$Y$66)=0,SUM(AE26:$AE$66)-AC25+Analítico!$BK$146)),0),0)</f>
        <v>0</v>
      </c>
      <c r="AC25" s="203">
        <f ca="1">IFERROR(IF(V25="Sim",IFERROR(SUM(OFFSET(AD25,1,,MATCH("Sim",T26:$T$66,0),1)),0)+IF(Y25-$W$7=1,SUM($AD$6:AD25),0)+IF(SUM(Y26:$Y$66)=0,SUM(AD26:$AD$66),0),0),0)</f>
        <v>0</v>
      </c>
      <c r="AD25" s="203">
        <f ca="1">SUM(OFFSET(Analítico!$B$10,0,A25,2,1))</f>
        <v>0</v>
      </c>
      <c r="AE25" s="203">
        <f ca="1">OFFSET(Analítico!$B$147,,A25)</f>
        <v>883039.70660266664</v>
      </c>
      <c r="AH25" s="171">
        <f t="shared" si="11"/>
        <v>7</v>
      </c>
    </row>
    <row r="26" spans="1:34" ht="15" x14ac:dyDescent="0.2">
      <c r="A26" s="191">
        <v>20</v>
      </c>
      <c r="B26" s="192">
        <f>IFERROR(IF(EDATE(B25,1)&gt;DATE(YEAR(Capa!$A$7),MONTH(Capa!$A$7),1),"",EDATE(B25,1)),"")</f>
        <v>46631</v>
      </c>
      <c r="C26" s="191">
        <f t="shared" si="16"/>
        <v>7</v>
      </c>
      <c r="D26" s="29"/>
      <c r="E26" s="191"/>
      <c r="F26" s="191"/>
      <c r="G26" s="191"/>
      <c r="H26" s="191"/>
      <c r="I26" s="191"/>
      <c r="K26" s="195" t="str">
        <f t="shared" si="8"/>
        <v>20ª Avaliação</v>
      </c>
      <c r="L26" s="195" t="str">
        <f t="shared" ca="1" si="9"/>
        <v>out/2030 a dez/2030</v>
      </c>
      <c r="M26" s="196">
        <f t="shared" ca="1" si="3"/>
        <v>47849</v>
      </c>
      <c r="O26" s="195" t="str">
        <f t="shared" ca="1" si="17"/>
        <v>20ª Parcela</v>
      </c>
      <c r="P26" s="197">
        <f t="shared" ca="1" si="18"/>
        <v>3070646.5948655186</v>
      </c>
      <c r="Q26" s="198">
        <f t="shared" ca="1" si="19"/>
        <v>47757</v>
      </c>
      <c r="R26" s="199" t="str">
        <f t="shared" ca="1" si="20"/>
        <v>Realização da 19ª reunião da CA e aprovação da liberação de parcela pelo supervisor.</v>
      </c>
      <c r="T26" s="110" t="str">
        <f t="shared" si="13"/>
        <v>Não</v>
      </c>
      <c r="U26" s="110">
        <f t="shared" si="15"/>
        <v>20</v>
      </c>
      <c r="V26" s="110" t="str">
        <f>Cronogramas!T26</f>
        <v>Não</v>
      </c>
      <c r="W26" s="110"/>
      <c r="X26" s="110">
        <f>COUNTIF(V$7:$V26,"Sim")</f>
        <v>7</v>
      </c>
      <c r="Y26" s="110" t="str">
        <f t="shared" si="10"/>
        <v/>
      </c>
      <c r="Z26" s="181">
        <f t="shared" ca="1" si="14"/>
        <v>47757</v>
      </c>
      <c r="AA26" s="182">
        <f t="shared" ca="1" si="7"/>
        <v>47818</v>
      </c>
      <c r="AB26" s="203">
        <f ca="1">_xlfn.IFNA(IF(V26="Sim",(IFERROR(SUM(OFFSET(AE26,1,,MATCH("Sim",V27:$V$66,0),1))-AC26,0)+IF(Y26-$W$7=1,SUM($AE$6:AE26)-$AF$7,0)+IF(SUM(Y27:$Y$66)=0,SUM(AE27:$AE$66)-AC26+Analítico!$BK$146)),0),0)</f>
        <v>0</v>
      </c>
      <c r="AC26" s="203">
        <f ca="1">IFERROR(IF(V26="Sim",IFERROR(SUM(OFFSET(AD26,1,,MATCH("Sim",T27:$T$66,0),1)),0)+IF(Y26-$W$7=1,SUM($AD$6:AD26),0)+IF(SUM(Y27:$Y$66)=0,SUM(AD27:$AD$66),0),0),0)</f>
        <v>0</v>
      </c>
      <c r="AD26" s="203">
        <f ca="1">SUM(OFFSET(Analítico!$B$10,0,A26,2,1))</f>
        <v>0</v>
      </c>
      <c r="AE26" s="203">
        <f ca="1">OFFSET(Analítico!$B$147,,A26)</f>
        <v>894239.70660266664</v>
      </c>
      <c r="AH26" s="171">
        <f t="shared" si="11"/>
        <v>7</v>
      </c>
    </row>
    <row r="27" spans="1:34" ht="15" x14ac:dyDescent="0.2">
      <c r="A27" s="191">
        <v>21</v>
      </c>
      <c r="B27" s="192">
        <f>IFERROR(IF(EDATE(B26,1)&gt;DATE(YEAR(Capa!$A$7),MONTH(Capa!$A$7),1),"",EDATE(B26,1)),"")</f>
        <v>46661</v>
      </c>
      <c r="C27" s="191">
        <f t="shared" si="16"/>
        <v>8</v>
      </c>
      <c r="D27" s="29"/>
      <c r="E27" s="191"/>
      <c r="F27" s="191"/>
      <c r="G27" s="191"/>
      <c r="H27" s="191"/>
      <c r="I27" s="191"/>
      <c r="K27" s="195" t="str">
        <f t="shared" si="8"/>
        <v>21ª Avaliação</v>
      </c>
      <c r="L27" s="195" t="str">
        <f t="shared" ca="1" si="9"/>
        <v>jan/2031 a jan/2031</v>
      </c>
      <c r="M27" s="196">
        <f t="shared" ca="1" si="3"/>
        <v>47880</v>
      </c>
      <c r="O27" s="195" t="str">
        <f t="shared" ca="1" si="17"/>
        <v/>
      </c>
      <c r="P27" s="197" t="str">
        <f t="shared" ca="1" si="18"/>
        <v/>
      </c>
      <c r="Q27" s="198" t="str">
        <f t="shared" ca="1" si="19"/>
        <v/>
      </c>
      <c r="R27" s="199" t="str">
        <f t="shared" ca="1" si="20"/>
        <v/>
      </c>
      <c r="T27" s="110" t="str">
        <f t="shared" si="13"/>
        <v>Sim</v>
      </c>
      <c r="U27" s="110">
        <f t="shared" si="15"/>
        <v>21</v>
      </c>
      <c r="V27" s="110" t="str">
        <f>Cronogramas!T27</f>
        <v>Sim</v>
      </c>
      <c r="W27" s="110"/>
      <c r="X27" s="110">
        <f>COUNTIF(V$7:$V27,"Sim")</f>
        <v>8</v>
      </c>
      <c r="Y27" s="110">
        <f t="shared" si="10"/>
        <v>8</v>
      </c>
      <c r="Z27" s="181">
        <f t="shared" ca="1" si="14"/>
        <v>47849</v>
      </c>
      <c r="AA27" s="182">
        <f t="shared" ca="1" si="7"/>
        <v>47849</v>
      </c>
      <c r="AB27" s="203">
        <f ca="1">_xlfn.IFNA(IF(V27="Sim",(IFERROR(SUM(OFFSET(AE27,1,,MATCH("Sim",V28:$V$66,0),1))-AC27,0)+IF(Y27-$W$7=1,SUM($AE$6:AE27)-$AF$7,0)+IF(SUM(Y28:$Y$66)=0,SUM(AE28:$AE$66)-AC27+Analítico!$BK$146)),0),0)</f>
        <v>2671078.2409153068</v>
      </c>
      <c r="AC27" s="203">
        <f ca="1">IFERROR(IF(V27="Sim",IFERROR(SUM(OFFSET(AD27,1,,MATCH("Sim",T28:$T$66,0),1)),0)+IF(Y27-$W$7=1,SUM($AD$6:AD27),0)+IF(SUM(Y28:$Y$66)=0,SUM(AD28:$AD$66),0),0),0)</f>
        <v>0</v>
      </c>
      <c r="AD27" s="203">
        <f ca="1">SUM(OFFSET(Analítico!$B$10,0,A27,2,1))</f>
        <v>0</v>
      </c>
      <c r="AE27" s="203">
        <f ca="1">OFFSET(Analítico!$B$147,,A27)</f>
        <v>883039.70660266664</v>
      </c>
      <c r="AH27" s="171">
        <f t="shared" si="11"/>
        <v>8</v>
      </c>
    </row>
    <row r="28" spans="1:34" ht="15" x14ac:dyDescent="0.2">
      <c r="A28" s="191">
        <v>22</v>
      </c>
      <c r="B28" s="192">
        <f>IFERROR(IF(EDATE(B27,1)&gt;DATE(YEAR(Capa!$A$7),MONTH(Capa!$A$7),1),"",EDATE(B27,1)),"")</f>
        <v>46692</v>
      </c>
      <c r="C28" s="191">
        <f t="shared" si="16"/>
        <v>8</v>
      </c>
      <c r="D28" s="29"/>
      <c r="E28" s="191"/>
      <c r="F28" s="191"/>
      <c r="G28" s="191"/>
      <c r="H28" s="191"/>
      <c r="I28" s="191"/>
      <c r="K28" s="195" t="str">
        <f t="shared" si="8"/>
        <v/>
      </c>
      <c r="L28" s="195" t="str">
        <f t="shared" si="9"/>
        <v/>
      </c>
      <c r="M28" s="196" t="str">
        <f t="shared" ca="1" si="3"/>
        <v/>
      </c>
      <c r="O28" s="195" t="str">
        <f t="shared" ca="1" si="17"/>
        <v/>
      </c>
      <c r="P28" s="197" t="str">
        <f t="shared" ca="1" si="18"/>
        <v/>
      </c>
      <c r="Q28" s="198" t="str">
        <f t="shared" ca="1" si="19"/>
        <v/>
      </c>
      <c r="R28" s="199" t="str">
        <f t="shared" ca="1" si="20"/>
        <v/>
      </c>
      <c r="T28" s="110" t="str">
        <f t="shared" si="13"/>
        <v>Não</v>
      </c>
      <c r="U28" s="110" t="str">
        <f t="shared" si="15"/>
        <v/>
      </c>
      <c r="V28" s="110" t="str">
        <f>Cronogramas!T28</f>
        <v>Não</v>
      </c>
      <c r="W28" s="110"/>
      <c r="X28" s="110">
        <f>COUNTIF(V$7:$V28,"Sim")</f>
        <v>8</v>
      </c>
      <c r="Y28" s="110" t="str">
        <f t="shared" si="10"/>
        <v/>
      </c>
      <c r="Z28" s="181" t="str">
        <f t="shared" si="14"/>
        <v/>
      </c>
      <c r="AA28" s="182" t="str">
        <f t="shared" ca="1" si="7"/>
        <v/>
      </c>
      <c r="AB28" s="203">
        <f ca="1">_xlfn.IFNA(IF(V28="Sim",(IFERROR(SUM(OFFSET(AE28,1,,MATCH("Sim",V29:$V$66,0),1))-AC28,0)+IF(Y28-$W$7=1,SUM($AE$6:AE28)-$AF$7,0)+IF(SUM(Y29:$Y$66)=0,SUM(AE29:$AE$66)-AC28+Analítico!$BK$146)),0),0)</f>
        <v>0</v>
      </c>
      <c r="AC28" s="203">
        <f ca="1">IFERROR(IF(V28="Sim",IFERROR(SUM(OFFSET(AD28,1,,MATCH("Sim",T29:$T$66,0),1)),0)+IF(Y28-$W$7=1,SUM($AD$6:AD28),0)+IF(SUM(Y29:$Y$66)=0,SUM(AD29:$AD$66),0),0),0)</f>
        <v>0</v>
      </c>
      <c r="AD28" s="203">
        <f ca="1">SUM(OFFSET(Analítico!$B$10,0,A28,2,1))</f>
        <v>0</v>
      </c>
      <c r="AE28" s="203">
        <f ca="1">OFFSET(Analítico!$B$147,,A28)</f>
        <v>883039.70660266664</v>
      </c>
      <c r="AH28" s="171">
        <f t="shared" si="11"/>
        <v>8</v>
      </c>
    </row>
    <row r="29" spans="1:34" ht="15" x14ac:dyDescent="0.2">
      <c r="A29" s="191">
        <v>23</v>
      </c>
      <c r="B29" s="192">
        <f>IFERROR(IF(EDATE(B28,1)&gt;DATE(YEAR(Capa!$A$7),MONTH(Capa!$A$7),1),"",EDATE(B28,1)),"")</f>
        <v>46722</v>
      </c>
      <c r="C29" s="191">
        <f t="shared" si="16"/>
        <v>8</v>
      </c>
      <c r="D29" s="29"/>
      <c r="E29" s="191"/>
      <c r="F29" s="191"/>
      <c r="G29" s="191"/>
      <c r="H29" s="191"/>
      <c r="I29" s="191"/>
      <c r="K29" s="195" t="str">
        <f t="shared" si="8"/>
        <v/>
      </c>
      <c r="L29" s="195" t="str">
        <f t="shared" si="9"/>
        <v/>
      </c>
      <c r="M29" s="196" t="str">
        <f t="shared" ca="1" si="3"/>
        <v/>
      </c>
      <c r="O29" s="195" t="str">
        <f t="shared" ca="1" si="17"/>
        <v/>
      </c>
      <c r="P29" s="197" t="str">
        <f t="shared" ca="1" si="18"/>
        <v/>
      </c>
      <c r="Q29" s="198" t="str">
        <f t="shared" ca="1" si="19"/>
        <v/>
      </c>
      <c r="R29" s="199" t="str">
        <f t="shared" ca="1" si="20"/>
        <v/>
      </c>
      <c r="T29" s="110" t="str">
        <f t="shared" si="13"/>
        <v>Não</v>
      </c>
      <c r="U29" s="110" t="str">
        <f t="shared" si="15"/>
        <v/>
      </c>
      <c r="V29" s="110" t="str">
        <f>Cronogramas!T29</f>
        <v>Não</v>
      </c>
      <c r="W29" s="110"/>
      <c r="X29" s="110">
        <f>COUNTIF(V$7:$V29,"Sim")</f>
        <v>8</v>
      </c>
      <c r="Y29" s="110" t="str">
        <f t="shared" si="10"/>
        <v/>
      </c>
      <c r="Z29" s="181" t="str">
        <f t="shared" si="14"/>
        <v/>
      </c>
      <c r="AA29" s="182" t="str">
        <f t="shared" ca="1" si="7"/>
        <v/>
      </c>
      <c r="AB29" s="203">
        <f ca="1">_xlfn.IFNA(IF(V29="Sim",(IFERROR(SUM(OFFSET(AE29,1,,MATCH("Sim",V30:$V$66,0),1))-AC29,0)+IF(Y29-$W$7=1,SUM($AE$6:AE29)-$AF$7,0)+IF(SUM(Y30:$Y$66)=0,SUM(AE30:$AE$66)-AC29+Analítico!$BK$146)),0),0)</f>
        <v>0</v>
      </c>
      <c r="AC29" s="203">
        <f ca="1">IFERROR(IF(V29="Sim",IFERROR(SUM(OFFSET(AD29,1,,MATCH("Sim",T30:$T$66,0),1)),0)+IF(Y29-$W$7=1,SUM($AD$6:AD29),0)+IF(SUM(Y30:$Y$66)=0,SUM(AD30:$AD$66),0),0),0)</f>
        <v>0</v>
      </c>
      <c r="AD29" s="203">
        <f ca="1">SUM(OFFSET(Analítico!$B$10,0,A29,2,1))</f>
        <v>0</v>
      </c>
      <c r="AE29" s="203">
        <f ca="1">OFFSET(Analítico!$B$147,,A29)</f>
        <v>895539.70660266664</v>
      </c>
      <c r="AH29" s="171">
        <f t="shared" si="11"/>
        <v>8</v>
      </c>
    </row>
    <row r="30" spans="1:34" ht="15" x14ac:dyDescent="0.2">
      <c r="A30" s="191">
        <v>24</v>
      </c>
      <c r="B30" s="192">
        <f>IFERROR(IF(EDATE(B29,1)&gt;DATE(YEAR(Capa!$A$7),MONTH(Capa!$A$7),1),"",EDATE(B29,1)),"")</f>
        <v>46753</v>
      </c>
      <c r="C30" s="191">
        <f t="shared" si="16"/>
        <v>9</v>
      </c>
      <c r="D30" s="29"/>
      <c r="E30" s="191"/>
      <c r="F30" s="191"/>
      <c r="G30" s="191"/>
      <c r="H30" s="191"/>
      <c r="I30" s="191"/>
      <c r="K30" s="195" t="str">
        <f t="shared" si="8"/>
        <v/>
      </c>
      <c r="L30" s="195" t="str">
        <f t="shared" si="9"/>
        <v/>
      </c>
      <c r="M30" s="196" t="str">
        <f t="shared" ca="1" si="3"/>
        <v/>
      </c>
      <c r="O30" s="195" t="str">
        <f t="shared" ca="1" si="17"/>
        <v/>
      </c>
      <c r="P30" s="197" t="str">
        <f t="shared" ca="1" si="18"/>
        <v/>
      </c>
      <c r="Q30" s="198" t="str">
        <f t="shared" ca="1" si="19"/>
        <v/>
      </c>
      <c r="R30" s="199" t="str">
        <f t="shared" ca="1" si="20"/>
        <v/>
      </c>
      <c r="T30" s="110" t="str">
        <f t="shared" si="13"/>
        <v>Sim</v>
      </c>
      <c r="U30" s="110" t="str">
        <f t="shared" si="15"/>
        <v/>
      </c>
      <c r="V30" s="110" t="str">
        <f>Cronogramas!T30</f>
        <v>Sim</v>
      </c>
      <c r="W30" s="110"/>
      <c r="X30" s="110">
        <f>COUNTIF(V$7:$V30,"Sim")</f>
        <v>9</v>
      </c>
      <c r="Y30" s="110">
        <f t="shared" si="10"/>
        <v>9</v>
      </c>
      <c r="Z30" s="181" t="str">
        <f t="shared" si="14"/>
        <v/>
      </c>
      <c r="AA30" s="182" t="str">
        <f t="shared" ca="1" si="7"/>
        <v/>
      </c>
      <c r="AB30" s="203">
        <f ca="1">_xlfn.IFNA(IF(V30="Sim",(IFERROR(SUM(OFFSET(AE30,1,,MATCH("Sim",V31:$V$66,0),1))-AC30,0)+IF(Y30-$W$7=1,SUM($AE$6:AE30)-$AF$7,0)+IF(SUM(Y31:$Y$66)=0,SUM(AE31:$AE$66)-AC30+Analítico!$BK$146)),0),0)</f>
        <v>3695046.48312992</v>
      </c>
      <c r="AC30" s="203">
        <f ca="1">IFERROR(IF(V30="Sim",IFERROR(SUM(OFFSET(AD30,1,,MATCH("Sim",T31:$T$66,0),1)),0)+IF(Y30-$W$7=1,SUM($AD$6:AD30),0)+IF(SUM(Y31:$Y$66)=0,SUM(AD31:$AD$66),0),0),0)</f>
        <v>0</v>
      </c>
      <c r="AD30" s="203">
        <f ca="1">SUM(OFFSET(Analítico!$B$10,0,A30,2,1))</f>
        <v>0</v>
      </c>
      <c r="AE30" s="203">
        <f ca="1">OFFSET(Analítico!$B$147,,A30)</f>
        <v>892498.82770997332</v>
      </c>
      <c r="AH30" s="171">
        <f t="shared" si="11"/>
        <v>9</v>
      </c>
    </row>
    <row r="31" spans="1:34" ht="15" x14ac:dyDescent="0.2">
      <c r="A31" s="191">
        <v>25</v>
      </c>
      <c r="B31" s="192">
        <f>IFERROR(IF(EDATE(B30,1)&gt;DATE(YEAR(Capa!$A$7),MONTH(Capa!$A$7),1),"",EDATE(B30,1)),"")</f>
        <v>46784</v>
      </c>
      <c r="C31" s="191">
        <f t="shared" si="16"/>
        <v>9</v>
      </c>
      <c r="D31" s="29"/>
      <c r="E31" s="191"/>
      <c r="F31" s="191"/>
      <c r="G31" s="191"/>
      <c r="H31" s="191"/>
      <c r="I31" s="191"/>
      <c r="K31" s="195" t="str">
        <f t="shared" si="8"/>
        <v/>
      </c>
      <c r="L31" s="195" t="str">
        <f t="shared" si="9"/>
        <v/>
      </c>
      <c r="M31" s="196" t="str">
        <f t="shared" ca="1" si="3"/>
        <v/>
      </c>
      <c r="O31" s="195" t="str">
        <f t="shared" ca="1" si="17"/>
        <v/>
      </c>
      <c r="P31" s="197" t="str">
        <f t="shared" ca="1" si="18"/>
        <v/>
      </c>
      <c r="Q31" s="198" t="str">
        <f t="shared" ca="1" si="19"/>
        <v/>
      </c>
      <c r="R31" s="199" t="str">
        <f t="shared" ca="1" si="20"/>
        <v/>
      </c>
      <c r="T31" s="110" t="str">
        <f t="shared" si="13"/>
        <v>Não</v>
      </c>
      <c r="U31" s="110" t="str">
        <f t="shared" si="15"/>
        <v/>
      </c>
      <c r="V31" s="110" t="str">
        <f>Cronogramas!T31</f>
        <v>Não</v>
      </c>
      <c r="W31" s="110"/>
      <c r="X31" s="110">
        <f>COUNTIF(V$7:$V31,"Sim")</f>
        <v>9</v>
      </c>
      <c r="Y31" s="110" t="str">
        <f t="shared" si="10"/>
        <v/>
      </c>
      <c r="Z31" s="181" t="str">
        <f t="shared" si="14"/>
        <v/>
      </c>
      <c r="AA31" s="182" t="str">
        <f t="shared" ca="1" si="7"/>
        <v/>
      </c>
      <c r="AB31" s="203">
        <f ca="1">_xlfn.IFNA(IF(V31="Sim",(IFERROR(SUM(OFFSET(AE31,1,,MATCH("Sim",V32:$V$66,0),1))-AC31,0)+IF(Y31-$W$7=1,SUM($AE$6:AE31)-$AF$7,0)+IF(SUM(Y32:$Y$66)=0,SUM(AE32:$AE$66)-AC31+Analítico!$BK$146)),0),0)</f>
        <v>0</v>
      </c>
      <c r="AC31" s="203">
        <f ca="1">IFERROR(IF(V31="Sim",IFERROR(SUM(OFFSET(AD31,1,,MATCH("Sim",T32:$T$66,0),1)),0)+IF(Y31-$W$7=1,SUM($AD$6:AD31),0)+IF(SUM(Y32:$Y$66)=0,SUM(AD32:$AD$66),0),0),0)</f>
        <v>0</v>
      </c>
      <c r="AD31" s="203">
        <f ca="1">SUM(OFFSET(Analítico!$B$10,0,A31,2,1))</f>
        <v>0</v>
      </c>
      <c r="AE31" s="203">
        <f ca="1">OFFSET(Analítico!$B$147,,A31)</f>
        <v>901548.82770997332</v>
      </c>
      <c r="AH31" s="171">
        <f t="shared" si="11"/>
        <v>9</v>
      </c>
    </row>
    <row r="32" spans="1:34" ht="15" x14ac:dyDescent="0.2">
      <c r="A32" s="191">
        <v>26</v>
      </c>
      <c r="B32" s="192">
        <f>IFERROR(IF(EDATE(B31,1)&gt;DATE(YEAR(Capa!$A$7),MONTH(Capa!$A$7),1),"",EDATE(B31,1)),"")</f>
        <v>46813</v>
      </c>
      <c r="C32" s="191">
        <f t="shared" si="16"/>
        <v>9</v>
      </c>
      <c r="D32" s="29"/>
      <c r="E32" s="191"/>
      <c r="F32" s="191"/>
      <c r="G32" s="191"/>
      <c r="H32" s="191"/>
      <c r="I32" s="191"/>
      <c r="K32" s="195" t="str">
        <f t="shared" si="8"/>
        <v/>
      </c>
      <c r="L32" s="195" t="str">
        <f t="shared" si="9"/>
        <v/>
      </c>
      <c r="M32" s="196" t="str">
        <f t="shared" ca="1" si="3"/>
        <v/>
      </c>
      <c r="O32" s="195" t="str">
        <f t="shared" ca="1" si="17"/>
        <v/>
      </c>
      <c r="P32" s="197" t="str">
        <f t="shared" ca="1" si="18"/>
        <v/>
      </c>
      <c r="Q32" s="198" t="str">
        <f t="shared" ca="1" si="19"/>
        <v/>
      </c>
      <c r="R32" s="199" t="str">
        <f t="shared" ca="1" si="20"/>
        <v/>
      </c>
      <c r="T32" s="110" t="str">
        <f t="shared" si="13"/>
        <v>Não</v>
      </c>
      <c r="U32" s="110" t="str">
        <f t="shared" si="15"/>
        <v/>
      </c>
      <c r="V32" s="110" t="str">
        <f>Cronogramas!T32</f>
        <v>Não</v>
      </c>
      <c r="W32" s="110"/>
      <c r="X32" s="110">
        <f>COUNTIF(V$7:$V32,"Sim")</f>
        <v>9</v>
      </c>
      <c r="Y32" s="110" t="str">
        <f t="shared" si="10"/>
        <v/>
      </c>
      <c r="Z32" s="181" t="str">
        <f t="shared" si="14"/>
        <v/>
      </c>
      <c r="AA32" s="182" t="str">
        <f t="shared" ca="1" si="7"/>
        <v/>
      </c>
      <c r="AB32" s="203">
        <f ca="1">_xlfn.IFNA(IF(V32="Sim",(IFERROR(SUM(OFFSET(AE32,1,,MATCH("Sim",V33:$V$66,0),1))-AC32,0)+IF(Y32-$W$7=1,SUM($AE$6:AE32)-$AF$7,0)+IF(SUM(Y33:$Y$66)=0,SUM(AE33:$AE$66)-AC32+Analítico!$BK$146)),0),0)</f>
        <v>0</v>
      </c>
      <c r="AC32" s="203">
        <f ca="1">IFERROR(IF(V32="Sim",IFERROR(SUM(OFFSET(AD32,1,,MATCH("Sim",T33:$T$66,0),1)),0)+IF(Y32-$W$7=1,SUM($AD$6:AD32),0)+IF(SUM(Y33:$Y$66)=0,SUM(AD33:$AD$66),0),0),0)</f>
        <v>0</v>
      </c>
      <c r="AD32" s="203">
        <f ca="1">SUM(OFFSET(Analítico!$B$10,0,A32,2,1))</f>
        <v>0</v>
      </c>
      <c r="AE32" s="203">
        <f ca="1">OFFSET(Analítico!$B$147,,A32)</f>
        <v>1891948.8277099733</v>
      </c>
      <c r="AH32" s="171">
        <f t="shared" si="11"/>
        <v>9</v>
      </c>
    </row>
    <row r="33" spans="1:34" ht="15" x14ac:dyDescent="0.2">
      <c r="A33" s="191">
        <v>27</v>
      </c>
      <c r="B33" s="192">
        <f>IFERROR(IF(EDATE(B32,1)&gt;DATE(YEAR(Capa!$A$7),MONTH(Capa!$A$7),1),"",EDATE(B32,1)),"")</f>
        <v>46844</v>
      </c>
      <c r="C33" s="191">
        <f t="shared" si="16"/>
        <v>10</v>
      </c>
      <c r="D33" s="29"/>
      <c r="E33" s="191"/>
      <c r="F33" s="191"/>
      <c r="G33" s="191"/>
      <c r="H33" s="191"/>
      <c r="I33" s="191"/>
      <c r="K33" s="195" t="str">
        <f t="shared" si="8"/>
        <v/>
      </c>
      <c r="L33" s="195" t="str">
        <f t="shared" si="9"/>
        <v/>
      </c>
      <c r="M33" s="196" t="str">
        <f t="shared" ca="1" si="3"/>
        <v/>
      </c>
      <c r="O33" s="195" t="str">
        <f t="shared" ca="1" si="17"/>
        <v/>
      </c>
      <c r="P33" s="197" t="str">
        <f t="shared" ca="1" si="18"/>
        <v/>
      </c>
      <c r="Q33" s="198" t="str">
        <f t="shared" ca="1" si="19"/>
        <v/>
      </c>
      <c r="R33" s="199" t="str">
        <f t="shared" ca="1" si="20"/>
        <v/>
      </c>
      <c r="T33" s="110" t="str">
        <f t="shared" si="13"/>
        <v>Sim</v>
      </c>
      <c r="U33" s="110" t="str">
        <f t="shared" si="15"/>
        <v/>
      </c>
      <c r="V33" s="110" t="str">
        <f>Cronogramas!T33</f>
        <v>Sim</v>
      </c>
      <c r="W33" s="110"/>
      <c r="X33" s="110">
        <f>COUNTIF(V$7:$V33,"Sim")</f>
        <v>10</v>
      </c>
      <c r="Y33" s="110">
        <f t="shared" si="10"/>
        <v>10</v>
      </c>
      <c r="Z33" s="181" t="str">
        <f t="shared" si="14"/>
        <v/>
      </c>
      <c r="AA33" s="182" t="str">
        <f t="shared" ca="1" si="7"/>
        <v/>
      </c>
      <c r="AB33" s="203">
        <f ca="1">_xlfn.IFNA(IF(V33="Sim",(IFERROR(SUM(OFFSET(AE33,1,,MATCH("Sim",V34:$V$66,0),1))-AC33,0)+IF(Y33-$W$7=1,SUM($AE$6:AE33)-$AF$7,0)+IF(SUM(Y34:$Y$66)=0,SUM(AE34:$AE$66)-AC33+Analítico!$BK$146)),0),0)</f>
        <v>2704646.48312992</v>
      </c>
      <c r="AC33" s="203">
        <f ca="1">IFERROR(IF(V33="Sim",IFERROR(SUM(OFFSET(AD33,1,,MATCH("Sim",T34:$T$66,0),1)),0)+IF(Y33-$W$7=1,SUM($AD$6:AD33),0)+IF(SUM(Y34:$Y$66)=0,SUM(AD34:$AD$66),0),0),0)</f>
        <v>0</v>
      </c>
      <c r="AD33" s="203">
        <f ca="1">SUM(OFFSET(Analítico!$B$10,0,A33,2,1))</f>
        <v>0</v>
      </c>
      <c r="AE33" s="203">
        <f ca="1">OFFSET(Analítico!$B$147,,A33)</f>
        <v>901548.82770997332</v>
      </c>
      <c r="AH33" s="171">
        <f t="shared" si="11"/>
        <v>10</v>
      </c>
    </row>
    <row r="34" spans="1:34" ht="15" x14ac:dyDescent="0.2">
      <c r="A34" s="191">
        <v>28</v>
      </c>
      <c r="B34" s="192">
        <f>IFERROR(IF(EDATE(B33,1)&gt;DATE(YEAR(Capa!$A$7),MONTH(Capa!$A$7),1),"",EDATE(B33,1)),"")</f>
        <v>46874</v>
      </c>
      <c r="C34" s="191">
        <f t="shared" si="16"/>
        <v>10</v>
      </c>
      <c r="D34" s="29"/>
      <c r="E34" s="191"/>
      <c r="F34" s="191"/>
      <c r="G34" s="191"/>
      <c r="H34" s="191"/>
      <c r="I34" s="191"/>
      <c r="K34" s="195" t="str">
        <f t="shared" si="8"/>
        <v/>
      </c>
      <c r="L34" s="195" t="str">
        <f t="shared" si="9"/>
        <v/>
      </c>
      <c r="M34" s="196" t="str">
        <f t="shared" ca="1" si="3"/>
        <v/>
      </c>
      <c r="O34" s="195" t="str">
        <f t="shared" ca="1" si="17"/>
        <v/>
      </c>
      <c r="P34" s="197" t="str">
        <f t="shared" ca="1" si="18"/>
        <v/>
      </c>
      <c r="Q34" s="198" t="str">
        <f t="shared" ca="1" si="19"/>
        <v/>
      </c>
      <c r="R34" s="199" t="str">
        <f t="shared" ca="1" si="20"/>
        <v/>
      </c>
      <c r="T34" s="110" t="str">
        <f t="shared" si="13"/>
        <v>Não</v>
      </c>
      <c r="U34" s="110" t="str">
        <f t="shared" si="15"/>
        <v/>
      </c>
      <c r="V34" s="110" t="str">
        <f>Cronogramas!T34</f>
        <v>Não</v>
      </c>
      <c r="W34" s="110"/>
      <c r="X34" s="110">
        <f>COUNTIF(V$7:$V34,"Sim")</f>
        <v>10</v>
      </c>
      <c r="Y34" s="110" t="str">
        <f t="shared" si="10"/>
        <v/>
      </c>
      <c r="Z34" s="181" t="str">
        <f t="shared" si="14"/>
        <v/>
      </c>
      <c r="AA34" s="182" t="str">
        <f t="shared" ca="1" si="7"/>
        <v/>
      </c>
      <c r="AB34" s="203">
        <f ca="1">_xlfn.IFNA(IF(V34="Sim",(IFERROR(SUM(OFFSET(AE34,1,,MATCH("Sim",V35:$V$66,0),1))-AC34,0)+IF(Y34-$W$7=1,SUM($AE$6:AE34)-$AF$7,0)+IF(SUM(Y35:$Y$66)=0,SUM(AE35:$AE$66)-AC34+Analítico!$BK$146)),0),0)</f>
        <v>0</v>
      </c>
      <c r="AC34" s="203">
        <f ca="1">IFERROR(IF(V34="Sim",IFERROR(SUM(OFFSET(AD34,1,,MATCH("Sim",T35:$T$66,0),1)),0)+IF(Y34-$W$7=1,SUM($AD$6:AD34),0)+IF(SUM(Y35:$Y$66)=0,SUM(AD35:$AD$66),0),0),0)</f>
        <v>0</v>
      </c>
      <c r="AD34" s="203">
        <f ca="1">SUM(OFFSET(Analítico!$B$10,0,A34,2,1))</f>
        <v>0</v>
      </c>
      <c r="AE34" s="203">
        <f ca="1">OFFSET(Analítico!$B$147,,A34)</f>
        <v>901548.82770997332</v>
      </c>
      <c r="AH34" s="171">
        <f t="shared" si="11"/>
        <v>10</v>
      </c>
    </row>
    <row r="35" spans="1:34" ht="15" x14ac:dyDescent="0.2">
      <c r="A35" s="191">
        <v>29</v>
      </c>
      <c r="B35" s="192">
        <f>IFERROR(IF(EDATE(B34,1)&gt;DATE(YEAR(Capa!$A$7),MONTH(Capa!$A$7),1),"",EDATE(B34,1)),"")</f>
        <v>46905</v>
      </c>
      <c r="C35" s="191">
        <f t="shared" si="16"/>
        <v>10</v>
      </c>
      <c r="D35" s="29"/>
      <c r="E35" s="191"/>
      <c r="F35" s="191"/>
      <c r="G35" s="191"/>
      <c r="H35" s="191"/>
      <c r="I35" s="191"/>
      <c r="K35" s="195" t="str">
        <f t="shared" si="8"/>
        <v/>
      </c>
      <c r="L35" s="195" t="str">
        <f t="shared" si="9"/>
        <v/>
      </c>
      <c r="M35" s="196" t="str">
        <f t="shared" ca="1" si="3"/>
        <v/>
      </c>
      <c r="O35" s="195" t="str">
        <f t="shared" ca="1" si="17"/>
        <v/>
      </c>
      <c r="P35" s="197" t="str">
        <f t="shared" ca="1" si="18"/>
        <v/>
      </c>
      <c r="Q35" s="198" t="str">
        <f t="shared" ca="1" si="19"/>
        <v/>
      </c>
      <c r="R35" s="199" t="str">
        <f t="shared" ca="1" si="20"/>
        <v/>
      </c>
      <c r="T35" s="110" t="str">
        <f t="shared" si="13"/>
        <v>Não</v>
      </c>
      <c r="U35" s="110" t="str">
        <f t="shared" si="15"/>
        <v/>
      </c>
      <c r="V35" s="110" t="str">
        <f>Cronogramas!T35</f>
        <v>Não</v>
      </c>
      <c r="W35" s="110"/>
      <c r="X35" s="110">
        <f>COUNTIF(V$7:$V35,"Sim")</f>
        <v>10</v>
      </c>
      <c r="Y35" s="110" t="str">
        <f t="shared" si="10"/>
        <v/>
      </c>
      <c r="Z35" s="181" t="str">
        <f t="shared" si="14"/>
        <v/>
      </c>
      <c r="AA35" s="182" t="str">
        <f t="shared" ca="1" si="7"/>
        <v/>
      </c>
      <c r="AB35" s="203">
        <f ca="1">_xlfn.IFNA(IF(V35="Sim",(IFERROR(SUM(OFFSET(AE35,1,,MATCH("Sim",V36:$V$66,0),1))-AC35,0)+IF(Y35-$W$7=1,SUM($AE$6:AE35)-$AF$7,0)+IF(SUM(Y36:$Y$66)=0,SUM(AE36:$AE$66)-AC35+Analítico!$BK$146)),0),0)</f>
        <v>0</v>
      </c>
      <c r="AC35" s="203">
        <f ca="1">IFERROR(IF(V35="Sim",IFERROR(SUM(OFFSET(AD35,1,,MATCH("Sim",T36:$T$66,0),1)),0)+IF(Y35-$W$7=1,SUM($AD$6:AD35),0)+IF(SUM(Y36:$Y$66)=0,SUM(AD36:$AD$66),0),0),0)</f>
        <v>0</v>
      </c>
      <c r="AD35" s="203">
        <f ca="1">SUM(OFFSET(Analítico!$B$10,0,A35,2,1))</f>
        <v>0</v>
      </c>
      <c r="AE35" s="203">
        <f ca="1">OFFSET(Analítico!$B$147,,A35)</f>
        <v>901548.82770997332</v>
      </c>
      <c r="AH35" s="171">
        <f t="shared" si="11"/>
        <v>10</v>
      </c>
    </row>
    <row r="36" spans="1:34" ht="15" x14ac:dyDescent="0.2">
      <c r="A36" s="191">
        <v>30</v>
      </c>
      <c r="B36" s="192">
        <f>IFERROR(IF(EDATE(B35,1)&gt;DATE(YEAR(Capa!$A$7),MONTH(Capa!$A$7),1),"",EDATE(B35,1)),"")</f>
        <v>46935</v>
      </c>
      <c r="C36" s="191">
        <f t="shared" si="16"/>
        <v>11</v>
      </c>
      <c r="D36" s="29"/>
      <c r="E36" s="191"/>
      <c r="F36" s="191"/>
      <c r="G36" s="191"/>
      <c r="H36" s="191"/>
      <c r="I36" s="191"/>
      <c r="K36" s="195" t="str">
        <f t="shared" si="8"/>
        <v/>
      </c>
      <c r="L36" s="195" t="str">
        <f t="shared" si="9"/>
        <v/>
      </c>
      <c r="M36" s="196" t="str">
        <f t="shared" ca="1" si="3"/>
        <v/>
      </c>
      <c r="O36" s="195" t="str">
        <f t="shared" ca="1" si="17"/>
        <v/>
      </c>
      <c r="P36" s="197" t="str">
        <f t="shared" ca="1" si="18"/>
        <v/>
      </c>
      <c r="Q36" s="198" t="str">
        <f t="shared" ca="1" si="19"/>
        <v/>
      </c>
      <c r="R36" s="199" t="str">
        <f t="shared" ca="1" si="20"/>
        <v/>
      </c>
      <c r="T36" s="110" t="str">
        <f t="shared" si="13"/>
        <v>Sim</v>
      </c>
      <c r="U36" s="110" t="str">
        <f t="shared" si="15"/>
        <v/>
      </c>
      <c r="V36" s="110" t="str">
        <f>Cronogramas!T36</f>
        <v>Sim</v>
      </c>
      <c r="W36" s="110"/>
      <c r="X36" s="110">
        <f>COUNTIF(V$7:$V36,"Sim")</f>
        <v>11</v>
      </c>
      <c r="Y36" s="110">
        <f t="shared" si="10"/>
        <v>11</v>
      </c>
      <c r="Z36" s="181" t="str">
        <f t="shared" si="14"/>
        <v/>
      </c>
      <c r="AA36" s="182" t="str">
        <f t="shared" ca="1" si="7"/>
        <v/>
      </c>
      <c r="AB36" s="203">
        <f ca="1">_xlfn.IFNA(IF(V36="Sim",(IFERROR(SUM(OFFSET(AE36,1,,MATCH("Sim",V37:$V$66,0),1))-AC36,0)+IF(Y36-$W$7=1,SUM($AE$6:AE36)-$AF$7,0)+IF(SUM(Y37:$Y$66)=0,SUM(AE37:$AE$66)-AC36+Analítico!$BK$146)),0),0)</f>
        <v>2715846.48312992</v>
      </c>
      <c r="AC36" s="203">
        <f ca="1">IFERROR(IF(V36="Sim",IFERROR(SUM(OFFSET(AD36,1,,MATCH("Sim",T37:$T$66,0),1)),0)+IF(Y36-$W$7=1,SUM($AD$6:AD36),0)+IF(SUM(Y37:$Y$66)=0,SUM(AD37:$AD$66),0),0),0)</f>
        <v>0</v>
      </c>
      <c r="AD36" s="203">
        <f ca="1">SUM(OFFSET(Analítico!$B$10,0,A36,2,1))</f>
        <v>0</v>
      </c>
      <c r="AE36" s="203">
        <f ca="1">OFFSET(Analítico!$B$147,,A36)</f>
        <v>901548.82770997332</v>
      </c>
      <c r="AH36" s="171">
        <f t="shared" si="11"/>
        <v>11</v>
      </c>
    </row>
    <row r="37" spans="1:34" ht="15" x14ac:dyDescent="0.2">
      <c r="A37" s="191">
        <v>31</v>
      </c>
      <c r="B37" s="192">
        <f>IFERROR(IF(EDATE(B36,1)&gt;DATE(YEAR(Capa!$A$7),MONTH(Capa!$A$7),1),"",EDATE(B36,1)),"")</f>
        <v>46966</v>
      </c>
      <c r="C37" s="191">
        <f t="shared" si="16"/>
        <v>11</v>
      </c>
      <c r="D37" s="29"/>
      <c r="E37" s="191"/>
      <c r="F37" s="191"/>
      <c r="G37" s="191"/>
      <c r="H37" s="191"/>
      <c r="I37" s="191"/>
      <c r="K37" s="195" t="str">
        <f t="shared" si="8"/>
        <v/>
      </c>
      <c r="L37" s="195" t="str">
        <f t="shared" si="9"/>
        <v/>
      </c>
      <c r="M37" s="196" t="str">
        <f t="shared" ca="1" si="3"/>
        <v/>
      </c>
      <c r="O37" s="195" t="str">
        <f t="shared" ca="1" si="17"/>
        <v/>
      </c>
      <c r="P37" s="197" t="str">
        <f t="shared" ca="1" si="18"/>
        <v/>
      </c>
      <c r="Q37" s="198" t="str">
        <f t="shared" ca="1" si="19"/>
        <v/>
      </c>
      <c r="R37" s="199" t="str">
        <f t="shared" ca="1" si="20"/>
        <v/>
      </c>
      <c r="T37" s="110" t="str">
        <f t="shared" si="13"/>
        <v>Não</v>
      </c>
      <c r="U37" s="110" t="str">
        <f t="shared" si="15"/>
        <v/>
      </c>
      <c r="V37" s="110" t="str">
        <f>Cronogramas!T37</f>
        <v>Não</v>
      </c>
      <c r="W37" s="110"/>
      <c r="X37" s="110">
        <f>COUNTIF(V$7:$V37,"Sim")</f>
        <v>11</v>
      </c>
      <c r="Y37" s="110" t="str">
        <f t="shared" si="10"/>
        <v/>
      </c>
      <c r="Z37" s="181" t="str">
        <f t="shared" si="14"/>
        <v/>
      </c>
      <c r="AA37" s="182" t="str">
        <f t="shared" ca="1" si="7"/>
        <v/>
      </c>
      <c r="AB37" s="203">
        <f ca="1">_xlfn.IFNA(IF(V37="Sim",(IFERROR(SUM(OFFSET(AE37,1,,MATCH("Sim",V38:$V$66,0),1))-AC37,0)+IF(Y37-$W$7=1,SUM($AE$6:AE37)-$AF$7,0)+IF(SUM(Y38:$Y$66)=0,SUM(AE38:$AE$66)-AC37+Analítico!$BK$146)),0),0)</f>
        <v>0</v>
      </c>
      <c r="AC37" s="203">
        <f ca="1">IFERROR(IF(V37="Sim",IFERROR(SUM(OFFSET(AD37,1,,MATCH("Sim",T38:$T$66,0),1)),0)+IF(Y37-$W$7=1,SUM($AD$6:AD37),0)+IF(SUM(Y38:$Y$66)=0,SUM(AD38:$AD$66),0),0),0)</f>
        <v>0</v>
      </c>
      <c r="AD37" s="203">
        <f ca="1">SUM(OFFSET(Analítico!$B$10,0,A37,2,1))</f>
        <v>0</v>
      </c>
      <c r="AE37" s="203">
        <f ca="1">OFFSET(Analítico!$B$147,,A37)</f>
        <v>901548.82770997332</v>
      </c>
      <c r="AH37" s="171">
        <f t="shared" si="11"/>
        <v>11</v>
      </c>
    </row>
    <row r="38" spans="1:34" ht="15" x14ac:dyDescent="0.2">
      <c r="A38" s="191">
        <v>32</v>
      </c>
      <c r="B38" s="192">
        <f>IFERROR(IF(EDATE(B37,1)&gt;DATE(YEAR(Capa!$A$7),MONTH(Capa!$A$7),1),"",EDATE(B37,1)),"")</f>
        <v>46997</v>
      </c>
      <c r="C38" s="191">
        <f t="shared" si="16"/>
        <v>11</v>
      </c>
      <c r="D38" s="29"/>
      <c r="E38" s="191"/>
      <c r="F38" s="191"/>
      <c r="G38" s="191"/>
      <c r="H38" s="191"/>
      <c r="I38" s="191"/>
      <c r="K38" s="195" t="str">
        <f t="shared" si="8"/>
        <v/>
      </c>
      <c r="L38" s="195" t="str">
        <f t="shared" si="9"/>
        <v/>
      </c>
      <c r="M38" s="196" t="str">
        <f t="shared" ca="1" si="3"/>
        <v/>
      </c>
      <c r="O38" s="195" t="str">
        <f t="shared" ca="1" si="4"/>
        <v/>
      </c>
      <c r="P38" s="197" t="str">
        <f t="shared" ca="1" si="5"/>
        <v/>
      </c>
      <c r="Q38" s="198" t="str">
        <f t="shared" ca="1" si="6"/>
        <v/>
      </c>
      <c r="R38" s="199" t="str">
        <f ca="1">IF(P38="","",IFERROR(IF(Capa!$A$2="","Após a celebração do termo de parceria.","Realização da "&amp;OFFSET($Y$6,MATCH(A38,$X$7:$X$66,0),0)-1&amp;"ª reunião da CA e aprovação da liberação de parcela pelo supervisor."),""))</f>
        <v/>
      </c>
      <c r="T38" s="110" t="str">
        <f t="shared" si="13"/>
        <v>Não</v>
      </c>
      <c r="U38" s="110" t="str">
        <f t="shared" si="15"/>
        <v/>
      </c>
      <c r="V38" s="110" t="str">
        <f>Cronogramas!T38</f>
        <v>Não</v>
      </c>
      <c r="W38" s="110"/>
      <c r="X38" s="110">
        <f>COUNTIF(V$7:$V38,"Sim")</f>
        <v>11</v>
      </c>
      <c r="Y38" s="110" t="str">
        <f t="shared" si="10"/>
        <v/>
      </c>
      <c r="Z38" s="181" t="str">
        <f t="shared" si="14"/>
        <v/>
      </c>
      <c r="AA38" s="182" t="str">
        <f t="shared" ca="1" si="7"/>
        <v/>
      </c>
      <c r="AB38" s="203">
        <f ca="1">_xlfn.IFNA(IF(V38="Sim",(IFERROR(SUM(OFFSET(AE38,1,,MATCH("Sim",V39:$V$66,0),1))-AC38,0)+IF(Y38-$W$7=1,SUM($AE$6:AE38)-$AF$7,0)+IF(SUM(Y39:$Y$66)=0,SUM(AE39:$AE$66)-AC38+Analítico!$BK$146)),0),0)</f>
        <v>0</v>
      </c>
      <c r="AC38" s="203">
        <f ca="1">IFERROR(IF(V38="Sim",IFERROR(SUM(OFFSET(AD38,1,,MATCH("Sim",T39:$T$66,0),1)),0)+IF(Y38-$W$7=1,SUM($AD$6:AD38),0)+IF(SUM(Y39:$Y$66)=0,SUM(AD39:$AD$66),0),0),0)</f>
        <v>0</v>
      </c>
      <c r="AD38" s="203">
        <f ca="1">SUM(OFFSET(Analítico!$B$10,0,A38,2,1))</f>
        <v>0</v>
      </c>
      <c r="AE38" s="203">
        <f ca="1">OFFSET(Analítico!$B$147,,A38)</f>
        <v>912748.82770997332</v>
      </c>
      <c r="AH38" s="171">
        <f t="shared" si="11"/>
        <v>11</v>
      </c>
    </row>
    <row r="39" spans="1:34" ht="15" x14ac:dyDescent="0.2">
      <c r="A39" s="191">
        <v>33</v>
      </c>
      <c r="B39" s="192">
        <f>IFERROR(IF(EDATE(B38,1)&gt;DATE(YEAR(Capa!$A$7),MONTH(Capa!$A$7),1),"",EDATE(B38,1)),"")</f>
        <v>47027</v>
      </c>
      <c r="C39" s="191">
        <f t="shared" si="16"/>
        <v>12</v>
      </c>
      <c r="D39" s="29"/>
      <c r="E39" s="191"/>
      <c r="F39" s="191"/>
      <c r="G39" s="191"/>
      <c r="H39" s="191"/>
      <c r="I39" s="191"/>
      <c r="K39" s="195" t="str">
        <f t="shared" si="8"/>
        <v/>
      </c>
      <c r="L39" s="195" t="str">
        <f t="shared" si="9"/>
        <v/>
      </c>
      <c r="M39" s="196" t="str">
        <f t="shared" ca="1" si="3"/>
        <v/>
      </c>
      <c r="O39" s="110"/>
      <c r="P39" s="197"/>
      <c r="Q39" s="110"/>
      <c r="R39" s="199" t="str">
        <f ca="1">IF(P39="","",IFERROR(IF(Capa!$A$2="","Após a celebração do termo de parceria.","Realização da "&amp;OFFSET($Y$6,MATCH(A39,$X$7:$X$66,0),0)-1&amp;"ª reunião da CA e aprovação da liberação de parcela pelo supervisor."),""))</f>
        <v/>
      </c>
      <c r="T39" s="110" t="str">
        <f t="shared" si="13"/>
        <v>Sim</v>
      </c>
      <c r="U39" s="110" t="str">
        <f t="shared" si="15"/>
        <v/>
      </c>
      <c r="V39" s="110" t="str">
        <f>Cronogramas!T39</f>
        <v>Sim</v>
      </c>
      <c r="W39" s="110"/>
      <c r="X39" s="110">
        <f>COUNTIF(V$7:$V39,"Sim")</f>
        <v>12</v>
      </c>
      <c r="Y39" s="110">
        <f t="shared" si="10"/>
        <v>12</v>
      </c>
      <c r="Z39" s="181" t="str">
        <f t="shared" si="14"/>
        <v/>
      </c>
      <c r="AA39" s="182" t="str">
        <f t="shared" ca="1" si="7"/>
        <v/>
      </c>
      <c r="AB39" s="203">
        <f ca="1">_xlfn.IFNA(IF(V39="Sim",(IFERROR(SUM(OFFSET(AE39,1,,MATCH("Sim",V40:$V$66,0),1))-AC39,0)+IF(Y39-$W$7=1,SUM($AE$6:AE39)-$AF$7,0)+IF(SUM(Y40:$Y$66)=0,SUM(AE40:$AE$66)-AC39+Analítico!$BK$146)),0),0)</f>
        <v>2728340.5337407188</v>
      </c>
      <c r="AC39" s="203">
        <f ca="1">IFERROR(IF(V39="Sim",IFERROR(SUM(OFFSET(AD39,1,,MATCH("Sim",T40:$T$66,0),1)),0)+IF(Y39-$W$7=1,SUM($AD$6:AD39),0)+IF(SUM(Y40:$Y$66)=0,SUM(AD40:$AD$66),0),0),0)</f>
        <v>0</v>
      </c>
      <c r="AD39" s="203">
        <f ca="1">SUM(OFFSET(Analítico!$B$10,0,A39,2,1))</f>
        <v>0</v>
      </c>
      <c r="AE39" s="203">
        <f ca="1">OFFSET(Analítico!$B$147,,A39)</f>
        <v>901548.82770997332</v>
      </c>
      <c r="AH39" s="171">
        <f t="shared" si="11"/>
        <v>12</v>
      </c>
    </row>
    <row r="40" spans="1:34" ht="15" x14ac:dyDescent="0.2">
      <c r="A40" s="191">
        <v>34</v>
      </c>
      <c r="B40" s="192">
        <f>IFERROR(IF(EDATE(B39,1)&gt;DATE(YEAR(Capa!$A$7),MONTH(Capa!$A$7),1),"",EDATE(B39,1)),"")</f>
        <v>47058</v>
      </c>
      <c r="C40" s="191">
        <f t="shared" si="16"/>
        <v>12</v>
      </c>
      <c r="D40" s="29"/>
      <c r="E40" s="191"/>
      <c r="F40" s="191"/>
      <c r="G40" s="191"/>
      <c r="H40" s="191"/>
      <c r="I40" s="191"/>
      <c r="O40" s="110"/>
      <c r="P40" s="110"/>
      <c r="Q40" s="110"/>
      <c r="R40" s="199" t="str">
        <f ca="1">IF(P40="","",IFERROR(IF(Capa!$A$2="","Após a celebração do termo de parceria.","Realização da "&amp;OFFSET($Y$6,MATCH(A40,$X$7:$X$66,0),0)-1&amp;"ª reunião da CA e aprovação da liberação de parcela pelo supervisor."),""))</f>
        <v/>
      </c>
      <c r="T40" s="110" t="str">
        <f t="shared" si="13"/>
        <v>Não</v>
      </c>
      <c r="U40" s="110" t="str">
        <f t="shared" si="15"/>
        <v/>
      </c>
      <c r="V40" s="110" t="str">
        <f>Cronogramas!T40</f>
        <v>Não</v>
      </c>
      <c r="W40" s="110"/>
      <c r="X40" s="110">
        <f>COUNTIF(V$7:$V40,"Sim")</f>
        <v>12</v>
      </c>
      <c r="Y40" s="110" t="str">
        <f t="shared" ref="Y40:Y65" si="21">IF(T40="Não","",AH40)</f>
        <v/>
      </c>
      <c r="Z40" s="181"/>
      <c r="AA40" s="183"/>
      <c r="AB40" s="203">
        <f ca="1">_xlfn.IFNA(IF(V40="Sim",(IFERROR(SUM(OFFSET(AE40,1,,MATCH("Sim",V41:$V$66,0),1))-AC40,0)+IF(Y40-$W$7=1,SUM($AE$6:AE40)-$AF$7,0)+IF(SUM(Y41:$Y$66)=0,SUM(AE41:$AE$66)-AC40+Analítico!$BK$146)),0),0)</f>
        <v>0</v>
      </c>
      <c r="AC40" s="203">
        <f ca="1">IFERROR(IF(V40="Sim",IFERROR(SUM(OFFSET(AD40,1,,MATCH("Sim",T41:$T$66,0),1)),0)+IF(Y40-$W$7=1,SUM($AD$6:AD40),0)+IF(SUM(Y41:$Y$66)=0,SUM(AD41:$AD$66),0),0),0)</f>
        <v>0</v>
      </c>
      <c r="AD40" s="203">
        <f ca="1">SUM(OFFSET(Analítico!$B$10,0,A40,2,1))</f>
        <v>0</v>
      </c>
      <c r="AE40" s="203">
        <f ca="1">OFFSET(Analítico!$B$147,,A40)</f>
        <v>901548.82770997332</v>
      </c>
      <c r="AH40" s="171">
        <f t="shared" si="11"/>
        <v>12</v>
      </c>
    </row>
    <row r="41" spans="1:34" ht="15" x14ac:dyDescent="0.2">
      <c r="A41" s="191">
        <v>35</v>
      </c>
      <c r="B41" s="192">
        <f>IFERROR(IF(EDATE(B40,1)&gt;DATE(YEAR(Capa!$A$7),MONTH(Capa!$A$7),1),"",EDATE(B40,1)),"")</f>
        <v>47088</v>
      </c>
      <c r="C41" s="191">
        <f t="shared" si="16"/>
        <v>12</v>
      </c>
      <c r="D41" s="29"/>
      <c r="E41" s="191"/>
      <c r="F41" s="191"/>
      <c r="G41" s="191"/>
      <c r="H41" s="191"/>
      <c r="I41" s="191"/>
      <c r="R41" s="199" t="str">
        <f ca="1">IF(P41="","",IFERROR(IF(Capa!$A$2="","Após a celebração do termo de parceria.","Realização da "&amp;OFFSET($Y$6,MATCH(A41,$X$7:$X$66,0),0)-1&amp;"ª reunião da CA e aprovação da liberação de parcela pelo supervisor."),""))</f>
        <v/>
      </c>
      <c r="T41" s="110" t="str">
        <f t="shared" si="13"/>
        <v>Não</v>
      </c>
      <c r="U41" s="110" t="str">
        <f t="shared" si="15"/>
        <v/>
      </c>
      <c r="V41" s="110" t="str">
        <f>Cronogramas!T41</f>
        <v>Não</v>
      </c>
      <c r="W41" s="110"/>
      <c r="X41" s="110">
        <f>COUNTIF(V$7:$V41,"Sim")</f>
        <v>12</v>
      </c>
      <c r="Y41" s="110" t="str">
        <f t="shared" si="21"/>
        <v/>
      </c>
      <c r="Z41" s="181"/>
      <c r="AA41" s="183"/>
      <c r="AB41" s="203">
        <f ca="1">_xlfn.IFNA(IF(V41="Sim",(IFERROR(SUM(OFFSET(AE41,1,,MATCH("Sim",V42:$V$66,0),1))-AC41,0)+IF(Y41-$W$7=1,SUM($AE$6:AE41)-$AF$7,0)+IF(SUM(Y42:$Y$66)=0,SUM(AE42:$AE$66)-AC41+Analítico!$BK$146)),0),0)</f>
        <v>0</v>
      </c>
      <c r="AC41" s="203">
        <f ca="1">IFERROR(IF(V41="Sim",IFERROR(SUM(OFFSET(AD41,1,,MATCH("Sim",T42:$T$66,0),1)),0)+IF(Y41-$W$7=1,SUM($AD$6:AD41),0)+IF(SUM(Y42:$Y$66)=0,SUM(AD42:$AD$66),0),0),0)</f>
        <v>0</v>
      </c>
      <c r="AD41" s="203">
        <f ca="1">SUM(OFFSET(Analítico!$B$10,0,A41,2,1))</f>
        <v>0</v>
      </c>
      <c r="AE41" s="203">
        <f ca="1">OFFSET(Analítico!$B$147,,A41)</f>
        <v>914548.82770997332</v>
      </c>
      <c r="AH41" s="171">
        <f t="shared" si="11"/>
        <v>12</v>
      </c>
    </row>
    <row r="42" spans="1:34" ht="15" x14ac:dyDescent="0.2">
      <c r="A42" s="191">
        <v>36</v>
      </c>
      <c r="B42" s="192">
        <f>IFERROR(IF(EDATE(B41,1)&gt;DATE(YEAR(Capa!$A$7),MONTH(Capa!$A$7),1),"",EDATE(B41,1)),"")</f>
        <v>47119</v>
      </c>
      <c r="C42" s="191">
        <f t="shared" si="16"/>
        <v>13</v>
      </c>
      <c r="D42" s="29"/>
      <c r="E42" s="191"/>
      <c r="F42" s="191"/>
      <c r="G42" s="191"/>
      <c r="H42" s="191"/>
      <c r="I42" s="191"/>
      <c r="R42" s="199" t="str">
        <f ca="1">IF(P42="","",IFERROR(IF(Capa!$A$2="","Após a celebração do termo de parceria.","Realização da "&amp;OFFSET($Y$6,MATCH(A42,$X$7:$X$66,0),0)-1&amp;"ª reunião da CA e aprovação da liberação de parcela pelo supervisor."),""))</f>
        <v/>
      </c>
      <c r="T42" s="110" t="str">
        <f t="shared" si="13"/>
        <v>Sim</v>
      </c>
      <c r="U42" s="110" t="str">
        <f t="shared" si="15"/>
        <v/>
      </c>
      <c r="V42" s="110" t="str">
        <f>Cronogramas!T42</f>
        <v>Sim</v>
      </c>
      <c r="W42" s="110"/>
      <c r="X42" s="110">
        <f>COUNTIF(V$7:$V42,"Sim")</f>
        <v>13</v>
      </c>
      <c r="Y42" s="110">
        <f t="shared" si="21"/>
        <v>13</v>
      </c>
      <c r="Z42" s="181"/>
      <c r="AA42" s="183"/>
      <c r="AB42" s="203">
        <f ca="1">_xlfn.IFNA(IF(V42="Sim",(IFERROR(SUM(OFFSET(AE42,1,,MATCH("Sim",V43:$V$66,0),1))-AC42,0)+IF(Y42-$W$7=1,SUM($AE$6:AE42)-$AF$7,0)+IF(SUM(Y43:$Y$66)=0,SUM(AE43:$AE$66)-AC42+Analítico!$BK$146)),0),0)</f>
        <v>3768278.6349623166</v>
      </c>
      <c r="AC42" s="203">
        <f ca="1">IFERROR(IF(V42="Sim",IFERROR(SUM(OFFSET(AD42,1,,MATCH("Sim",T43:$T$66,0),1)),0)+IF(Y42-$W$7=1,SUM($AD$6:AD42),0)+IF(SUM(Y43:$Y$66)=0,SUM(AD43:$AD$66),0),0),0)</f>
        <v>0</v>
      </c>
      <c r="AD42" s="203">
        <f ca="1">SUM(OFFSET(Analítico!$B$10,0,A42,2,1))</f>
        <v>0</v>
      </c>
      <c r="AE42" s="203">
        <f ca="1">OFFSET(Analítico!$B$147,,A42)</f>
        <v>912242.8783207722</v>
      </c>
      <c r="AH42" s="171">
        <f t="shared" si="11"/>
        <v>13</v>
      </c>
    </row>
    <row r="43" spans="1:34" ht="15" x14ac:dyDescent="0.2">
      <c r="A43" s="191">
        <v>37</v>
      </c>
      <c r="B43" s="192">
        <f>IFERROR(IF(EDATE(B42,1)&gt;DATE(YEAR(Capa!$A$7),MONTH(Capa!$A$7),1),"",EDATE(B42,1)),"")</f>
        <v>47150</v>
      </c>
      <c r="C43" s="191">
        <f t="shared" si="16"/>
        <v>13</v>
      </c>
      <c r="D43" s="29"/>
      <c r="E43" s="191"/>
      <c r="F43" s="191"/>
      <c r="G43" s="191"/>
      <c r="H43" s="191"/>
      <c r="I43" s="191"/>
      <c r="R43" s="199" t="str">
        <f ca="1">IF(P43="","",IFERROR(IF(Capa!$A$2="","Após a celebração do termo de parceria.","Realização da "&amp;OFFSET($Y$6,MATCH(A43,$X$7:$X$66,0),0)-1&amp;"ª reunião da CA e aprovação da liberação de parcela pelo supervisor."),""))</f>
        <v/>
      </c>
      <c r="T43" s="110" t="str">
        <f t="shared" si="13"/>
        <v>Não</v>
      </c>
      <c r="U43" s="110" t="str">
        <f t="shared" si="15"/>
        <v/>
      </c>
      <c r="V43" s="110" t="str">
        <f>Cronogramas!T43</f>
        <v>Não</v>
      </c>
      <c r="W43" s="110"/>
      <c r="X43" s="110">
        <f>COUNTIF(V$7:$V43,"Sim")</f>
        <v>13</v>
      </c>
      <c r="Y43" s="110" t="str">
        <f t="shared" si="21"/>
        <v/>
      </c>
      <c r="Z43" s="183"/>
      <c r="AA43" s="183"/>
      <c r="AB43" s="203">
        <f ca="1">_xlfn.IFNA(IF(V43="Sim",(IFERROR(SUM(OFFSET(AE43,1,,MATCH("Sim",V44:$V$66,0),1))-AC43,0)+IF(Y43-$W$7=1,SUM($AE$6:AE43)-$AF$7,0)+IF(SUM(Y44:$Y$66)=0,SUM(AE44:$AE$66)-AC43+Analítico!$BK$146)),0),0)</f>
        <v>0</v>
      </c>
      <c r="AC43" s="203">
        <f ca="1">IFERROR(IF(V43="Sim",IFERROR(SUM(OFFSET(AD43,1,,MATCH("Sim",T44:$T$66,0),1)),0)+IF(Y43-$W$7=1,SUM($AD$6:AD43),0)+IF(SUM(Y44:$Y$66)=0,SUM(AD44:$AD$66),0),0),0)</f>
        <v>0</v>
      </c>
      <c r="AD43" s="203">
        <f ca="1">SUM(OFFSET(Analítico!$B$10,0,A43,2,1))</f>
        <v>0</v>
      </c>
      <c r="AE43" s="203">
        <f ca="1">OFFSET(Analítico!$B$147,,A43)</f>
        <v>921292.8783207722</v>
      </c>
      <c r="AH43" s="171">
        <f t="shared" si="11"/>
        <v>13</v>
      </c>
    </row>
    <row r="44" spans="1:34" ht="15" x14ac:dyDescent="0.2">
      <c r="A44" s="191">
        <v>38</v>
      </c>
      <c r="B44" s="192">
        <f>IFERROR(IF(EDATE(B43,1)&gt;DATE(YEAR(Capa!$A$7),MONTH(Capa!$A$7),1),"",EDATE(B43,1)),"")</f>
        <v>47178</v>
      </c>
      <c r="C44" s="191">
        <f t="shared" si="16"/>
        <v>13</v>
      </c>
      <c r="D44" s="29"/>
      <c r="E44" s="191"/>
      <c r="F44" s="191"/>
      <c r="G44" s="191"/>
      <c r="H44" s="191"/>
      <c r="I44" s="191"/>
      <c r="R44" s="199" t="str">
        <f ca="1">IF(P44="","",IFERROR(IF(Capa!$A$2="","Após a celebração do termo de parceria.","Realização da "&amp;OFFSET($Y$6,MATCH(A44,$X$7:$X$66,0),0)-1&amp;"ª reunião da CA e aprovação da liberação de parcela pelo supervisor."),""))</f>
        <v/>
      </c>
      <c r="T44" s="110" t="str">
        <f t="shared" si="13"/>
        <v>Não</v>
      </c>
      <c r="U44" s="110" t="str">
        <f t="shared" si="15"/>
        <v/>
      </c>
      <c r="V44" s="110" t="str">
        <f>Cronogramas!T44</f>
        <v>Não</v>
      </c>
      <c r="W44" s="110"/>
      <c r="X44" s="110">
        <f>COUNTIF(V$7:$V44,"Sim")</f>
        <v>13</v>
      </c>
      <c r="Y44" s="110" t="str">
        <f t="shared" si="21"/>
        <v/>
      </c>
      <c r="Z44" s="183"/>
      <c r="AA44" s="183"/>
      <c r="AB44" s="203">
        <f ca="1">_xlfn.IFNA(IF(V44="Sim",(IFERROR(SUM(OFFSET(AE44,1,,MATCH("Sim",V45:$V$66,0),1))-AC44,0)+IF(Y44-$W$7=1,SUM($AE$6:AE44)-$AF$7,0)+IF(SUM(Y45:$Y$66)=0,SUM(AE45:$AE$66)-AC44+Analítico!$BK$146)),0),0)</f>
        <v>0</v>
      </c>
      <c r="AC44" s="203">
        <f ca="1">IFERROR(IF(V44="Sim",IFERROR(SUM(OFFSET(AD44,1,,MATCH("Sim",T45:$T$66,0),1)),0)+IF(Y44-$W$7=1,SUM($AD$6:AD44),0)+IF(SUM(Y45:$Y$66)=0,SUM(AD45:$AD$66),0),0),0)</f>
        <v>0</v>
      </c>
      <c r="AD44" s="203">
        <f ca="1">SUM(OFFSET(Analítico!$B$10,0,A44,2,1))</f>
        <v>0</v>
      </c>
      <c r="AE44" s="203">
        <f ca="1">OFFSET(Analítico!$B$147,,A44)</f>
        <v>1925692.8783207722</v>
      </c>
      <c r="AH44" s="171">
        <f t="shared" si="11"/>
        <v>13</v>
      </c>
    </row>
    <row r="45" spans="1:34" ht="15" x14ac:dyDescent="0.2">
      <c r="A45" s="191">
        <v>39</v>
      </c>
      <c r="B45" s="192">
        <f>IFERROR(IF(EDATE(B44,1)&gt;DATE(YEAR(Capa!$A$7),MONTH(Capa!$A$7),1),"",EDATE(B44,1)),"")</f>
        <v>47209</v>
      </c>
      <c r="C45" s="191">
        <f t="shared" si="16"/>
        <v>14</v>
      </c>
      <c r="D45" s="29"/>
      <c r="E45" s="191"/>
      <c r="F45" s="191"/>
      <c r="G45" s="191"/>
      <c r="H45" s="191"/>
      <c r="I45" s="191"/>
      <c r="R45" s="199" t="str">
        <f ca="1">IF(P45="","",IFERROR(IF(Capa!$A$2="","Após a celebração do termo de parceria.","Realização da "&amp;OFFSET($Y$6,MATCH(A45,$X$7:$X$66,0),0)-1&amp;"ª reunião da CA e aprovação da liberação de parcela pelo supervisor."),""))</f>
        <v/>
      </c>
      <c r="T45" s="110" t="str">
        <f t="shared" si="13"/>
        <v>Sim</v>
      </c>
      <c r="U45" s="110" t="str">
        <f t="shared" si="15"/>
        <v/>
      </c>
      <c r="V45" s="110" t="str">
        <f>Cronogramas!T45</f>
        <v>Sim</v>
      </c>
      <c r="W45" s="110"/>
      <c r="X45" s="110">
        <f>COUNTIF(V$7:$V45,"Sim")</f>
        <v>14</v>
      </c>
      <c r="Y45" s="110">
        <f t="shared" si="21"/>
        <v>14</v>
      </c>
      <c r="Z45" s="183"/>
      <c r="AA45" s="183"/>
      <c r="AB45" s="203">
        <f ca="1">_xlfn.IFNA(IF(V45="Sim",(IFERROR(SUM(OFFSET(AE45,1,,MATCH("Sim",V46:$V$66,0),1))-AC45,0)+IF(Y45-$W$7=1,SUM($AE$6:AE45)-$AF$7,0)+IF(SUM(Y46:$Y$66)=0,SUM(AE46:$AE$66)-AC45+Analítico!$BK$146)),0),0)</f>
        <v>2763878.6349623166</v>
      </c>
      <c r="AC45" s="203">
        <f ca="1">IFERROR(IF(V45="Sim",IFERROR(SUM(OFFSET(AD45,1,,MATCH("Sim",T46:$T$66,0),1)),0)+IF(Y45-$W$7=1,SUM($AD$6:AD45),0)+IF(SUM(Y46:$Y$66)=0,SUM(AD46:$AD$66),0),0),0)</f>
        <v>0</v>
      </c>
      <c r="AD45" s="203">
        <f ca="1">SUM(OFFSET(Analítico!$B$10,0,A45,2,1))</f>
        <v>0</v>
      </c>
      <c r="AE45" s="203">
        <f ca="1">OFFSET(Analítico!$B$147,,A45)</f>
        <v>921292.8783207722</v>
      </c>
      <c r="AH45" s="171">
        <f t="shared" si="11"/>
        <v>14</v>
      </c>
    </row>
    <row r="46" spans="1:34" ht="15" x14ac:dyDescent="0.2">
      <c r="A46" s="191">
        <v>40</v>
      </c>
      <c r="B46" s="192">
        <f>IFERROR(IF(EDATE(B45,1)&gt;DATE(YEAR(Capa!$A$7),MONTH(Capa!$A$7),1),"",EDATE(B45,1)),"")</f>
        <v>47239</v>
      </c>
      <c r="C46" s="191">
        <f t="shared" si="16"/>
        <v>14</v>
      </c>
      <c r="D46" s="29"/>
      <c r="E46" s="191"/>
      <c r="F46" s="191"/>
      <c r="G46" s="191"/>
      <c r="H46" s="191"/>
      <c r="I46" s="191"/>
      <c r="R46" s="199" t="str">
        <f ca="1">IF(P46="","",IFERROR(IF(Capa!$A$2="","Após a celebração do termo de parceria.","Realização da "&amp;OFFSET($Y$6,MATCH(A46,$X$7:$X$66,0),0)-1&amp;"ª reunião da CA e aprovação da liberação de parcela pelo supervisor."),""))</f>
        <v/>
      </c>
      <c r="T46" s="110" t="str">
        <f t="shared" si="13"/>
        <v>Não</v>
      </c>
      <c r="U46" s="110" t="str">
        <f t="shared" si="15"/>
        <v/>
      </c>
      <c r="V46" s="110" t="str">
        <f>Cronogramas!T46</f>
        <v>Não</v>
      </c>
      <c r="W46" s="110"/>
      <c r="X46" s="110">
        <f>COUNTIF(V$7:$V46,"Sim")</f>
        <v>14</v>
      </c>
      <c r="Y46" s="110" t="str">
        <f t="shared" si="21"/>
        <v/>
      </c>
      <c r="Z46" s="183"/>
      <c r="AA46" s="183"/>
      <c r="AB46" s="203">
        <f ca="1">_xlfn.IFNA(IF(V46="Sim",(IFERROR(SUM(OFFSET(AE46,1,,MATCH("Sim",V47:$V$66,0),1))-AC46,0)+IF(Y46-$W$7=1,SUM($AE$6:AE46)-$AF$7,0)+IF(SUM(Y47:$Y$66)=0,SUM(AE47:$AE$66)-AC46+Analítico!$BK$146)),0),0)</f>
        <v>0</v>
      </c>
      <c r="AC46" s="203">
        <f ca="1">IFERROR(IF(V46="Sim",IFERROR(SUM(OFFSET(AD46,1,,MATCH("Sim",T47:$T$66,0),1)),0)+IF(Y46-$W$7=1,SUM($AD$6:AD46),0)+IF(SUM(Y47:$Y$66)=0,SUM(AD47:$AD$66),0),0),0)</f>
        <v>0</v>
      </c>
      <c r="AD46" s="203">
        <f ca="1">SUM(OFFSET(Analítico!$B$10,0,A46,2,1))</f>
        <v>0</v>
      </c>
      <c r="AE46" s="203">
        <f ca="1">OFFSET(Analítico!$B$147,,A46)</f>
        <v>921292.8783207722</v>
      </c>
      <c r="AH46" s="171">
        <f t="shared" si="11"/>
        <v>14</v>
      </c>
    </row>
    <row r="47" spans="1:34" ht="15" x14ac:dyDescent="0.2">
      <c r="A47" s="191">
        <v>41</v>
      </c>
      <c r="B47" s="192">
        <f>IFERROR(IF(EDATE(B46,1)&gt;DATE(YEAR(Capa!$A$7),MONTH(Capa!$A$7),1),"",EDATE(B46,1)),"")</f>
        <v>47270</v>
      </c>
      <c r="C47" s="191">
        <f t="shared" si="16"/>
        <v>14</v>
      </c>
      <c r="D47" s="29"/>
      <c r="E47" s="191"/>
      <c r="F47" s="191"/>
      <c r="G47" s="191"/>
      <c r="H47" s="191"/>
      <c r="I47" s="191"/>
      <c r="R47" s="199" t="str">
        <f ca="1">IF(P47="","",IFERROR(IF(Capa!$A$2="","Após a celebração do termo de parceria.","Realização da "&amp;OFFSET($Y$6,MATCH(A47,$X$7:$X$66,0),0)-1&amp;"ª reunião da CA e aprovação da liberação de parcela pelo supervisor."),""))</f>
        <v/>
      </c>
      <c r="T47" s="110" t="str">
        <f t="shared" si="13"/>
        <v>Não</v>
      </c>
      <c r="U47" s="110" t="str">
        <f t="shared" si="15"/>
        <v/>
      </c>
      <c r="V47" s="110" t="str">
        <f>Cronogramas!T47</f>
        <v>Não</v>
      </c>
      <c r="W47" s="110"/>
      <c r="X47" s="110">
        <f>COUNTIF(V$7:$V47,"Sim")</f>
        <v>14</v>
      </c>
      <c r="Y47" s="110" t="str">
        <f t="shared" si="21"/>
        <v/>
      </c>
      <c r="Z47" s="183"/>
      <c r="AA47" s="183"/>
      <c r="AB47" s="203">
        <f ca="1">_xlfn.IFNA(IF(V47="Sim",(IFERROR(SUM(OFFSET(AE47,1,,MATCH("Sim",V48:$V$66,0),1))-AC47,0)+IF(Y47-$W$7=1,SUM($AE$6:AE47)-$AF$7,0)+IF(SUM(Y48:$Y$66)=0,SUM(AE48:$AE$66)-AC47+Analítico!$BK$146)),0),0)</f>
        <v>0</v>
      </c>
      <c r="AC47" s="203">
        <f ca="1">IFERROR(IF(V47="Sim",IFERROR(SUM(OFFSET(AD47,1,,MATCH("Sim",T48:$T$66,0),1)),0)+IF(Y47-$W$7=1,SUM($AD$6:AD47),0)+IF(SUM(Y48:$Y$66)=0,SUM(AD48:$AD$66),0),0),0)</f>
        <v>0</v>
      </c>
      <c r="AD47" s="203">
        <f ca="1">SUM(OFFSET(Analítico!$B$10,0,A47,2,1))</f>
        <v>0</v>
      </c>
      <c r="AE47" s="203">
        <f ca="1">OFFSET(Analítico!$B$147,,A47)</f>
        <v>921292.8783207722</v>
      </c>
      <c r="AH47" s="171">
        <f t="shared" si="11"/>
        <v>14</v>
      </c>
    </row>
    <row r="48" spans="1:34" ht="15" x14ac:dyDescent="0.2">
      <c r="A48" s="191">
        <v>42</v>
      </c>
      <c r="B48" s="192">
        <f>IFERROR(IF(EDATE(B47,1)&gt;DATE(YEAR(Capa!$A$7),MONTH(Capa!$A$7),1),"",EDATE(B47,1)),"")</f>
        <v>47300</v>
      </c>
      <c r="C48" s="191">
        <f t="shared" si="16"/>
        <v>15</v>
      </c>
      <c r="D48" s="29"/>
      <c r="E48" s="191"/>
      <c r="F48" s="191"/>
      <c r="G48" s="191"/>
      <c r="H48" s="191"/>
      <c r="I48" s="191"/>
      <c r="R48" s="199" t="str">
        <f ca="1">IF(P48="","",IFERROR(IF(Capa!$A$2="","Após a celebração do termo de parceria.","Realização da "&amp;OFFSET($Y$6,MATCH(A48,$X$7:$X$66,0),0)-1&amp;"ª reunião da CA e aprovação da liberação de parcela pelo supervisor."),""))</f>
        <v/>
      </c>
      <c r="T48" s="110" t="str">
        <f t="shared" si="13"/>
        <v>Sim</v>
      </c>
      <c r="U48" s="110" t="str">
        <f t="shared" si="15"/>
        <v/>
      </c>
      <c r="V48" s="110" t="str">
        <f>Cronogramas!T48</f>
        <v>Sim</v>
      </c>
      <c r="W48" s="110"/>
      <c r="X48" s="110">
        <f>COUNTIF(V$7:$V48,"Sim")</f>
        <v>15</v>
      </c>
      <c r="Y48" s="110">
        <f t="shared" si="21"/>
        <v>15</v>
      </c>
      <c r="Z48" s="183"/>
      <c r="AA48" s="183"/>
      <c r="AB48" s="203">
        <f ca="1">_xlfn.IFNA(IF(V48="Sim",(IFERROR(SUM(OFFSET(AE48,1,,MATCH("Sim",V49:$V$66,0),1))-AC48,0)+IF(Y48-$W$7=1,SUM($AE$6:AE48)-$AF$7,0)+IF(SUM(Y49:$Y$66)=0,SUM(AE49:$AE$66)-AC48+Analítico!$BK$146)),0),0)</f>
        <v>2775078.6349623166</v>
      </c>
      <c r="AC48" s="203">
        <f ca="1">IFERROR(IF(V48="Sim",IFERROR(SUM(OFFSET(AD48,1,,MATCH("Sim",T49:$T$66,0),1)),0)+IF(Y48-$W$7=1,SUM($AD$6:AD48),0)+IF(SUM(Y49:$Y$66)=0,SUM(AD49:$AD$66),0),0),0)</f>
        <v>0</v>
      </c>
      <c r="AD48" s="203">
        <f ca="1">SUM(OFFSET(Analítico!$B$10,0,A48,2,1))</f>
        <v>0</v>
      </c>
      <c r="AE48" s="203">
        <f ca="1">OFFSET(Analítico!$B$147,,A48)</f>
        <v>921292.8783207722</v>
      </c>
      <c r="AH48" s="171">
        <f t="shared" si="11"/>
        <v>15</v>
      </c>
    </row>
    <row r="49" spans="1:34" ht="15" x14ac:dyDescent="0.2">
      <c r="A49" s="191">
        <v>43</v>
      </c>
      <c r="B49" s="192">
        <f>IFERROR(IF(EDATE(B48,1)&gt;DATE(YEAR(Capa!$A$7),MONTH(Capa!$A$7),1),"",EDATE(B48,1)),"")</f>
        <v>47331</v>
      </c>
      <c r="C49" s="191">
        <f t="shared" si="16"/>
        <v>15</v>
      </c>
      <c r="D49" s="29"/>
      <c r="E49" s="191"/>
      <c r="F49" s="191"/>
      <c r="G49" s="191"/>
      <c r="H49" s="191"/>
      <c r="I49" s="191"/>
      <c r="R49" s="199" t="str">
        <f ca="1">IF(P49="","",IFERROR(IF(Capa!$A$2="","Após a celebração do termo de parceria.","Realização da "&amp;OFFSET($Y$6,MATCH(A49,$X$7:$X$66,0),0)-1&amp;"ª reunião da CA e aprovação da liberação de parcela pelo supervisor."),""))</f>
        <v/>
      </c>
      <c r="T49" s="110" t="str">
        <f t="shared" si="13"/>
        <v>Não</v>
      </c>
      <c r="U49" s="110" t="str">
        <f t="shared" si="15"/>
        <v/>
      </c>
      <c r="V49" s="110" t="str">
        <f>Cronogramas!T49</f>
        <v>Não</v>
      </c>
      <c r="W49" s="110"/>
      <c r="X49" s="110">
        <f>COUNTIF(V$7:$V49,"Sim")</f>
        <v>15</v>
      </c>
      <c r="Y49" s="110" t="str">
        <f t="shared" si="21"/>
        <v/>
      </c>
      <c r="Z49" s="183"/>
      <c r="AA49" s="183"/>
      <c r="AB49" s="203">
        <f ca="1">_xlfn.IFNA(IF(V49="Sim",(IFERROR(SUM(OFFSET(AE49,1,,MATCH("Sim",V50:$V$66,0),1))-AC49,0)+IF(Y49-$W$7=1,SUM($AE$6:AE49)-$AF$7,0)+IF(SUM(Y50:$Y$66)=0,SUM(AE50:$AE$66)-AC49+Analítico!$BK$146)),0),0)</f>
        <v>0</v>
      </c>
      <c r="AC49" s="203">
        <f ca="1">IFERROR(IF(V49="Sim",IFERROR(SUM(OFFSET(AD49,1,,MATCH("Sim",T50:$T$66,0),1)),0)+IF(Y49-$W$7=1,SUM($AD$6:AD49),0)+IF(SUM(Y50:$Y$66)=0,SUM(AD50:$AD$66),0),0),0)</f>
        <v>0</v>
      </c>
      <c r="AD49" s="203">
        <f ca="1">SUM(OFFSET(Analítico!$B$10,0,A49,2,1))</f>
        <v>0</v>
      </c>
      <c r="AE49" s="203">
        <f ca="1">OFFSET(Analítico!$B$147,,A49)</f>
        <v>921292.8783207722</v>
      </c>
      <c r="AH49" s="171">
        <f t="shared" si="11"/>
        <v>15</v>
      </c>
    </row>
    <row r="50" spans="1:34" ht="15" x14ac:dyDescent="0.2">
      <c r="A50" s="191">
        <v>44</v>
      </c>
      <c r="B50" s="192">
        <f>IFERROR(IF(EDATE(B49,1)&gt;DATE(YEAR(Capa!$A$7),MONTH(Capa!$A$7),1),"",EDATE(B49,1)),"")</f>
        <v>47362</v>
      </c>
      <c r="C50" s="191">
        <f t="shared" si="16"/>
        <v>15</v>
      </c>
      <c r="D50" s="29"/>
      <c r="E50" s="191"/>
      <c r="F50" s="191"/>
      <c r="G50" s="191"/>
      <c r="H50" s="191"/>
      <c r="I50" s="191"/>
      <c r="R50" s="199" t="str">
        <f ca="1">IF(P50="","",IFERROR(IF(Capa!$A$2="","Após a celebração do termo de parceria.","Realização da "&amp;OFFSET($Y$6,MATCH(A50,$X$7:$X$66,0),0)-1&amp;"ª reunião da CA e aprovação da liberação de parcela pelo supervisor."),""))</f>
        <v/>
      </c>
      <c r="T50" s="110" t="str">
        <f t="shared" si="13"/>
        <v>Não</v>
      </c>
      <c r="U50" s="110" t="str">
        <f t="shared" si="15"/>
        <v/>
      </c>
      <c r="V50" s="110" t="str">
        <f>Cronogramas!T50</f>
        <v>Não</v>
      </c>
      <c r="W50" s="110"/>
      <c r="X50" s="110">
        <f>COUNTIF(V$7:$V50,"Sim")</f>
        <v>15</v>
      </c>
      <c r="Y50" s="110" t="str">
        <f t="shared" si="21"/>
        <v/>
      </c>
      <c r="Z50" s="183"/>
      <c r="AA50" s="183"/>
      <c r="AB50" s="203">
        <f ca="1">_xlfn.IFNA(IF(V50="Sim",(IFERROR(SUM(OFFSET(AE50,1,,MATCH("Sim",V51:$V$66,0),1))-AC50,0)+IF(Y50-$W$7=1,SUM($AE$6:AE50)-$AF$7,0)+IF(SUM(Y51:$Y$66)=0,SUM(AE51:$AE$66)-AC50+Analítico!$BK$146)),0),0)</f>
        <v>0</v>
      </c>
      <c r="AC50" s="203">
        <f ca="1">IFERROR(IF(V50="Sim",IFERROR(SUM(OFFSET(AD50,1,,MATCH("Sim",T51:$T$66,0),1)),0)+IF(Y50-$W$7=1,SUM($AD$6:AD50),0)+IF(SUM(Y51:$Y$66)=0,SUM(AD51:$AD$66),0),0),0)</f>
        <v>0</v>
      </c>
      <c r="AD50" s="203">
        <f ca="1">SUM(OFFSET(Analítico!$B$10,0,A50,2,1))</f>
        <v>0</v>
      </c>
      <c r="AE50" s="203">
        <f ca="1">OFFSET(Analítico!$B$147,,A50)</f>
        <v>932492.8783207722</v>
      </c>
      <c r="AH50" s="171">
        <f t="shared" si="11"/>
        <v>15</v>
      </c>
    </row>
    <row r="51" spans="1:34" ht="15" x14ac:dyDescent="0.2">
      <c r="A51" s="191">
        <v>45</v>
      </c>
      <c r="B51" s="192">
        <f>IFERROR(IF(EDATE(B50,1)&gt;DATE(YEAR(Capa!$A$7),MONTH(Capa!$A$7),1),"",EDATE(B50,1)),"")</f>
        <v>47392</v>
      </c>
      <c r="C51" s="191">
        <f t="shared" si="16"/>
        <v>16</v>
      </c>
      <c r="D51" s="29"/>
      <c r="E51" s="191"/>
      <c r="F51" s="191"/>
      <c r="G51" s="191"/>
      <c r="H51" s="191"/>
      <c r="I51" s="191"/>
      <c r="R51" s="199" t="str">
        <f ca="1">IF(P51="","",IFERROR(IF(Capa!$A$2="","Após a celebração do termo de parceria.","Realização da "&amp;OFFSET($Y$6,MATCH(A51,$X$7:$X$66,0),0)-1&amp;"ª reunião da CA e aprovação da liberação de parcela pelo supervisor."),""))</f>
        <v/>
      </c>
      <c r="T51" s="110" t="str">
        <f t="shared" si="13"/>
        <v>Sim</v>
      </c>
      <c r="U51" s="110" t="str">
        <f t="shared" si="15"/>
        <v/>
      </c>
      <c r="V51" s="110" t="str">
        <f>Cronogramas!T51</f>
        <v>Sim</v>
      </c>
      <c r="W51" s="110"/>
      <c r="X51" s="110">
        <f>COUNTIF(V$7:$V51,"Sim")</f>
        <v>16</v>
      </c>
      <c r="Y51" s="110">
        <f t="shared" si="21"/>
        <v>16</v>
      </c>
      <c r="Z51" s="183"/>
      <c r="AA51" s="183"/>
      <c r="AB51" s="203">
        <f ca="1">_xlfn.IFNA(IF(V51="Sim",(IFERROR(SUM(OFFSET(AE51,1,,MATCH("Sim",V52:$V$66,0),1))-AC51,0)+IF(Y51-$W$7=1,SUM($AE$6:AE51)-$AF$7,0)+IF(SUM(Y52:$Y$66)=0,SUM(AE52:$AE$66)-AC51+Analítico!$BK$146)),0),0)</f>
        <v>2788345.6496359473</v>
      </c>
      <c r="AC51" s="203">
        <f ca="1">IFERROR(IF(V51="Sim",IFERROR(SUM(OFFSET(AD51,1,,MATCH("Sim",T52:$T$66,0),1)),0)+IF(Y51-$W$7=1,SUM($AD$6:AD51),0)+IF(SUM(Y52:$Y$66)=0,SUM(AD52:$AD$66),0),0),0)</f>
        <v>0</v>
      </c>
      <c r="AD51" s="203">
        <f ca="1">SUM(OFFSET(Analítico!$B$10,0,A51,2,1))</f>
        <v>0</v>
      </c>
      <c r="AE51" s="203">
        <f ca="1">OFFSET(Analítico!$B$147,,A51)</f>
        <v>921292.8783207722</v>
      </c>
      <c r="AH51" s="171">
        <f t="shared" si="11"/>
        <v>16</v>
      </c>
    </row>
    <row r="52" spans="1:34" ht="15" x14ac:dyDescent="0.2">
      <c r="A52" s="191">
        <v>46</v>
      </c>
      <c r="B52" s="192">
        <f>IFERROR(IF(EDATE(B51,1)&gt;DATE(YEAR(Capa!$A$7),MONTH(Capa!$A$7),1),"",EDATE(B51,1)),"")</f>
        <v>47423</v>
      </c>
      <c r="C52" s="191">
        <f t="shared" si="16"/>
        <v>16</v>
      </c>
      <c r="D52" s="29"/>
      <c r="E52" s="191"/>
      <c r="F52" s="191"/>
      <c r="G52" s="191"/>
      <c r="H52" s="191"/>
      <c r="I52" s="191"/>
      <c r="R52" s="199" t="str">
        <f ca="1">IF(P52="","",IFERROR(IF(Capa!$A$2="","Após a celebração do termo de parceria.","Realização da "&amp;OFFSET($Y$6,MATCH(A52,$X$7:$X$66,0),0)-1&amp;"ª reunião da CA e aprovação da liberação de parcela pelo supervisor."),""))</f>
        <v/>
      </c>
      <c r="T52" s="110" t="str">
        <f t="shared" si="13"/>
        <v>Não</v>
      </c>
      <c r="U52" s="110" t="str">
        <f t="shared" si="15"/>
        <v/>
      </c>
      <c r="V52" s="110" t="str">
        <f>Cronogramas!T52</f>
        <v>Não</v>
      </c>
      <c r="W52" s="110"/>
      <c r="X52" s="110">
        <f>COUNTIF(V$7:$V52,"Sim")</f>
        <v>16</v>
      </c>
      <c r="Y52" s="110" t="str">
        <f t="shared" si="21"/>
        <v/>
      </c>
      <c r="Z52" s="183"/>
      <c r="AA52" s="183"/>
      <c r="AB52" s="203">
        <f ca="1">_xlfn.IFNA(IF(V52="Sim",(IFERROR(SUM(OFFSET(AE52,1,,MATCH("Sim",V53:$V$66,0),1))-AC52,0)+IF(Y52-$W$7=1,SUM($AE$6:AE52)-$AF$7,0)+IF(SUM(Y53:$Y$66)=0,SUM(AE53:$AE$66)-AC52+Analítico!$BK$146)),0),0)</f>
        <v>0</v>
      </c>
      <c r="AC52" s="203">
        <f ca="1">IFERROR(IF(V52="Sim",IFERROR(SUM(OFFSET(AD52,1,,MATCH("Sim",T53:$T$66,0),1)),0)+IF(Y52-$W$7=1,SUM($AD$6:AD52),0)+IF(SUM(Y53:$Y$66)=0,SUM(AD53:$AD$66),0),0),0)</f>
        <v>0</v>
      </c>
      <c r="AD52" s="203">
        <f ca="1">SUM(OFFSET(Analítico!$B$10,0,A52,2,1))</f>
        <v>0</v>
      </c>
      <c r="AE52" s="203">
        <f ca="1">OFFSET(Analítico!$B$147,,A52)</f>
        <v>921292.8783207722</v>
      </c>
      <c r="AH52" s="171">
        <f t="shared" si="11"/>
        <v>16</v>
      </c>
    </row>
    <row r="53" spans="1:34" ht="15" x14ac:dyDescent="0.2">
      <c r="A53" s="191">
        <v>47</v>
      </c>
      <c r="B53" s="192">
        <f>IFERROR(IF(EDATE(B52,1)&gt;DATE(YEAR(Capa!$A$7),MONTH(Capa!$A$7),1),"",EDATE(B52,1)),"")</f>
        <v>47453</v>
      </c>
      <c r="C53" s="191">
        <f t="shared" si="16"/>
        <v>16</v>
      </c>
      <c r="D53" s="29"/>
      <c r="E53" s="191"/>
      <c r="F53" s="191"/>
      <c r="G53" s="191"/>
      <c r="H53" s="191"/>
      <c r="I53" s="191"/>
      <c r="R53" s="199" t="str">
        <f ca="1">IF(P53="","",IFERROR(IF(Capa!$A$2="","Após a celebração do termo de parceria.","Realização da "&amp;OFFSET($Y$6,MATCH(A53,$X$7:$X$66,0),0)-1&amp;"ª reunião da CA e aprovação da liberação de parcela pelo supervisor."),""))</f>
        <v/>
      </c>
      <c r="T53" s="110" t="str">
        <f t="shared" si="13"/>
        <v>Não</v>
      </c>
      <c r="U53" s="110" t="str">
        <f t="shared" si="15"/>
        <v/>
      </c>
      <c r="V53" s="110" t="str">
        <f>Cronogramas!T53</f>
        <v>Não</v>
      </c>
      <c r="W53" s="110"/>
      <c r="X53" s="110">
        <f>COUNTIF(V$7:$V53,"Sim")</f>
        <v>16</v>
      </c>
      <c r="Y53" s="110" t="str">
        <f t="shared" si="21"/>
        <v/>
      </c>
      <c r="Z53" s="183"/>
      <c r="AA53" s="183"/>
      <c r="AB53" s="203">
        <f ca="1">_xlfn.IFNA(IF(V53="Sim",(IFERROR(SUM(OFFSET(AE53,1,,MATCH("Sim",V54:$V$66,0),1))-AC53,0)+IF(Y53-$W$7=1,SUM($AE$6:AE53)-$AF$7,0)+IF(SUM(Y54:$Y$66)=0,SUM(AE54:$AE$66)-AC53+Analítico!$BK$146)),0),0)</f>
        <v>0</v>
      </c>
      <c r="AC53" s="203">
        <f ca="1">IFERROR(IF(V53="Sim",IFERROR(SUM(OFFSET(AD53,1,,MATCH("Sim",T54:$T$66,0),1)),0)+IF(Y53-$W$7=1,SUM($AD$6:AD53),0)+IF(SUM(Y54:$Y$66)=0,SUM(AD54:$AD$66),0),0),0)</f>
        <v>0</v>
      </c>
      <c r="AD53" s="203">
        <f ca="1">SUM(OFFSET(Analítico!$B$10,0,A53,2,1))</f>
        <v>0</v>
      </c>
      <c r="AE53" s="203">
        <f ca="1">OFFSET(Analítico!$B$147,,A53)</f>
        <v>934792.8783207722</v>
      </c>
      <c r="AH53" s="171">
        <f t="shared" si="11"/>
        <v>16</v>
      </c>
    </row>
    <row r="54" spans="1:34" ht="15" x14ac:dyDescent="0.2">
      <c r="A54" s="191">
        <v>48</v>
      </c>
      <c r="B54" s="192">
        <f>IFERROR(IF(EDATE(B53,1)&gt;DATE(YEAR(Capa!$A$7),MONTH(Capa!$A$7),1),"",EDATE(B53,1)),"")</f>
        <v>47484</v>
      </c>
      <c r="C54" s="191">
        <f t="shared" si="16"/>
        <v>17</v>
      </c>
      <c r="D54" s="29"/>
      <c r="E54" s="191"/>
      <c r="F54" s="191"/>
      <c r="G54" s="191"/>
      <c r="H54" s="191"/>
      <c r="I54" s="191"/>
      <c r="R54" s="199" t="str">
        <f ca="1">IF(P54="","",IFERROR(IF(Capa!$A$2="","Após a celebração do termo de parceria.","Realização da "&amp;OFFSET($Y$6,MATCH(A54,$X$7:$X$66,0),0)-1&amp;"ª reunião da CA e aprovação da liberação de parcela pelo supervisor."),""))</f>
        <v/>
      </c>
      <c r="T54" s="110" t="str">
        <f t="shared" si="13"/>
        <v>Sim</v>
      </c>
      <c r="U54" s="110" t="str">
        <f t="shared" si="15"/>
        <v/>
      </c>
      <c r="V54" s="110" t="str">
        <f>Cronogramas!T54</f>
        <v>Sim</v>
      </c>
      <c r="W54" s="110"/>
      <c r="X54" s="110">
        <f>COUNTIF(V$7:$V54,"Sim")</f>
        <v>17</v>
      </c>
      <c r="Y54" s="110">
        <f t="shared" si="21"/>
        <v>17</v>
      </c>
      <c r="Z54" s="183"/>
      <c r="AA54" s="183"/>
      <c r="AB54" s="203">
        <f ca="1">_xlfn.IFNA(IF(V54="Sim",(IFERROR(SUM(OFFSET(AE54,1,,MATCH("Sim",V55:$V$66,0),1))-AC54,0)+IF(Y54-$W$7=1,SUM($AE$6:AE54)-$AF$7,0)+IF(SUM(Y55:$Y$66)=0,SUM(AE55:$AE$66)-AC54+Analítico!$BK$146)),0),0)</f>
        <v>3831029.6789832097</v>
      </c>
      <c r="AC54" s="203">
        <f ca="1">IFERROR(IF(V54="Sim",IFERROR(SUM(OFFSET(AD54,1,,MATCH("Sim",T55:$T$66,0),1)),0)+IF(Y54-$W$7=1,SUM($AD$6:AD54),0)+IF(SUM(Y55:$Y$66)=0,SUM(AD55:$AD$66),0),0),0)</f>
        <v>0</v>
      </c>
      <c r="AD54" s="203">
        <f ca="1">SUM(OFFSET(Analítico!$B$10,0,A54,2,1))</f>
        <v>0</v>
      </c>
      <c r="AE54" s="203">
        <f ca="1">OFFSET(Analítico!$B$147,,A54)</f>
        <v>932259.89299440314</v>
      </c>
      <c r="AH54" s="171">
        <f t="shared" si="11"/>
        <v>17</v>
      </c>
    </row>
    <row r="55" spans="1:34" ht="15" x14ac:dyDescent="0.2">
      <c r="A55" s="191">
        <v>49</v>
      </c>
      <c r="B55" s="192">
        <f>IFERROR(IF(EDATE(B54,1)&gt;DATE(YEAR(Capa!$A$7),MONTH(Capa!$A$7),1),"",EDATE(B54,1)),"")</f>
        <v>47515</v>
      </c>
      <c r="C55" s="191">
        <f t="shared" si="16"/>
        <v>17</v>
      </c>
      <c r="D55" s="29"/>
      <c r="E55" s="191"/>
      <c r="F55" s="191"/>
      <c r="G55" s="191"/>
      <c r="H55" s="191"/>
      <c r="I55" s="191"/>
      <c r="R55" s="199" t="str">
        <f ca="1">IF(P55="","",IFERROR(IF(Capa!$A$2="","Após a celebração do termo de parceria.","Realização da "&amp;OFFSET($Y$6,MATCH(A55,$X$7:$X$66,0),0)-1&amp;"ª reunião da CA e aprovação da liberação de parcela pelo supervisor."),""))</f>
        <v/>
      </c>
      <c r="T55" s="110" t="str">
        <f t="shared" si="13"/>
        <v>Não</v>
      </c>
      <c r="U55" s="110" t="str">
        <f t="shared" si="15"/>
        <v/>
      </c>
      <c r="V55" s="110" t="str">
        <f>Cronogramas!T55</f>
        <v>Não</v>
      </c>
      <c r="W55" s="110"/>
      <c r="X55" s="110">
        <f>COUNTIF(V$7:$V55,"Sim")</f>
        <v>17</v>
      </c>
      <c r="Y55" s="110" t="str">
        <f t="shared" si="21"/>
        <v/>
      </c>
      <c r="Z55" s="183"/>
      <c r="AA55" s="183"/>
      <c r="AB55" s="203">
        <f ca="1">_xlfn.IFNA(IF(V55="Sim",(IFERROR(SUM(OFFSET(AE55,1,,MATCH("Sim",V56:$V$66,0),1))-AC55,0)+IF(Y55-$W$7=1,SUM($AE$6:AE55)-$AF$7,0)+IF(SUM(Y56:$Y$66)=0,SUM(AE56:$AE$66)-AC55+Analítico!$BK$146)),0),0)</f>
        <v>0</v>
      </c>
      <c r="AC55" s="203">
        <f ca="1">IFERROR(IF(V55="Sim",IFERROR(SUM(OFFSET(AD55,1,,MATCH("Sim",T56:$T$66,0),1)),0)+IF(Y55-$W$7=1,SUM($AD$6:AD55),0)+IF(SUM(Y56:$Y$66)=0,SUM(AD56:$AD$66),0),0),0)</f>
        <v>0</v>
      </c>
      <c r="AD55" s="203">
        <f ca="1">SUM(OFFSET(Analítico!$B$10,0,A55,2,1))</f>
        <v>0</v>
      </c>
      <c r="AE55" s="203">
        <f ca="1">OFFSET(Analítico!$B$147,,A55)</f>
        <v>941309.89299440314</v>
      </c>
      <c r="AH55" s="171">
        <f t="shared" si="11"/>
        <v>17</v>
      </c>
    </row>
    <row r="56" spans="1:34" ht="15" x14ac:dyDescent="0.2">
      <c r="A56" s="191">
        <v>50</v>
      </c>
      <c r="B56" s="192">
        <f>IFERROR(IF(EDATE(B55,1)&gt;DATE(YEAR(Capa!$A$7),MONTH(Capa!$A$7),1),"",EDATE(B55,1)),"")</f>
        <v>47543</v>
      </c>
      <c r="C56" s="191">
        <f t="shared" si="16"/>
        <v>17</v>
      </c>
      <c r="D56" s="29"/>
      <c r="E56" s="191"/>
      <c r="F56" s="191"/>
      <c r="G56" s="191"/>
      <c r="H56" s="191"/>
      <c r="I56" s="191"/>
      <c r="R56" s="199" t="str">
        <f ca="1">IF(P56="","",IFERROR(IF(Capa!$A$2="","Após a celebração do termo de parceria.","Realização da "&amp;OFFSET($Y$6,MATCH(A56,$X$7:$X$66,0),0)-1&amp;"ª reunião da CA e aprovação da liberação de parcela pelo supervisor."),""))</f>
        <v/>
      </c>
      <c r="T56" s="110" t="str">
        <f t="shared" si="13"/>
        <v>Não</v>
      </c>
      <c r="U56" s="110" t="str">
        <f t="shared" si="15"/>
        <v/>
      </c>
      <c r="V56" s="110" t="str">
        <f>Cronogramas!T56</f>
        <v>Não</v>
      </c>
      <c r="W56" s="110"/>
      <c r="X56" s="110">
        <f>COUNTIF(V$7:$V56,"Sim")</f>
        <v>17</v>
      </c>
      <c r="Y56" s="110" t="str">
        <f t="shared" si="21"/>
        <v/>
      </c>
      <c r="Z56" s="183"/>
      <c r="AA56" s="183"/>
      <c r="AB56" s="203">
        <f ca="1">_xlfn.IFNA(IF(V56="Sim",(IFERROR(SUM(OFFSET(AE56,1,,MATCH("Sim",V57:$V$66,0),1))-AC56,0)+IF(Y56-$W$7=1,SUM($AE$6:AE56)-$AF$7,0)+IF(SUM(Y57:$Y$66)=0,SUM(AE57:$AE$66)-AC56+Analítico!$BK$146)),0),0)</f>
        <v>0</v>
      </c>
      <c r="AC56" s="203">
        <f ca="1">IFERROR(IF(V56="Sim",IFERROR(SUM(OFFSET(AD56,1,,MATCH("Sim",T57:$T$66,0),1)),0)+IF(Y56-$W$7=1,SUM($AD$6:AD56),0)+IF(SUM(Y57:$Y$66)=0,SUM(AD57:$AD$66),0),0),0)</f>
        <v>0</v>
      </c>
      <c r="AD56" s="203">
        <f ca="1">SUM(OFFSET(Analítico!$B$10,0,A56,2,1))</f>
        <v>0</v>
      </c>
      <c r="AE56" s="203">
        <f ca="1">OFFSET(Analítico!$B$147,,A56)</f>
        <v>1948409.8929944031</v>
      </c>
      <c r="AH56" s="171">
        <f t="shared" si="11"/>
        <v>17</v>
      </c>
    </row>
    <row r="57" spans="1:34" ht="15" x14ac:dyDescent="0.2">
      <c r="A57" s="191">
        <v>51</v>
      </c>
      <c r="B57" s="192">
        <f>IFERROR(IF(EDATE(B56,1)&gt;DATE(YEAR(Capa!$A$7),MONTH(Capa!$A$7),1),"",EDATE(B56,1)),"")</f>
        <v>47574</v>
      </c>
      <c r="C57" s="191">
        <f t="shared" si="16"/>
        <v>18</v>
      </c>
      <c r="D57" s="29"/>
      <c r="E57" s="191"/>
      <c r="F57" s="191"/>
      <c r="G57" s="191"/>
      <c r="H57" s="191"/>
      <c r="I57" s="191"/>
      <c r="R57" s="199" t="str">
        <f ca="1">IF(P57="","",IFERROR(IF(Capa!$A$2="","Após a celebração do termo de parceria.","Realização da "&amp;OFFSET($Y$6,MATCH(A57,$X$7:$X$66,0),0)-1&amp;"ª reunião da CA e aprovação da liberação de parcela pelo supervisor."),""))</f>
        <v/>
      </c>
      <c r="T57" s="110" t="str">
        <f t="shared" si="13"/>
        <v>Sim</v>
      </c>
      <c r="U57" s="110" t="str">
        <f t="shared" si="15"/>
        <v/>
      </c>
      <c r="V57" s="110" t="str">
        <f>Cronogramas!T57</f>
        <v>Sim</v>
      </c>
      <c r="W57" s="110"/>
      <c r="X57" s="110">
        <f>COUNTIF(V$7:$V57,"Sim")</f>
        <v>18</v>
      </c>
      <c r="Y57" s="110">
        <f t="shared" si="21"/>
        <v>18</v>
      </c>
      <c r="Z57" s="183"/>
      <c r="AA57" s="183"/>
      <c r="AB57" s="203">
        <f ca="1">_xlfn.IFNA(IF(V57="Sim",(IFERROR(SUM(OFFSET(AE57,1,,MATCH("Sim",V58:$V$66,0),1))-AC57,0)+IF(Y57-$W$7=1,SUM($AE$6:AE57)-$AF$7,0)+IF(SUM(Y58:$Y$66)=0,SUM(AE58:$AE$66)-AC57+Analítico!$BK$146)),0),0)</f>
        <v>2823929.6789832097</v>
      </c>
      <c r="AC57" s="203">
        <f ca="1">IFERROR(IF(V57="Sim",IFERROR(SUM(OFFSET(AD57,1,,MATCH("Sim",T58:$T$66,0),1)),0)+IF(Y57-$W$7=1,SUM($AD$6:AD57),0)+IF(SUM(Y58:$Y$66)=0,SUM(AD58:$AD$66),0),0),0)</f>
        <v>0</v>
      </c>
      <c r="AD57" s="203">
        <f ca="1">SUM(OFFSET(Analítico!$B$10,0,A57,2,1))</f>
        <v>0</v>
      </c>
      <c r="AE57" s="203">
        <f ca="1">OFFSET(Analítico!$B$147,,A57)</f>
        <v>941309.89299440314</v>
      </c>
      <c r="AH57" s="171">
        <f t="shared" si="11"/>
        <v>18</v>
      </c>
    </row>
    <row r="58" spans="1:34" ht="15" x14ac:dyDescent="0.2">
      <c r="A58" s="191">
        <v>52</v>
      </c>
      <c r="B58" s="192">
        <f>IFERROR(IF(EDATE(B57,1)&gt;DATE(YEAR(Capa!$A$7),MONTH(Capa!$A$7),1),"",EDATE(B57,1)),"")</f>
        <v>47604</v>
      </c>
      <c r="C58" s="191">
        <f t="shared" si="16"/>
        <v>18</v>
      </c>
      <c r="D58" s="29"/>
      <c r="E58" s="191"/>
      <c r="F58" s="191"/>
      <c r="G58" s="191"/>
      <c r="H58" s="191"/>
      <c r="I58" s="191"/>
      <c r="R58" s="199" t="str">
        <f ca="1">IF(P58="","",IFERROR(IF(Capa!$A$2="","Após a celebração do termo de parceria.","Realização da "&amp;OFFSET($Y$6,MATCH(A58,$X$7:$X$66,0),0)-1&amp;"ª reunião da CA e aprovação da liberação de parcela pelo supervisor."),""))</f>
        <v/>
      </c>
      <c r="T58" s="110" t="str">
        <f t="shared" si="13"/>
        <v>Não</v>
      </c>
      <c r="U58" s="110" t="str">
        <f t="shared" si="15"/>
        <v/>
      </c>
      <c r="V58" s="110" t="str">
        <f>Cronogramas!T58</f>
        <v>Não</v>
      </c>
      <c r="W58" s="110"/>
      <c r="X58" s="110">
        <f>COUNTIF(V$7:$V58,"Sim")</f>
        <v>18</v>
      </c>
      <c r="Y58" s="110" t="str">
        <f t="shared" si="21"/>
        <v/>
      </c>
      <c r="Z58" s="183"/>
      <c r="AA58" s="183"/>
      <c r="AB58" s="203">
        <f ca="1">_xlfn.IFNA(IF(V58="Sim",(IFERROR(SUM(OFFSET(AE58,1,,MATCH("Sim",V59:$V$66,0),1))-AC58,0)+IF(Y58-$W$7=1,SUM($AE$6:AE58)-$AF$7,0)+IF(SUM(Y59:$Y$66)=0,SUM(AE59:$AE$66)-AC58+Analítico!$BK$146)),0),0)</f>
        <v>0</v>
      </c>
      <c r="AC58" s="203">
        <f ca="1">IFERROR(IF(V58="Sim",IFERROR(SUM(OFFSET(AD58,1,,MATCH("Sim",T59:$T$66,0),1)),0)+IF(Y58-$W$7=1,SUM($AD$6:AD58),0)+IF(SUM(Y59:$Y$66)=0,SUM(AD59:$AD$66),0),0),0)</f>
        <v>0</v>
      </c>
      <c r="AD58" s="203">
        <f ca="1">SUM(OFFSET(Analítico!$B$10,0,A58,2,1))</f>
        <v>0</v>
      </c>
      <c r="AE58" s="203">
        <f ca="1">OFFSET(Analítico!$B$147,,A58)</f>
        <v>941309.89299440314</v>
      </c>
      <c r="AH58" s="171">
        <f t="shared" si="11"/>
        <v>18</v>
      </c>
    </row>
    <row r="59" spans="1:34" ht="15" x14ac:dyDescent="0.2">
      <c r="A59" s="191">
        <v>53</v>
      </c>
      <c r="B59" s="192">
        <f>IFERROR(IF(EDATE(B58,1)&gt;DATE(YEAR(Capa!$A$7),MONTH(Capa!$A$7),1),"",EDATE(B58,1)),"")</f>
        <v>47635</v>
      </c>
      <c r="C59" s="191">
        <f t="shared" si="16"/>
        <v>18</v>
      </c>
      <c r="D59" s="29"/>
      <c r="E59" s="191"/>
      <c r="F59" s="191"/>
      <c r="G59" s="191"/>
      <c r="H59" s="191"/>
      <c r="I59" s="191"/>
      <c r="R59" s="199" t="str">
        <f ca="1">IF(P59="","",IFERROR(IF(Capa!$A$2="","Após a celebração do termo de parceria.","Realização da "&amp;OFFSET($Y$6,MATCH(A59,$X$7:$X$66,0),0)-1&amp;"ª reunião da CA e aprovação da liberação de parcela pelo supervisor."),""))</f>
        <v/>
      </c>
      <c r="T59" s="110" t="str">
        <f t="shared" si="13"/>
        <v>Não</v>
      </c>
      <c r="U59" s="110" t="str">
        <f t="shared" si="15"/>
        <v/>
      </c>
      <c r="V59" s="110" t="str">
        <f>Cronogramas!T59</f>
        <v>Não</v>
      </c>
      <c r="W59" s="110"/>
      <c r="X59" s="110">
        <f>COUNTIF(V$7:$V59,"Sim")</f>
        <v>18</v>
      </c>
      <c r="Y59" s="110" t="str">
        <f t="shared" si="21"/>
        <v/>
      </c>
      <c r="Z59" s="183"/>
      <c r="AA59" s="183"/>
      <c r="AB59" s="203">
        <f ca="1">_xlfn.IFNA(IF(V59="Sim",(IFERROR(SUM(OFFSET(AE59,1,,MATCH("Sim",V60:$V$66,0),1))-AC59,0)+IF(Y59-$W$7=1,SUM($AE$6:AE59)-$AF$7,0)+IF(SUM(Y60:$Y$66)=0,SUM(AE60:$AE$66)-AC59+Analítico!$BK$146)),0),0)</f>
        <v>0</v>
      </c>
      <c r="AC59" s="203">
        <f ca="1">IFERROR(IF(V59="Sim",IFERROR(SUM(OFFSET(AD59,1,,MATCH("Sim",T60:$T$66,0),1)),0)+IF(Y59-$W$7=1,SUM($AD$6:AD59),0)+IF(SUM(Y60:$Y$66)=0,SUM(AD60:$AD$66),0),0),0)</f>
        <v>0</v>
      </c>
      <c r="AD59" s="203">
        <f ca="1">SUM(OFFSET(Analítico!$B$10,0,A59,2,1))</f>
        <v>0</v>
      </c>
      <c r="AE59" s="203">
        <f ca="1">OFFSET(Analítico!$B$147,,A59)</f>
        <v>941309.89299440314</v>
      </c>
      <c r="AH59" s="171">
        <f t="shared" si="11"/>
        <v>18</v>
      </c>
    </row>
    <row r="60" spans="1:34" ht="15" x14ac:dyDescent="0.2">
      <c r="A60" s="191">
        <v>54</v>
      </c>
      <c r="B60" s="192">
        <f>IFERROR(IF(EDATE(B59,1)&gt;DATE(YEAR(Capa!$A$7),MONTH(Capa!$A$7),1),"",EDATE(B59,1)),"")</f>
        <v>47665</v>
      </c>
      <c r="C60" s="191">
        <f t="shared" si="16"/>
        <v>19</v>
      </c>
      <c r="D60" s="29"/>
      <c r="E60" s="191"/>
      <c r="F60" s="191"/>
      <c r="G60" s="191"/>
      <c r="H60" s="191"/>
      <c r="I60" s="191"/>
      <c r="R60" s="199" t="str">
        <f ca="1">IF(P60="","",IFERROR(IF(Capa!$A$2="","Após a celebração do termo de parceria.","Realização da "&amp;OFFSET($Y$6,MATCH(A60,$X$7:$X$66,0),0)-1&amp;"ª reunião da CA e aprovação da liberação de parcela pelo supervisor."),""))</f>
        <v/>
      </c>
      <c r="T60" s="110" t="str">
        <f t="shared" si="13"/>
        <v>Sim</v>
      </c>
      <c r="U60" s="110" t="str">
        <f t="shared" si="15"/>
        <v/>
      </c>
      <c r="V60" s="110" t="str">
        <f>Cronogramas!T60</f>
        <v>Sim</v>
      </c>
      <c r="W60" s="110"/>
      <c r="X60" s="110">
        <f>COUNTIF(V$7:$V60,"Sim")</f>
        <v>19</v>
      </c>
      <c r="Y60" s="110">
        <f t="shared" si="21"/>
        <v>19</v>
      </c>
      <c r="Z60" s="183"/>
      <c r="AA60" s="183"/>
      <c r="AB60" s="203">
        <f ca="1">_xlfn.IFNA(IF(V60="Sim",(IFERROR(SUM(OFFSET(AE60,1,,MATCH("Sim",V61:$V$66,0),1))-AC60,0)+IF(Y60-$W$7=1,SUM($AE$6:AE60)-$AF$7,0)+IF(SUM(Y61:$Y$66)=0,SUM(AE61:$AE$66)-AC60+Analítico!$BK$146)),0),0)</f>
        <v>2835129.6789832097</v>
      </c>
      <c r="AC60" s="203">
        <f ca="1">IFERROR(IF(V60="Sim",IFERROR(SUM(OFFSET(AD60,1,,MATCH("Sim",T61:$T$66,0),1)),0)+IF(Y60-$W$7=1,SUM($AD$6:AD60),0)+IF(SUM(Y61:$Y$66)=0,SUM(AD61:$AD$66),0),0),0)</f>
        <v>0</v>
      </c>
      <c r="AD60" s="203">
        <f ca="1">SUM(OFFSET(Analítico!$B$10,0,A60,2,1))</f>
        <v>0</v>
      </c>
      <c r="AE60" s="203">
        <f ca="1">OFFSET(Analítico!$B$147,,A60)</f>
        <v>941309.89299440314</v>
      </c>
      <c r="AH60" s="171">
        <f t="shared" si="11"/>
        <v>19</v>
      </c>
    </row>
    <row r="61" spans="1:34" ht="15" x14ac:dyDescent="0.2">
      <c r="A61" s="191">
        <v>55</v>
      </c>
      <c r="B61" s="192">
        <f>IFERROR(IF(EDATE(B60,1)&gt;DATE(YEAR(Capa!$A$7),MONTH(Capa!$A$7),1),"",EDATE(B60,1)),"")</f>
        <v>47696</v>
      </c>
      <c r="C61" s="191">
        <f t="shared" si="16"/>
        <v>19</v>
      </c>
      <c r="D61" s="29"/>
      <c r="E61" s="191"/>
      <c r="F61" s="191"/>
      <c r="G61" s="191"/>
      <c r="H61" s="191"/>
      <c r="I61" s="191"/>
      <c r="R61" s="199" t="str">
        <f ca="1">IF(P61="","",IFERROR(IF(Capa!$A$2="","Após a celebração do termo de parceria.","Realização da "&amp;OFFSET($Y$6,MATCH(A61,$X$7:$X$66,0),0)-1&amp;"ª reunião da CA e aprovação da liberação de parcela pelo supervisor."),""))</f>
        <v/>
      </c>
      <c r="T61" s="110" t="str">
        <f t="shared" si="13"/>
        <v>Não</v>
      </c>
      <c r="U61" s="110" t="str">
        <f t="shared" si="15"/>
        <v/>
      </c>
      <c r="V61" s="110" t="str">
        <f>Cronogramas!T61</f>
        <v>Não</v>
      </c>
      <c r="W61" s="110"/>
      <c r="X61" s="110">
        <f>COUNTIF(V$7:$V61,"Sim")</f>
        <v>19</v>
      </c>
      <c r="Y61" s="110" t="str">
        <f t="shared" si="21"/>
        <v/>
      </c>
      <c r="Z61" s="183"/>
      <c r="AA61" s="183"/>
      <c r="AB61" s="203">
        <f ca="1">_xlfn.IFNA(IF(V61="Sim",(IFERROR(SUM(OFFSET(AE61,1,,MATCH("Sim",V62:$V$66,0),1))-AC61,0)+IF(Y61-$W$7=1,SUM($AE$6:AE61)-$AF$7,0)+IF(SUM(Y62:$Y$66)=0,SUM(AE62:$AE$66)-AC61+Analítico!$BK$146)),0),0)</f>
        <v>0</v>
      </c>
      <c r="AC61" s="203">
        <f ca="1">IFERROR(IF(V61="Sim",IFERROR(SUM(OFFSET(AD61,1,,MATCH("Sim",T62:$T$66,0),1)),0)+IF(Y61-$W$7=1,SUM($AD$6:AD61),0)+IF(SUM(Y62:$Y$66)=0,SUM(AD62:$AD$66),0),0),0)</f>
        <v>0</v>
      </c>
      <c r="AD61" s="203">
        <f ca="1">SUM(OFFSET(Analítico!$B$10,0,A61,2,1))</f>
        <v>0</v>
      </c>
      <c r="AE61" s="203">
        <f ca="1">OFFSET(Analítico!$B$147,,A61)</f>
        <v>941309.89299440314</v>
      </c>
      <c r="AH61" s="171">
        <f t="shared" si="11"/>
        <v>19</v>
      </c>
    </row>
    <row r="62" spans="1:34" ht="15" x14ac:dyDescent="0.2">
      <c r="A62" s="191">
        <v>56</v>
      </c>
      <c r="B62" s="192">
        <f>IFERROR(IF(EDATE(B61,1)&gt;DATE(YEAR(Capa!$A$7),MONTH(Capa!$A$7),1),"",EDATE(B61,1)),"")</f>
        <v>47727</v>
      </c>
      <c r="C62" s="191">
        <f t="shared" si="16"/>
        <v>19</v>
      </c>
      <c r="D62" s="29"/>
      <c r="E62" s="191"/>
      <c r="F62" s="191"/>
      <c r="G62" s="191"/>
      <c r="H62" s="191"/>
      <c r="I62" s="191"/>
      <c r="R62" s="199" t="str">
        <f ca="1">IF(P62="","",IFERROR(IF(Capa!$A$2="","Após a celebração do termo de parceria.","Realização da "&amp;OFFSET($Y$6,MATCH(A62,$X$7:$X$66,0),0)-1&amp;"ª reunião da CA e aprovação da liberação de parcela pelo supervisor."),""))</f>
        <v/>
      </c>
      <c r="T62" s="110" t="str">
        <f t="shared" si="13"/>
        <v>Não</v>
      </c>
      <c r="U62" s="110" t="str">
        <f t="shared" si="15"/>
        <v/>
      </c>
      <c r="V62" s="110" t="str">
        <f>Cronogramas!T62</f>
        <v>Não</v>
      </c>
      <c r="W62" s="110"/>
      <c r="X62" s="110">
        <f>COUNTIF(V$7:$V62,"Sim")</f>
        <v>19</v>
      </c>
      <c r="Y62" s="110" t="str">
        <f t="shared" si="21"/>
        <v/>
      </c>
      <c r="Z62" s="183"/>
      <c r="AA62" s="183"/>
      <c r="AB62" s="203">
        <f ca="1">_xlfn.IFNA(IF(V62="Sim",(IFERROR(SUM(OFFSET(AE62,1,,MATCH("Sim",V63:$V$66,0),1))-AC62,0)+IF(Y62-$W$7=1,SUM($AE$6:AE62)-$AF$7,0)+IF(SUM(Y63:$Y$66)=0,SUM(AE63:$AE$66)-AC62+Analítico!$BK$146)),0),0)</f>
        <v>0</v>
      </c>
      <c r="AC62" s="203">
        <f ca="1">IFERROR(IF(V62="Sim",IFERROR(SUM(OFFSET(AD62,1,,MATCH("Sim",T63:$T$66,0),1)),0)+IF(Y62-$W$7=1,SUM($AD$6:AD62),0)+IF(SUM(Y63:$Y$66)=0,SUM(AD63:$AD$66),0),0),0)</f>
        <v>0</v>
      </c>
      <c r="AD62" s="203">
        <f ca="1">SUM(OFFSET(Analítico!$B$10,0,A62,2,1))</f>
        <v>0</v>
      </c>
      <c r="AE62" s="203">
        <f ca="1">OFFSET(Analítico!$B$147,,A62)</f>
        <v>952509.89299440314</v>
      </c>
      <c r="AH62" s="171">
        <f t="shared" si="11"/>
        <v>19</v>
      </c>
    </row>
    <row r="63" spans="1:34" ht="15" x14ac:dyDescent="0.2">
      <c r="A63" s="191">
        <v>57</v>
      </c>
      <c r="B63" s="192">
        <f>IFERROR(IF(EDATE(B62,1)&gt;DATE(YEAR(Capa!$A$7),MONTH(Capa!$A$7),1),"",EDATE(B62,1)),"")</f>
        <v>47757</v>
      </c>
      <c r="C63" s="191">
        <f t="shared" si="16"/>
        <v>20</v>
      </c>
      <c r="D63" s="29"/>
      <c r="E63" s="191"/>
      <c r="F63" s="191"/>
      <c r="G63" s="191"/>
      <c r="H63" s="191"/>
      <c r="I63" s="191"/>
      <c r="R63" s="199" t="str">
        <f ca="1">IF(P63="","",IFERROR(IF(Capa!$A$2="","Após a celebração do termo de parceria.","Realização da "&amp;OFFSET($Y$6,MATCH(A63,$X$7:$X$66,0),0)-1&amp;"ª reunião da CA e aprovação da liberação de parcela pelo supervisor."),""))</f>
        <v/>
      </c>
      <c r="T63" s="110" t="str">
        <f t="shared" si="13"/>
        <v>Sim</v>
      </c>
      <c r="U63" s="110" t="str">
        <f t="shared" si="15"/>
        <v/>
      </c>
      <c r="V63" s="110" t="str">
        <f>Cronogramas!T63</f>
        <v>Sim</v>
      </c>
      <c r="W63" s="110"/>
      <c r="X63" s="110">
        <f>COUNTIF(V$7:$V63,"Sim")</f>
        <v>20</v>
      </c>
      <c r="Y63" s="110">
        <f t="shared" si="21"/>
        <v>20</v>
      </c>
      <c r="Z63" s="183"/>
      <c r="AA63" s="183"/>
      <c r="AB63" s="203">
        <f ca="1">_xlfn.IFNA(IF(V63="Sim",(IFERROR(SUM(OFFSET(AE63,1,,MATCH("Sim",V64:$V$66,0),1))-AC63,0)+IF(Y63-$W$7=1,SUM($AE$6:AE63)-$AF$7,0)+IF(SUM(Y64:$Y$66)=0,SUM(AE64:$AE$66)-AC63+Analítico!$BK$146)),0),0)</f>
        <v>3070646.5948655186</v>
      </c>
      <c r="AC63" s="203">
        <f ca="1">IFERROR(IF(V63="Sim",IFERROR(SUM(OFFSET(AD63,1,,MATCH("Sim",T64:$T$66,0),1)),0)+IF(Y63-$W$7=1,SUM($AD$6:AD63),0)+IF(SUM(Y64:$Y$66)=0,SUM(AD64:$AD$66),0),0),0)</f>
        <v>0</v>
      </c>
      <c r="AD63" s="203">
        <f ca="1">SUM(OFFSET(Analítico!$B$10,0,A63,2,1))</f>
        <v>0</v>
      </c>
      <c r="AE63" s="203">
        <f ca="1">OFFSET(Analítico!$B$147,,A63)</f>
        <v>941309.89299440314</v>
      </c>
      <c r="AH63" s="171">
        <f t="shared" si="11"/>
        <v>20</v>
      </c>
    </row>
    <row r="64" spans="1:34" ht="15" x14ac:dyDescent="0.2">
      <c r="A64" s="191">
        <v>58</v>
      </c>
      <c r="B64" s="192">
        <f>IFERROR(IF(EDATE(B63,1)&gt;DATE(YEAR(Capa!$A$7),MONTH(Capa!$A$7),1),"",EDATE(B63,1)),"")</f>
        <v>47788</v>
      </c>
      <c r="C64" s="191">
        <f t="shared" si="16"/>
        <v>20</v>
      </c>
      <c r="D64" s="29"/>
      <c r="E64" s="191"/>
      <c r="F64" s="191"/>
      <c r="G64" s="191"/>
      <c r="H64" s="191"/>
      <c r="I64" s="191"/>
      <c r="R64" s="199" t="str">
        <f ca="1">IF(P64="","",IFERROR(IF(Capa!$A$2="","Após a celebração do termo de parceria.","Realização da "&amp;OFFSET($Y$6,MATCH(A64,$X$7:$X$66,0),0)-1&amp;"ª reunião da CA e aprovação da liberação de parcela pelo supervisor."),""))</f>
        <v/>
      </c>
      <c r="T64" s="110" t="str">
        <f t="shared" si="13"/>
        <v>Não</v>
      </c>
      <c r="U64" s="110" t="str">
        <f t="shared" si="15"/>
        <v/>
      </c>
      <c r="V64" s="110" t="str">
        <f>Cronogramas!T64</f>
        <v>Não</v>
      </c>
      <c r="W64" s="110"/>
      <c r="X64" s="110">
        <f>COUNTIF(V$7:$V64,"Sim")</f>
        <v>20</v>
      </c>
      <c r="Y64" s="110" t="str">
        <f t="shared" si="21"/>
        <v/>
      </c>
      <c r="Z64" s="183"/>
      <c r="AA64" s="183"/>
      <c r="AB64" s="203">
        <f ca="1">_xlfn.IFNA(IF(V64="Sim",(IFERROR(SUM(OFFSET(AE64,1,,MATCH("Sim",V65:$V$66,0),1))-AC64,0)+IF(Y64-$W$7=1,SUM($AE$6:AE64)-$AF$7,0)+IF(SUM(Y65:$Y$66)=0,SUM(AE65:$AE$66)-AC64+Analítico!$BK$146)),0),0)</f>
        <v>0</v>
      </c>
      <c r="AC64" s="203">
        <f ca="1">IFERROR(IF(V64="Sim",IFERROR(SUM(OFFSET(AD64,1,,MATCH("Sim",T65:$T$66,0),1)),0)+IF(Y64-$W$7=1,SUM($AD$6:AD64),0)+IF(SUM(Y65:$Y$66)=0,SUM(AD65:$AD$66),0),0),0)</f>
        <v>0</v>
      </c>
      <c r="AD64" s="203">
        <f ca="1">SUM(OFFSET(Analítico!$B$10,0,A64,2,1))</f>
        <v>0</v>
      </c>
      <c r="AE64" s="203">
        <f ca="1">OFFSET(Analítico!$B$147,,A64)</f>
        <v>941309.89299440314</v>
      </c>
      <c r="AH64" s="171">
        <f t="shared" si="11"/>
        <v>20</v>
      </c>
    </row>
    <row r="65" spans="1:34" ht="15" x14ac:dyDescent="0.2">
      <c r="A65" s="191">
        <v>59</v>
      </c>
      <c r="B65" s="192">
        <f>IFERROR(IF(EDATE(B64,1)&gt;DATE(YEAR(Capa!$A$7),MONTH(Capa!$A$7),1),"",EDATE(B64,1)),"")</f>
        <v>47818</v>
      </c>
      <c r="C65" s="191">
        <f t="shared" si="16"/>
        <v>20</v>
      </c>
      <c r="D65" s="29"/>
      <c r="E65" s="191"/>
      <c r="F65" s="191"/>
      <c r="G65" s="191"/>
      <c r="H65" s="191"/>
      <c r="I65" s="191"/>
      <c r="R65" s="199" t="str">
        <f ca="1">IF(P65="","",IFERROR(IF(Capa!$A$2="","Após a celebração do termo de parceria.","Realização da "&amp;OFFSET($Y$6,MATCH(A65,$X$7:$X$66,0),0)-1&amp;"ª reunião da CA e aprovação da liberação de parcela pelo supervisor."),""))</f>
        <v/>
      </c>
      <c r="T65" s="110" t="str">
        <f t="shared" si="13"/>
        <v>Não</v>
      </c>
      <c r="U65" s="110" t="str">
        <f t="shared" si="15"/>
        <v/>
      </c>
      <c r="V65" s="110" t="str">
        <f>Cronogramas!T65</f>
        <v>Não</v>
      </c>
      <c r="W65" s="110"/>
      <c r="X65" s="110">
        <f>COUNTIF(V$7:$V65,"Sim")</f>
        <v>20</v>
      </c>
      <c r="Y65" s="110" t="str">
        <f t="shared" si="21"/>
        <v/>
      </c>
      <c r="Z65" s="183"/>
      <c r="AA65" s="183"/>
      <c r="AB65" s="203">
        <f ca="1">_xlfn.IFNA(IF(V65="Sim",(IFERROR(SUM(OFFSET(AE65,1,,MATCH("Sim",V66:$V$66,0),1))-AC65,0)+IF(Y65-$W$7=1,SUM($AE$6:AE65)-$AF$7,0)+IF(SUM(Y66:$Y$66)=0,SUM(AE66:$AE$66)-AC65+Analítico!$BK$146)),0),0)</f>
        <v>0</v>
      </c>
      <c r="AC65" s="203">
        <f ca="1">IFERROR(IF(V65="Sim",IFERROR(SUM(OFFSET(AD65,1,,MATCH("Sim",T66:$T$66,0),1)),0)+IF(Y65-$W$7=1,SUM($AD$6:AD65),0)+IF(SUM(Y66:$Y$66)=0,SUM(AD66:$AD$66),0),0),0)</f>
        <v>0</v>
      </c>
      <c r="AD65" s="203">
        <f ca="1">SUM(OFFSET(Analítico!$B$10,0,A65,2,1))</f>
        <v>0</v>
      </c>
      <c r="AE65" s="203">
        <f ca="1">OFFSET(Analítico!$B$147,,A65)</f>
        <v>955309.89299440314</v>
      </c>
      <c r="AH65" s="171">
        <f t="shared" si="11"/>
        <v>20</v>
      </c>
    </row>
    <row r="66" spans="1:34" ht="15" x14ac:dyDescent="0.2">
      <c r="A66" s="200">
        <v>60</v>
      </c>
      <c r="B66" s="201">
        <f>IFERROR(IF(EDATE(B65,1)&gt;DATE(YEAR(Capa!$A$7),MONTH(Capa!$A$7),1),"",EDATE(B65,1)),"")</f>
        <v>47849</v>
      </c>
      <c r="C66" s="191">
        <f t="shared" si="16"/>
        <v>21</v>
      </c>
      <c r="D66" s="29"/>
      <c r="E66" s="191"/>
      <c r="F66" s="191"/>
      <c r="G66" s="191"/>
      <c r="H66" s="191"/>
      <c r="I66" s="191"/>
      <c r="R66" s="199" t="str">
        <f ca="1">IF(P66="","",IFERROR(IF(Capa!$A$2="","Após a celebração do termo de parceria.","Realização da "&amp;OFFSET($Y$6,MATCH(A66,$X$7:$X$66,0),0)-1&amp;"ª reunião da CA e aprovação da liberação de parcela pelo supervisor."),""))</f>
        <v/>
      </c>
      <c r="T66" s="110" t="str">
        <f t="shared" si="13"/>
        <v>Sim</v>
      </c>
      <c r="U66" s="110" t="str">
        <f t="shared" si="15"/>
        <v/>
      </c>
      <c r="V66" s="110" t="s">
        <v>26</v>
      </c>
      <c r="W66" s="110"/>
      <c r="X66" s="110">
        <f>COUNTIF(V$7:$V66,"Sim")</f>
        <v>20</v>
      </c>
      <c r="Y66" s="110"/>
      <c r="Z66" s="183"/>
      <c r="AA66" s="183"/>
      <c r="AB66" s="203">
        <f ca="1">_xlfn.IFNA(IF(V66="Sim",(IFERROR(SUM(OFFSET(AE66,1,,MATCH("Sim",V$66:$V67,0),1))-AC66,0)+IF(Y66-$W$7=1,SUM($AE$6:AE66)-$AF$7,0)+IF(SUM(Y$66:$Y67)=0,SUM(AE$66:$AE67)-AC66+Analítico!$BK$146)),0),0)</f>
        <v>0</v>
      </c>
      <c r="AC66" s="203">
        <f ca="1">IFERROR(IF(V66="Sim",IFERROR(SUM(OFFSET(AD66,1,,MATCH("Sim",T$66:$T67,0),1)),0)+IF(Y66-$W$7=1,SUM($AD$6:AD66),0)+IF(SUM(Y$66:$Y67)=0,SUM(AD$66:$AD67),0),0),0)</f>
        <v>0</v>
      </c>
      <c r="AD66" s="203">
        <f ca="1">SUM(OFFSET(Analítico!$B$10,0,A66,2,1))</f>
        <v>0</v>
      </c>
      <c r="AE66" s="203">
        <f ca="1">OFFSET(Analítico!$B$147,,A66)</f>
        <v>952560.90054337936</v>
      </c>
      <c r="AH66" s="171">
        <f t="shared" si="11"/>
        <v>21</v>
      </c>
    </row>
  </sheetData>
  <sheetProtection algorithmName="SHA-512" hashValue="+OXkPSJI/c1EppWHxcInzT6NuxWGrDlbbo4g+6rlpS1SiP6Ccbr8M/ZiMkLT1qTFS/jjZFPxXOhZRTW7t5H0Ig==" saltValue="KcIrZyoV4ctuPOP7VaIOTw==" spinCount="100000" sheet="1" objects="1" scenarios="1"/>
  <mergeCells count="5">
    <mergeCell ref="A5:D5"/>
    <mergeCell ref="F5:I5"/>
    <mergeCell ref="K5:M5"/>
    <mergeCell ref="O5:R5"/>
    <mergeCell ref="A1:R1"/>
  </mergeCells>
  <conditionalFormatting sqref="K4:O4">
    <cfRule type="expression" dxfId="4" priority="1">
      <formula>$K$4="Preencher a capa antes de qualquer campo destas tabelas"</formula>
    </cfRule>
  </conditionalFormatting>
  <dataValidations count="1">
    <dataValidation type="list" allowBlank="1" showInputMessage="1" showErrorMessage="1" sqref="AG9 P4">
      <formula1>$AG$6:$AG$8</formula1>
    </dataValidation>
  </dataValidations>
  <pageMargins left="0.511811024" right="0.511811024" top="0.78740157499999996" bottom="0.78740157499999996" header="0.31496062000000002" footer="0.31496062000000002"/>
  <pageSetup orientation="portrait" r:id="rId1"/>
  <ignoredErrors>
    <ignoredError sqref="C7:C66"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7">
    <tabColor theme="6" tint="0.39997558519241921"/>
  </sheetPr>
  <dimension ref="A1:BP107"/>
  <sheetViews>
    <sheetView showGridLines="0" zoomScaleNormal="100" zoomScaleSheetLayoutView="85" workbookViewId="0">
      <pane xSplit="2" ySplit="3" topLeftCell="C4" activePane="bottomRight" state="frozen"/>
      <selection pane="topRight" activeCell="C14" sqref="C14"/>
      <selection pane="bottomLeft" activeCell="C14" sqref="C14"/>
      <selection pane="bottomRight" activeCell="N28" sqref="C28:N28"/>
    </sheetView>
  </sheetViews>
  <sheetFormatPr defaultColWidth="17" defaultRowHeight="30" customHeight="1" x14ac:dyDescent="0.2"/>
  <cols>
    <col min="1" max="1" width="5.140625" style="102" customWidth="1"/>
    <col min="2" max="2" width="17.85546875" style="102" customWidth="1"/>
    <col min="3" max="3" width="13.7109375" style="102" bestFit="1" customWidth="1"/>
    <col min="4" max="4" width="13.28515625" style="102" customWidth="1"/>
    <col min="5" max="6" width="12.85546875" style="102" bestFit="1" customWidth="1"/>
    <col min="7" max="7" width="12.28515625" style="102" customWidth="1"/>
    <col min="8" max="8" width="14.42578125" style="102" customWidth="1"/>
    <col min="9" max="9" width="13.7109375" style="102" customWidth="1"/>
    <col min="10" max="10" width="12.28515625" style="102" bestFit="1" customWidth="1"/>
    <col min="11" max="11" width="12.28515625" style="102" customWidth="1"/>
    <col min="12" max="12" width="12.85546875" style="102" bestFit="1" customWidth="1"/>
    <col min="13" max="13" width="12.28515625" style="102" bestFit="1" customWidth="1"/>
    <col min="14" max="14" width="12.85546875" style="102" bestFit="1" customWidth="1"/>
    <col min="15" max="15" width="12.28515625" style="102" bestFit="1" customWidth="1"/>
    <col min="16" max="16" width="12.85546875" style="102" bestFit="1" customWidth="1"/>
    <col min="17" max="28" width="12.5703125" style="102" bestFit="1" customWidth="1"/>
    <col min="29" max="29" width="12.28515625" style="102" bestFit="1" customWidth="1"/>
    <col min="30" max="30" width="12.85546875" style="102" bestFit="1" customWidth="1"/>
    <col min="31" max="32" width="12.28515625" style="102" bestFit="1" customWidth="1"/>
    <col min="33" max="33" width="12.85546875" style="102" bestFit="1" customWidth="1"/>
    <col min="34" max="35" width="12.28515625" style="102" bestFit="1" customWidth="1"/>
    <col min="36" max="36" width="12.85546875" style="102" bestFit="1" customWidth="1"/>
    <col min="37" max="46" width="12.5703125" style="102" bestFit="1" customWidth="1"/>
    <col min="47" max="56" width="12.85546875" style="102" bestFit="1" customWidth="1"/>
    <col min="57" max="62" width="12.5703125" style="102" bestFit="1" customWidth="1"/>
    <col min="63" max="63" width="15.7109375" style="106" customWidth="1"/>
    <col min="64" max="64" width="9" style="105" bestFit="1" customWidth="1"/>
    <col min="65" max="67" width="17" style="102"/>
    <col min="68" max="68" width="17" style="103"/>
    <col min="69" max="16384" width="17" style="102"/>
  </cols>
  <sheetData>
    <row r="1" spans="1:68" s="101" customFormat="1" ht="42" customHeight="1" x14ac:dyDescent="0.2">
      <c r="B1" s="129"/>
      <c r="C1" s="377" t="str">
        <f>Capa!A1</f>
        <v>Memória de Cálculo
Contrato de Gestão nº 016/2026 celebrado entre a Secretaria de Estado de Justiça e Segurança Pública e o Instituto Elo</v>
      </c>
      <c r="D1" s="377"/>
      <c r="E1" s="377"/>
      <c r="F1" s="377"/>
      <c r="G1" s="377"/>
      <c r="H1" s="377"/>
      <c r="I1" s="377"/>
      <c r="J1" s="377"/>
      <c r="K1" s="377"/>
      <c r="L1" s="377"/>
      <c r="M1" s="377"/>
      <c r="N1" s="377"/>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99"/>
      <c r="BN1" s="99"/>
      <c r="BO1" s="99"/>
      <c r="BP1" s="100"/>
    </row>
    <row r="2" spans="1:68" s="101" customFormat="1" ht="16.5" customHeight="1" thickBot="1" x14ac:dyDescent="0.25">
      <c r="A2" s="134"/>
      <c r="B2" s="135"/>
      <c r="C2" s="378" t="s">
        <v>60</v>
      </c>
      <c r="D2" s="378"/>
      <c r="E2" s="378"/>
      <c r="F2" s="378"/>
      <c r="G2" s="378"/>
      <c r="H2" s="378"/>
      <c r="I2" s="378"/>
      <c r="J2" s="378"/>
      <c r="K2" s="378"/>
      <c r="L2" s="378"/>
      <c r="M2" s="378"/>
      <c r="N2" s="378"/>
      <c r="O2" s="378" t="s">
        <v>60</v>
      </c>
      <c r="P2" s="378"/>
      <c r="Q2" s="378"/>
      <c r="R2" s="378"/>
      <c r="S2" s="378"/>
      <c r="T2" s="378"/>
      <c r="U2" s="378"/>
      <c r="V2" s="378"/>
      <c r="W2" s="378"/>
      <c r="X2" s="378"/>
      <c r="Y2" s="378"/>
      <c r="Z2" s="378"/>
      <c r="AA2" s="378" t="s">
        <v>60</v>
      </c>
      <c r="AB2" s="378"/>
      <c r="AC2" s="378"/>
      <c r="AD2" s="378"/>
      <c r="AE2" s="378"/>
      <c r="AF2" s="378"/>
      <c r="AG2" s="378"/>
      <c r="AH2" s="378"/>
      <c r="AI2" s="378"/>
      <c r="AJ2" s="378"/>
      <c r="AK2" s="378"/>
      <c r="AL2" s="378"/>
      <c r="AM2" s="378"/>
      <c r="AN2" s="378"/>
      <c r="AO2" s="378"/>
      <c r="AP2" s="378"/>
      <c r="AQ2" s="378"/>
      <c r="AR2" s="378"/>
      <c r="AS2" s="378"/>
      <c r="AT2" s="378"/>
      <c r="AU2" s="378"/>
      <c r="AV2" s="378"/>
      <c r="AW2" s="378"/>
      <c r="AX2" s="378"/>
      <c r="AY2" s="378"/>
      <c r="AZ2" s="378"/>
      <c r="BA2" s="378"/>
      <c r="BB2" s="378"/>
      <c r="BC2" s="378"/>
      <c r="BD2" s="378"/>
      <c r="BE2" s="378"/>
      <c r="BF2" s="378"/>
      <c r="BG2" s="378"/>
      <c r="BH2" s="378"/>
      <c r="BI2" s="378"/>
      <c r="BJ2" s="378"/>
      <c r="BK2" s="378"/>
      <c r="BL2" s="378"/>
      <c r="BM2" s="99"/>
      <c r="BN2" s="99"/>
      <c r="BO2" s="99"/>
      <c r="BP2" s="100"/>
    </row>
    <row r="3" spans="1:68" ht="21" customHeight="1" thickBot="1" x14ac:dyDescent="0.25">
      <c r="A3" s="232"/>
      <c r="B3" s="232"/>
      <c r="C3" s="281">
        <f>Analítico!C3</f>
        <v>46054</v>
      </c>
      <c r="D3" s="281">
        <f>Analítico!D3</f>
        <v>46082</v>
      </c>
      <c r="E3" s="281">
        <f>Analítico!E3</f>
        <v>46113</v>
      </c>
      <c r="F3" s="281">
        <f>Analítico!F3</f>
        <v>46143</v>
      </c>
      <c r="G3" s="281">
        <f>Analítico!G3</f>
        <v>46174</v>
      </c>
      <c r="H3" s="281">
        <f>Analítico!H3</f>
        <v>46204</v>
      </c>
      <c r="I3" s="281">
        <f>Analítico!I3</f>
        <v>46235</v>
      </c>
      <c r="J3" s="281">
        <f>Analítico!J3</f>
        <v>46266</v>
      </c>
      <c r="K3" s="281">
        <f>Analítico!K3</f>
        <v>46296</v>
      </c>
      <c r="L3" s="281">
        <f>Analítico!L3</f>
        <v>46327</v>
      </c>
      <c r="M3" s="281">
        <f>Analítico!M3</f>
        <v>46357</v>
      </c>
      <c r="N3" s="281">
        <f>Analítico!N3</f>
        <v>46388</v>
      </c>
      <c r="O3" s="281">
        <f>Analítico!O3</f>
        <v>46419</v>
      </c>
      <c r="P3" s="281">
        <f>Analítico!P3</f>
        <v>46447</v>
      </c>
      <c r="Q3" s="281">
        <f>Analítico!Q3</f>
        <v>46478</v>
      </c>
      <c r="R3" s="281">
        <f>Analítico!R3</f>
        <v>46508</v>
      </c>
      <c r="S3" s="281">
        <f>Analítico!S3</f>
        <v>46539</v>
      </c>
      <c r="T3" s="281">
        <f>Analítico!T3</f>
        <v>46569</v>
      </c>
      <c r="U3" s="281">
        <f>Analítico!U3</f>
        <v>46600</v>
      </c>
      <c r="V3" s="281">
        <f>Analítico!V3</f>
        <v>46631</v>
      </c>
      <c r="W3" s="281">
        <f>Analítico!W3</f>
        <v>46661</v>
      </c>
      <c r="X3" s="281">
        <f>Analítico!X3</f>
        <v>46692</v>
      </c>
      <c r="Y3" s="281">
        <f>Analítico!Y3</f>
        <v>46722</v>
      </c>
      <c r="Z3" s="281">
        <f>Analítico!Z3</f>
        <v>46753</v>
      </c>
      <c r="AA3" s="281">
        <f>Analítico!AA3</f>
        <v>46784</v>
      </c>
      <c r="AB3" s="281">
        <f>Analítico!AB3</f>
        <v>46813</v>
      </c>
      <c r="AC3" s="281">
        <f>Analítico!AC3</f>
        <v>46844</v>
      </c>
      <c r="AD3" s="281">
        <f>Analítico!AD3</f>
        <v>46874</v>
      </c>
      <c r="AE3" s="281">
        <f>Analítico!AE3</f>
        <v>46905</v>
      </c>
      <c r="AF3" s="281">
        <f>Analítico!AF3</f>
        <v>46935</v>
      </c>
      <c r="AG3" s="281">
        <f>Analítico!AG3</f>
        <v>46966</v>
      </c>
      <c r="AH3" s="281">
        <f>Analítico!AH3</f>
        <v>46997</v>
      </c>
      <c r="AI3" s="281">
        <f>Analítico!AI3</f>
        <v>47027</v>
      </c>
      <c r="AJ3" s="281">
        <f>Analítico!AJ3</f>
        <v>47058</v>
      </c>
      <c r="AK3" s="281">
        <f>Analítico!AK3</f>
        <v>47088</v>
      </c>
      <c r="AL3" s="281">
        <f>Analítico!AL3</f>
        <v>47119</v>
      </c>
      <c r="AM3" s="281">
        <f>Analítico!AM3</f>
        <v>47150</v>
      </c>
      <c r="AN3" s="281">
        <f>Analítico!AN3</f>
        <v>47178</v>
      </c>
      <c r="AO3" s="281">
        <f>Analítico!AO3</f>
        <v>47209</v>
      </c>
      <c r="AP3" s="281">
        <f>Analítico!AP3</f>
        <v>47239</v>
      </c>
      <c r="AQ3" s="281">
        <f>Analítico!AQ3</f>
        <v>47270</v>
      </c>
      <c r="AR3" s="281">
        <f>Analítico!AR3</f>
        <v>47300</v>
      </c>
      <c r="AS3" s="281">
        <f>Analítico!AS3</f>
        <v>47331</v>
      </c>
      <c r="AT3" s="281">
        <f>Analítico!AT3</f>
        <v>47362</v>
      </c>
      <c r="AU3" s="281">
        <f>Analítico!AU3</f>
        <v>47392</v>
      </c>
      <c r="AV3" s="281">
        <f>Analítico!AV3</f>
        <v>47423</v>
      </c>
      <c r="AW3" s="281">
        <f>Analítico!AW3</f>
        <v>47453</v>
      </c>
      <c r="AX3" s="281">
        <f>Analítico!AX3</f>
        <v>47484</v>
      </c>
      <c r="AY3" s="281">
        <f>Analítico!AY3</f>
        <v>47515</v>
      </c>
      <c r="AZ3" s="281">
        <f>Analítico!AZ3</f>
        <v>47543</v>
      </c>
      <c r="BA3" s="281">
        <f>Analítico!BA3</f>
        <v>47574</v>
      </c>
      <c r="BB3" s="281">
        <f>Analítico!BB3</f>
        <v>47604</v>
      </c>
      <c r="BC3" s="281">
        <f>Analítico!BC3</f>
        <v>47635</v>
      </c>
      <c r="BD3" s="281">
        <f>Analítico!BD3</f>
        <v>47665</v>
      </c>
      <c r="BE3" s="281">
        <f>Analítico!BE3</f>
        <v>47696</v>
      </c>
      <c r="BF3" s="281">
        <f>Analítico!BF3</f>
        <v>47727</v>
      </c>
      <c r="BG3" s="281">
        <f>Analítico!BG3</f>
        <v>47757</v>
      </c>
      <c r="BH3" s="281">
        <f>Analítico!BH3</f>
        <v>47788</v>
      </c>
      <c r="BI3" s="281">
        <f>Analítico!BI3</f>
        <v>47818</v>
      </c>
      <c r="BJ3" s="281">
        <f>Analítico!BJ3</f>
        <v>47849</v>
      </c>
      <c r="BK3" s="231" t="s">
        <v>61</v>
      </c>
      <c r="BL3" s="230" t="s">
        <v>62</v>
      </c>
    </row>
    <row r="4" spans="1:68" ht="16.5" customHeight="1" thickBot="1" x14ac:dyDescent="0.25">
      <c r="A4" s="59" t="s">
        <v>63</v>
      </c>
      <c r="B4" s="59" t="s">
        <v>64</v>
      </c>
      <c r="C4" s="71">
        <f>Analítico!C4</f>
        <v>0</v>
      </c>
      <c r="D4" s="71">
        <f>Analítico!D4</f>
        <v>0</v>
      </c>
      <c r="E4" s="71">
        <f>Analítico!E4</f>
        <v>0</v>
      </c>
      <c r="F4" s="71">
        <f>Analítico!F4</f>
        <v>0</v>
      </c>
      <c r="G4" s="71">
        <f>Analítico!G4</f>
        <v>0</v>
      </c>
      <c r="H4" s="71">
        <f>Analítico!H4</f>
        <v>0</v>
      </c>
      <c r="I4" s="71">
        <f>Analítico!I4</f>
        <v>0</v>
      </c>
      <c r="J4" s="71">
        <f>Analítico!J4</f>
        <v>0</v>
      </c>
      <c r="K4" s="71">
        <f>Analítico!K4</f>
        <v>0</v>
      </c>
      <c r="L4" s="71">
        <f>Analítico!L4</f>
        <v>0</v>
      </c>
      <c r="M4" s="71">
        <f>Analítico!M4</f>
        <v>0</v>
      </c>
      <c r="N4" s="71">
        <f>Analítico!N4</f>
        <v>0</v>
      </c>
      <c r="O4" s="71">
        <f>Analítico!O4</f>
        <v>0</v>
      </c>
      <c r="P4" s="71">
        <f>Analítico!P4</f>
        <v>0</v>
      </c>
      <c r="Q4" s="71">
        <f>Analítico!Q4</f>
        <v>0</v>
      </c>
      <c r="R4" s="71">
        <f>Analítico!R4</f>
        <v>0</v>
      </c>
      <c r="S4" s="71">
        <f>Analítico!S4</f>
        <v>0</v>
      </c>
      <c r="T4" s="71">
        <f>Analítico!T4</f>
        <v>0</v>
      </c>
      <c r="U4" s="71">
        <f>Analítico!U4</f>
        <v>0</v>
      </c>
      <c r="V4" s="71">
        <f>Analítico!V4</f>
        <v>0</v>
      </c>
      <c r="W4" s="71">
        <f>Analítico!W4</f>
        <v>0</v>
      </c>
      <c r="X4" s="71">
        <f>Analítico!X4</f>
        <v>0</v>
      </c>
      <c r="Y4" s="71">
        <f>Analítico!Y4</f>
        <v>0</v>
      </c>
      <c r="Z4" s="71">
        <f>Analítico!Z4</f>
        <v>0</v>
      </c>
      <c r="AA4" s="71">
        <f>Analítico!AA4</f>
        <v>0</v>
      </c>
      <c r="AB4" s="71">
        <f>Analítico!AB4</f>
        <v>0</v>
      </c>
      <c r="AC4" s="71">
        <f>Analítico!AC4</f>
        <v>0</v>
      </c>
      <c r="AD4" s="71">
        <f>Analítico!AD4</f>
        <v>0</v>
      </c>
      <c r="AE4" s="71">
        <f>Analítico!AE4</f>
        <v>0</v>
      </c>
      <c r="AF4" s="71">
        <f>Analítico!AF4</f>
        <v>0</v>
      </c>
      <c r="AG4" s="71">
        <f>Analítico!AG4</f>
        <v>0</v>
      </c>
      <c r="AH4" s="71">
        <f>Analítico!AH4</f>
        <v>0</v>
      </c>
      <c r="AI4" s="71">
        <f>Analítico!AI4</f>
        <v>0</v>
      </c>
      <c r="AJ4" s="71">
        <f>Analítico!AJ4</f>
        <v>0</v>
      </c>
      <c r="AK4" s="71">
        <f>Analítico!AK4</f>
        <v>0</v>
      </c>
      <c r="AL4" s="71">
        <f>Analítico!AL4</f>
        <v>0</v>
      </c>
      <c r="AM4" s="71">
        <f>Analítico!AM4</f>
        <v>0</v>
      </c>
      <c r="AN4" s="71">
        <f>Analítico!AN4</f>
        <v>0</v>
      </c>
      <c r="AO4" s="71">
        <f>Analítico!AO4</f>
        <v>0</v>
      </c>
      <c r="AP4" s="71">
        <f>Analítico!AP4</f>
        <v>0</v>
      </c>
      <c r="AQ4" s="71">
        <f>Analítico!AQ4</f>
        <v>0</v>
      </c>
      <c r="AR4" s="71">
        <f>Analítico!AR4</f>
        <v>0</v>
      </c>
      <c r="AS4" s="71">
        <f>Analítico!AS4</f>
        <v>0</v>
      </c>
      <c r="AT4" s="71">
        <f>Analítico!AT4</f>
        <v>0</v>
      </c>
      <c r="AU4" s="71">
        <f>Analítico!AU4</f>
        <v>0</v>
      </c>
      <c r="AV4" s="71">
        <f>Analítico!AV4</f>
        <v>0</v>
      </c>
      <c r="AW4" s="71">
        <f>Analítico!AW4</f>
        <v>0</v>
      </c>
      <c r="AX4" s="71">
        <f>Analítico!AX4</f>
        <v>0</v>
      </c>
      <c r="AY4" s="71">
        <f>Analítico!AY4</f>
        <v>0</v>
      </c>
      <c r="AZ4" s="71">
        <f>Analítico!AZ4</f>
        <v>0</v>
      </c>
      <c r="BA4" s="71">
        <f>Analítico!BA4</f>
        <v>0</v>
      </c>
      <c r="BB4" s="71">
        <f>Analítico!BB4</f>
        <v>0</v>
      </c>
      <c r="BC4" s="71">
        <f>Analítico!BC4</f>
        <v>0</v>
      </c>
      <c r="BD4" s="71">
        <f>Analítico!BD4</f>
        <v>0</v>
      </c>
      <c r="BE4" s="71">
        <f>Analítico!BE4</f>
        <v>0</v>
      </c>
      <c r="BF4" s="71">
        <f>Analítico!BF4</f>
        <v>0</v>
      </c>
      <c r="BG4" s="71">
        <f>Analítico!BG4</f>
        <v>0</v>
      </c>
      <c r="BH4" s="71">
        <f>Analítico!BH4</f>
        <v>0</v>
      </c>
      <c r="BI4" s="71">
        <f>Analítico!BI4</f>
        <v>0</v>
      </c>
      <c r="BJ4" s="71">
        <f>Analítico!BJ4</f>
        <v>0</v>
      </c>
      <c r="BK4" s="70">
        <f>C4</f>
        <v>0</v>
      </c>
      <c r="BL4" s="55">
        <f>IF($C$4=0,0,C4/$BK$15)</f>
        <v>0</v>
      </c>
    </row>
    <row r="5" spans="1:68" ht="7.5" customHeight="1" thickBot="1" x14ac:dyDescent="0.25">
      <c r="A5" s="379"/>
      <c r="B5" s="379"/>
      <c r="C5" s="15"/>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220"/>
      <c r="BL5" s="221"/>
    </row>
    <row r="6" spans="1:68" ht="21" customHeight="1" thickBot="1" x14ac:dyDescent="0.25">
      <c r="A6" s="228">
        <v>1</v>
      </c>
      <c r="B6" s="228" t="s">
        <v>65</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229"/>
      <c r="BG6" s="229"/>
      <c r="BH6" s="229"/>
      <c r="BI6" s="229"/>
      <c r="BJ6" s="229"/>
      <c r="BK6" s="231"/>
      <c r="BL6" s="230"/>
    </row>
    <row r="7" spans="1:68" ht="21" customHeight="1" x14ac:dyDescent="0.2">
      <c r="A7" s="286" t="s">
        <v>66</v>
      </c>
      <c r="B7" s="225" t="s">
        <v>37</v>
      </c>
      <c r="C7" s="226">
        <f ca="1">Analítico!C7</f>
        <v>10311266.80028889</v>
      </c>
      <c r="D7" s="226">
        <f ca="1">Analítico!D7</f>
        <v>0</v>
      </c>
      <c r="E7" s="226">
        <f ca="1">Analítico!E7</f>
        <v>4514530.6036500009</v>
      </c>
      <c r="F7" s="226">
        <f ca="1">Analítico!F7</f>
        <v>0</v>
      </c>
      <c r="G7" s="226">
        <f ca="1">Analítico!G7</f>
        <v>0</v>
      </c>
      <c r="H7" s="226">
        <f ca="1">Analítico!H7</f>
        <v>2601469.2236500001</v>
      </c>
      <c r="I7" s="226">
        <f ca="1">Analítico!I7</f>
        <v>0</v>
      </c>
      <c r="J7" s="226">
        <f ca="1">Analítico!J7</f>
        <v>0</v>
      </c>
      <c r="K7" s="226">
        <f ca="1">Analítico!K7</f>
        <v>2533523.1234360002</v>
      </c>
      <c r="L7" s="226">
        <f ca="1">Analítico!L7</f>
        <v>0</v>
      </c>
      <c r="M7" s="226">
        <f ca="1">Analítico!M7</f>
        <v>0</v>
      </c>
      <c r="N7" s="226">
        <f ca="1">Analítico!N7</f>
        <v>4799690.4778079996</v>
      </c>
      <c r="O7" s="226">
        <f ca="1">Analítico!O7</f>
        <v>0</v>
      </c>
      <c r="P7" s="226">
        <f ca="1">Analítico!P7</f>
        <v>0</v>
      </c>
      <c r="Q7" s="226">
        <f ca="1">Analítico!Q7</f>
        <v>2649119.119808</v>
      </c>
      <c r="R7" s="226">
        <f ca="1">Analítico!R7</f>
        <v>0</v>
      </c>
      <c r="S7" s="226">
        <f ca="1">Analítico!S7</f>
        <v>0</v>
      </c>
      <c r="T7" s="226">
        <f ca="1">Analítico!T7</f>
        <v>2660319.119808</v>
      </c>
      <c r="U7" s="226">
        <f ca="1">Analítico!U7</f>
        <v>0</v>
      </c>
      <c r="V7" s="226">
        <f ca="1">Analítico!V7</f>
        <v>0</v>
      </c>
      <c r="W7" s="226">
        <f ca="1">Analítico!W7</f>
        <v>2671078.2409153068</v>
      </c>
      <c r="X7" s="226">
        <f ca="1">Analítico!X7</f>
        <v>0</v>
      </c>
      <c r="Y7" s="226">
        <f ca="1">Analítico!Y7</f>
        <v>0</v>
      </c>
      <c r="Z7" s="226">
        <f ca="1">Analítico!Z7</f>
        <v>3695046.48312992</v>
      </c>
      <c r="AA7" s="226">
        <f ca="1">Analítico!AA7</f>
        <v>0</v>
      </c>
      <c r="AB7" s="226">
        <f ca="1">Analítico!AB7</f>
        <v>0</v>
      </c>
      <c r="AC7" s="226">
        <f ca="1">Analítico!AC7</f>
        <v>2704646.48312992</v>
      </c>
      <c r="AD7" s="226">
        <f ca="1">Analítico!AD7</f>
        <v>0</v>
      </c>
      <c r="AE7" s="226">
        <f ca="1">Analítico!AE7</f>
        <v>0</v>
      </c>
      <c r="AF7" s="226">
        <f ca="1">Analítico!AF7</f>
        <v>2715846.48312992</v>
      </c>
      <c r="AG7" s="226">
        <f ca="1">Analítico!AG7</f>
        <v>0</v>
      </c>
      <c r="AH7" s="226">
        <f ca="1">Analítico!AH7</f>
        <v>0</v>
      </c>
      <c r="AI7" s="226">
        <f ca="1">Analítico!AI7</f>
        <v>2728340.5337407188</v>
      </c>
      <c r="AJ7" s="226">
        <f ca="1">Analítico!AJ7</f>
        <v>0</v>
      </c>
      <c r="AK7" s="226">
        <f ca="1">Analítico!AK7</f>
        <v>0</v>
      </c>
      <c r="AL7" s="226">
        <f ca="1">Analítico!AL7</f>
        <v>3768278.6349623166</v>
      </c>
      <c r="AM7" s="226">
        <f ca="1">Analítico!AM7</f>
        <v>0</v>
      </c>
      <c r="AN7" s="226">
        <f ca="1">Analítico!AN7</f>
        <v>0</v>
      </c>
      <c r="AO7" s="226">
        <f ca="1">Analítico!AO7</f>
        <v>2763878.6349623166</v>
      </c>
      <c r="AP7" s="226">
        <f ca="1">Analítico!AP7</f>
        <v>0</v>
      </c>
      <c r="AQ7" s="226">
        <f ca="1">Analítico!AQ7</f>
        <v>0</v>
      </c>
      <c r="AR7" s="226">
        <f ca="1">Analítico!AR7</f>
        <v>2775078.6349623166</v>
      </c>
      <c r="AS7" s="226">
        <f ca="1">Analítico!AS7</f>
        <v>0</v>
      </c>
      <c r="AT7" s="226">
        <f ca="1">Analítico!AT7</f>
        <v>0</v>
      </c>
      <c r="AU7" s="226">
        <f ca="1">Analítico!AU7</f>
        <v>2788345.6496359473</v>
      </c>
      <c r="AV7" s="226">
        <f ca="1">Analítico!AV7</f>
        <v>0</v>
      </c>
      <c r="AW7" s="226">
        <f ca="1">Analítico!AW7</f>
        <v>0</v>
      </c>
      <c r="AX7" s="226">
        <f ca="1">Analítico!AX7</f>
        <v>3831029.6789832097</v>
      </c>
      <c r="AY7" s="226">
        <f ca="1">Analítico!AY7</f>
        <v>0</v>
      </c>
      <c r="AZ7" s="226">
        <f ca="1">Analítico!AZ7</f>
        <v>0</v>
      </c>
      <c r="BA7" s="226">
        <f ca="1">Analítico!BA7</f>
        <v>2823929.6789832097</v>
      </c>
      <c r="BB7" s="226">
        <f ca="1">Analítico!BB7</f>
        <v>0</v>
      </c>
      <c r="BC7" s="226">
        <f ca="1">Analítico!BC7</f>
        <v>0</v>
      </c>
      <c r="BD7" s="226">
        <f ca="1">Analítico!BD7</f>
        <v>2835129.6789832097</v>
      </c>
      <c r="BE7" s="226">
        <f ca="1">Analítico!BE7</f>
        <v>0</v>
      </c>
      <c r="BF7" s="226">
        <f ca="1">Analítico!BF7</f>
        <v>0</v>
      </c>
      <c r="BG7" s="226">
        <f ca="1">Analítico!BG7</f>
        <v>3070646.5948655186</v>
      </c>
      <c r="BH7" s="226">
        <f ca="1">Analítico!BH7</f>
        <v>0</v>
      </c>
      <c r="BI7" s="226">
        <f ca="1">Analítico!BI7</f>
        <v>0</v>
      </c>
      <c r="BJ7" s="226">
        <f ca="1">Analítico!BJ7</f>
        <v>0</v>
      </c>
      <c r="BK7" s="226">
        <f t="shared" ref="BK7:BK15" ca="1" si="0">SUM(C7:BJ7)</f>
        <v>69241193.878832743</v>
      </c>
      <c r="BL7" s="227">
        <f ca="1">IF($BK$15=0,0,BK7/$BK$15)</f>
        <v>1</v>
      </c>
    </row>
    <row r="8" spans="1:68" ht="21" customHeight="1" x14ac:dyDescent="0.2">
      <c r="A8" s="287" t="s">
        <v>67</v>
      </c>
      <c r="B8" s="288" t="s">
        <v>68</v>
      </c>
      <c r="C8" s="284">
        <f>Analítico!C8</f>
        <v>0</v>
      </c>
      <c r="D8" s="284">
        <f>Analítico!D8</f>
        <v>0</v>
      </c>
      <c r="E8" s="284">
        <f>Analítico!E8</f>
        <v>0</v>
      </c>
      <c r="F8" s="284">
        <f>Analítico!F8</f>
        <v>0</v>
      </c>
      <c r="G8" s="284">
        <f>Analítico!G8</f>
        <v>0</v>
      </c>
      <c r="H8" s="284">
        <f>Analítico!H8</f>
        <v>0</v>
      </c>
      <c r="I8" s="284">
        <f>Analítico!I8</f>
        <v>0</v>
      </c>
      <c r="J8" s="284">
        <f>Analítico!J8</f>
        <v>0</v>
      </c>
      <c r="K8" s="284">
        <f>Analítico!K8</f>
        <v>0</v>
      </c>
      <c r="L8" s="284">
        <f>Analítico!L8</f>
        <v>0</v>
      </c>
      <c r="M8" s="284">
        <f>Analítico!M8</f>
        <v>0</v>
      </c>
      <c r="N8" s="284">
        <f>Analítico!N8</f>
        <v>0</v>
      </c>
      <c r="O8" s="284">
        <f>Analítico!O8</f>
        <v>0</v>
      </c>
      <c r="P8" s="284">
        <f>Analítico!P8</f>
        <v>0</v>
      </c>
      <c r="Q8" s="284">
        <f>Analítico!Q8</f>
        <v>0</v>
      </c>
      <c r="R8" s="284">
        <f>Analítico!R8</f>
        <v>0</v>
      </c>
      <c r="S8" s="284">
        <f>Analítico!S8</f>
        <v>0</v>
      </c>
      <c r="T8" s="284">
        <f>Analítico!T8</f>
        <v>0</v>
      </c>
      <c r="U8" s="284">
        <f>Analítico!U8</f>
        <v>0</v>
      </c>
      <c r="V8" s="284">
        <f>Analítico!V8</f>
        <v>0</v>
      </c>
      <c r="W8" s="284">
        <f>Analítico!W8</f>
        <v>0</v>
      </c>
      <c r="X8" s="284">
        <f>Analítico!X8</f>
        <v>0</v>
      </c>
      <c r="Y8" s="284">
        <f>Analítico!Y8</f>
        <v>0</v>
      </c>
      <c r="Z8" s="284">
        <f>Analítico!Z8</f>
        <v>0</v>
      </c>
      <c r="AA8" s="284">
        <f>Analítico!AA8</f>
        <v>0</v>
      </c>
      <c r="AB8" s="284">
        <f>Analítico!AB8</f>
        <v>0</v>
      </c>
      <c r="AC8" s="284">
        <f>Analítico!AC8</f>
        <v>0</v>
      </c>
      <c r="AD8" s="284">
        <f>Analítico!AD8</f>
        <v>0</v>
      </c>
      <c r="AE8" s="284">
        <f>Analítico!AE8</f>
        <v>0</v>
      </c>
      <c r="AF8" s="284">
        <f>Analítico!AF8</f>
        <v>0</v>
      </c>
      <c r="AG8" s="284">
        <f>Analítico!AG8</f>
        <v>0</v>
      </c>
      <c r="AH8" s="284">
        <f>Analítico!AH8</f>
        <v>0</v>
      </c>
      <c r="AI8" s="284">
        <f>Analítico!AI8</f>
        <v>0</v>
      </c>
      <c r="AJ8" s="284">
        <f>Analítico!AJ8</f>
        <v>0</v>
      </c>
      <c r="AK8" s="284">
        <f>Analítico!AK8</f>
        <v>0</v>
      </c>
      <c r="AL8" s="284">
        <f>Analítico!AL8</f>
        <v>0</v>
      </c>
      <c r="AM8" s="284">
        <f>Analítico!AM8</f>
        <v>0</v>
      </c>
      <c r="AN8" s="284">
        <f>Analítico!AN8</f>
        <v>0</v>
      </c>
      <c r="AO8" s="284">
        <f>Analítico!AO8</f>
        <v>0</v>
      </c>
      <c r="AP8" s="284">
        <f>Analítico!AP8</f>
        <v>0</v>
      </c>
      <c r="AQ8" s="284">
        <f>Analítico!AQ8</f>
        <v>0</v>
      </c>
      <c r="AR8" s="284">
        <f>Analítico!AR8</f>
        <v>0</v>
      </c>
      <c r="AS8" s="284">
        <f>Analítico!AS8</f>
        <v>0</v>
      </c>
      <c r="AT8" s="284">
        <f>Analítico!AT8</f>
        <v>0</v>
      </c>
      <c r="AU8" s="284">
        <f>Analítico!AU8</f>
        <v>0</v>
      </c>
      <c r="AV8" s="284">
        <f>Analítico!AV8</f>
        <v>0</v>
      </c>
      <c r="AW8" s="284">
        <f>Analítico!AW8</f>
        <v>0</v>
      </c>
      <c r="AX8" s="284">
        <f>Analítico!AX8</f>
        <v>0</v>
      </c>
      <c r="AY8" s="284">
        <f>Analítico!AY8</f>
        <v>0</v>
      </c>
      <c r="AZ8" s="284">
        <f>Analítico!AZ8</f>
        <v>0</v>
      </c>
      <c r="BA8" s="284">
        <f>Analítico!BA8</f>
        <v>0</v>
      </c>
      <c r="BB8" s="284">
        <f>Analítico!BB8</f>
        <v>0</v>
      </c>
      <c r="BC8" s="284">
        <f>Analítico!BC8</f>
        <v>0</v>
      </c>
      <c r="BD8" s="284">
        <f>Analítico!BD8</f>
        <v>0</v>
      </c>
      <c r="BE8" s="284">
        <f>Analítico!BE8</f>
        <v>0</v>
      </c>
      <c r="BF8" s="284">
        <f>Analítico!BF8</f>
        <v>0</v>
      </c>
      <c r="BG8" s="284">
        <f>Analítico!BG8</f>
        <v>0</v>
      </c>
      <c r="BH8" s="284">
        <f>Analítico!BH8</f>
        <v>0</v>
      </c>
      <c r="BI8" s="284">
        <f>Analítico!BI8</f>
        <v>0</v>
      </c>
      <c r="BJ8" s="284">
        <f>Analítico!BJ8</f>
        <v>0</v>
      </c>
      <c r="BK8" s="284">
        <f>SUM(C8:BJ8)</f>
        <v>0</v>
      </c>
      <c r="BL8" s="285">
        <f ca="1">IF($BK$15=0,0,BK8/$BK$15)</f>
        <v>0</v>
      </c>
    </row>
    <row r="9" spans="1:68" ht="11.25" x14ac:dyDescent="0.2">
      <c r="A9" s="18" t="s">
        <v>69</v>
      </c>
      <c r="B9" s="12" t="s">
        <v>38</v>
      </c>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68"/>
    </row>
    <row r="10" spans="1:68" ht="21.75" customHeight="1" x14ac:dyDescent="0.2">
      <c r="A10" s="88" t="s">
        <v>70</v>
      </c>
      <c r="B10" s="12" t="s">
        <v>71</v>
      </c>
      <c r="C10" s="14">
        <f>Analítico!C10</f>
        <v>0</v>
      </c>
      <c r="D10" s="14">
        <f>Analítico!D10</f>
        <v>0</v>
      </c>
      <c r="E10" s="14">
        <f>Analítico!E10</f>
        <v>0</v>
      </c>
      <c r="F10" s="14">
        <f>Analítico!F10</f>
        <v>0</v>
      </c>
      <c r="G10" s="14">
        <f>Analítico!G10</f>
        <v>0</v>
      </c>
      <c r="H10" s="14">
        <f>Analítico!H10</f>
        <v>0</v>
      </c>
      <c r="I10" s="14">
        <f>Analítico!I10</f>
        <v>0</v>
      </c>
      <c r="J10" s="14">
        <f>Analítico!J10</f>
        <v>0</v>
      </c>
      <c r="K10" s="14">
        <f>Analítico!K10</f>
        <v>0</v>
      </c>
      <c r="L10" s="14">
        <f>Analítico!L10</f>
        <v>0</v>
      </c>
      <c r="M10" s="14">
        <f>Analítico!M10</f>
        <v>0</v>
      </c>
      <c r="N10" s="14">
        <f>Analítico!N10</f>
        <v>0</v>
      </c>
      <c r="O10" s="14">
        <f>Analítico!O10</f>
        <v>0</v>
      </c>
      <c r="P10" s="14">
        <f>Analítico!P10</f>
        <v>0</v>
      </c>
      <c r="Q10" s="14">
        <f>Analítico!Q10</f>
        <v>0</v>
      </c>
      <c r="R10" s="14">
        <f>Analítico!R10</f>
        <v>0</v>
      </c>
      <c r="S10" s="14">
        <f>Analítico!S10</f>
        <v>0</v>
      </c>
      <c r="T10" s="14">
        <f>Analítico!T10</f>
        <v>0</v>
      </c>
      <c r="U10" s="14">
        <f>Analítico!U10</f>
        <v>0</v>
      </c>
      <c r="V10" s="14">
        <f>Analítico!V10</f>
        <v>0</v>
      </c>
      <c r="W10" s="14">
        <f>Analítico!W10</f>
        <v>0</v>
      </c>
      <c r="X10" s="14">
        <f>Analítico!X10</f>
        <v>0</v>
      </c>
      <c r="Y10" s="14">
        <f>Analítico!Y10</f>
        <v>0</v>
      </c>
      <c r="Z10" s="14">
        <f>Analítico!Z10</f>
        <v>0</v>
      </c>
      <c r="AA10" s="14">
        <f>Analítico!AA10</f>
        <v>0</v>
      </c>
      <c r="AB10" s="14">
        <f>Analítico!AB10</f>
        <v>0</v>
      </c>
      <c r="AC10" s="14">
        <f>Analítico!AC10</f>
        <v>0</v>
      </c>
      <c r="AD10" s="14">
        <f>Analítico!AD10</f>
        <v>0</v>
      </c>
      <c r="AE10" s="14">
        <f>Analítico!AE10</f>
        <v>0</v>
      </c>
      <c r="AF10" s="14">
        <f>Analítico!AF10</f>
        <v>0</v>
      </c>
      <c r="AG10" s="14">
        <f>Analítico!AG10</f>
        <v>0</v>
      </c>
      <c r="AH10" s="14">
        <f>Analítico!AH10</f>
        <v>0</v>
      </c>
      <c r="AI10" s="14">
        <f>Analítico!AI10</f>
        <v>0</v>
      </c>
      <c r="AJ10" s="14">
        <f>Analítico!AJ10</f>
        <v>0</v>
      </c>
      <c r="AK10" s="14">
        <f>Analítico!AK10</f>
        <v>0</v>
      </c>
      <c r="AL10" s="14">
        <f>Analítico!AL10</f>
        <v>0</v>
      </c>
      <c r="AM10" s="14">
        <f>Analítico!AM10</f>
        <v>0</v>
      </c>
      <c r="AN10" s="14">
        <f>Analítico!AN10</f>
        <v>0</v>
      </c>
      <c r="AO10" s="14">
        <f>Analítico!AO10</f>
        <v>0</v>
      </c>
      <c r="AP10" s="14">
        <f>Analítico!AP10</f>
        <v>0</v>
      </c>
      <c r="AQ10" s="14">
        <f>Analítico!AQ10</f>
        <v>0</v>
      </c>
      <c r="AR10" s="14">
        <f>Analítico!AR10</f>
        <v>0</v>
      </c>
      <c r="AS10" s="14">
        <f>Analítico!AS10</f>
        <v>0</v>
      </c>
      <c r="AT10" s="14">
        <f>Analítico!AT10</f>
        <v>0</v>
      </c>
      <c r="AU10" s="14">
        <f>Analítico!AU10</f>
        <v>0</v>
      </c>
      <c r="AV10" s="14">
        <f>Analítico!AV10</f>
        <v>0</v>
      </c>
      <c r="AW10" s="14">
        <f>Analítico!AW10</f>
        <v>0</v>
      </c>
      <c r="AX10" s="14">
        <f>Analítico!AX10</f>
        <v>0</v>
      </c>
      <c r="AY10" s="14">
        <f>Analítico!AY10</f>
        <v>0</v>
      </c>
      <c r="AZ10" s="14">
        <f>Analítico!AZ10</f>
        <v>0</v>
      </c>
      <c r="BA10" s="14">
        <f>Analítico!BA10</f>
        <v>0</v>
      </c>
      <c r="BB10" s="14">
        <f>Analítico!BB10</f>
        <v>0</v>
      </c>
      <c r="BC10" s="14">
        <f>Analítico!BC10</f>
        <v>0</v>
      </c>
      <c r="BD10" s="14">
        <f>Analítico!BD10</f>
        <v>0</v>
      </c>
      <c r="BE10" s="14">
        <f>Analítico!BE10</f>
        <v>0</v>
      </c>
      <c r="BF10" s="14">
        <f>Analítico!BF10</f>
        <v>0</v>
      </c>
      <c r="BG10" s="14">
        <f>Analítico!BG10</f>
        <v>0</v>
      </c>
      <c r="BH10" s="14">
        <f>Analítico!BH10</f>
        <v>0</v>
      </c>
      <c r="BI10" s="14">
        <f>Analítico!BI10</f>
        <v>0</v>
      </c>
      <c r="BJ10" s="14">
        <f>Analítico!BJ10</f>
        <v>0</v>
      </c>
      <c r="BK10" s="14">
        <f>SUM(C10:BJ10)</f>
        <v>0</v>
      </c>
      <c r="BL10" s="68">
        <f t="shared" ref="BL10:BL15" ca="1" si="1">IF($BK$15=0,0,BK10/$BK$15)</f>
        <v>0</v>
      </c>
    </row>
    <row r="11" spans="1:68" ht="21.75" customHeight="1" x14ac:dyDescent="0.2">
      <c r="A11" s="88" t="s">
        <v>72</v>
      </c>
      <c r="B11" s="12" t="s">
        <v>73</v>
      </c>
      <c r="C11" s="14">
        <f>Analítico!C11</f>
        <v>0</v>
      </c>
      <c r="D11" s="14">
        <f>Analítico!D11</f>
        <v>0</v>
      </c>
      <c r="E11" s="14">
        <f>Analítico!E11</f>
        <v>0</v>
      </c>
      <c r="F11" s="14">
        <f>Analítico!F11</f>
        <v>0</v>
      </c>
      <c r="G11" s="14">
        <f>Analítico!G11</f>
        <v>0</v>
      </c>
      <c r="H11" s="14">
        <f>Analítico!H11</f>
        <v>0</v>
      </c>
      <c r="I11" s="14">
        <f>Analítico!I11</f>
        <v>0</v>
      </c>
      <c r="J11" s="14">
        <f>Analítico!J11</f>
        <v>0</v>
      </c>
      <c r="K11" s="14">
        <f>Analítico!K11</f>
        <v>0</v>
      </c>
      <c r="L11" s="14">
        <f>Analítico!L11</f>
        <v>0</v>
      </c>
      <c r="M11" s="14">
        <f>Analítico!M11</f>
        <v>0</v>
      </c>
      <c r="N11" s="14">
        <f>Analítico!N11</f>
        <v>0</v>
      </c>
      <c r="O11" s="14">
        <f>Analítico!O11</f>
        <v>0</v>
      </c>
      <c r="P11" s="14">
        <f>Analítico!P11</f>
        <v>0</v>
      </c>
      <c r="Q11" s="14">
        <f>Analítico!Q11</f>
        <v>0</v>
      </c>
      <c r="R11" s="14">
        <f>Analítico!R11</f>
        <v>0</v>
      </c>
      <c r="S11" s="14">
        <f>Analítico!S11</f>
        <v>0</v>
      </c>
      <c r="T11" s="14">
        <f>Analítico!T11</f>
        <v>0</v>
      </c>
      <c r="U11" s="14">
        <f>Analítico!U11</f>
        <v>0</v>
      </c>
      <c r="V11" s="14">
        <f>Analítico!V11</f>
        <v>0</v>
      </c>
      <c r="W11" s="14">
        <f>Analítico!W11</f>
        <v>0</v>
      </c>
      <c r="X11" s="14">
        <f>Analítico!X11</f>
        <v>0</v>
      </c>
      <c r="Y11" s="14">
        <f>Analítico!Y11</f>
        <v>0</v>
      </c>
      <c r="Z11" s="14">
        <f>Analítico!Z11</f>
        <v>0</v>
      </c>
      <c r="AA11" s="14">
        <f>Analítico!AA11</f>
        <v>0</v>
      </c>
      <c r="AB11" s="14">
        <f>Analítico!AB11</f>
        <v>0</v>
      </c>
      <c r="AC11" s="14">
        <f>Analítico!AC11</f>
        <v>0</v>
      </c>
      <c r="AD11" s="14">
        <f>Analítico!AD11</f>
        <v>0</v>
      </c>
      <c r="AE11" s="14">
        <f>Analítico!AE11</f>
        <v>0</v>
      </c>
      <c r="AF11" s="14">
        <f>Analítico!AF11</f>
        <v>0</v>
      </c>
      <c r="AG11" s="14">
        <f>Analítico!AG11</f>
        <v>0</v>
      </c>
      <c r="AH11" s="14">
        <f>Analítico!AH11</f>
        <v>0</v>
      </c>
      <c r="AI11" s="14">
        <f>Analítico!AI11</f>
        <v>0</v>
      </c>
      <c r="AJ11" s="14">
        <f>Analítico!AJ11</f>
        <v>0</v>
      </c>
      <c r="AK11" s="14">
        <f>Analítico!AK11</f>
        <v>0</v>
      </c>
      <c r="AL11" s="14">
        <f>Analítico!AL11</f>
        <v>0</v>
      </c>
      <c r="AM11" s="14">
        <f>Analítico!AM11</f>
        <v>0</v>
      </c>
      <c r="AN11" s="14">
        <f>Analítico!AN11</f>
        <v>0</v>
      </c>
      <c r="AO11" s="14">
        <f>Analítico!AO11</f>
        <v>0</v>
      </c>
      <c r="AP11" s="14">
        <f>Analítico!AP11</f>
        <v>0</v>
      </c>
      <c r="AQ11" s="14">
        <f>Analítico!AQ11</f>
        <v>0</v>
      </c>
      <c r="AR11" s="14">
        <f>Analítico!AR11</f>
        <v>0</v>
      </c>
      <c r="AS11" s="14">
        <f>Analítico!AS11</f>
        <v>0</v>
      </c>
      <c r="AT11" s="14">
        <f>Analítico!AT11</f>
        <v>0</v>
      </c>
      <c r="AU11" s="14">
        <f>Analítico!AU11</f>
        <v>0</v>
      </c>
      <c r="AV11" s="14">
        <f>Analítico!AV11</f>
        <v>0</v>
      </c>
      <c r="AW11" s="14">
        <f>Analítico!AW11</f>
        <v>0</v>
      </c>
      <c r="AX11" s="14">
        <f>Analítico!AX11</f>
        <v>0</v>
      </c>
      <c r="AY11" s="14">
        <f>Analítico!AY11</f>
        <v>0</v>
      </c>
      <c r="AZ11" s="14">
        <f>Analítico!AZ11</f>
        <v>0</v>
      </c>
      <c r="BA11" s="14">
        <f>Analítico!BA11</f>
        <v>0</v>
      </c>
      <c r="BB11" s="14">
        <f>Analítico!BB11</f>
        <v>0</v>
      </c>
      <c r="BC11" s="14">
        <f>Analítico!BC11</f>
        <v>0</v>
      </c>
      <c r="BD11" s="14">
        <f>Analítico!BD11</f>
        <v>0</v>
      </c>
      <c r="BE11" s="14">
        <f>Analítico!BE11</f>
        <v>0</v>
      </c>
      <c r="BF11" s="14">
        <f>Analítico!BF11</f>
        <v>0</v>
      </c>
      <c r="BG11" s="14">
        <f>Analítico!BG11</f>
        <v>0</v>
      </c>
      <c r="BH11" s="14">
        <f>Analítico!BH11</f>
        <v>0</v>
      </c>
      <c r="BI11" s="14">
        <f>Analítico!BI11</f>
        <v>0</v>
      </c>
      <c r="BJ11" s="14">
        <f>Analítico!BJ11</f>
        <v>0</v>
      </c>
      <c r="BK11" s="14">
        <f t="shared" si="0"/>
        <v>0</v>
      </c>
      <c r="BL11" s="68">
        <f t="shared" ca="1" si="1"/>
        <v>0</v>
      </c>
    </row>
    <row r="12" spans="1:68" ht="21.75" customHeight="1" x14ac:dyDescent="0.2">
      <c r="A12" s="88" t="s">
        <v>74</v>
      </c>
      <c r="B12" s="23" t="s">
        <v>75</v>
      </c>
      <c r="C12" s="24">
        <f>Analítico!C12</f>
        <v>0</v>
      </c>
      <c r="D12" s="24">
        <f>Analítico!D12</f>
        <v>0</v>
      </c>
      <c r="E12" s="24">
        <f>Analítico!E12</f>
        <v>0</v>
      </c>
      <c r="F12" s="24">
        <f>Analítico!F12</f>
        <v>0</v>
      </c>
      <c r="G12" s="24">
        <f>Analítico!G12</f>
        <v>0</v>
      </c>
      <c r="H12" s="24">
        <f>Analítico!H12</f>
        <v>0</v>
      </c>
      <c r="I12" s="24">
        <f>Analítico!I12</f>
        <v>0</v>
      </c>
      <c r="J12" s="24">
        <f>Analítico!J12</f>
        <v>0</v>
      </c>
      <c r="K12" s="24">
        <f>Analítico!K12</f>
        <v>0</v>
      </c>
      <c r="L12" s="24">
        <f>Analítico!L12</f>
        <v>0</v>
      </c>
      <c r="M12" s="24">
        <f>Analítico!M12</f>
        <v>0</v>
      </c>
      <c r="N12" s="24">
        <f>Analítico!N12</f>
        <v>0</v>
      </c>
      <c r="O12" s="24">
        <f>Analítico!O12</f>
        <v>0</v>
      </c>
      <c r="P12" s="24">
        <f>Analítico!P12</f>
        <v>0</v>
      </c>
      <c r="Q12" s="24">
        <f>Analítico!Q12</f>
        <v>0</v>
      </c>
      <c r="R12" s="24">
        <f>Analítico!R12</f>
        <v>0</v>
      </c>
      <c r="S12" s="24">
        <f>Analítico!S12</f>
        <v>0</v>
      </c>
      <c r="T12" s="24">
        <f>Analítico!T12</f>
        <v>0</v>
      </c>
      <c r="U12" s="24">
        <f>Analítico!U12</f>
        <v>0</v>
      </c>
      <c r="V12" s="24">
        <f>Analítico!V12</f>
        <v>0</v>
      </c>
      <c r="W12" s="24">
        <f>Analítico!W12</f>
        <v>0</v>
      </c>
      <c r="X12" s="24">
        <f>Analítico!X12</f>
        <v>0</v>
      </c>
      <c r="Y12" s="24">
        <f>Analítico!Y12</f>
        <v>0</v>
      </c>
      <c r="Z12" s="24">
        <f>Analítico!Z12</f>
        <v>0</v>
      </c>
      <c r="AA12" s="24">
        <f>Analítico!AA12</f>
        <v>0</v>
      </c>
      <c r="AB12" s="24">
        <f>Analítico!AB12</f>
        <v>0</v>
      </c>
      <c r="AC12" s="24">
        <f>Analítico!AC12</f>
        <v>0</v>
      </c>
      <c r="AD12" s="24">
        <f>Analítico!AD12</f>
        <v>0</v>
      </c>
      <c r="AE12" s="24">
        <f>Analítico!AE12</f>
        <v>0</v>
      </c>
      <c r="AF12" s="24">
        <f>Analítico!AF12</f>
        <v>0</v>
      </c>
      <c r="AG12" s="24">
        <f>Analítico!AG12</f>
        <v>0</v>
      </c>
      <c r="AH12" s="24">
        <f>Analítico!AH12</f>
        <v>0</v>
      </c>
      <c r="AI12" s="24">
        <f>Analítico!AI12</f>
        <v>0</v>
      </c>
      <c r="AJ12" s="24">
        <f>Analítico!AJ12</f>
        <v>0</v>
      </c>
      <c r="AK12" s="24">
        <f>Analítico!AK12</f>
        <v>0</v>
      </c>
      <c r="AL12" s="24">
        <f>Analítico!AL12</f>
        <v>0</v>
      </c>
      <c r="AM12" s="24">
        <f>Analítico!AM12</f>
        <v>0</v>
      </c>
      <c r="AN12" s="24">
        <f>Analítico!AN12</f>
        <v>0</v>
      </c>
      <c r="AO12" s="24">
        <f>Analítico!AO12</f>
        <v>0</v>
      </c>
      <c r="AP12" s="24">
        <f>Analítico!AP12</f>
        <v>0</v>
      </c>
      <c r="AQ12" s="24">
        <f>Analítico!AQ12</f>
        <v>0</v>
      </c>
      <c r="AR12" s="24">
        <f>Analítico!AR12</f>
        <v>0</v>
      </c>
      <c r="AS12" s="24">
        <f>Analítico!AS12</f>
        <v>0</v>
      </c>
      <c r="AT12" s="24">
        <f>Analítico!AT12</f>
        <v>0</v>
      </c>
      <c r="AU12" s="24">
        <f>Analítico!AU12</f>
        <v>0</v>
      </c>
      <c r="AV12" s="24">
        <f>Analítico!AV12</f>
        <v>0</v>
      </c>
      <c r="AW12" s="24">
        <f>Analítico!AW12</f>
        <v>0</v>
      </c>
      <c r="AX12" s="24">
        <f>Analítico!AX12</f>
        <v>0</v>
      </c>
      <c r="AY12" s="24">
        <f>Analítico!AY12</f>
        <v>0</v>
      </c>
      <c r="AZ12" s="24">
        <f>Analítico!AZ12</f>
        <v>0</v>
      </c>
      <c r="BA12" s="24">
        <f>Analítico!BA12</f>
        <v>0</v>
      </c>
      <c r="BB12" s="24">
        <f>Analítico!BB12</f>
        <v>0</v>
      </c>
      <c r="BC12" s="24">
        <f>Analítico!BC12</f>
        <v>0</v>
      </c>
      <c r="BD12" s="24">
        <f>Analítico!BD12</f>
        <v>0</v>
      </c>
      <c r="BE12" s="24">
        <f>Analítico!BE12</f>
        <v>0</v>
      </c>
      <c r="BF12" s="24">
        <f>Analítico!BF12</f>
        <v>0</v>
      </c>
      <c r="BG12" s="24">
        <f>Analítico!BG12</f>
        <v>0</v>
      </c>
      <c r="BH12" s="24">
        <f>Analítico!BH12</f>
        <v>0</v>
      </c>
      <c r="BI12" s="24">
        <f>Analítico!BI12</f>
        <v>0</v>
      </c>
      <c r="BJ12" s="24">
        <f>Analítico!BJ12</f>
        <v>0</v>
      </c>
      <c r="BK12" s="24">
        <f t="shared" si="0"/>
        <v>0</v>
      </c>
      <c r="BL12" s="69">
        <f t="shared" ca="1" si="1"/>
        <v>0</v>
      </c>
    </row>
    <row r="13" spans="1:68" ht="21" customHeight="1" x14ac:dyDescent="0.2">
      <c r="A13" s="374" t="s">
        <v>76</v>
      </c>
      <c r="B13" s="374"/>
      <c r="C13" s="16">
        <f>SUBTOTAL(109,C10:C12)</f>
        <v>0</v>
      </c>
      <c r="D13" s="16">
        <f t="shared" ref="D13:BJ13" si="2">SUBTOTAL(109,D10:D12)</f>
        <v>0</v>
      </c>
      <c r="E13" s="16">
        <f t="shared" si="2"/>
        <v>0</v>
      </c>
      <c r="F13" s="16">
        <f t="shared" si="2"/>
        <v>0</v>
      </c>
      <c r="G13" s="16">
        <f t="shared" si="2"/>
        <v>0</v>
      </c>
      <c r="H13" s="16">
        <f t="shared" si="2"/>
        <v>0</v>
      </c>
      <c r="I13" s="16">
        <f t="shared" si="2"/>
        <v>0</v>
      </c>
      <c r="J13" s="16">
        <f t="shared" si="2"/>
        <v>0</v>
      </c>
      <c r="K13" s="16">
        <f t="shared" si="2"/>
        <v>0</v>
      </c>
      <c r="L13" s="16">
        <f t="shared" si="2"/>
        <v>0</v>
      </c>
      <c r="M13" s="16">
        <f t="shared" si="2"/>
        <v>0</v>
      </c>
      <c r="N13" s="16">
        <f t="shared" si="2"/>
        <v>0</v>
      </c>
      <c r="O13" s="16">
        <f t="shared" si="2"/>
        <v>0</v>
      </c>
      <c r="P13" s="16">
        <f t="shared" si="2"/>
        <v>0</v>
      </c>
      <c r="Q13" s="16">
        <f t="shared" si="2"/>
        <v>0</v>
      </c>
      <c r="R13" s="16">
        <f t="shared" si="2"/>
        <v>0</v>
      </c>
      <c r="S13" s="16">
        <f t="shared" si="2"/>
        <v>0</v>
      </c>
      <c r="T13" s="16">
        <f t="shared" si="2"/>
        <v>0</v>
      </c>
      <c r="U13" s="16">
        <f t="shared" si="2"/>
        <v>0</v>
      </c>
      <c r="V13" s="16">
        <f t="shared" si="2"/>
        <v>0</v>
      </c>
      <c r="W13" s="16">
        <f t="shared" si="2"/>
        <v>0</v>
      </c>
      <c r="X13" s="16">
        <f t="shared" si="2"/>
        <v>0</v>
      </c>
      <c r="Y13" s="16">
        <f t="shared" si="2"/>
        <v>0</v>
      </c>
      <c r="Z13" s="16">
        <f t="shared" si="2"/>
        <v>0</v>
      </c>
      <c r="AA13" s="16">
        <f t="shared" si="2"/>
        <v>0</v>
      </c>
      <c r="AB13" s="16">
        <f t="shared" si="2"/>
        <v>0</v>
      </c>
      <c r="AC13" s="16">
        <f t="shared" si="2"/>
        <v>0</v>
      </c>
      <c r="AD13" s="16">
        <f t="shared" si="2"/>
        <v>0</v>
      </c>
      <c r="AE13" s="16">
        <f t="shared" si="2"/>
        <v>0</v>
      </c>
      <c r="AF13" s="16">
        <f t="shared" si="2"/>
        <v>0</v>
      </c>
      <c r="AG13" s="16">
        <f t="shared" si="2"/>
        <v>0</v>
      </c>
      <c r="AH13" s="16">
        <f t="shared" si="2"/>
        <v>0</v>
      </c>
      <c r="AI13" s="16">
        <f t="shared" si="2"/>
        <v>0</v>
      </c>
      <c r="AJ13" s="16">
        <f t="shared" si="2"/>
        <v>0</v>
      </c>
      <c r="AK13" s="16">
        <f t="shared" si="2"/>
        <v>0</v>
      </c>
      <c r="AL13" s="16">
        <f t="shared" si="2"/>
        <v>0</v>
      </c>
      <c r="AM13" s="16">
        <f t="shared" si="2"/>
        <v>0</v>
      </c>
      <c r="AN13" s="16">
        <f t="shared" si="2"/>
        <v>0</v>
      </c>
      <c r="AO13" s="16">
        <f t="shared" si="2"/>
        <v>0</v>
      </c>
      <c r="AP13" s="16">
        <f t="shared" si="2"/>
        <v>0</v>
      </c>
      <c r="AQ13" s="16">
        <f t="shared" si="2"/>
        <v>0</v>
      </c>
      <c r="AR13" s="16">
        <f t="shared" si="2"/>
        <v>0</v>
      </c>
      <c r="AS13" s="16">
        <f t="shared" si="2"/>
        <v>0</v>
      </c>
      <c r="AT13" s="16">
        <f t="shared" si="2"/>
        <v>0</v>
      </c>
      <c r="AU13" s="16">
        <f t="shared" si="2"/>
        <v>0</v>
      </c>
      <c r="AV13" s="16">
        <f t="shared" si="2"/>
        <v>0</v>
      </c>
      <c r="AW13" s="16">
        <f t="shared" si="2"/>
        <v>0</v>
      </c>
      <c r="AX13" s="16">
        <f t="shared" si="2"/>
        <v>0</v>
      </c>
      <c r="AY13" s="16">
        <f t="shared" si="2"/>
        <v>0</v>
      </c>
      <c r="AZ13" s="16">
        <f t="shared" si="2"/>
        <v>0</v>
      </c>
      <c r="BA13" s="16">
        <f t="shared" si="2"/>
        <v>0</v>
      </c>
      <c r="BB13" s="16">
        <f t="shared" si="2"/>
        <v>0</v>
      </c>
      <c r="BC13" s="16">
        <f t="shared" si="2"/>
        <v>0</v>
      </c>
      <c r="BD13" s="16">
        <f t="shared" si="2"/>
        <v>0</v>
      </c>
      <c r="BE13" s="16">
        <f t="shared" si="2"/>
        <v>0</v>
      </c>
      <c r="BF13" s="16">
        <f t="shared" si="2"/>
        <v>0</v>
      </c>
      <c r="BG13" s="16">
        <f t="shared" si="2"/>
        <v>0</v>
      </c>
      <c r="BH13" s="16">
        <f t="shared" si="2"/>
        <v>0</v>
      </c>
      <c r="BI13" s="16">
        <f t="shared" si="2"/>
        <v>0</v>
      </c>
      <c r="BJ13" s="16">
        <f t="shared" si="2"/>
        <v>0</v>
      </c>
      <c r="BK13" s="16">
        <f t="shared" ref="BK13" si="3">SUM(C13:BJ13)</f>
        <v>0</v>
      </c>
      <c r="BL13" s="66">
        <f t="shared" ca="1" si="1"/>
        <v>0</v>
      </c>
    </row>
    <row r="14" spans="1:68" ht="21" customHeight="1" thickBot="1" x14ac:dyDescent="0.25">
      <c r="A14" s="376" t="s">
        <v>77</v>
      </c>
      <c r="B14" s="376"/>
      <c r="C14" s="63">
        <f ca="1">SUBTOTAL(109,C7:C13)</f>
        <v>10311266.80028889</v>
      </c>
      <c r="D14" s="63">
        <f t="shared" ref="D14:BJ14" ca="1" si="4">SUBTOTAL(109,D7:D13)</f>
        <v>0</v>
      </c>
      <c r="E14" s="63">
        <f t="shared" ca="1" si="4"/>
        <v>4514530.6036500009</v>
      </c>
      <c r="F14" s="63">
        <f t="shared" ca="1" si="4"/>
        <v>0</v>
      </c>
      <c r="G14" s="63">
        <f t="shared" ca="1" si="4"/>
        <v>0</v>
      </c>
      <c r="H14" s="63">
        <f t="shared" ca="1" si="4"/>
        <v>2601469.2236500001</v>
      </c>
      <c r="I14" s="63">
        <f t="shared" ca="1" si="4"/>
        <v>0</v>
      </c>
      <c r="J14" s="63">
        <f t="shared" ca="1" si="4"/>
        <v>0</v>
      </c>
      <c r="K14" s="63">
        <f t="shared" ca="1" si="4"/>
        <v>2533523.1234360002</v>
      </c>
      <c r="L14" s="63">
        <f t="shared" ca="1" si="4"/>
        <v>0</v>
      </c>
      <c r="M14" s="63">
        <f t="shared" ca="1" si="4"/>
        <v>0</v>
      </c>
      <c r="N14" s="63">
        <f t="shared" ca="1" si="4"/>
        <v>4799690.4778079996</v>
      </c>
      <c r="O14" s="63">
        <f t="shared" ca="1" si="4"/>
        <v>0</v>
      </c>
      <c r="P14" s="63">
        <f t="shared" ca="1" si="4"/>
        <v>0</v>
      </c>
      <c r="Q14" s="63">
        <f t="shared" ca="1" si="4"/>
        <v>2649119.119808</v>
      </c>
      <c r="R14" s="63">
        <f t="shared" ca="1" si="4"/>
        <v>0</v>
      </c>
      <c r="S14" s="63">
        <f t="shared" ca="1" si="4"/>
        <v>0</v>
      </c>
      <c r="T14" s="63">
        <f t="shared" ca="1" si="4"/>
        <v>2660319.119808</v>
      </c>
      <c r="U14" s="63">
        <f t="shared" ca="1" si="4"/>
        <v>0</v>
      </c>
      <c r="V14" s="63">
        <f t="shared" ca="1" si="4"/>
        <v>0</v>
      </c>
      <c r="W14" s="63">
        <f t="shared" ca="1" si="4"/>
        <v>2671078.2409153068</v>
      </c>
      <c r="X14" s="63">
        <f t="shared" ca="1" si="4"/>
        <v>0</v>
      </c>
      <c r="Y14" s="63">
        <f t="shared" ca="1" si="4"/>
        <v>0</v>
      </c>
      <c r="Z14" s="63">
        <f t="shared" ca="1" si="4"/>
        <v>3695046.48312992</v>
      </c>
      <c r="AA14" s="63">
        <f t="shared" ca="1" si="4"/>
        <v>0</v>
      </c>
      <c r="AB14" s="63">
        <f t="shared" ca="1" si="4"/>
        <v>0</v>
      </c>
      <c r="AC14" s="63">
        <f t="shared" ca="1" si="4"/>
        <v>2704646.48312992</v>
      </c>
      <c r="AD14" s="63">
        <f t="shared" ca="1" si="4"/>
        <v>0</v>
      </c>
      <c r="AE14" s="63">
        <f t="shared" ca="1" si="4"/>
        <v>0</v>
      </c>
      <c r="AF14" s="63">
        <f t="shared" ca="1" si="4"/>
        <v>2715846.48312992</v>
      </c>
      <c r="AG14" s="63">
        <f t="shared" ca="1" si="4"/>
        <v>0</v>
      </c>
      <c r="AH14" s="63">
        <f t="shared" ca="1" si="4"/>
        <v>0</v>
      </c>
      <c r="AI14" s="63">
        <f t="shared" ca="1" si="4"/>
        <v>2728340.5337407188</v>
      </c>
      <c r="AJ14" s="63">
        <f t="shared" ca="1" si="4"/>
        <v>0</v>
      </c>
      <c r="AK14" s="63">
        <f t="shared" ca="1" si="4"/>
        <v>0</v>
      </c>
      <c r="AL14" s="63">
        <f t="shared" ca="1" si="4"/>
        <v>3768278.6349623166</v>
      </c>
      <c r="AM14" s="63">
        <f t="shared" ca="1" si="4"/>
        <v>0</v>
      </c>
      <c r="AN14" s="63">
        <f t="shared" ca="1" si="4"/>
        <v>0</v>
      </c>
      <c r="AO14" s="63">
        <f t="shared" ca="1" si="4"/>
        <v>2763878.6349623166</v>
      </c>
      <c r="AP14" s="63">
        <f t="shared" ca="1" si="4"/>
        <v>0</v>
      </c>
      <c r="AQ14" s="63">
        <f t="shared" ca="1" si="4"/>
        <v>0</v>
      </c>
      <c r="AR14" s="63">
        <f t="shared" ca="1" si="4"/>
        <v>2775078.6349623166</v>
      </c>
      <c r="AS14" s="63">
        <f t="shared" ca="1" si="4"/>
        <v>0</v>
      </c>
      <c r="AT14" s="63">
        <f t="shared" ca="1" si="4"/>
        <v>0</v>
      </c>
      <c r="AU14" s="63">
        <f t="shared" ca="1" si="4"/>
        <v>2788345.6496359473</v>
      </c>
      <c r="AV14" s="63">
        <f t="shared" ca="1" si="4"/>
        <v>0</v>
      </c>
      <c r="AW14" s="63">
        <f t="shared" ca="1" si="4"/>
        <v>0</v>
      </c>
      <c r="AX14" s="63">
        <f t="shared" ca="1" si="4"/>
        <v>3831029.6789832097</v>
      </c>
      <c r="AY14" s="63">
        <f t="shared" ca="1" si="4"/>
        <v>0</v>
      </c>
      <c r="AZ14" s="63">
        <f t="shared" ca="1" si="4"/>
        <v>0</v>
      </c>
      <c r="BA14" s="63">
        <f t="shared" ca="1" si="4"/>
        <v>2823929.6789832097</v>
      </c>
      <c r="BB14" s="63">
        <f t="shared" ca="1" si="4"/>
        <v>0</v>
      </c>
      <c r="BC14" s="63">
        <f t="shared" ca="1" si="4"/>
        <v>0</v>
      </c>
      <c r="BD14" s="63">
        <f t="shared" ca="1" si="4"/>
        <v>2835129.6789832097</v>
      </c>
      <c r="BE14" s="63">
        <f t="shared" ca="1" si="4"/>
        <v>0</v>
      </c>
      <c r="BF14" s="63">
        <f t="shared" ca="1" si="4"/>
        <v>0</v>
      </c>
      <c r="BG14" s="63">
        <f t="shared" ca="1" si="4"/>
        <v>3070646.5948655186</v>
      </c>
      <c r="BH14" s="63">
        <f t="shared" ca="1" si="4"/>
        <v>0</v>
      </c>
      <c r="BI14" s="63">
        <f t="shared" ca="1" si="4"/>
        <v>0</v>
      </c>
      <c r="BJ14" s="63">
        <f t="shared" ca="1" si="4"/>
        <v>0</v>
      </c>
      <c r="BK14" s="25">
        <f t="shared" ca="1" si="0"/>
        <v>69241193.878832743</v>
      </c>
      <c r="BL14" s="64">
        <f t="shared" ca="1" si="1"/>
        <v>1</v>
      </c>
    </row>
    <row r="15" spans="1:68" ht="21" customHeight="1" thickBot="1" x14ac:dyDescent="0.25">
      <c r="A15" s="375" t="s">
        <v>78</v>
      </c>
      <c r="B15" s="375"/>
      <c r="C15" s="275">
        <f ca="1">SUBTOTAL(109,C4:C14)</f>
        <v>10311266.80028889</v>
      </c>
      <c r="D15" s="275">
        <f t="shared" ref="D15:BJ15" ca="1" si="5">SUBTOTAL(109,D4:D14)</f>
        <v>0</v>
      </c>
      <c r="E15" s="275">
        <f t="shared" ca="1" si="5"/>
        <v>4514530.6036500009</v>
      </c>
      <c r="F15" s="275">
        <f t="shared" ca="1" si="5"/>
        <v>0</v>
      </c>
      <c r="G15" s="275">
        <f t="shared" ca="1" si="5"/>
        <v>0</v>
      </c>
      <c r="H15" s="275">
        <f t="shared" ca="1" si="5"/>
        <v>2601469.2236500001</v>
      </c>
      <c r="I15" s="275">
        <f t="shared" ca="1" si="5"/>
        <v>0</v>
      </c>
      <c r="J15" s="275">
        <f t="shared" ca="1" si="5"/>
        <v>0</v>
      </c>
      <c r="K15" s="275">
        <f t="shared" ca="1" si="5"/>
        <v>2533523.1234360002</v>
      </c>
      <c r="L15" s="275">
        <f t="shared" ca="1" si="5"/>
        <v>0</v>
      </c>
      <c r="M15" s="275">
        <f t="shared" ca="1" si="5"/>
        <v>0</v>
      </c>
      <c r="N15" s="275">
        <f t="shared" ca="1" si="5"/>
        <v>4799690.4778079996</v>
      </c>
      <c r="O15" s="275">
        <f t="shared" ca="1" si="5"/>
        <v>0</v>
      </c>
      <c r="P15" s="275">
        <f t="shared" ca="1" si="5"/>
        <v>0</v>
      </c>
      <c r="Q15" s="275">
        <f t="shared" ca="1" si="5"/>
        <v>2649119.119808</v>
      </c>
      <c r="R15" s="275">
        <f t="shared" ca="1" si="5"/>
        <v>0</v>
      </c>
      <c r="S15" s="275">
        <f t="shared" ca="1" si="5"/>
        <v>0</v>
      </c>
      <c r="T15" s="275">
        <f t="shared" ca="1" si="5"/>
        <v>2660319.119808</v>
      </c>
      <c r="U15" s="275">
        <f t="shared" ca="1" si="5"/>
        <v>0</v>
      </c>
      <c r="V15" s="275">
        <f t="shared" ca="1" si="5"/>
        <v>0</v>
      </c>
      <c r="W15" s="275">
        <f t="shared" ca="1" si="5"/>
        <v>2671078.2409153068</v>
      </c>
      <c r="X15" s="275">
        <f t="shared" ca="1" si="5"/>
        <v>0</v>
      </c>
      <c r="Y15" s="275">
        <f t="shared" ca="1" si="5"/>
        <v>0</v>
      </c>
      <c r="Z15" s="275">
        <f t="shared" ca="1" si="5"/>
        <v>3695046.48312992</v>
      </c>
      <c r="AA15" s="275">
        <f t="shared" ca="1" si="5"/>
        <v>0</v>
      </c>
      <c r="AB15" s="275">
        <f t="shared" ca="1" si="5"/>
        <v>0</v>
      </c>
      <c r="AC15" s="275">
        <f t="shared" ca="1" si="5"/>
        <v>2704646.48312992</v>
      </c>
      <c r="AD15" s="275">
        <f t="shared" ca="1" si="5"/>
        <v>0</v>
      </c>
      <c r="AE15" s="275">
        <f t="shared" ca="1" si="5"/>
        <v>0</v>
      </c>
      <c r="AF15" s="275">
        <f t="shared" ca="1" si="5"/>
        <v>2715846.48312992</v>
      </c>
      <c r="AG15" s="275">
        <f t="shared" ca="1" si="5"/>
        <v>0</v>
      </c>
      <c r="AH15" s="275">
        <f t="shared" ca="1" si="5"/>
        <v>0</v>
      </c>
      <c r="AI15" s="275">
        <f t="shared" ca="1" si="5"/>
        <v>2728340.5337407188</v>
      </c>
      <c r="AJ15" s="275">
        <f t="shared" ca="1" si="5"/>
        <v>0</v>
      </c>
      <c r="AK15" s="275">
        <f t="shared" ca="1" si="5"/>
        <v>0</v>
      </c>
      <c r="AL15" s="275">
        <f t="shared" ca="1" si="5"/>
        <v>3768278.6349623166</v>
      </c>
      <c r="AM15" s="275">
        <f t="shared" ca="1" si="5"/>
        <v>0</v>
      </c>
      <c r="AN15" s="275">
        <f t="shared" ca="1" si="5"/>
        <v>0</v>
      </c>
      <c r="AO15" s="275">
        <f t="shared" ca="1" si="5"/>
        <v>2763878.6349623166</v>
      </c>
      <c r="AP15" s="275">
        <f t="shared" ca="1" si="5"/>
        <v>0</v>
      </c>
      <c r="AQ15" s="275">
        <f t="shared" ca="1" si="5"/>
        <v>0</v>
      </c>
      <c r="AR15" s="275">
        <f t="shared" ca="1" si="5"/>
        <v>2775078.6349623166</v>
      </c>
      <c r="AS15" s="275">
        <f t="shared" ca="1" si="5"/>
        <v>0</v>
      </c>
      <c r="AT15" s="275">
        <f t="shared" ca="1" si="5"/>
        <v>0</v>
      </c>
      <c r="AU15" s="275">
        <f t="shared" ca="1" si="5"/>
        <v>2788345.6496359473</v>
      </c>
      <c r="AV15" s="275">
        <f t="shared" ca="1" si="5"/>
        <v>0</v>
      </c>
      <c r="AW15" s="275">
        <f t="shared" ca="1" si="5"/>
        <v>0</v>
      </c>
      <c r="AX15" s="275">
        <f t="shared" ca="1" si="5"/>
        <v>3831029.6789832097</v>
      </c>
      <c r="AY15" s="275">
        <f t="shared" ca="1" si="5"/>
        <v>0</v>
      </c>
      <c r="AZ15" s="275">
        <f t="shared" ca="1" si="5"/>
        <v>0</v>
      </c>
      <c r="BA15" s="275">
        <f t="shared" ca="1" si="5"/>
        <v>2823929.6789832097</v>
      </c>
      <c r="BB15" s="275">
        <f t="shared" ca="1" si="5"/>
        <v>0</v>
      </c>
      <c r="BC15" s="275">
        <f t="shared" ca="1" si="5"/>
        <v>0</v>
      </c>
      <c r="BD15" s="275">
        <f t="shared" ca="1" si="5"/>
        <v>2835129.6789832097</v>
      </c>
      <c r="BE15" s="275">
        <f t="shared" ca="1" si="5"/>
        <v>0</v>
      </c>
      <c r="BF15" s="275">
        <f t="shared" ca="1" si="5"/>
        <v>0</v>
      </c>
      <c r="BG15" s="275">
        <f t="shared" ca="1" si="5"/>
        <v>3070646.5948655186</v>
      </c>
      <c r="BH15" s="275">
        <f t="shared" ca="1" si="5"/>
        <v>0</v>
      </c>
      <c r="BI15" s="275">
        <f t="shared" ca="1" si="5"/>
        <v>0</v>
      </c>
      <c r="BJ15" s="275">
        <f t="shared" ca="1" si="5"/>
        <v>0</v>
      </c>
      <c r="BK15" s="275">
        <f t="shared" ca="1" si="0"/>
        <v>69241193.878832743</v>
      </c>
      <c r="BL15" s="276">
        <f t="shared" ca="1" si="1"/>
        <v>1</v>
      </c>
    </row>
    <row r="16" spans="1:68" ht="18" customHeight="1" thickBot="1" x14ac:dyDescent="0.25">
      <c r="A16" s="222"/>
      <c r="B16" s="223"/>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224"/>
    </row>
    <row r="17" spans="1:68" ht="21" customHeight="1" thickBot="1" x14ac:dyDescent="0.25">
      <c r="A17" s="228">
        <v>2</v>
      </c>
      <c r="B17" s="228" t="s">
        <v>79</v>
      </c>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229"/>
      <c r="AS17" s="229"/>
      <c r="AT17" s="229"/>
      <c r="AU17" s="229"/>
      <c r="AV17" s="229"/>
      <c r="AW17" s="229"/>
      <c r="AX17" s="229"/>
      <c r="AY17" s="229"/>
      <c r="AZ17" s="229"/>
      <c r="BA17" s="229"/>
      <c r="BB17" s="229"/>
      <c r="BC17" s="229"/>
      <c r="BD17" s="229"/>
      <c r="BE17" s="229"/>
      <c r="BF17" s="229"/>
      <c r="BG17" s="229"/>
      <c r="BH17" s="229"/>
      <c r="BI17" s="229"/>
      <c r="BJ17" s="229"/>
      <c r="BK17" s="229"/>
      <c r="BL17" s="230"/>
    </row>
    <row r="18" spans="1:68" ht="11.25" x14ac:dyDescent="0.2">
      <c r="A18" s="211" t="s">
        <v>80</v>
      </c>
      <c r="B18" s="13" t="s">
        <v>81</v>
      </c>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65"/>
    </row>
    <row r="19" spans="1:68" ht="15.75" customHeight="1" x14ac:dyDescent="0.2">
      <c r="A19" s="212" t="s">
        <v>82</v>
      </c>
      <c r="B19" s="13" t="s">
        <v>83</v>
      </c>
      <c r="C19" s="14">
        <f ca="1">Analítico!C28</f>
        <v>73493.959999999992</v>
      </c>
      <c r="D19" s="14">
        <f ca="1">Analítico!D28</f>
        <v>114498.66</v>
      </c>
      <c r="E19" s="14">
        <f ca="1">Analítico!E28</f>
        <v>114498.66</v>
      </c>
      <c r="F19" s="14">
        <f ca="1">Analítico!F28</f>
        <v>114498.66</v>
      </c>
      <c r="G19" s="14">
        <f ca="1">Analítico!G28</f>
        <v>114498.66</v>
      </c>
      <c r="H19" s="14">
        <f ca="1">Analítico!H28</f>
        <v>114498.66</v>
      </c>
      <c r="I19" s="14">
        <f ca="1">Analítico!I28</f>
        <v>114498.66</v>
      </c>
      <c r="J19" s="14">
        <f ca="1">Analítico!J28</f>
        <v>114498.66</v>
      </c>
      <c r="K19" s="14">
        <f ca="1">Analítico!K28</f>
        <v>114498.66</v>
      </c>
      <c r="L19" s="14">
        <f ca="1">Analítico!L28</f>
        <v>114498.66</v>
      </c>
      <c r="M19" s="14">
        <f ca="1">Analítico!M28</f>
        <v>114498.66</v>
      </c>
      <c r="N19" s="14">
        <f ca="1">Analítico!N28</f>
        <v>119078.60639999999</v>
      </c>
      <c r="O19" s="14">
        <f ca="1">Analítico!O28</f>
        <v>119078.60639999999</v>
      </c>
      <c r="P19" s="14">
        <f ca="1">Analítico!P28</f>
        <v>119078.60639999999</v>
      </c>
      <c r="Q19" s="14">
        <f ca="1">Analítico!Q28</f>
        <v>119078.60639999999</v>
      </c>
      <c r="R19" s="14">
        <f ca="1">Analítico!R28</f>
        <v>119078.60639999999</v>
      </c>
      <c r="S19" s="14">
        <f ca="1">Analítico!S28</f>
        <v>119078.60639999999</v>
      </c>
      <c r="T19" s="14">
        <f ca="1">Analítico!T28</f>
        <v>119078.60639999999</v>
      </c>
      <c r="U19" s="14">
        <f ca="1">Analítico!U28</f>
        <v>119078.60639999999</v>
      </c>
      <c r="V19" s="14">
        <f ca="1">Analítico!V28</f>
        <v>119078.60639999999</v>
      </c>
      <c r="W19" s="14">
        <f ca="1">Analítico!W28</f>
        <v>119078.60639999999</v>
      </c>
      <c r="X19" s="14">
        <f ca="1">Analítico!X28</f>
        <v>119078.60639999999</v>
      </c>
      <c r="Y19" s="14">
        <f ca="1">Analítico!Y28</f>
        <v>119078.60639999999</v>
      </c>
      <c r="Z19" s="14">
        <f ca="1">Analítico!Z28</f>
        <v>123841.75065599999</v>
      </c>
      <c r="AA19" s="14">
        <f ca="1">Analítico!AA28</f>
        <v>123841.75065599999</v>
      </c>
      <c r="AB19" s="14">
        <f ca="1">Analítico!AB28</f>
        <v>123841.75065599999</v>
      </c>
      <c r="AC19" s="14">
        <f ca="1">Analítico!AC28</f>
        <v>123841.75065599999</v>
      </c>
      <c r="AD19" s="14">
        <f ca="1">Analítico!AD28</f>
        <v>123841.75065599999</v>
      </c>
      <c r="AE19" s="14">
        <f ca="1">Analítico!AE28</f>
        <v>123841.75065599999</v>
      </c>
      <c r="AF19" s="14">
        <f ca="1">Analítico!AF28</f>
        <v>123841.75065599999</v>
      </c>
      <c r="AG19" s="14">
        <f ca="1">Analítico!AG28</f>
        <v>123841.75065599999</v>
      </c>
      <c r="AH19" s="14">
        <f ca="1">Analítico!AH28</f>
        <v>123841.75065599999</v>
      </c>
      <c r="AI19" s="14">
        <f ca="1">Analítico!AI28</f>
        <v>123841.75065599999</v>
      </c>
      <c r="AJ19" s="14">
        <f ca="1">Analítico!AJ28</f>
        <v>123841.75065599999</v>
      </c>
      <c r="AK19" s="14">
        <f ca="1">Analítico!AK28</f>
        <v>123841.75065599999</v>
      </c>
      <c r="AL19" s="14">
        <f ca="1">Analítico!AL28</f>
        <v>128795.42068224</v>
      </c>
      <c r="AM19" s="14">
        <f ca="1">Analítico!AM28</f>
        <v>128795.42068224</v>
      </c>
      <c r="AN19" s="14">
        <f ca="1">Analítico!AN28</f>
        <v>128795.42068224</v>
      </c>
      <c r="AO19" s="14">
        <f ca="1">Analítico!AO28</f>
        <v>128795.42068224</v>
      </c>
      <c r="AP19" s="14">
        <f ca="1">Analítico!AP28</f>
        <v>128795.42068224</v>
      </c>
      <c r="AQ19" s="14">
        <f ca="1">Analítico!AQ28</f>
        <v>128795.42068224</v>
      </c>
      <c r="AR19" s="14">
        <f ca="1">Analítico!AR28</f>
        <v>128795.42068224</v>
      </c>
      <c r="AS19" s="14">
        <f ca="1">Analítico!AS28</f>
        <v>128795.42068224</v>
      </c>
      <c r="AT19" s="14">
        <f ca="1">Analítico!AT28</f>
        <v>128795.42068224</v>
      </c>
      <c r="AU19" s="14">
        <f ca="1">Analítico!AU28</f>
        <v>128795.42068224</v>
      </c>
      <c r="AV19" s="14">
        <f ca="1">Analítico!AV28</f>
        <v>128795.42068224</v>
      </c>
      <c r="AW19" s="14">
        <f ca="1">Analítico!AW28</f>
        <v>128795.42068224</v>
      </c>
      <c r="AX19" s="14">
        <f ca="1">Analítico!AX28</f>
        <v>133947.23750952963</v>
      </c>
      <c r="AY19" s="14">
        <f ca="1">Analítico!AY28</f>
        <v>133947.23750952963</v>
      </c>
      <c r="AZ19" s="14">
        <f ca="1">Analítico!AZ28</f>
        <v>133947.23750952963</v>
      </c>
      <c r="BA19" s="14">
        <f ca="1">Analítico!BA28</f>
        <v>133947.23750952963</v>
      </c>
      <c r="BB19" s="14">
        <f ca="1">Analítico!BB28</f>
        <v>133947.23750952963</v>
      </c>
      <c r="BC19" s="14">
        <f ca="1">Analítico!BC28</f>
        <v>133947.23750952963</v>
      </c>
      <c r="BD19" s="14">
        <f ca="1">Analítico!BD28</f>
        <v>133947.23750952963</v>
      </c>
      <c r="BE19" s="14">
        <f ca="1">Analítico!BE28</f>
        <v>133947.23750952963</v>
      </c>
      <c r="BF19" s="14">
        <f ca="1">Analítico!BF28</f>
        <v>133947.23750952963</v>
      </c>
      <c r="BG19" s="14">
        <f ca="1">Analítico!BG28</f>
        <v>133947.23750952963</v>
      </c>
      <c r="BH19" s="14">
        <f ca="1">Analítico!BH28</f>
        <v>133947.23750952963</v>
      </c>
      <c r="BI19" s="14">
        <f ca="1">Analítico!BI28</f>
        <v>133947.23750952963</v>
      </c>
      <c r="BJ19" s="14">
        <f ca="1">Analítico!BJ28</f>
        <v>139305.12700991082</v>
      </c>
      <c r="BK19" s="15">
        <f t="shared" ref="BK19:BK26" ca="1" si="6">SUM(C19:BJ19)</f>
        <v>7425741.8699831516</v>
      </c>
      <c r="BL19" s="68">
        <f t="shared" ref="BL19:BL25" ca="1" si="7">IF($BK$28=0,0,BK19/$BK$28)</f>
        <v>0.10724456720052637</v>
      </c>
    </row>
    <row r="20" spans="1:68" ht="15.75" customHeight="1" x14ac:dyDescent="0.2">
      <c r="A20" s="212" t="s">
        <v>84</v>
      </c>
      <c r="B20" s="13" t="s">
        <v>85</v>
      </c>
      <c r="C20" s="14">
        <f ca="1">Analítico!C32</f>
        <v>0</v>
      </c>
      <c r="D20" s="14">
        <f ca="1">Analítico!D32</f>
        <v>6000</v>
      </c>
      <c r="E20" s="14">
        <f ca="1">Analítico!E32</f>
        <v>6000</v>
      </c>
      <c r="F20" s="14">
        <f ca="1">Analítico!F32</f>
        <v>6000</v>
      </c>
      <c r="G20" s="14">
        <f ca="1">Analítico!G32</f>
        <v>6000</v>
      </c>
      <c r="H20" s="14">
        <f ca="1">Analítico!H32</f>
        <v>6000</v>
      </c>
      <c r="I20" s="14">
        <f ca="1">Analítico!I32</f>
        <v>6000</v>
      </c>
      <c r="J20" s="14">
        <f ca="1">Analítico!J32</f>
        <v>6000</v>
      </c>
      <c r="K20" s="14">
        <f ca="1">Analítico!K32</f>
        <v>6000</v>
      </c>
      <c r="L20" s="14">
        <f ca="1">Analítico!L32</f>
        <v>6000</v>
      </c>
      <c r="M20" s="14">
        <f ca="1">Analítico!M32</f>
        <v>6000</v>
      </c>
      <c r="N20" s="14">
        <f ca="1">Analítico!N32</f>
        <v>6600</v>
      </c>
      <c r="O20" s="14">
        <f ca="1">Analítico!O32</f>
        <v>6600</v>
      </c>
      <c r="P20" s="14">
        <f ca="1">Analítico!P32</f>
        <v>6600</v>
      </c>
      <c r="Q20" s="14">
        <f ca="1">Analítico!Q32</f>
        <v>6600</v>
      </c>
      <c r="R20" s="14">
        <f ca="1">Analítico!R32</f>
        <v>6600</v>
      </c>
      <c r="S20" s="14">
        <f ca="1">Analítico!S32</f>
        <v>6600</v>
      </c>
      <c r="T20" s="14">
        <f ca="1">Analítico!T32</f>
        <v>6600</v>
      </c>
      <c r="U20" s="14">
        <f ca="1">Analítico!U32</f>
        <v>6600</v>
      </c>
      <c r="V20" s="14">
        <f ca="1">Analítico!V32</f>
        <v>6600</v>
      </c>
      <c r="W20" s="14">
        <f ca="1">Analítico!W32</f>
        <v>6600</v>
      </c>
      <c r="X20" s="14">
        <f ca="1">Analítico!X32</f>
        <v>6600</v>
      </c>
      <c r="Y20" s="14">
        <f ca="1">Analítico!Y32</f>
        <v>6600</v>
      </c>
      <c r="Z20" s="14">
        <f ca="1">Analítico!Z32</f>
        <v>7210</v>
      </c>
      <c r="AA20" s="14">
        <f ca="1">Analítico!AA32</f>
        <v>7210</v>
      </c>
      <c r="AB20" s="14">
        <f ca="1">Analítico!AB32</f>
        <v>7210</v>
      </c>
      <c r="AC20" s="14">
        <f ca="1">Analítico!AC32</f>
        <v>7210</v>
      </c>
      <c r="AD20" s="14">
        <f ca="1">Analítico!AD32</f>
        <v>7210</v>
      </c>
      <c r="AE20" s="14">
        <f ca="1">Analítico!AE32</f>
        <v>7210</v>
      </c>
      <c r="AF20" s="14">
        <f ca="1">Analítico!AF32</f>
        <v>7210</v>
      </c>
      <c r="AG20" s="14">
        <f ca="1">Analítico!AG32</f>
        <v>7210</v>
      </c>
      <c r="AH20" s="14">
        <f ca="1">Analítico!AH32</f>
        <v>7210</v>
      </c>
      <c r="AI20" s="14">
        <f ca="1">Analítico!AI32</f>
        <v>7210</v>
      </c>
      <c r="AJ20" s="14">
        <f ca="1">Analítico!AJ32</f>
        <v>7210</v>
      </c>
      <c r="AK20" s="14">
        <f ca="1">Analítico!AK32</f>
        <v>7210</v>
      </c>
      <c r="AL20" s="14">
        <f ca="1">Analítico!AL32</f>
        <v>7830.5</v>
      </c>
      <c r="AM20" s="14">
        <f ca="1">Analítico!AM32</f>
        <v>7830.5</v>
      </c>
      <c r="AN20" s="14">
        <f ca="1">Analítico!AN32</f>
        <v>7830.5</v>
      </c>
      <c r="AO20" s="14">
        <f ca="1">Analítico!AO32</f>
        <v>7830.5</v>
      </c>
      <c r="AP20" s="14">
        <f ca="1">Analítico!AP32</f>
        <v>7830.5</v>
      </c>
      <c r="AQ20" s="14">
        <f ca="1">Analítico!AQ32</f>
        <v>7830.5</v>
      </c>
      <c r="AR20" s="14">
        <f ca="1">Analítico!AR32</f>
        <v>7830.5</v>
      </c>
      <c r="AS20" s="14">
        <f ca="1">Analítico!AS32</f>
        <v>7830.5</v>
      </c>
      <c r="AT20" s="14">
        <f ca="1">Analítico!AT32</f>
        <v>7830.5</v>
      </c>
      <c r="AU20" s="14">
        <f ca="1">Analítico!AU32</f>
        <v>7830.5</v>
      </c>
      <c r="AV20" s="14">
        <f ca="1">Analítico!AV32</f>
        <v>7830.5</v>
      </c>
      <c r="AW20" s="14">
        <f ca="1">Analítico!AW32</f>
        <v>7830.5</v>
      </c>
      <c r="AX20" s="14">
        <f ca="1">Analítico!AX32</f>
        <v>8462.0250000000015</v>
      </c>
      <c r="AY20" s="14">
        <f ca="1">Analítico!AY32</f>
        <v>8462.0250000000015</v>
      </c>
      <c r="AZ20" s="14">
        <f ca="1">Analítico!AZ32</f>
        <v>8462.0250000000015</v>
      </c>
      <c r="BA20" s="14">
        <f ca="1">Analítico!BA32</f>
        <v>8462.0250000000015</v>
      </c>
      <c r="BB20" s="14">
        <f ca="1">Analítico!BB32</f>
        <v>8462.0250000000015</v>
      </c>
      <c r="BC20" s="14">
        <f ca="1">Analítico!BC32</f>
        <v>8462.0250000000015</v>
      </c>
      <c r="BD20" s="14">
        <f ca="1">Analítico!BD32</f>
        <v>8462.0250000000015</v>
      </c>
      <c r="BE20" s="14">
        <f ca="1">Analítico!BE32</f>
        <v>8462.0250000000015</v>
      </c>
      <c r="BF20" s="14">
        <f ca="1">Analítico!BF32</f>
        <v>8462.0250000000015</v>
      </c>
      <c r="BG20" s="14">
        <f ca="1">Analítico!BG32</f>
        <v>8462.0250000000015</v>
      </c>
      <c r="BH20" s="14">
        <f ca="1">Analítico!BH32</f>
        <v>8462.0250000000015</v>
      </c>
      <c r="BI20" s="14">
        <f ca="1">Analítico!BI32</f>
        <v>8462.0250000000015</v>
      </c>
      <c r="BJ20" s="14">
        <f ca="1">Analítico!BJ32</f>
        <v>9105.1262500000012</v>
      </c>
      <c r="BK20" s="15">
        <f t="shared" ca="1" si="6"/>
        <v>430335.42625000025</v>
      </c>
      <c r="BL20" s="68">
        <f t="shared" ca="1" si="7"/>
        <v>6.2150203100636492E-3</v>
      </c>
    </row>
    <row r="21" spans="1:68" ht="15.75" customHeight="1" x14ac:dyDescent="0.2">
      <c r="A21" s="212" t="s">
        <v>86</v>
      </c>
      <c r="B21" s="13" t="s">
        <v>87</v>
      </c>
      <c r="C21" s="14">
        <f ca="1">Analítico!C45</f>
        <v>37983.565455555559</v>
      </c>
      <c r="D21" s="14">
        <f ca="1">Analítico!D45</f>
        <v>58102.250816666667</v>
      </c>
      <c r="E21" s="14">
        <f ca="1">Analítico!E45</f>
        <v>58102.250816666667</v>
      </c>
      <c r="F21" s="14">
        <f ca="1">Analítico!F45</f>
        <v>58102.250816666667</v>
      </c>
      <c r="G21" s="14">
        <f ca="1">Analítico!G45</f>
        <v>58102.250816666667</v>
      </c>
      <c r="H21" s="14">
        <f ca="1">Analítico!H45</f>
        <v>58102.250816666667</v>
      </c>
      <c r="I21" s="14">
        <f ca="1">Analítico!I45</f>
        <v>58102.250816666667</v>
      </c>
      <c r="J21" s="14">
        <f ca="1">Analítico!J45</f>
        <v>58102.250816666667</v>
      </c>
      <c r="K21" s="14">
        <f ca="1">Analítico!K45</f>
        <v>58102.250816666667</v>
      </c>
      <c r="L21" s="14">
        <f ca="1">Analítico!L45</f>
        <v>58102.250816666667</v>
      </c>
      <c r="M21" s="14">
        <f ca="1">Analítico!M45</f>
        <v>58102.250816666667</v>
      </c>
      <c r="N21" s="14">
        <f ca="1">Analítico!N45</f>
        <v>60344.230182666666</v>
      </c>
      <c r="O21" s="14">
        <f ca="1">Analítico!O45</f>
        <v>47604.443782666669</v>
      </c>
      <c r="P21" s="14">
        <f ca="1">Analítico!P45</f>
        <v>40410.295782666668</v>
      </c>
      <c r="Q21" s="14">
        <f ca="1">Analítico!Q45</f>
        <v>40410.295782666668</v>
      </c>
      <c r="R21" s="14">
        <f ca="1">Analítico!R45</f>
        <v>40410.295782666668</v>
      </c>
      <c r="S21" s="14">
        <f ca="1">Analítico!S45</f>
        <v>40410.295782666668</v>
      </c>
      <c r="T21" s="14">
        <f ca="1">Analítico!T45</f>
        <v>40410.295782666668</v>
      </c>
      <c r="U21" s="14">
        <f ca="1">Analítico!U45</f>
        <v>40410.295782666668</v>
      </c>
      <c r="V21" s="14">
        <f ca="1">Analítico!V45</f>
        <v>40410.295782666668</v>
      </c>
      <c r="W21" s="14">
        <f ca="1">Analítico!W45</f>
        <v>40410.295782666668</v>
      </c>
      <c r="X21" s="14">
        <f ca="1">Analítico!X45</f>
        <v>40410.295782666668</v>
      </c>
      <c r="Y21" s="14">
        <f ca="1">Analítico!Y45</f>
        <v>40410.295782666668</v>
      </c>
      <c r="Z21" s="14">
        <f ca="1">Analítico!Z45</f>
        <v>41943.763613973337</v>
      </c>
      <c r="AA21" s="14">
        <f ca="1">Analítico!AA45</f>
        <v>41943.763613973337</v>
      </c>
      <c r="AB21" s="14">
        <f ca="1">Analítico!AB45</f>
        <v>41943.763613973337</v>
      </c>
      <c r="AC21" s="14">
        <f ca="1">Analítico!AC45</f>
        <v>41943.763613973337</v>
      </c>
      <c r="AD21" s="14">
        <f ca="1">Analítico!AD45</f>
        <v>41943.763613973337</v>
      </c>
      <c r="AE21" s="14">
        <f ca="1">Analítico!AE45</f>
        <v>41943.763613973337</v>
      </c>
      <c r="AF21" s="14">
        <f ca="1">Analítico!AF45</f>
        <v>41943.763613973337</v>
      </c>
      <c r="AG21" s="14">
        <f ca="1">Analítico!AG45</f>
        <v>41943.763613973337</v>
      </c>
      <c r="AH21" s="14">
        <f ca="1">Analítico!AH45</f>
        <v>41943.763613973337</v>
      </c>
      <c r="AI21" s="14">
        <f ca="1">Analítico!AI45</f>
        <v>41943.763613973337</v>
      </c>
      <c r="AJ21" s="14">
        <f ca="1">Analítico!AJ45</f>
        <v>41943.763613973337</v>
      </c>
      <c r="AK21" s="14">
        <f ca="1">Analítico!AK45</f>
        <v>41943.763613973337</v>
      </c>
      <c r="AL21" s="14">
        <f ca="1">Analítico!AL45</f>
        <v>43538.570158532275</v>
      </c>
      <c r="AM21" s="14">
        <f ca="1">Analítico!AM45</f>
        <v>43538.570158532275</v>
      </c>
      <c r="AN21" s="14">
        <f ca="1">Analítico!AN45</f>
        <v>43538.570158532275</v>
      </c>
      <c r="AO21" s="14">
        <f ca="1">Analítico!AO45</f>
        <v>43538.570158532275</v>
      </c>
      <c r="AP21" s="14">
        <f ca="1">Analítico!AP45</f>
        <v>43538.570158532275</v>
      </c>
      <c r="AQ21" s="14">
        <f ca="1">Analítico!AQ45</f>
        <v>43538.570158532275</v>
      </c>
      <c r="AR21" s="14">
        <f ca="1">Analítico!AR45</f>
        <v>43538.570158532275</v>
      </c>
      <c r="AS21" s="14">
        <f ca="1">Analítico!AS45</f>
        <v>43538.570158532275</v>
      </c>
      <c r="AT21" s="14">
        <f ca="1">Analítico!AT45</f>
        <v>43538.570158532275</v>
      </c>
      <c r="AU21" s="14">
        <f ca="1">Analítico!AU45</f>
        <v>43538.570158532275</v>
      </c>
      <c r="AV21" s="14">
        <f ca="1">Analítico!AV45</f>
        <v>43538.570158532275</v>
      </c>
      <c r="AW21" s="14">
        <f ca="1">Analítico!AW45</f>
        <v>43538.570158532275</v>
      </c>
      <c r="AX21" s="14">
        <f ca="1">Analítico!AX45</f>
        <v>45197.168964873563</v>
      </c>
      <c r="AY21" s="14">
        <f ca="1">Analítico!AY45</f>
        <v>45197.168964873563</v>
      </c>
      <c r="AZ21" s="14">
        <f ca="1">Analítico!AZ45</f>
        <v>45197.168964873563</v>
      </c>
      <c r="BA21" s="14">
        <f ca="1">Analítico!BA45</f>
        <v>45197.168964873563</v>
      </c>
      <c r="BB21" s="14">
        <f ca="1">Analítico!BB45</f>
        <v>45197.168964873563</v>
      </c>
      <c r="BC21" s="14">
        <f ca="1">Analítico!BC45</f>
        <v>45197.168964873563</v>
      </c>
      <c r="BD21" s="14">
        <f ca="1">Analítico!BD45</f>
        <v>45197.168964873563</v>
      </c>
      <c r="BE21" s="14">
        <f ca="1">Analítico!BE45</f>
        <v>45197.168964873563</v>
      </c>
      <c r="BF21" s="14">
        <f ca="1">Analítico!BF45</f>
        <v>45197.168964873563</v>
      </c>
      <c r="BG21" s="14">
        <f ca="1">Analítico!BG45</f>
        <v>45197.168964873563</v>
      </c>
      <c r="BH21" s="14">
        <f ca="1">Analítico!BH45</f>
        <v>45197.168964873563</v>
      </c>
      <c r="BI21" s="14">
        <f ca="1">Analítico!BI45</f>
        <v>45197.168964873563</v>
      </c>
      <c r="BJ21" s="14">
        <f ca="1">Analítico!BJ45</f>
        <v>46922.111723468501</v>
      </c>
      <c r="BK21" s="15">
        <f t="shared" ca="1" si="6"/>
        <v>2746133.8499862407</v>
      </c>
      <c r="BL21" s="68">
        <f t="shared" ca="1" si="7"/>
        <v>3.9660405838636809E-2</v>
      </c>
    </row>
    <row r="22" spans="1:68" ht="15.75" customHeight="1" x14ac:dyDescent="0.2">
      <c r="A22" s="212" t="s">
        <v>88</v>
      </c>
      <c r="B22" s="13" t="s">
        <v>89</v>
      </c>
      <c r="C22" s="14">
        <f ca="1">Analítico!C56</f>
        <v>12540.7924</v>
      </c>
      <c r="D22" s="14">
        <f ca="1">Analítico!D56</f>
        <v>26188.830399999999</v>
      </c>
      <c r="E22" s="14">
        <f ca="1">Analítico!E56</f>
        <v>26188.830399999999</v>
      </c>
      <c r="F22" s="14">
        <f ca="1">Analítico!F56</f>
        <v>26188.830399999999</v>
      </c>
      <c r="G22" s="14">
        <f ca="1">Analítico!G56</f>
        <v>26188.830399999999</v>
      </c>
      <c r="H22" s="14">
        <f ca="1">Analítico!H56</f>
        <v>26188.830399999999</v>
      </c>
      <c r="I22" s="14">
        <f ca="1">Analítico!I56</f>
        <v>26188.830399999999</v>
      </c>
      <c r="J22" s="14">
        <f ca="1">Analítico!J56</f>
        <v>26188.830399999999</v>
      </c>
      <c r="K22" s="14">
        <f ca="1">Analítico!K56</f>
        <v>26188.830399999999</v>
      </c>
      <c r="L22" s="14">
        <f ca="1">Analítico!L56</f>
        <v>26188.830399999999</v>
      </c>
      <c r="M22" s="14">
        <f ca="1">Analítico!M56</f>
        <v>26188.830399999999</v>
      </c>
      <c r="N22" s="14">
        <f ca="1">Analítico!N56</f>
        <v>34420.80442</v>
      </c>
      <c r="O22" s="14">
        <f ca="1">Analítico!O56</f>
        <v>34420.80442</v>
      </c>
      <c r="P22" s="14">
        <f ca="1">Analítico!P56</f>
        <v>34420.80442</v>
      </c>
      <c r="Q22" s="14">
        <f ca="1">Analítico!Q56</f>
        <v>34420.80442</v>
      </c>
      <c r="R22" s="14">
        <f ca="1">Analítico!R56</f>
        <v>34420.80442</v>
      </c>
      <c r="S22" s="14">
        <f ca="1">Analítico!S56</f>
        <v>34420.80442</v>
      </c>
      <c r="T22" s="14">
        <f ca="1">Analítico!T56</f>
        <v>34420.80442</v>
      </c>
      <c r="U22" s="14">
        <f ca="1">Analítico!U56</f>
        <v>34420.80442</v>
      </c>
      <c r="V22" s="14">
        <f ca="1">Analítico!V56</f>
        <v>34420.80442</v>
      </c>
      <c r="W22" s="14">
        <f ca="1">Analítico!W56</f>
        <v>34420.80442</v>
      </c>
      <c r="X22" s="14">
        <f ca="1">Analítico!X56</f>
        <v>34420.80442</v>
      </c>
      <c r="Y22" s="14">
        <f ca="1">Analítico!Y56</f>
        <v>34420.80442</v>
      </c>
      <c r="Z22" s="14">
        <f ca="1">Analítico!Z56</f>
        <v>36973.313440000005</v>
      </c>
      <c r="AA22" s="14">
        <f ca="1">Analítico!AA56</f>
        <v>36973.313440000005</v>
      </c>
      <c r="AB22" s="14">
        <f ca="1">Analítico!AB56</f>
        <v>36973.313440000005</v>
      </c>
      <c r="AC22" s="14">
        <f ca="1">Analítico!AC56</f>
        <v>36973.313440000005</v>
      </c>
      <c r="AD22" s="14">
        <f ca="1">Analítico!AD56</f>
        <v>36973.313440000005</v>
      </c>
      <c r="AE22" s="14">
        <f ca="1">Analítico!AE56</f>
        <v>36973.313440000005</v>
      </c>
      <c r="AF22" s="14">
        <f ca="1">Analítico!AF56</f>
        <v>36973.313440000005</v>
      </c>
      <c r="AG22" s="14">
        <f ca="1">Analítico!AG56</f>
        <v>36973.313440000005</v>
      </c>
      <c r="AH22" s="14">
        <f ca="1">Analítico!AH56</f>
        <v>36973.313440000005</v>
      </c>
      <c r="AI22" s="14">
        <f ca="1">Analítico!AI56</f>
        <v>36973.313440000005</v>
      </c>
      <c r="AJ22" s="14">
        <f ca="1">Analítico!AJ56</f>
        <v>36973.313440000005</v>
      </c>
      <c r="AK22" s="14">
        <f ca="1">Analítico!AK56</f>
        <v>36973.313440000005</v>
      </c>
      <c r="AL22" s="14">
        <f ca="1">Analítico!AL56</f>
        <v>40498.387479999998</v>
      </c>
      <c r="AM22" s="14">
        <f ca="1">Analítico!AM56</f>
        <v>40498.387479999998</v>
      </c>
      <c r="AN22" s="14">
        <f ca="1">Analítico!AN56</f>
        <v>40498.387479999998</v>
      </c>
      <c r="AO22" s="14">
        <f ca="1">Analítico!AO56</f>
        <v>40498.387479999998</v>
      </c>
      <c r="AP22" s="14">
        <f ca="1">Analítico!AP56</f>
        <v>40498.387479999998</v>
      </c>
      <c r="AQ22" s="14">
        <f ca="1">Analítico!AQ56</f>
        <v>40498.387479999998</v>
      </c>
      <c r="AR22" s="14">
        <f ca="1">Analítico!AR56</f>
        <v>40498.387479999998</v>
      </c>
      <c r="AS22" s="14">
        <f ca="1">Analítico!AS56</f>
        <v>40498.387479999998</v>
      </c>
      <c r="AT22" s="14">
        <f ca="1">Analítico!AT56</f>
        <v>40498.387479999998</v>
      </c>
      <c r="AU22" s="14">
        <f ca="1">Analítico!AU56</f>
        <v>40498.387479999998</v>
      </c>
      <c r="AV22" s="14">
        <f ca="1">Analítico!AV56</f>
        <v>40498.387479999998</v>
      </c>
      <c r="AW22" s="14">
        <f ca="1">Analítico!AW56</f>
        <v>40498.387479999998</v>
      </c>
      <c r="AX22" s="14">
        <f ca="1">Analítico!AX56</f>
        <v>44023.461520000004</v>
      </c>
      <c r="AY22" s="14">
        <f ca="1">Analítico!AY56</f>
        <v>44023.461520000004</v>
      </c>
      <c r="AZ22" s="14">
        <f ca="1">Analítico!AZ56</f>
        <v>44023.461520000004</v>
      </c>
      <c r="BA22" s="14">
        <f ca="1">Analítico!BA56</f>
        <v>44023.461520000004</v>
      </c>
      <c r="BB22" s="14">
        <f ca="1">Analítico!BB56</f>
        <v>44023.461520000004</v>
      </c>
      <c r="BC22" s="14">
        <f ca="1">Analítico!BC56</f>
        <v>44023.461520000004</v>
      </c>
      <c r="BD22" s="14">
        <f ca="1">Analítico!BD56</f>
        <v>44023.461520000004</v>
      </c>
      <c r="BE22" s="14">
        <f ca="1">Analítico!BE56</f>
        <v>44023.461520000004</v>
      </c>
      <c r="BF22" s="14">
        <f ca="1">Analítico!BF56</f>
        <v>44023.461520000004</v>
      </c>
      <c r="BG22" s="14">
        <f ca="1">Analítico!BG56</f>
        <v>44023.461520000004</v>
      </c>
      <c r="BH22" s="14">
        <f ca="1">Analítico!BH56</f>
        <v>44023.461520000004</v>
      </c>
      <c r="BI22" s="14">
        <f ca="1">Analítico!BI56</f>
        <v>44023.461520000004</v>
      </c>
      <c r="BJ22" s="14">
        <f ca="1">Analítico!BJ56</f>
        <v>47548.535560000011</v>
      </c>
      <c r="BK22" s="15">
        <f t="shared" ca="1" si="6"/>
        <v>2192969.23428</v>
      </c>
      <c r="BL22" s="68">
        <f t="shared" ca="1" si="7"/>
        <v>3.1671453240935496E-2</v>
      </c>
    </row>
    <row r="23" spans="1:68" ht="21" customHeight="1" x14ac:dyDescent="0.2">
      <c r="A23" s="374" t="s">
        <v>90</v>
      </c>
      <c r="B23" s="374"/>
      <c r="C23" s="16">
        <f ca="1">SUBTOTAL(109,C19:C22)</f>
        <v>124018.31785555556</v>
      </c>
      <c r="D23" s="16">
        <f t="shared" ref="D23:L23" ca="1" si="8">SUBTOTAL(109,D19:D22)</f>
        <v>204789.74121666668</v>
      </c>
      <c r="E23" s="16">
        <f t="shared" ca="1" si="8"/>
        <v>204789.74121666668</v>
      </c>
      <c r="F23" s="16">
        <f t="shared" ca="1" si="8"/>
        <v>204789.74121666668</v>
      </c>
      <c r="G23" s="16">
        <f t="shared" ca="1" si="8"/>
        <v>204789.74121666668</v>
      </c>
      <c r="H23" s="16">
        <f t="shared" ca="1" si="8"/>
        <v>204789.74121666668</v>
      </c>
      <c r="I23" s="16">
        <f t="shared" ca="1" si="8"/>
        <v>204789.74121666668</v>
      </c>
      <c r="J23" s="16">
        <f t="shared" ca="1" si="8"/>
        <v>204789.74121666668</v>
      </c>
      <c r="K23" s="16">
        <f t="shared" ca="1" si="8"/>
        <v>204789.74121666668</v>
      </c>
      <c r="L23" s="16">
        <f t="shared" ca="1" si="8"/>
        <v>204789.74121666668</v>
      </c>
      <c r="M23" s="16">
        <f t="shared" ref="M23:Y23" ca="1" si="9">SUBTOTAL(109,M19:M22)</f>
        <v>204789.74121666668</v>
      </c>
      <c r="N23" s="16">
        <f t="shared" ca="1" si="9"/>
        <v>220443.64100266667</v>
      </c>
      <c r="O23" s="16">
        <f t="shared" ca="1" si="9"/>
        <v>207703.85460266666</v>
      </c>
      <c r="P23" s="16">
        <f t="shared" ca="1" si="9"/>
        <v>200509.70660266664</v>
      </c>
      <c r="Q23" s="16">
        <f t="shared" ca="1" si="9"/>
        <v>200509.70660266664</v>
      </c>
      <c r="R23" s="16">
        <f t="shared" ca="1" si="9"/>
        <v>200509.70660266664</v>
      </c>
      <c r="S23" s="16">
        <f t="shared" ca="1" si="9"/>
        <v>200509.70660266664</v>
      </c>
      <c r="T23" s="16">
        <f t="shared" ca="1" si="9"/>
        <v>200509.70660266664</v>
      </c>
      <c r="U23" s="16">
        <f t="shared" ca="1" si="9"/>
        <v>200509.70660266664</v>
      </c>
      <c r="V23" s="16">
        <f t="shared" ca="1" si="9"/>
        <v>200509.70660266664</v>
      </c>
      <c r="W23" s="16">
        <f t="shared" ca="1" si="9"/>
        <v>200509.70660266664</v>
      </c>
      <c r="X23" s="16">
        <f t="shared" ca="1" si="9"/>
        <v>200509.70660266664</v>
      </c>
      <c r="Y23" s="16">
        <f t="shared" ca="1" si="9"/>
        <v>200509.70660266664</v>
      </c>
      <c r="Z23" s="16">
        <f t="shared" ref="Z23:AJ23" ca="1" si="10">SUBTOTAL(109,Z19:Z22)</f>
        <v>209968.82770997332</v>
      </c>
      <c r="AA23" s="16">
        <f t="shared" ca="1" si="10"/>
        <v>209968.82770997332</v>
      </c>
      <c r="AB23" s="16">
        <f t="shared" ca="1" si="10"/>
        <v>209968.82770997332</v>
      </c>
      <c r="AC23" s="16">
        <f t="shared" ca="1" si="10"/>
        <v>209968.82770997332</v>
      </c>
      <c r="AD23" s="16">
        <f t="shared" ca="1" si="10"/>
        <v>209968.82770997332</v>
      </c>
      <c r="AE23" s="16">
        <f t="shared" ca="1" si="10"/>
        <v>209968.82770997332</v>
      </c>
      <c r="AF23" s="16">
        <f t="shared" ca="1" si="10"/>
        <v>209968.82770997332</v>
      </c>
      <c r="AG23" s="16">
        <f t="shared" ca="1" si="10"/>
        <v>209968.82770997332</v>
      </c>
      <c r="AH23" s="16">
        <f t="shared" ca="1" si="10"/>
        <v>209968.82770997332</v>
      </c>
      <c r="AI23" s="16">
        <f t="shared" ca="1" si="10"/>
        <v>209968.82770997332</v>
      </c>
      <c r="AJ23" s="16">
        <f t="shared" ca="1" si="10"/>
        <v>209968.82770997332</v>
      </c>
      <c r="AK23" s="16">
        <f t="shared" ref="AK23:BJ23" ca="1" si="11">SUBTOTAL(109,AK19:AK22)</f>
        <v>209968.82770997332</v>
      </c>
      <c r="AL23" s="16">
        <f t="shared" ca="1" si="11"/>
        <v>220662.87832077226</v>
      </c>
      <c r="AM23" s="16">
        <f t="shared" ca="1" si="11"/>
        <v>220662.87832077226</v>
      </c>
      <c r="AN23" s="16">
        <f t="shared" ca="1" si="11"/>
        <v>220662.87832077226</v>
      </c>
      <c r="AO23" s="16">
        <f t="shared" ca="1" si="11"/>
        <v>220662.87832077226</v>
      </c>
      <c r="AP23" s="16">
        <f t="shared" ca="1" si="11"/>
        <v>220662.87832077226</v>
      </c>
      <c r="AQ23" s="16">
        <f t="shared" ca="1" si="11"/>
        <v>220662.87832077226</v>
      </c>
      <c r="AR23" s="16">
        <f t="shared" ca="1" si="11"/>
        <v>220662.87832077226</v>
      </c>
      <c r="AS23" s="16">
        <f t="shared" ca="1" si="11"/>
        <v>220662.87832077226</v>
      </c>
      <c r="AT23" s="16">
        <f t="shared" ca="1" si="11"/>
        <v>220662.87832077226</v>
      </c>
      <c r="AU23" s="16">
        <f t="shared" ca="1" si="11"/>
        <v>220662.87832077226</v>
      </c>
      <c r="AV23" s="16">
        <f t="shared" ca="1" si="11"/>
        <v>220662.87832077226</v>
      </c>
      <c r="AW23" s="16">
        <f t="shared" ca="1" si="11"/>
        <v>220662.87832077226</v>
      </c>
      <c r="AX23" s="16">
        <f t="shared" ca="1" si="11"/>
        <v>231629.8929944032</v>
      </c>
      <c r="AY23" s="16">
        <f t="shared" ca="1" si="11"/>
        <v>231629.8929944032</v>
      </c>
      <c r="AZ23" s="16">
        <f t="shared" ca="1" si="11"/>
        <v>231629.8929944032</v>
      </c>
      <c r="BA23" s="16">
        <f t="shared" ca="1" si="11"/>
        <v>231629.8929944032</v>
      </c>
      <c r="BB23" s="16">
        <f t="shared" ca="1" si="11"/>
        <v>231629.8929944032</v>
      </c>
      <c r="BC23" s="16">
        <f t="shared" ca="1" si="11"/>
        <v>231629.8929944032</v>
      </c>
      <c r="BD23" s="16">
        <f t="shared" ca="1" si="11"/>
        <v>231629.8929944032</v>
      </c>
      <c r="BE23" s="16">
        <f t="shared" ca="1" si="11"/>
        <v>231629.8929944032</v>
      </c>
      <c r="BF23" s="16">
        <f t="shared" ca="1" si="11"/>
        <v>231629.8929944032</v>
      </c>
      <c r="BG23" s="16">
        <f t="shared" ca="1" si="11"/>
        <v>231629.8929944032</v>
      </c>
      <c r="BH23" s="16">
        <f t="shared" ca="1" si="11"/>
        <v>231629.8929944032</v>
      </c>
      <c r="BI23" s="16">
        <f t="shared" ca="1" si="11"/>
        <v>231629.8929944032</v>
      </c>
      <c r="BJ23" s="16">
        <f t="shared" ca="1" si="11"/>
        <v>242880.90054337934</v>
      </c>
      <c r="BK23" s="16">
        <f t="shared" ca="1" si="6"/>
        <v>12795180.380499387</v>
      </c>
      <c r="BL23" s="66">
        <f t="shared" ca="1" si="7"/>
        <v>0.18479144659016225</v>
      </c>
    </row>
    <row r="24" spans="1:68" ht="21" customHeight="1" x14ac:dyDescent="0.2">
      <c r="A24" s="211" t="s">
        <v>91</v>
      </c>
      <c r="B24" s="13" t="s">
        <v>92</v>
      </c>
      <c r="C24" s="14">
        <f>Analítico!C128</f>
        <v>309400</v>
      </c>
      <c r="D24" s="14">
        <f>Analítico!D128</f>
        <v>1446050</v>
      </c>
      <c r="E24" s="14">
        <f>Analítico!E128</f>
        <v>607600</v>
      </c>
      <c r="F24" s="14">
        <f>Analítico!F128</f>
        <v>1288500</v>
      </c>
      <c r="G24" s="14">
        <f>Analítico!G128</f>
        <v>1175161.3799999999</v>
      </c>
      <c r="H24" s="14">
        <f>Analítico!H128</f>
        <v>598500</v>
      </c>
      <c r="I24" s="14">
        <f>Analítico!I128</f>
        <v>630500</v>
      </c>
      <c r="J24" s="14">
        <f>Analítico!J128</f>
        <v>726100</v>
      </c>
      <c r="K24" s="14">
        <f>Analítico!K128</f>
        <v>630500</v>
      </c>
      <c r="L24" s="14">
        <f>Analítico!L128</f>
        <v>630500</v>
      </c>
      <c r="M24" s="14">
        <f>Analítico!M128</f>
        <v>642500</v>
      </c>
      <c r="N24" s="14">
        <f>Analítico!N128</f>
        <v>630500</v>
      </c>
      <c r="O24" s="14">
        <f>Analítico!O128</f>
        <v>682530</v>
      </c>
      <c r="P24" s="14">
        <f>Analítico!P128</f>
        <v>2597157.21</v>
      </c>
      <c r="Q24" s="14">
        <f>Analítico!Q128</f>
        <v>682530</v>
      </c>
      <c r="R24" s="14">
        <f>Analítico!R128</f>
        <v>682530</v>
      </c>
      <c r="S24" s="14">
        <f>Analítico!S128</f>
        <v>682530</v>
      </c>
      <c r="T24" s="14">
        <f>Analítico!T128</f>
        <v>682530</v>
      </c>
      <c r="U24" s="14">
        <f>Analítico!U128</f>
        <v>682530</v>
      </c>
      <c r="V24" s="14">
        <f>Analítico!V128</f>
        <v>693730</v>
      </c>
      <c r="W24" s="14">
        <f>Analítico!W128</f>
        <v>682530</v>
      </c>
      <c r="X24" s="14">
        <f>Analítico!X128</f>
        <v>682530</v>
      </c>
      <c r="Y24" s="14">
        <f>Analítico!Y128</f>
        <v>695030</v>
      </c>
      <c r="Z24" s="14">
        <f>Analítico!Z128</f>
        <v>682530</v>
      </c>
      <c r="AA24" s="14">
        <f>Analítico!AA128</f>
        <v>691580</v>
      </c>
      <c r="AB24" s="14">
        <f>Analítico!AB128</f>
        <v>1681980</v>
      </c>
      <c r="AC24" s="14">
        <f>Analítico!AC128</f>
        <v>691580</v>
      </c>
      <c r="AD24" s="14">
        <f>Analítico!AD128</f>
        <v>691580</v>
      </c>
      <c r="AE24" s="14">
        <f>Analítico!AE128</f>
        <v>691580</v>
      </c>
      <c r="AF24" s="14">
        <f>Analítico!AF128</f>
        <v>691580</v>
      </c>
      <c r="AG24" s="14">
        <f>Analítico!AG128</f>
        <v>691580</v>
      </c>
      <c r="AH24" s="14">
        <f>Analítico!AH128</f>
        <v>702780</v>
      </c>
      <c r="AI24" s="14">
        <f>Analítico!AI128</f>
        <v>691580</v>
      </c>
      <c r="AJ24" s="14">
        <f>Analítico!AJ128</f>
        <v>691580</v>
      </c>
      <c r="AK24" s="14">
        <f>Analítico!AK128</f>
        <v>704580</v>
      </c>
      <c r="AL24" s="14">
        <f>Analítico!AL128</f>
        <v>691580</v>
      </c>
      <c r="AM24" s="14">
        <f>Analítico!AM128</f>
        <v>700630</v>
      </c>
      <c r="AN24" s="14">
        <f>Analítico!AN128</f>
        <v>1705030</v>
      </c>
      <c r="AO24" s="14">
        <f>Analítico!AO128</f>
        <v>700630</v>
      </c>
      <c r="AP24" s="14">
        <f>Analítico!AP128</f>
        <v>700630</v>
      </c>
      <c r="AQ24" s="14">
        <f>Analítico!AQ128</f>
        <v>700630</v>
      </c>
      <c r="AR24" s="14">
        <f>Analítico!AR128</f>
        <v>700630</v>
      </c>
      <c r="AS24" s="14">
        <f>Analítico!AS128</f>
        <v>700630</v>
      </c>
      <c r="AT24" s="14">
        <f>Analítico!AT128</f>
        <v>711830</v>
      </c>
      <c r="AU24" s="14">
        <f>Analítico!AU128</f>
        <v>700630</v>
      </c>
      <c r="AV24" s="14">
        <f>Analítico!AV128</f>
        <v>700630</v>
      </c>
      <c r="AW24" s="14">
        <f>Analítico!AW128</f>
        <v>714130</v>
      </c>
      <c r="AX24" s="14">
        <f>Analítico!AX128</f>
        <v>700630</v>
      </c>
      <c r="AY24" s="14">
        <f>Analítico!AY128</f>
        <v>709680</v>
      </c>
      <c r="AZ24" s="14">
        <f>Analítico!AZ128</f>
        <v>1716780</v>
      </c>
      <c r="BA24" s="14">
        <f>Analítico!BA128</f>
        <v>709680</v>
      </c>
      <c r="BB24" s="14">
        <f>Analítico!BB128</f>
        <v>709680</v>
      </c>
      <c r="BC24" s="14">
        <f>Analítico!BC128</f>
        <v>709680</v>
      </c>
      <c r="BD24" s="14">
        <f>Analítico!BD128</f>
        <v>709680</v>
      </c>
      <c r="BE24" s="14">
        <f>Analítico!BE128</f>
        <v>709680</v>
      </c>
      <c r="BF24" s="14">
        <f>Analítico!BF128</f>
        <v>720880</v>
      </c>
      <c r="BG24" s="14">
        <f>Analítico!BG128</f>
        <v>709680</v>
      </c>
      <c r="BH24" s="14">
        <f>Analítico!BH128</f>
        <v>709680</v>
      </c>
      <c r="BI24" s="14">
        <f>Analítico!BI128</f>
        <v>723680</v>
      </c>
      <c r="BJ24" s="14">
        <f>Analítico!BJ128</f>
        <v>709680</v>
      </c>
      <c r="BK24" s="15">
        <f t="shared" si="6"/>
        <v>47743178.590000004</v>
      </c>
      <c r="BL24" s="68">
        <f t="shared" ca="1" si="7"/>
        <v>0.68951986405010934</v>
      </c>
    </row>
    <row r="25" spans="1:68" ht="21" customHeight="1" x14ac:dyDescent="0.2">
      <c r="A25" s="282" t="s">
        <v>93</v>
      </c>
      <c r="B25" s="283" t="s">
        <v>94</v>
      </c>
      <c r="C25" s="284">
        <f>Analítico!C144</f>
        <v>0</v>
      </c>
      <c r="D25" s="284">
        <f>Analítico!D144</f>
        <v>4214619</v>
      </c>
      <c r="E25" s="284">
        <f>Analítico!E144</f>
        <v>3200000</v>
      </c>
      <c r="F25" s="284">
        <f>Analítico!F144</f>
        <v>810000</v>
      </c>
      <c r="G25" s="284">
        <f>Analítico!G144</f>
        <v>28000</v>
      </c>
      <c r="H25" s="284">
        <f>Analítico!H144</f>
        <v>0</v>
      </c>
      <c r="I25" s="284">
        <f>Analítico!I144</f>
        <v>0</v>
      </c>
      <c r="J25" s="284">
        <f>Analítico!J144</f>
        <v>0</v>
      </c>
      <c r="K25" s="284">
        <f>Analítico!K144</f>
        <v>0</v>
      </c>
      <c r="L25" s="284">
        <f>Analítico!L144</f>
        <v>0</v>
      </c>
      <c r="M25" s="284">
        <f>Analítico!M144</f>
        <v>0</v>
      </c>
      <c r="N25" s="284">
        <f>Analítico!N144</f>
        <v>0</v>
      </c>
      <c r="O25" s="284">
        <f>Analítico!O144</f>
        <v>0</v>
      </c>
      <c r="P25" s="284">
        <f>Analítico!P144</f>
        <v>228750</v>
      </c>
      <c r="Q25" s="284">
        <f>Analítico!Q144</f>
        <v>0</v>
      </c>
      <c r="R25" s="284">
        <f>Analítico!R144</f>
        <v>0</v>
      </c>
      <c r="S25" s="284">
        <f>Analítico!S144</f>
        <v>0</v>
      </c>
      <c r="T25" s="284">
        <f>Analítico!T144</f>
        <v>0</v>
      </c>
      <c r="U25" s="284">
        <f>Analítico!U144</f>
        <v>0</v>
      </c>
      <c r="V25" s="284">
        <f>Analítico!V144</f>
        <v>0</v>
      </c>
      <c r="W25" s="284">
        <f>Analítico!W144</f>
        <v>0</v>
      </c>
      <c r="X25" s="284">
        <f>Analítico!X144</f>
        <v>0</v>
      </c>
      <c r="Y25" s="284">
        <f>Analítico!Y144</f>
        <v>0</v>
      </c>
      <c r="Z25" s="284">
        <f>Analítico!Z144</f>
        <v>0</v>
      </c>
      <c r="AA25" s="284">
        <f>Analítico!AA144</f>
        <v>0</v>
      </c>
      <c r="AB25" s="284">
        <f>Analítico!AB144</f>
        <v>0</v>
      </c>
      <c r="AC25" s="284">
        <f>Analítico!AC144</f>
        <v>0</v>
      </c>
      <c r="AD25" s="284">
        <f>Analítico!AD144</f>
        <v>0</v>
      </c>
      <c r="AE25" s="284">
        <f>Analítico!AE144</f>
        <v>0</v>
      </c>
      <c r="AF25" s="284">
        <f>Analítico!AF144</f>
        <v>0</v>
      </c>
      <c r="AG25" s="284">
        <f>Analítico!AG144</f>
        <v>0</v>
      </c>
      <c r="AH25" s="284">
        <f>Analítico!AH144</f>
        <v>0</v>
      </c>
      <c r="AI25" s="284">
        <f>Analítico!AI144</f>
        <v>0</v>
      </c>
      <c r="AJ25" s="284">
        <f>Analítico!AJ144</f>
        <v>0</v>
      </c>
      <c r="AK25" s="284">
        <f>Analítico!AK144</f>
        <v>0</v>
      </c>
      <c r="AL25" s="284">
        <f>Analítico!AL144</f>
        <v>0</v>
      </c>
      <c r="AM25" s="284">
        <f>Analítico!AM144</f>
        <v>0</v>
      </c>
      <c r="AN25" s="284">
        <f>Analítico!AN144</f>
        <v>0</v>
      </c>
      <c r="AO25" s="284">
        <f>Analítico!AO144</f>
        <v>0</v>
      </c>
      <c r="AP25" s="284">
        <f>Analítico!AP144</f>
        <v>0</v>
      </c>
      <c r="AQ25" s="284">
        <f>Analítico!AQ144</f>
        <v>0</v>
      </c>
      <c r="AR25" s="284">
        <f>Analítico!AR144</f>
        <v>0</v>
      </c>
      <c r="AS25" s="284">
        <f>Analítico!AS144</f>
        <v>0</v>
      </c>
      <c r="AT25" s="284">
        <f>Analítico!AT144</f>
        <v>0</v>
      </c>
      <c r="AU25" s="284">
        <f>Analítico!AU144</f>
        <v>0</v>
      </c>
      <c r="AV25" s="284">
        <f>Analítico!AV144</f>
        <v>0</v>
      </c>
      <c r="AW25" s="284">
        <f>Analítico!AW144</f>
        <v>0</v>
      </c>
      <c r="AX25" s="284">
        <f>Analítico!AX144</f>
        <v>0</v>
      </c>
      <c r="AY25" s="284">
        <f>Analítico!AY144</f>
        <v>0</v>
      </c>
      <c r="AZ25" s="284">
        <f>Analítico!AZ144</f>
        <v>0</v>
      </c>
      <c r="BA25" s="284">
        <f>Analítico!BA144</f>
        <v>0</v>
      </c>
      <c r="BB25" s="284">
        <f>Analítico!BB144</f>
        <v>0</v>
      </c>
      <c r="BC25" s="284">
        <f>Analítico!BC144</f>
        <v>0</v>
      </c>
      <c r="BD25" s="284">
        <f>Analítico!BD144</f>
        <v>0</v>
      </c>
      <c r="BE25" s="284">
        <f>Analítico!BE144</f>
        <v>0</v>
      </c>
      <c r="BF25" s="284">
        <f>Analítico!BF144</f>
        <v>0</v>
      </c>
      <c r="BG25" s="284">
        <f>Analítico!BG144</f>
        <v>0</v>
      </c>
      <c r="BH25" s="284">
        <f>Analítico!BH144</f>
        <v>0</v>
      </c>
      <c r="BI25" s="284">
        <f>Analítico!BI144</f>
        <v>0</v>
      </c>
      <c r="BJ25" s="284">
        <f>Analítico!BJ144</f>
        <v>0</v>
      </c>
      <c r="BK25" s="16">
        <f t="shared" si="6"/>
        <v>8481369</v>
      </c>
      <c r="BL25" s="285">
        <f t="shared" ca="1" si="7"/>
        <v>0.12249021897054238</v>
      </c>
      <c r="BP25" s="102"/>
    </row>
    <row r="26" spans="1:68" ht="21" customHeight="1" x14ac:dyDescent="0.2">
      <c r="A26" s="213" t="s">
        <v>95</v>
      </c>
      <c r="B26" s="155" t="s">
        <v>96</v>
      </c>
      <c r="C26" s="156">
        <f>Analítico!C145</f>
        <v>0</v>
      </c>
      <c r="D26" s="156">
        <f>Analítico!D145</f>
        <v>0</v>
      </c>
      <c r="E26" s="156">
        <f>Analítico!E145</f>
        <v>0</v>
      </c>
      <c r="F26" s="156">
        <f>Analítico!F145</f>
        <v>0</v>
      </c>
      <c r="G26" s="156">
        <f>Analítico!G145</f>
        <v>0</v>
      </c>
      <c r="H26" s="156">
        <f>Analítico!H145</f>
        <v>0</v>
      </c>
      <c r="I26" s="156">
        <f>Analítico!I145</f>
        <v>0</v>
      </c>
      <c r="J26" s="156">
        <f>Analítico!J145</f>
        <v>0</v>
      </c>
      <c r="K26" s="156">
        <f>Analítico!K145</f>
        <v>0</v>
      </c>
      <c r="L26" s="156">
        <f>Analítico!L145</f>
        <v>0</v>
      </c>
      <c r="M26" s="156">
        <f>Analítico!M145</f>
        <v>0</v>
      </c>
      <c r="N26" s="156">
        <f>Analítico!N145</f>
        <v>0</v>
      </c>
      <c r="O26" s="156">
        <f>Analítico!O145</f>
        <v>0</v>
      </c>
      <c r="P26" s="156">
        <f>Analítico!P145</f>
        <v>0</v>
      </c>
      <c r="Q26" s="156">
        <f>Analítico!Q145</f>
        <v>0</v>
      </c>
      <c r="R26" s="156">
        <f>Analítico!R145</f>
        <v>0</v>
      </c>
      <c r="S26" s="156">
        <f>Analítico!S145</f>
        <v>0</v>
      </c>
      <c r="T26" s="156">
        <f>Analítico!T145</f>
        <v>0</v>
      </c>
      <c r="U26" s="156">
        <f>Analítico!U145</f>
        <v>0</v>
      </c>
      <c r="V26" s="156">
        <f>Analítico!V145</f>
        <v>0</v>
      </c>
      <c r="W26" s="156">
        <f>Analítico!W145</f>
        <v>0</v>
      </c>
      <c r="X26" s="156">
        <f>Analítico!X145</f>
        <v>0</v>
      </c>
      <c r="Y26" s="156">
        <f>Analítico!Y145</f>
        <v>0</v>
      </c>
      <c r="Z26" s="156">
        <f>Analítico!Z145</f>
        <v>0</v>
      </c>
      <c r="AA26" s="156">
        <f>Analítico!AA145</f>
        <v>0</v>
      </c>
      <c r="AB26" s="156">
        <f>Analítico!AB145</f>
        <v>0</v>
      </c>
      <c r="AC26" s="156">
        <f>Analítico!AC145</f>
        <v>0</v>
      </c>
      <c r="AD26" s="156">
        <f>Analítico!AD145</f>
        <v>0</v>
      </c>
      <c r="AE26" s="156">
        <f>Analítico!AE145</f>
        <v>0</v>
      </c>
      <c r="AF26" s="156">
        <f>Analítico!AF145</f>
        <v>0</v>
      </c>
      <c r="AG26" s="156">
        <f>Analítico!AG145</f>
        <v>0</v>
      </c>
      <c r="AH26" s="156">
        <f>Analítico!AH145</f>
        <v>0</v>
      </c>
      <c r="AI26" s="156">
        <f>Analítico!AI145</f>
        <v>0</v>
      </c>
      <c r="AJ26" s="156">
        <f>Analítico!AJ145</f>
        <v>0</v>
      </c>
      <c r="AK26" s="156">
        <f>Analítico!AK145</f>
        <v>0</v>
      </c>
      <c r="AL26" s="156">
        <f>Analítico!AL145</f>
        <v>0</v>
      </c>
      <c r="AM26" s="156">
        <f>Analítico!AM145</f>
        <v>0</v>
      </c>
      <c r="AN26" s="156">
        <f>Analítico!AN145</f>
        <v>0</v>
      </c>
      <c r="AO26" s="156">
        <f>Analítico!AO145</f>
        <v>0</v>
      </c>
      <c r="AP26" s="156">
        <f>Analítico!AP145</f>
        <v>0</v>
      </c>
      <c r="AQ26" s="156">
        <f>Analítico!AQ145</f>
        <v>0</v>
      </c>
      <c r="AR26" s="156">
        <f>Analítico!AR145</f>
        <v>0</v>
      </c>
      <c r="AS26" s="156">
        <f>Analítico!AS145</f>
        <v>0</v>
      </c>
      <c r="AT26" s="156">
        <f>Analítico!AT145</f>
        <v>0</v>
      </c>
      <c r="AU26" s="156">
        <f>Analítico!AU145</f>
        <v>0</v>
      </c>
      <c r="AV26" s="156">
        <f>Analítico!AV145</f>
        <v>0</v>
      </c>
      <c r="AW26" s="156">
        <f>Analítico!AW145</f>
        <v>0</v>
      </c>
      <c r="AX26" s="156">
        <f>Analítico!AX145</f>
        <v>0</v>
      </c>
      <c r="AY26" s="156">
        <f>Analítico!AY145</f>
        <v>0</v>
      </c>
      <c r="AZ26" s="156">
        <f>Analítico!AZ145</f>
        <v>0</v>
      </c>
      <c r="BA26" s="156">
        <f>Analítico!BA145</f>
        <v>0</v>
      </c>
      <c r="BB26" s="156">
        <f>Analítico!BB145</f>
        <v>0</v>
      </c>
      <c r="BC26" s="156">
        <f>Analítico!BC145</f>
        <v>0</v>
      </c>
      <c r="BD26" s="156">
        <f>Analítico!BD145</f>
        <v>0</v>
      </c>
      <c r="BE26" s="156">
        <f>Analítico!BE145</f>
        <v>0</v>
      </c>
      <c r="BF26" s="156">
        <f>Analítico!BF145</f>
        <v>0</v>
      </c>
      <c r="BG26" s="156">
        <f>Analítico!BG145</f>
        <v>0</v>
      </c>
      <c r="BH26" s="156">
        <f>Analítico!BH145</f>
        <v>0</v>
      </c>
      <c r="BI26" s="156">
        <f>Analítico!BI145</f>
        <v>0</v>
      </c>
      <c r="BJ26" s="156">
        <f>Analítico!BJ145</f>
        <v>0</v>
      </c>
      <c r="BK26" s="157">
        <f t="shared" si="6"/>
        <v>0</v>
      </c>
      <c r="BL26" s="158">
        <f t="shared" ref="BL26" ca="1" si="12">IF($BK$28=0,0,BK26/$BK$28)</f>
        <v>0</v>
      </c>
      <c r="BP26" s="102"/>
    </row>
    <row r="27" spans="1:68" ht="21" customHeight="1" thickBot="1" x14ac:dyDescent="0.25">
      <c r="A27" s="214" t="s">
        <v>97</v>
      </c>
      <c r="B27" s="107" t="s">
        <v>98</v>
      </c>
      <c r="C27" s="108"/>
      <c r="D27" s="108"/>
      <c r="E27" s="108"/>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c r="AP27" s="108"/>
      <c r="AQ27" s="108"/>
      <c r="AR27" s="108"/>
      <c r="AS27" s="108"/>
      <c r="AT27" s="108"/>
      <c r="AU27" s="108"/>
      <c r="AV27" s="108"/>
      <c r="AW27" s="108"/>
      <c r="AX27" s="108"/>
      <c r="AY27" s="108"/>
      <c r="AZ27" s="108"/>
      <c r="BA27" s="108"/>
      <c r="BB27" s="108"/>
      <c r="BC27" s="108"/>
      <c r="BD27" s="108"/>
      <c r="BE27" s="108"/>
      <c r="BF27" s="108"/>
      <c r="BG27" s="108"/>
      <c r="BH27" s="108"/>
      <c r="BI27" s="108"/>
      <c r="BJ27" s="108"/>
      <c r="BK27" s="63">
        <f>Desmobilização!H204</f>
        <v>221465.90833333333</v>
      </c>
      <c r="BL27" s="109">
        <f t="shared" ref="BL27" ca="1" si="13">IF($BK$28=0,0,BK27/$BK$28)</f>
        <v>3.1984703891859991E-3</v>
      </c>
      <c r="BP27" s="102"/>
    </row>
    <row r="28" spans="1:68" ht="21" customHeight="1" thickBot="1" x14ac:dyDescent="0.25">
      <c r="A28" s="277" t="s">
        <v>99</v>
      </c>
      <c r="B28" s="231"/>
      <c r="C28" s="275">
        <f ca="1">SUBTOTAL(109,C19:C27)</f>
        <v>433418.31785555556</v>
      </c>
      <c r="D28" s="275">
        <f t="shared" ref="D28:L28" ca="1" si="14">SUBTOTAL(109,D19:D27)</f>
        <v>5865458.741216667</v>
      </c>
      <c r="E28" s="275">
        <f t="shared" ca="1" si="14"/>
        <v>4012389.7412166665</v>
      </c>
      <c r="F28" s="275">
        <f t="shared" ca="1" si="14"/>
        <v>2303289.741216667</v>
      </c>
      <c r="G28" s="275">
        <f t="shared" ca="1" si="14"/>
        <v>1407951.1212166667</v>
      </c>
      <c r="H28" s="275">
        <f t="shared" ca="1" si="14"/>
        <v>803289.74121666665</v>
      </c>
      <c r="I28" s="275">
        <f t="shared" ca="1" si="14"/>
        <v>835289.74121666665</v>
      </c>
      <c r="J28" s="275">
        <f t="shared" ca="1" si="14"/>
        <v>930889.74121666665</v>
      </c>
      <c r="K28" s="275">
        <f t="shared" ca="1" si="14"/>
        <v>835289.74121666665</v>
      </c>
      <c r="L28" s="275">
        <f t="shared" ca="1" si="14"/>
        <v>835289.74121666665</v>
      </c>
      <c r="M28" s="275">
        <f t="shared" ref="M28:Y28" ca="1" si="15">SUBTOTAL(109,M19:M27)</f>
        <v>847289.74121666665</v>
      </c>
      <c r="N28" s="275">
        <f t="shared" ca="1" si="15"/>
        <v>850943.64100266667</v>
      </c>
      <c r="O28" s="275">
        <f t="shared" ca="1" si="15"/>
        <v>890233.85460266669</v>
      </c>
      <c r="P28" s="275">
        <f t="shared" ca="1" si="15"/>
        <v>3026416.9166026665</v>
      </c>
      <c r="Q28" s="275">
        <f t="shared" ca="1" si="15"/>
        <v>883039.70660266664</v>
      </c>
      <c r="R28" s="275">
        <f t="shared" ca="1" si="15"/>
        <v>883039.70660266664</v>
      </c>
      <c r="S28" s="275">
        <f t="shared" ca="1" si="15"/>
        <v>883039.70660266664</v>
      </c>
      <c r="T28" s="275">
        <f t="shared" ca="1" si="15"/>
        <v>883039.70660266664</v>
      </c>
      <c r="U28" s="275">
        <f t="shared" ca="1" si="15"/>
        <v>883039.70660266664</v>
      </c>
      <c r="V28" s="275">
        <f t="shared" ca="1" si="15"/>
        <v>894239.70660266664</v>
      </c>
      <c r="W28" s="275">
        <f t="shared" ca="1" si="15"/>
        <v>883039.70660266664</v>
      </c>
      <c r="X28" s="275">
        <f t="shared" ca="1" si="15"/>
        <v>883039.70660266664</v>
      </c>
      <c r="Y28" s="275">
        <f t="shared" ca="1" si="15"/>
        <v>895539.70660266664</v>
      </c>
      <c r="Z28" s="275">
        <f t="shared" ref="Z28:AJ28" ca="1" si="16">SUBTOTAL(109,Z19:Z27)</f>
        <v>892498.82770997332</v>
      </c>
      <c r="AA28" s="275">
        <f t="shared" ca="1" si="16"/>
        <v>901548.82770997332</v>
      </c>
      <c r="AB28" s="275">
        <f t="shared" ca="1" si="16"/>
        <v>1891948.8277099733</v>
      </c>
      <c r="AC28" s="275">
        <f t="shared" ca="1" si="16"/>
        <v>901548.82770997332</v>
      </c>
      <c r="AD28" s="275">
        <f t="shared" ca="1" si="16"/>
        <v>901548.82770997332</v>
      </c>
      <c r="AE28" s="275">
        <f t="shared" ca="1" si="16"/>
        <v>901548.82770997332</v>
      </c>
      <c r="AF28" s="275">
        <f t="shared" ca="1" si="16"/>
        <v>901548.82770997332</v>
      </c>
      <c r="AG28" s="275">
        <f t="shared" ca="1" si="16"/>
        <v>901548.82770997332</v>
      </c>
      <c r="AH28" s="275">
        <f t="shared" ca="1" si="16"/>
        <v>912748.82770997332</v>
      </c>
      <c r="AI28" s="275">
        <f t="shared" ca="1" si="16"/>
        <v>901548.82770997332</v>
      </c>
      <c r="AJ28" s="275">
        <f t="shared" ca="1" si="16"/>
        <v>901548.82770997332</v>
      </c>
      <c r="AK28" s="275">
        <f t="shared" ref="AK28:BJ28" ca="1" si="17">SUBTOTAL(109,AK19:AK27)</f>
        <v>914548.82770997332</v>
      </c>
      <c r="AL28" s="275">
        <f t="shared" ca="1" si="17"/>
        <v>912242.8783207722</v>
      </c>
      <c r="AM28" s="275">
        <f t="shared" ca="1" si="17"/>
        <v>921292.8783207722</v>
      </c>
      <c r="AN28" s="275">
        <f t="shared" ca="1" si="17"/>
        <v>1925692.8783207722</v>
      </c>
      <c r="AO28" s="275">
        <f t="shared" ca="1" si="17"/>
        <v>921292.8783207722</v>
      </c>
      <c r="AP28" s="275">
        <f t="shared" ca="1" si="17"/>
        <v>921292.8783207722</v>
      </c>
      <c r="AQ28" s="275">
        <f t="shared" ca="1" si="17"/>
        <v>921292.8783207722</v>
      </c>
      <c r="AR28" s="275">
        <f t="shared" ca="1" si="17"/>
        <v>921292.8783207722</v>
      </c>
      <c r="AS28" s="275">
        <f t="shared" ca="1" si="17"/>
        <v>921292.8783207722</v>
      </c>
      <c r="AT28" s="275">
        <f t="shared" ca="1" si="17"/>
        <v>932492.8783207722</v>
      </c>
      <c r="AU28" s="275">
        <f t="shared" ca="1" si="17"/>
        <v>921292.8783207722</v>
      </c>
      <c r="AV28" s="275">
        <f t="shared" ca="1" si="17"/>
        <v>921292.8783207722</v>
      </c>
      <c r="AW28" s="275">
        <f t="shared" ca="1" si="17"/>
        <v>934792.8783207722</v>
      </c>
      <c r="AX28" s="275">
        <f t="shared" ca="1" si="17"/>
        <v>932259.89299440314</v>
      </c>
      <c r="AY28" s="275">
        <f t="shared" ca="1" si="17"/>
        <v>941309.89299440314</v>
      </c>
      <c r="AZ28" s="275">
        <f t="shared" ca="1" si="17"/>
        <v>1948409.8929944031</v>
      </c>
      <c r="BA28" s="275">
        <f t="shared" ca="1" si="17"/>
        <v>941309.89299440314</v>
      </c>
      <c r="BB28" s="275">
        <f t="shared" ca="1" si="17"/>
        <v>941309.89299440314</v>
      </c>
      <c r="BC28" s="275">
        <f t="shared" ca="1" si="17"/>
        <v>941309.89299440314</v>
      </c>
      <c r="BD28" s="275">
        <f t="shared" ca="1" si="17"/>
        <v>941309.89299440314</v>
      </c>
      <c r="BE28" s="275">
        <f t="shared" ca="1" si="17"/>
        <v>941309.89299440314</v>
      </c>
      <c r="BF28" s="275">
        <f t="shared" ca="1" si="17"/>
        <v>952509.89299440314</v>
      </c>
      <c r="BG28" s="275">
        <f t="shared" ca="1" si="17"/>
        <v>941309.89299440314</v>
      </c>
      <c r="BH28" s="275">
        <f t="shared" ca="1" si="17"/>
        <v>941309.89299440314</v>
      </c>
      <c r="BI28" s="275">
        <f t="shared" ca="1" si="17"/>
        <v>955309.89299440314</v>
      </c>
      <c r="BJ28" s="275">
        <f t="shared" ca="1" si="17"/>
        <v>952560.90054337936</v>
      </c>
      <c r="BK28" s="275">
        <f ca="1">SUBTOTAL(109,BK23:BK27)</f>
        <v>69241193.878832728</v>
      </c>
      <c r="BL28" s="276">
        <f ca="1">IF($BK$28=0,0,BK28/$BK$28)</f>
        <v>1</v>
      </c>
      <c r="BP28" s="102"/>
    </row>
    <row r="29" spans="1:68" ht="16.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1"/>
      <c r="BL29" s="67"/>
      <c r="BP29" s="102"/>
    </row>
    <row r="30" spans="1:68" ht="15" x14ac:dyDescent="0.2">
      <c r="A30" s="104"/>
      <c r="B30" s="104"/>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P30" s="102"/>
    </row>
    <row r="31" spans="1:68" ht="15" x14ac:dyDescent="0.2">
      <c r="A31" s="104"/>
      <c r="B31" s="104"/>
      <c r="C31" s="104"/>
      <c r="D31" s="104"/>
      <c r="E31" s="104"/>
      <c r="F31" s="104"/>
      <c r="G31" s="104"/>
      <c r="H31" s="104"/>
      <c r="I31" s="104"/>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104"/>
      <c r="AW31" s="104"/>
      <c r="AX31" s="104"/>
      <c r="AY31" s="104"/>
      <c r="AZ31" s="104"/>
      <c r="BA31" s="104"/>
      <c r="BB31" s="104"/>
      <c r="BC31" s="104"/>
      <c r="BD31" s="104"/>
      <c r="BE31" s="104"/>
      <c r="BF31" s="104"/>
      <c r="BG31" s="104"/>
      <c r="BH31" s="104"/>
      <c r="BI31" s="104"/>
      <c r="BJ31" s="104"/>
      <c r="BK31" s="104"/>
      <c r="BP31" s="102"/>
    </row>
    <row r="32" spans="1:68" ht="15" x14ac:dyDescent="0.2">
      <c r="A32" s="104"/>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42"/>
      <c r="BP32" s="102"/>
    </row>
    <row r="33" spans="1:68" ht="15" x14ac:dyDescent="0.2">
      <c r="A33" s="104"/>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P33" s="102"/>
    </row>
    <row r="34" spans="1:68" ht="15" x14ac:dyDescent="0.2">
      <c r="BK34" s="104"/>
      <c r="BP34" s="102"/>
    </row>
    <row r="35" spans="1:68" ht="10.5" x14ac:dyDescent="0.2"/>
    <row r="36" spans="1:68" ht="10.5" x14ac:dyDescent="0.2"/>
    <row r="37" spans="1:68" ht="10.5" x14ac:dyDescent="0.2"/>
    <row r="38" spans="1:68" ht="10.5" x14ac:dyDescent="0.2"/>
    <row r="39" spans="1:68" ht="10.5" x14ac:dyDescent="0.2"/>
    <row r="40" spans="1:68" ht="10.5" x14ac:dyDescent="0.2"/>
    <row r="41" spans="1:68" ht="10.5" x14ac:dyDescent="0.2"/>
    <row r="42" spans="1:68" ht="10.5" x14ac:dyDescent="0.2"/>
    <row r="43" spans="1:68" ht="10.5" x14ac:dyDescent="0.2"/>
    <row r="44" spans="1:68" ht="10.5" x14ac:dyDescent="0.2"/>
    <row r="45" spans="1:68" ht="10.5" x14ac:dyDescent="0.2"/>
    <row r="46" spans="1:68" ht="10.5" x14ac:dyDescent="0.2"/>
    <row r="47" spans="1:68" ht="10.5" x14ac:dyDescent="0.2"/>
    <row r="48" spans="1:68" ht="10.5" x14ac:dyDescent="0.2"/>
    <row r="49" ht="10.5" x14ac:dyDescent="0.2"/>
    <row r="50" ht="10.5" x14ac:dyDescent="0.2"/>
    <row r="51" ht="10.5" x14ac:dyDescent="0.2"/>
    <row r="52" ht="10.5" x14ac:dyDescent="0.2"/>
    <row r="53" ht="10.5" x14ac:dyDescent="0.2"/>
    <row r="54" ht="10.5" x14ac:dyDescent="0.2"/>
    <row r="55" ht="10.5" x14ac:dyDescent="0.2"/>
    <row r="56" ht="10.5" x14ac:dyDescent="0.2"/>
    <row r="57" ht="10.5" x14ac:dyDescent="0.2"/>
    <row r="58" ht="10.5" x14ac:dyDescent="0.2"/>
    <row r="59" ht="10.5" x14ac:dyDescent="0.2"/>
    <row r="60" ht="10.5" x14ac:dyDescent="0.2"/>
    <row r="61" ht="10.5" x14ac:dyDescent="0.2"/>
    <row r="62" ht="10.5" x14ac:dyDescent="0.2"/>
    <row r="63" ht="10.5" x14ac:dyDescent="0.2"/>
    <row r="64" ht="10.5" x14ac:dyDescent="0.2"/>
    <row r="65" ht="10.5" x14ac:dyDescent="0.2"/>
    <row r="66" ht="10.5" x14ac:dyDescent="0.2"/>
    <row r="67" ht="10.5" x14ac:dyDescent="0.2"/>
    <row r="68" ht="10.5" x14ac:dyDescent="0.2"/>
    <row r="69" ht="10.5" x14ac:dyDescent="0.2"/>
    <row r="70" ht="10.5" x14ac:dyDescent="0.2"/>
    <row r="71" ht="10.5" x14ac:dyDescent="0.2"/>
    <row r="72" ht="10.5" x14ac:dyDescent="0.2"/>
    <row r="73" ht="10.5" x14ac:dyDescent="0.2"/>
    <row r="74" ht="10.5" x14ac:dyDescent="0.2"/>
    <row r="75" ht="10.5" x14ac:dyDescent="0.2"/>
    <row r="76" ht="10.5" x14ac:dyDescent="0.2"/>
    <row r="77" ht="10.5" x14ac:dyDescent="0.2"/>
    <row r="78" ht="10.5" x14ac:dyDescent="0.2"/>
    <row r="79" ht="10.5" x14ac:dyDescent="0.2"/>
    <row r="80" ht="10.5" x14ac:dyDescent="0.2"/>
    <row r="81" ht="10.5" x14ac:dyDescent="0.2"/>
    <row r="82" ht="10.5" x14ac:dyDescent="0.2"/>
    <row r="83" ht="10.5" x14ac:dyDescent="0.2"/>
    <row r="84" ht="10.5" x14ac:dyDescent="0.2"/>
    <row r="85" ht="10.5" x14ac:dyDescent="0.2"/>
    <row r="86" ht="10.5" x14ac:dyDescent="0.2"/>
    <row r="87" ht="10.5" x14ac:dyDescent="0.2"/>
    <row r="88" ht="10.5" x14ac:dyDescent="0.2"/>
    <row r="89" ht="10.5" x14ac:dyDescent="0.2"/>
    <row r="90" ht="10.5" x14ac:dyDescent="0.2"/>
    <row r="91" ht="10.5" x14ac:dyDescent="0.2"/>
    <row r="92" ht="10.5" x14ac:dyDescent="0.2"/>
    <row r="93" ht="10.5" x14ac:dyDescent="0.2"/>
    <row r="94" ht="10.5" x14ac:dyDescent="0.2"/>
    <row r="95" ht="10.5" x14ac:dyDescent="0.2"/>
    <row r="96" ht="10.5" x14ac:dyDescent="0.2"/>
    <row r="97" ht="10.5" x14ac:dyDescent="0.2"/>
    <row r="98" ht="10.5" x14ac:dyDescent="0.2"/>
    <row r="99" ht="10.5" x14ac:dyDescent="0.2"/>
    <row r="100" ht="10.5" x14ac:dyDescent="0.2"/>
    <row r="101" ht="10.5" x14ac:dyDescent="0.2"/>
    <row r="102" ht="10.5" x14ac:dyDescent="0.2"/>
    <row r="103" ht="10.5" x14ac:dyDescent="0.2"/>
    <row r="104" ht="10.5" x14ac:dyDescent="0.2"/>
    <row r="105" ht="10.5" x14ac:dyDescent="0.2"/>
    <row r="106" ht="10.5" x14ac:dyDescent="0.2"/>
    <row r="107" ht="10.5" x14ac:dyDescent="0.2"/>
  </sheetData>
  <sheetProtection algorithmName="SHA-512" hashValue="i3RlSRmuDml4hfnAOcXwI9PIs6QsntSNIDZH6Epa4sgQnUrjuxPUYWrkGMMHrfBZLpbPtm+4XjRje3bKAGSyjA==" saltValue="BsrMC4zGW87rwKiNEBe76g==" spinCount="100000" sheet="1" objects="1" scenarios="1" formatColumns="0"/>
  <mergeCells count="9">
    <mergeCell ref="O2:Z2"/>
    <mergeCell ref="A5:B5"/>
    <mergeCell ref="AA2:BL2"/>
    <mergeCell ref="A23:B23"/>
    <mergeCell ref="A15:B15"/>
    <mergeCell ref="A14:B14"/>
    <mergeCell ref="A13:B13"/>
    <mergeCell ref="C1:N1"/>
    <mergeCell ref="C2:N2"/>
  </mergeCells>
  <phoneticPr fontId="3" type="noConversion"/>
  <pageMargins left="0.19685039370078741" right="0.19685039370078741" top="0.59055118110236227" bottom="0.59055118110236227" header="0" footer="0"/>
  <pageSetup paperSize="9" scale="69" fitToWidth="3" orientation="landscape" horizontalDpi="4294967294" verticalDpi="4294967294" r:id="rId1"/>
  <headerFooter>
    <oddFooter>Página &amp;P de &amp;N</oddFooter>
  </headerFooter>
  <colBreaks count="3" manualBreakCount="3">
    <brk id="14" max="24" man="1"/>
    <brk id="26" max="24" man="1"/>
    <brk id="50" max="25" man="1"/>
  </colBreaks>
  <ignoredErrors>
    <ignoredError sqref="BK1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BY126"/>
  <sheetViews>
    <sheetView zoomScaleNormal="100" zoomScaleSheetLayoutView="100" workbookViewId="0">
      <pane xSplit="1" ySplit="3" topLeftCell="B4" activePane="bottomRight" state="frozen"/>
      <selection pane="topRight" activeCell="A4" sqref="A4"/>
      <selection pane="bottomLeft" activeCell="A4" sqref="A4"/>
      <selection pane="bottomRight" activeCell="H37" sqref="H37"/>
    </sheetView>
  </sheetViews>
  <sheetFormatPr defaultRowHeight="12.75" x14ac:dyDescent="0.2"/>
  <cols>
    <col min="1" max="1" width="4.85546875" style="87" customWidth="1"/>
    <col min="2" max="2" width="65.7109375" style="86" customWidth="1"/>
    <col min="3" max="4" width="14.140625" style="86" hidden="1" customWidth="1"/>
    <col min="5" max="10" width="14.140625" style="86" customWidth="1"/>
    <col min="11" max="15" width="8.85546875" style="86" customWidth="1"/>
    <col min="16" max="16" width="8.42578125" style="86" customWidth="1"/>
    <col min="17" max="17" width="11.5703125" style="86" hidden="1" customWidth="1"/>
    <col min="18" max="18" width="14.42578125" style="86" hidden="1" customWidth="1"/>
    <col min="19" max="19" width="12.5703125" style="86" hidden="1" customWidth="1"/>
    <col min="20" max="76" width="13.85546875" style="86" hidden="1" customWidth="1"/>
    <col min="77" max="16384" width="9.140625" style="86"/>
  </cols>
  <sheetData>
    <row r="1" spans="1:77" ht="35.25" customHeight="1" x14ac:dyDescent="0.2">
      <c r="A1" s="377" t="str">
        <f>Capa!A1</f>
        <v>Memória de Cálculo
Contrato de Gestão nº 016/2026 celebrado entre a Secretaria de Estado de Justiça e Segurança Pública e o Instituto Elo</v>
      </c>
      <c r="B1" s="377"/>
      <c r="C1" s="377"/>
      <c r="D1" s="377"/>
      <c r="E1" s="377"/>
      <c r="F1" s="377"/>
      <c r="G1" s="377"/>
      <c r="H1" s="377"/>
      <c r="I1" s="377"/>
      <c r="J1" s="377"/>
      <c r="K1" s="377"/>
      <c r="L1" s="377"/>
      <c r="M1" s="377"/>
      <c r="N1" s="377"/>
      <c r="O1" s="377"/>
      <c r="P1" s="377"/>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row>
    <row r="2" spans="1:77" ht="15.75" customHeight="1" thickBot="1" x14ac:dyDescent="0.25">
      <c r="A2" s="377" t="s">
        <v>100</v>
      </c>
      <c r="B2" s="377"/>
      <c r="C2" s="377"/>
      <c r="D2" s="377"/>
      <c r="E2" s="377"/>
      <c r="F2" s="377"/>
      <c r="G2" s="377"/>
      <c r="H2" s="377"/>
      <c r="I2" s="377"/>
      <c r="J2" s="377"/>
      <c r="K2" s="377"/>
      <c r="L2" s="377"/>
      <c r="M2" s="377"/>
      <c r="N2" s="377"/>
      <c r="O2" s="377"/>
      <c r="P2" s="377"/>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29"/>
    </row>
    <row r="3" spans="1:77" ht="63" customHeight="1" thickBot="1" x14ac:dyDescent="0.25">
      <c r="A3" s="335" t="s">
        <v>32</v>
      </c>
      <c r="B3" s="336" t="s">
        <v>101</v>
      </c>
      <c r="C3" s="337" t="str">
        <f>IF(Capa!A5="mmm/aaaa","",
IF(OR(MONTH(Capa!A5)=1,Capa!A2=""),"Ocultar Coluna",
IF(Capa!A2="Selecionar Termo Aditivo ou Em Branco","Preencher Capa",
TEXT(E3,"AAAA")&amp;"
Previsões Anteriores
"&amp;
IF(MONTH(Capa!A5)=2,"(jan",
"(jan-"&amp;TEXT(EDATE(Capa!A5,-1),"mmm"))&amp;"/"&amp;YEAR(Capa!A5)&amp;")")))</f>
        <v>Ocultar Coluna</v>
      </c>
      <c r="D3" s="351" t="str">
        <f>IF(Capa!A5="mmm/aaaa","",
IF(OR(MONTH(Capa!A5)=1,Capa!A2=""),"Ocultar Coluna",
IF(Capa!A2="Selecionar Termo Aditivo ou Em Branco","Preencher Capa",
TEXT(E3,"AAAA")&amp;"
 "&amp;LEFT(Capa!A2,1)&amp;"º TA")))</f>
        <v>Ocultar Coluna</v>
      </c>
      <c r="E3" s="338">
        <f>DATE(YEAR(Q3),1,1)</f>
        <v>46023</v>
      </c>
      <c r="F3" s="339">
        <f>DATE(YEAR(E3)+1,1,1)</f>
        <v>46388</v>
      </c>
      <c r="G3" s="339">
        <f t="shared" ref="G3:I3" si="0">DATE(YEAR(F3)+1,1,1)</f>
        <v>46753</v>
      </c>
      <c r="H3" s="339">
        <f t="shared" si="0"/>
        <v>47119</v>
      </c>
      <c r="I3" s="339">
        <f t="shared" si="0"/>
        <v>47484</v>
      </c>
      <c r="J3" s="340" t="s">
        <v>61</v>
      </c>
      <c r="K3" s="338">
        <f>E3</f>
        <v>46023</v>
      </c>
      <c r="L3" s="339">
        <f t="shared" ref="L3:O3" si="1">F3</f>
        <v>46388</v>
      </c>
      <c r="M3" s="339">
        <f t="shared" si="1"/>
        <v>46753</v>
      </c>
      <c r="N3" s="339">
        <f t="shared" si="1"/>
        <v>47119</v>
      </c>
      <c r="O3" s="341">
        <f t="shared" si="1"/>
        <v>47484</v>
      </c>
      <c r="P3" s="342" t="s">
        <v>62</v>
      </c>
      <c r="Q3" s="204">
        <f>Analítico!C3</f>
        <v>46054</v>
      </c>
      <c r="R3" s="204">
        <f>Analítico!D3</f>
        <v>46082</v>
      </c>
      <c r="S3" s="204">
        <f>Analítico!E3</f>
        <v>46113</v>
      </c>
      <c r="T3" s="204">
        <f>Analítico!F3</f>
        <v>46143</v>
      </c>
      <c r="U3" s="204">
        <f>Analítico!G3</f>
        <v>46174</v>
      </c>
      <c r="V3" s="204">
        <f>Analítico!H3</f>
        <v>46204</v>
      </c>
      <c r="W3" s="204">
        <f>Analítico!I3</f>
        <v>46235</v>
      </c>
      <c r="X3" s="204">
        <f>Analítico!J3</f>
        <v>46266</v>
      </c>
      <c r="Y3" s="204">
        <f>Analítico!K3</f>
        <v>46296</v>
      </c>
      <c r="Z3" s="204">
        <f>Analítico!L3</f>
        <v>46327</v>
      </c>
      <c r="AA3" s="204">
        <f>Analítico!M3</f>
        <v>46357</v>
      </c>
      <c r="AB3" s="204">
        <f>Analítico!N3</f>
        <v>46388</v>
      </c>
      <c r="AC3" s="204">
        <f>Analítico!O3</f>
        <v>46419</v>
      </c>
      <c r="AD3" s="204">
        <f>Analítico!P3</f>
        <v>46447</v>
      </c>
      <c r="AE3" s="204">
        <f>Analítico!Q3</f>
        <v>46478</v>
      </c>
      <c r="AF3" s="204">
        <f>Analítico!R3</f>
        <v>46508</v>
      </c>
      <c r="AG3" s="204">
        <f>Analítico!S3</f>
        <v>46539</v>
      </c>
      <c r="AH3" s="204">
        <f>Analítico!T3</f>
        <v>46569</v>
      </c>
      <c r="AI3" s="204">
        <f>Analítico!U3</f>
        <v>46600</v>
      </c>
      <c r="AJ3" s="204">
        <f>Analítico!V3</f>
        <v>46631</v>
      </c>
      <c r="AK3" s="204">
        <f>Analítico!W3</f>
        <v>46661</v>
      </c>
      <c r="AL3" s="204">
        <f>Analítico!X3</f>
        <v>46692</v>
      </c>
      <c r="AM3" s="204">
        <f>Analítico!Y3</f>
        <v>46722</v>
      </c>
      <c r="AN3" s="204">
        <f>Analítico!Z3</f>
        <v>46753</v>
      </c>
      <c r="AO3" s="204">
        <f>Analítico!AA3</f>
        <v>46784</v>
      </c>
      <c r="AP3" s="204">
        <f>Analítico!AB3</f>
        <v>46813</v>
      </c>
      <c r="AQ3" s="204">
        <f>Analítico!AC3</f>
        <v>46844</v>
      </c>
      <c r="AR3" s="204">
        <f>Analítico!AD3</f>
        <v>46874</v>
      </c>
      <c r="AS3" s="204">
        <f>Analítico!AE3</f>
        <v>46905</v>
      </c>
      <c r="AT3" s="204">
        <f>Analítico!AF3</f>
        <v>46935</v>
      </c>
      <c r="AU3" s="204">
        <f>Analítico!AG3</f>
        <v>46966</v>
      </c>
      <c r="AV3" s="204">
        <f>Analítico!AH3</f>
        <v>46997</v>
      </c>
      <c r="AW3" s="204">
        <f>Analítico!AI3</f>
        <v>47027</v>
      </c>
      <c r="AX3" s="204">
        <f>Analítico!AJ3</f>
        <v>47058</v>
      </c>
      <c r="AY3" s="204">
        <f>Analítico!AK3</f>
        <v>47088</v>
      </c>
      <c r="AZ3" s="204">
        <f>Analítico!AL3</f>
        <v>47119</v>
      </c>
      <c r="BA3" s="204">
        <f>Analítico!AM3</f>
        <v>47150</v>
      </c>
      <c r="BB3" s="204">
        <f>Analítico!AN3</f>
        <v>47178</v>
      </c>
      <c r="BC3" s="204">
        <f>Analítico!AO3</f>
        <v>47209</v>
      </c>
      <c r="BD3" s="204">
        <f>Analítico!AP3</f>
        <v>47239</v>
      </c>
      <c r="BE3" s="204">
        <f>Analítico!AQ3</f>
        <v>47270</v>
      </c>
      <c r="BF3" s="204">
        <f>Analítico!AR3</f>
        <v>47300</v>
      </c>
      <c r="BG3" s="204">
        <f>Analítico!AS3</f>
        <v>47331</v>
      </c>
      <c r="BH3" s="204">
        <f>Analítico!AT3</f>
        <v>47362</v>
      </c>
      <c r="BI3" s="204">
        <f>Analítico!AU3</f>
        <v>47392</v>
      </c>
      <c r="BJ3" s="204">
        <f>Analítico!AV3</f>
        <v>47423</v>
      </c>
      <c r="BK3" s="204">
        <f>Analítico!AW3</f>
        <v>47453</v>
      </c>
      <c r="BL3" s="204">
        <f>Analítico!AX3</f>
        <v>47484</v>
      </c>
      <c r="BM3" s="204">
        <f>Analítico!AY3</f>
        <v>47515</v>
      </c>
      <c r="BN3" s="204">
        <f>Analítico!AZ3</f>
        <v>47543</v>
      </c>
      <c r="BO3" s="204">
        <f>Analítico!BA3</f>
        <v>47574</v>
      </c>
      <c r="BP3" s="204">
        <f>Analítico!BB3</f>
        <v>47604</v>
      </c>
      <c r="BQ3" s="204">
        <f>Analítico!BC3</f>
        <v>47635</v>
      </c>
      <c r="BR3" s="204">
        <f>Analítico!BD3</f>
        <v>47665</v>
      </c>
      <c r="BS3" s="204">
        <f>Analítico!BE3</f>
        <v>47696</v>
      </c>
      <c r="BT3" s="204">
        <f>Analítico!BF3</f>
        <v>47727</v>
      </c>
      <c r="BU3" s="204">
        <f>Analítico!BG3</f>
        <v>47757</v>
      </c>
      <c r="BV3" s="204">
        <f>Analítico!BH3</f>
        <v>47788</v>
      </c>
      <c r="BW3" s="204">
        <f>Analítico!BI3</f>
        <v>47818</v>
      </c>
      <c r="BX3" s="204">
        <f>Analítico!BJ3</f>
        <v>47849</v>
      </c>
    </row>
    <row r="4" spans="1:77" x14ac:dyDescent="0.2">
      <c r="A4" s="141">
        <v>1</v>
      </c>
      <c r="B4" s="334" t="s">
        <v>102</v>
      </c>
      <c r="C4" s="301">
        <v>0</v>
      </c>
      <c r="D4" s="352">
        <f>SUMIFS($Q4:$BX4,$Q$3:$BX$3,"&gt;="&amp;E$3,$Q$3:$BX$3,"&lt;"&amp;(DATE(YEAR(E$3)+1,1,1)-1))</f>
        <v>377200</v>
      </c>
      <c r="E4" s="139">
        <f>SUM(C4:D4)</f>
        <v>377200</v>
      </c>
      <c r="F4" s="74">
        <f t="shared" ref="F4:I33" si="2">SUMIFS($Q4:$BX4,$Q$3:$BX$3,"&gt;="&amp;F$3,$Q$3:$BX$3,"&lt;"&amp;(DATE(YEAR(F$3)+1,1,1)-1))</f>
        <v>543630</v>
      </c>
      <c r="G4" s="74">
        <f t="shared" si="2"/>
        <v>554710</v>
      </c>
      <c r="H4" s="74">
        <f t="shared" si="2"/>
        <v>556610</v>
      </c>
      <c r="I4" s="74">
        <f t="shared" si="2"/>
        <v>556910</v>
      </c>
      <c r="J4" s="140">
        <f t="shared" ref="J4:J33" si="3">SUM(Q4:BX4)</f>
        <v>2632440</v>
      </c>
      <c r="K4" s="77">
        <f t="shared" ref="K4:K33" si="4">IF($J$34=0,0,E4/$J$34)</f>
        <v>7.9006050945884445E-3</v>
      </c>
      <c r="L4" s="77">
        <f t="shared" ref="L4:L33" si="5">IF($J$34=0,0,F4/$J$34)</f>
        <v>1.1386548111270193E-2</v>
      </c>
      <c r="M4" s="77">
        <f t="shared" ref="M4:M33" si="6">IF($J$34=0,0,G4/$J$34)</f>
        <v>1.1618623149573586E-2</v>
      </c>
      <c r="N4" s="77">
        <f t="shared" ref="N4:O4" si="7">IF($J$34=0,0,H4/$J$34)</f>
        <v>1.1658419410654493E-2</v>
      </c>
      <c r="O4" s="77">
        <f t="shared" si="7"/>
        <v>1.1664703030825162E-2</v>
      </c>
      <c r="P4" s="205">
        <f t="shared" ref="P4:P34" si="8">IF($J$34=0,0,J4/$J$34)</f>
        <v>5.5137510273590686E-2</v>
      </c>
      <c r="Q4" s="74">
        <f>IF($B4="",0,SUMPRODUCT(-('Gastos Gerais'!$F$4:$F$1005='Gastos das Atividades'!$B4),-('Gastos das Atividades'!Q$3&gt;='Gastos Gerais'!$D$4:$D$1005),-('Gastos das Atividades'!Q$3&lt;='Gastos Gerais'!$E$4:$E$1005),-('Gastos Gerais'!$C$4:$C$1005)))</f>
        <v>21200</v>
      </c>
      <c r="R4" s="74">
        <f>IF($B4="",0,SUMPRODUCT(-('Gastos Gerais'!$F$4:$F$1005='Gastos das Atividades'!$B4),-('Gastos das Atividades'!R$3&gt;='Gastos Gerais'!$D$4:$D$1005),-('Gastos das Atividades'!R$3&lt;='Gastos Gerais'!$E$4:$E$1005),-('Gastos Gerais'!$C$4:$C$1005)))</f>
        <v>39600</v>
      </c>
      <c r="S4" s="74">
        <f>IF($B4="",0,SUMPRODUCT(-('Gastos Gerais'!$F$4:$F$1005='Gastos das Atividades'!$B4),-('Gastos das Atividades'!S$3&gt;='Gastos Gerais'!$D$4:$D$1005),-('Gastos das Atividades'!S$3&lt;='Gastos Gerais'!$E$4:$E$1005),-('Gastos Gerais'!$C$4:$C$1005)))</f>
        <v>33200</v>
      </c>
      <c r="T4" s="74">
        <f>IF($B4="",0,SUMPRODUCT(-('Gastos Gerais'!$F$4:$F$1005='Gastos das Atividades'!$B4),-('Gastos das Atividades'!T$3&gt;='Gastos Gerais'!$D$4:$D$1005),-('Gastos das Atividades'!T$3&lt;='Gastos Gerais'!$E$4:$E$1005),-('Gastos Gerais'!$C$4:$C$1005)))</f>
        <v>33200</v>
      </c>
      <c r="U4" s="74">
        <f>IF($B4="",0,SUMPRODUCT(-('Gastos Gerais'!$F$4:$F$1005='Gastos das Atividades'!$B4),-('Gastos das Atividades'!U$3&gt;='Gastos Gerais'!$D$4:$D$1005),-('Gastos das Atividades'!U$3&lt;='Gastos Gerais'!$E$4:$E$1005),-('Gastos Gerais'!$C$4:$C$1005)))</f>
        <v>33200</v>
      </c>
      <c r="V4" s="74">
        <f>IF($B4="",0,SUMPRODUCT(-('Gastos Gerais'!$F$4:$F$1005='Gastos das Atividades'!$B4),-('Gastos das Atividades'!V$3&gt;='Gastos Gerais'!$D$4:$D$1005),-('Gastos das Atividades'!V$3&lt;='Gastos Gerais'!$E$4:$E$1005),-('Gastos Gerais'!$C$4:$C$1005)))</f>
        <v>33200</v>
      </c>
      <c r="W4" s="74">
        <f>IF($B4="",0,SUMPRODUCT(-('Gastos Gerais'!$F$4:$F$1005='Gastos das Atividades'!$B4),-('Gastos das Atividades'!W$3&gt;='Gastos Gerais'!$D$4:$D$1005),-('Gastos das Atividades'!W$3&lt;='Gastos Gerais'!$E$4:$E$1005),-('Gastos Gerais'!$C$4:$C$1005)))</f>
        <v>33200</v>
      </c>
      <c r="X4" s="74">
        <f>IF($B4="",0,SUMPRODUCT(-('Gastos Gerais'!$F$4:$F$1005='Gastos das Atividades'!$B4),-('Gastos das Atividades'!X$3&gt;='Gastos Gerais'!$D$4:$D$1005),-('Gastos das Atividades'!X$3&lt;='Gastos Gerais'!$E$4:$E$1005),-('Gastos Gerais'!$C$4:$C$1005)))</f>
        <v>38800</v>
      </c>
      <c r="Y4" s="74">
        <f>IF($B4="",0,SUMPRODUCT(-('Gastos Gerais'!$F$4:$F$1005='Gastos das Atividades'!$B4),-('Gastos das Atividades'!Y$3&gt;='Gastos Gerais'!$D$4:$D$1005),-('Gastos das Atividades'!Y$3&lt;='Gastos Gerais'!$E$4:$E$1005),-('Gastos Gerais'!$C$4:$C$1005)))</f>
        <v>33200</v>
      </c>
      <c r="Z4" s="74">
        <f>IF($B4="",0,SUMPRODUCT(-('Gastos Gerais'!$F$4:$F$1005='Gastos das Atividades'!$B4),-('Gastos das Atividades'!Z$3&gt;='Gastos Gerais'!$D$4:$D$1005),-('Gastos das Atividades'!Z$3&lt;='Gastos Gerais'!$E$4:$E$1005),-('Gastos Gerais'!$C$4:$C$1005)))</f>
        <v>33200</v>
      </c>
      <c r="AA4" s="74">
        <f>IF($B4="",0,SUMPRODUCT(-('Gastos Gerais'!$F$4:$F$1005='Gastos das Atividades'!$B4),-('Gastos das Atividades'!AA$3&gt;='Gastos Gerais'!$D$4:$D$1005),-('Gastos das Atividades'!AA$3&lt;='Gastos Gerais'!$E$4:$E$1005),-('Gastos Gerais'!$C$4:$C$1005)))</f>
        <v>45200</v>
      </c>
      <c r="AB4" s="74">
        <f>IF($B4="",0,SUMPRODUCT(-('Gastos Gerais'!$F$4:$F$1005='Gastos das Atividades'!$B4),-('Gastos das Atividades'!AB$3&gt;='Gastos Gerais'!$D$4:$D$1005),-('Gastos das Atividades'!AB$3&lt;='Gastos Gerais'!$E$4:$E$1005),-('Gastos Gerais'!$C$4:$C$1005)))</f>
        <v>33200</v>
      </c>
      <c r="AC4" s="74">
        <f>IF($B4="",0,SUMPRODUCT(-('Gastos Gerais'!$F$4:$F$1005='Gastos das Atividades'!$B4),-('Gastos das Atividades'!AC$3&gt;='Gastos Gerais'!$D$4:$D$1005),-('Gastos das Atividades'!AC$3&lt;='Gastos Gerais'!$E$4:$E$1005),-('Gastos Gerais'!$C$4:$C$1005)))</f>
        <v>43230</v>
      </c>
      <c r="AD4" s="74">
        <f>IF($B4="",0,SUMPRODUCT(-('Gastos Gerais'!$F$4:$F$1005='Gastos das Atividades'!$B4),-('Gastos das Atividades'!AD$3&gt;='Gastos Gerais'!$D$4:$D$1005),-('Gastos das Atividades'!AD$3&lt;='Gastos Gerais'!$E$4:$E$1005),-('Gastos Gerais'!$C$4:$C$1005)))</f>
        <v>54430</v>
      </c>
      <c r="AE4" s="74">
        <f>IF($B4="",0,SUMPRODUCT(-('Gastos Gerais'!$F$4:$F$1005='Gastos das Atividades'!$B4),-('Gastos das Atividades'!AE$3&gt;='Gastos Gerais'!$D$4:$D$1005),-('Gastos das Atividades'!AE$3&lt;='Gastos Gerais'!$E$4:$E$1005),-('Gastos Gerais'!$C$4:$C$1005)))</f>
        <v>43230</v>
      </c>
      <c r="AF4" s="74">
        <f>IF($B4="",0,SUMPRODUCT(-('Gastos Gerais'!$F$4:$F$1005='Gastos das Atividades'!$B4),-('Gastos das Atividades'!AF$3&gt;='Gastos Gerais'!$D$4:$D$1005),-('Gastos das Atividades'!AF$3&lt;='Gastos Gerais'!$E$4:$E$1005),-('Gastos Gerais'!$C$4:$C$1005)))</f>
        <v>43230</v>
      </c>
      <c r="AG4" s="74">
        <f>IF($B4="",0,SUMPRODUCT(-('Gastos Gerais'!$F$4:$F$1005='Gastos das Atividades'!$B4),-('Gastos das Atividades'!AG$3&gt;='Gastos Gerais'!$D$4:$D$1005),-('Gastos das Atividades'!AG$3&lt;='Gastos Gerais'!$E$4:$E$1005),-('Gastos Gerais'!$C$4:$C$1005)))</f>
        <v>43230</v>
      </c>
      <c r="AH4" s="74">
        <f>IF($B4="",0,SUMPRODUCT(-('Gastos Gerais'!$F$4:$F$1005='Gastos das Atividades'!$B4),-('Gastos das Atividades'!AH$3&gt;='Gastos Gerais'!$D$4:$D$1005),-('Gastos das Atividades'!AH$3&lt;='Gastos Gerais'!$E$4:$E$1005),-('Gastos Gerais'!$C$4:$C$1005)))</f>
        <v>43230</v>
      </c>
      <c r="AI4" s="74">
        <f>IF($B4="",0,SUMPRODUCT(-('Gastos Gerais'!$F$4:$F$1005='Gastos das Atividades'!$B4),-('Gastos das Atividades'!AI$3&gt;='Gastos Gerais'!$D$4:$D$1005),-('Gastos das Atividades'!AI$3&lt;='Gastos Gerais'!$E$4:$E$1005),-('Gastos Gerais'!$C$4:$C$1005)))</f>
        <v>43230</v>
      </c>
      <c r="AJ4" s="74">
        <f>IF($B4="",0,SUMPRODUCT(-('Gastos Gerais'!$F$4:$F$1005='Gastos das Atividades'!$B4),-('Gastos das Atividades'!AJ$3&gt;='Gastos Gerais'!$D$4:$D$1005),-('Gastos das Atividades'!AJ$3&lt;='Gastos Gerais'!$E$4:$E$1005),-('Gastos Gerais'!$C$4:$C$1005)))</f>
        <v>54430</v>
      </c>
      <c r="AK4" s="74">
        <f>IF($B4="",0,SUMPRODUCT(-('Gastos Gerais'!$F$4:$F$1005='Gastos das Atividades'!$B4),-('Gastos das Atividades'!AK$3&gt;='Gastos Gerais'!$D$4:$D$1005),-('Gastos das Atividades'!AK$3&lt;='Gastos Gerais'!$E$4:$E$1005),-('Gastos Gerais'!$C$4:$C$1005)))</f>
        <v>43230</v>
      </c>
      <c r="AL4" s="74">
        <f>IF($B4="",0,SUMPRODUCT(-('Gastos Gerais'!$F$4:$F$1005='Gastos das Atividades'!$B4),-('Gastos das Atividades'!AL$3&gt;='Gastos Gerais'!$D$4:$D$1005),-('Gastos das Atividades'!AL$3&lt;='Gastos Gerais'!$E$4:$E$1005),-('Gastos Gerais'!$C$4:$C$1005)))</f>
        <v>43230</v>
      </c>
      <c r="AM4" s="74">
        <f>IF($B4="",0,SUMPRODUCT(-('Gastos Gerais'!$F$4:$F$1005='Gastos das Atividades'!$B4),-('Gastos das Atividades'!AM$3&gt;='Gastos Gerais'!$D$4:$D$1005),-('Gastos das Atividades'!AM$3&lt;='Gastos Gerais'!$E$4:$E$1005),-('Gastos Gerais'!$C$4:$C$1005)))</f>
        <v>55730</v>
      </c>
      <c r="AN4" s="74">
        <f>IF($B4="",0,SUMPRODUCT(-('Gastos Gerais'!$F$4:$F$1005='Gastos das Atividades'!$B4),-('Gastos das Atividades'!AN$3&gt;='Gastos Gerais'!$D$4:$D$1005),-('Gastos das Atividades'!AN$3&lt;='Gastos Gerais'!$E$4:$E$1005),-('Gastos Gerais'!$C$4:$C$1005)))</f>
        <v>43230</v>
      </c>
      <c r="AO4" s="74">
        <f>IF($B4="",0,SUMPRODUCT(-('Gastos Gerais'!$F$4:$F$1005='Gastos das Atividades'!$B4),-('Gastos das Atividades'!AO$3&gt;='Gastos Gerais'!$D$4:$D$1005),-('Gastos das Atividades'!AO$3&lt;='Gastos Gerais'!$E$4:$E$1005),-('Gastos Gerais'!$C$4:$C$1005)))</f>
        <v>43280</v>
      </c>
      <c r="AP4" s="74">
        <f>IF($B4="",0,SUMPRODUCT(-('Gastos Gerais'!$F$4:$F$1005='Gastos das Atividades'!$B4),-('Gastos das Atividades'!AP$3&gt;='Gastos Gerais'!$D$4:$D$1005),-('Gastos das Atividades'!AP$3&lt;='Gastos Gerais'!$E$4:$E$1005),-('Gastos Gerais'!$C$4:$C$1005)))</f>
        <v>54480</v>
      </c>
      <c r="AQ4" s="74">
        <f>IF($B4="",0,SUMPRODUCT(-('Gastos Gerais'!$F$4:$F$1005='Gastos das Atividades'!$B4),-('Gastos das Atividades'!AQ$3&gt;='Gastos Gerais'!$D$4:$D$1005),-('Gastos das Atividades'!AQ$3&lt;='Gastos Gerais'!$E$4:$E$1005),-('Gastos Gerais'!$C$4:$C$1005)))</f>
        <v>43280</v>
      </c>
      <c r="AR4" s="74">
        <f>IF($B4="",0,SUMPRODUCT(-('Gastos Gerais'!$F$4:$F$1005='Gastos das Atividades'!$B4),-('Gastos das Atividades'!AR$3&gt;='Gastos Gerais'!$D$4:$D$1005),-('Gastos das Atividades'!AR$3&lt;='Gastos Gerais'!$E$4:$E$1005),-('Gastos Gerais'!$C$4:$C$1005)))</f>
        <v>43280</v>
      </c>
      <c r="AS4" s="74">
        <f>IF($B4="",0,SUMPRODUCT(-('Gastos Gerais'!$F$4:$F$1005='Gastos das Atividades'!$B4),-('Gastos das Atividades'!AS$3&gt;='Gastos Gerais'!$D$4:$D$1005),-('Gastos das Atividades'!AS$3&lt;='Gastos Gerais'!$E$4:$E$1005),-('Gastos Gerais'!$C$4:$C$1005)))</f>
        <v>43280</v>
      </c>
      <c r="AT4" s="74">
        <f>IF($B4="",0,SUMPRODUCT(-('Gastos Gerais'!$F$4:$F$1005='Gastos das Atividades'!$B4),-('Gastos das Atividades'!AT$3&gt;='Gastos Gerais'!$D$4:$D$1005),-('Gastos das Atividades'!AT$3&lt;='Gastos Gerais'!$E$4:$E$1005),-('Gastos Gerais'!$C$4:$C$1005)))</f>
        <v>43280</v>
      </c>
      <c r="AU4" s="74">
        <f>IF($B4="",0,SUMPRODUCT(-('Gastos Gerais'!$F$4:$F$1005='Gastos das Atividades'!$B4),-('Gastos das Atividades'!AU$3&gt;='Gastos Gerais'!$D$4:$D$1005),-('Gastos das Atividades'!AU$3&lt;='Gastos Gerais'!$E$4:$E$1005),-('Gastos Gerais'!$C$4:$C$1005)))</f>
        <v>43280</v>
      </c>
      <c r="AV4" s="74">
        <f>IF($B4="",0,SUMPRODUCT(-('Gastos Gerais'!$F$4:$F$1005='Gastos das Atividades'!$B4),-('Gastos das Atividades'!AV$3&gt;='Gastos Gerais'!$D$4:$D$1005),-('Gastos das Atividades'!AV$3&lt;='Gastos Gerais'!$E$4:$E$1005),-('Gastos Gerais'!$C$4:$C$1005)))</f>
        <v>54480</v>
      </c>
      <c r="AW4" s="74">
        <f>IF($B4="",0,SUMPRODUCT(-('Gastos Gerais'!$F$4:$F$1005='Gastos das Atividades'!$B4),-('Gastos das Atividades'!AW$3&gt;='Gastos Gerais'!$D$4:$D$1005),-('Gastos das Atividades'!AW$3&lt;='Gastos Gerais'!$E$4:$E$1005),-('Gastos Gerais'!$C$4:$C$1005)))</f>
        <v>43280</v>
      </c>
      <c r="AX4" s="74">
        <f>IF($B4="",0,SUMPRODUCT(-('Gastos Gerais'!$F$4:$F$1005='Gastos das Atividades'!$B4),-('Gastos das Atividades'!AX$3&gt;='Gastos Gerais'!$D$4:$D$1005),-('Gastos das Atividades'!AX$3&lt;='Gastos Gerais'!$E$4:$E$1005),-('Gastos Gerais'!$C$4:$C$1005)))</f>
        <v>43280</v>
      </c>
      <c r="AY4" s="74">
        <f>IF($B4="",0,SUMPRODUCT(-('Gastos Gerais'!$F$4:$F$1005='Gastos das Atividades'!$B4),-('Gastos das Atividades'!AY$3&gt;='Gastos Gerais'!$D$4:$D$1005),-('Gastos das Atividades'!AY$3&lt;='Gastos Gerais'!$E$4:$E$1005),-('Gastos Gerais'!$C$4:$C$1005)))</f>
        <v>56280</v>
      </c>
      <c r="AZ4" s="74">
        <f>IF($B4="",0,SUMPRODUCT(-('Gastos Gerais'!$F$4:$F$1005='Gastos das Atividades'!$B4),-('Gastos das Atividades'!AZ$3&gt;='Gastos Gerais'!$D$4:$D$1005),-('Gastos das Atividades'!AZ$3&lt;='Gastos Gerais'!$E$4:$E$1005),-('Gastos Gerais'!$C$4:$C$1005)))</f>
        <v>43280</v>
      </c>
      <c r="BA4" s="74">
        <f>IF($B4="",0,SUMPRODUCT(-('Gastos Gerais'!$F$4:$F$1005='Gastos das Atividades'!$B4),-('Gastos das Atividades'!BA$3&gt;='Gastos Gerais'!$D$4:$D$1005),-('Gastos das Atividades'!BA$3&lt;='Gastos Gerais'!$E$4:$E$1005),-('Gastos Gerais'!$C$4:$C$1005)))</f>
        <v>43330</v>
      </c>
      <c r="BB4" s="74">
        <f>IF($B4="",0,SUMPRODUCT(-('Gastos Gerais'!$F$4:$F$1005='Gastos das Atividades'!$B4),-('Gastos das Atividades'!BB$3&gt;='Gastos Gerais'!$D$4:$D$1005),-('Gastos das Atividades'!BB$3&lt;='Gastos Gerais'!$E$4:$E$1005),-('Gastos Gerais'!$C$4:$C$1005)))</f>
        <v>55330</v>
      </c>
      <c r="BC4" s="74">
        <f>IF($B4="",0,SUMPRODUCT(-('Gastos Gerais'!$F$4:$F$1005='Gastos das Atividades'!$B4),-('Gastos das Atividades'!BC$3&gt;='Gastos Gerais'!$D$4:$D$1005),-('Gastos das Atividades'!BC$3&lt;='Gastos Gerais'!$E$4:$E$1005),-('Gastos Gerais'!$C$4:$C$1005)))</f>
        <v>43330</v>
      </c>
      <c r="BD4" s="74">
        <f>IF($B4="",0,SUMPRODUCT(-('Gastos Gerais'!$F$4:$F$1005='Gastos das Atividades'!$B4),-('Gastos das Atividades'!BD$3&gt;='Gastos Gerais'!$D$4:$D$1005),-('Gastos das Atividades'!BD$3&lt;='Gastos Gerais'!$E$4:$E$1005),-('Gastos Gerais'!$C$4:$C$1005)))</f>
        <v>43330</v>
      </c>
      <c r="BE4" s="74">
        <f>IF($B4="",0,SUMPRODUCT(-('Gastos Gerais'!$F$4:$F$1005='Gastos das Atividades'!$B4),-('Gastos das Atividades'!BE$3&gt;='Gastos Gerais'!$D$4:$D$1005),-('Gastos das Atividades'!BE$3&lt;='Gastos Gerais'!$E$4:$E$1005),-('Gastos Gerais'!$C$4:$C$1005)))</f>
        <v>43330</v>
      </c>
      <c r="BF4" s="74">
        <f>IF($B4="",0,SUMPRODUCT(-('Gastos Gerais'!$F$4:$F$1005='Gastos das Atividades'!$B4),-('Gastos das Atividades'!BF$3&gt;='Gastos Gerais'!$D$4:$D$1005),-('Gastos das Atividades'!BF$3&lt;='Gastos Gerais'!$E$4:$E$1005),-('Gastos Gerais'!$C$4:$C$1005)))</f>
        <v>43330</v>
      </c>
      <c r="BG4" s="74">
        <f>IF($B4="",0,SUMPRODUCT(-('Gastos Gerais'!$F$4:$F$1005='Gastos das Atividades'!$B4),-('Gastos das Atividades'!BG$3&gt;='Gastos Gerais'!$D$4:$D$1005),-('Gastos das Atividades'!BG$3&lt;='Gastos Gerais'!$E$4:$E$1005),-('Gastos Gerais'!$C$4:$C$1005)))</f>
        <v>43330</v>
      </c>
      <c r="BH4" s="74">
        <f>IF($B4="",0,SUMPRODUCT(-('Gastos Gerais'!$F$4:$F$1005='Gastos das Atividades'!$B4),-('Gastos das Atividades'!BH$3&gt;='Gastos Gerais'!$D$4:$D$1005),-('Gastos das Atividades'!BH$3&lt;='Gastos Gerais'!$E$4:$E$1005),-('Gastos Gerais'!$C$4:$C$1005)))</f>
        <v>54530</v>
      </c>
      <c r="BI4" s="74">
        <f>IF($B4="",0,SUMPRODUCT(-('Gastos Gerais'!$F$4:$F$1005='Gastos das Atividades'!$B4),-('Gastos das Atividades'!BI$3&gt;='Gastos Gerais'!$D$4:$D$1005),-('Gastos das Atividades'!BI$3&lt;='Gastos Gerais'!$E$4:$E$1005),-('Gastos Gerais'!$C$4:$C$1005)))</f>
        <v>43330</v>
      </c>
      <c r="BJ4" s="74">
        <f>IF($B4="",0,SUMPRODUCT(-('Gastos Gerais'!$F$4:$F$1005='Gastos das Atividades'!$B4),-('Gastos das Atividades'!BJ$3&gt;='Gastos Gerais'!$D$4:$D$1005),-('Gastos das Atividades'!BJ$3&lt;='Gastos Gerais'!$E$4:$E$1005),-('Gastos Gerais'!$C$4:$C$1005)))</f>
        <v>43330</v>
      </c>
      <c r="BK4" s="74">
        <f>IF($B4="",0,SUMPRODUCT(-('Gastos Gerais'!$F$4:$F$1005='Gastos das Atividades'!$B4),-('Gastos das Atividades'!BK$3&gt;='Gastos Gerais'!$D$4:$D$1005),-('Gastos das Atividades'!BK$3&lt;='Gastos Gerais'!$E$4:$E$1005),-('Gastos Gerais'!$C$4:$C$1005)))</f>
        <v>56830</v>
      </c>
      <c r="BL4" s="74">
        <f>IF($B4="",0,SUMPRODUCT(-('Gastos Gerais'!$F$4:$F$1005='Gastos das Atividades'!$B4),-('Gastos das Atividades'!BL$3&gt;='Gastos Gerais'!$D$4:$D$1005),-('Gastos das Atividades'!BL$3&lt;='Gastos Gerais'!$E$4:$E$1005),-('Gastos Gerais'!$C$4:$C$1005)))</f>
        <v>43330</v>
      </c>
      <c r="BM4" s="74">
        <f>IF($B4="",0,SUMPRODUCT(-('Gastos Gerais'!$F$4:$F$1005='Gastos das Atividades'!$B4),-('Gastos das Atividades'!BM$3&gt;='Gastos Gerais'!$D$4:$D$1005),-('Gastos das Atividades'!BM$3&lt;='Gastos Gerais'!$E$4:$E$1005),-('Gastos Gerais'!$C$4:$C$1005)))</f>
        <v>43380</v>
      </c>
      <c r="BN4" s="74">
        <f>IF($B4="",0,SUMPRODUCT(-('Gastos Gerais'!$F$4:$F$1005='Gastos das Atividades'!$B4),-('Gastos das Atividades'!BN$3&gt;='Gastos Gerais'!$D$4:$D$1005),-('Gastos das Atividades'!BN$3&lt;='Gastos Gerais'!$E$4:$E$1005),-('Gastos Gerais'!$C$4:$C$1005)))</f>
        <v>54580</v>
      </c>
      <c r="BO4" s="74">
        <f>IF($B4="",0,SUMPRODUCT(-('Gastos Gerais'!$F$4:$F$1005='Gastos das Atividades'!$B4),-('Gastos das Atividades'!BO$3&gt;='Gastos Gerais'!$D$4:$D$1005),-('Gastos das Atividades'!BO$3&lt;='Gastos Gerais'!$E$4:$E$1005),-('Gastos Gerais'!$C$4:$C$1005)))</f>
        <v>43380</v>
      </c>
      <c r="BP4" s="74">
        <f>IF($B4="",0,SUMPRODUCT(-('Gastos Gerais'!$F$4:$F$1005='Gastos das Atividades'!$B4),-('Gastos das Atividades'!BP$3&gt;='Gastos Gerais'!$D$4:$D$1005),-('Gastos das Atividades'!BP$3&lt;='Gastos Gerais'!$E$4:$E$1005),-('Gastos Gerais'!$C$4:$C$1005)))</f>
        <v>43380</v>
      </c>
      <c r="BQ4" s="74">
        <f>IF($B4="",0,SUMPRODUCT(-('Gastos Gerais'!$F$4:$F$1005='Gastos das Atividades'!$B4),-('Gastos das Atividades'!BQ$3&gt;='Gastos Gerais'!$D$4:$D$1005),-('Gastos das Atividades'!BQ$3&lt;='Gastos Gerais'!$E$4:$E$1005),-('Gastos Gerais'!$C$4:$C$1005)))</f>
        <v>43380</v>
      </c>
      <c r="BR4" s="74">
        <f>IF($B4="",0,SUMPRODUCT(-('Gastos Gerais'!$F$4:$F$1005='Gastos das Atividades'!$B4),-('Gastos das Atividades'!BR$3&gt;='Gastos Gerais'!$D$4:$D$1005),-('Gastos das Atividades'!BR$3&lt;='Gastos Gerais'!$E$4:$E$1005),-('Gastos Gerais'!$C$4:$C$1005)))</f>
        <v>43380</v>
      </c>
      <c r="BS4" s="74">
        <f>IF($B4="",0,SUMPRODUCT(-('Gastos Gerais'!$F$4:$F$1005='Gastos das Atividades'!$B4),-('Gastos das Atividades'!BS$3&gt;='Gastos Gerais'!$D$4:$D$1005),-('Gastos das Atividades'!BS$3&lt;='Gastos Gerais'!$E$4:$E$1005),-('Gastos Gerais'!$C$4:$C$1005)))</f>
        <v>43380</v>
      </c>
      <c r="BT4" s="74">
        <f>IF($B4="",0,SUMPRODUCT(-('Gastos Gerais'!$F$4:$F$1005='Gastos das Atividades'!$B4),-('Gastos das Atividades'!BT$3&gt;='Gastos Gerais'!$D$4:$D$1005),-('Gastos das Atividades'!BT$3&lt;='Gastos Gerais'!$E$4:$E$1005),-('Gastos Gerais'!$C$4:$C$1005)))</f>
        <v>54580</v>
      </c>
      <c r="BU4" s="74">
        <f>IF($B4="",0,SUMPRODUCT(-('Gastos Gerais'!$F$4:$F$1005='Gastos das Atividades'!$B4),-('Gastos das Atividades'!BU$3&gt;='Gastos Gerais'!$D$4:$D$1005),-('Gastos das Atividades'!BU$3&lt;='Gastos Gerais'!$E$4:$E$1005),-('Gastos Gerais'!$C$4:$C$1005)))</f>
        <v>43380</v>
      </c>
      <c r="BV4" s="74">
        <f>IF($B4="",0,SUMPRODUCT(-('Gastos Gerais'!$F$4:$F$1005='Gastos das Atividades'!$B4),-('Gastos das Atividades'!BV$3&gt;='Gastos Gerais'!$D$4:$D$1005),-('Gastos das Atividades'!BV$3&lt;='Gastos Gerais'!$E$4:$E$1005),-('Gastos Gerais'!$C$4:$C$1005)))</f>
        <v>43380</v>
      </c>
      <c r="BW4" s="74">
        <f>IF($B4="",0,SUMPRODUCT(-('Gastos Gerais'!$F$4:$F$1005='Gastos das Atividades'!$B4),-('Gastos das Atividades'!BW$3&gt;='Gastos Gerais'!$D$4:$D$1005),-('Gastos das Atividades'!BW$3&lt;='Gastos Gerais'!$E$4:$E$1005),-('Gastos Gerais'!$C$4:$C$1005)))</f>
        <v>57380</v>
      </c>
      <c r="BX4" s="74">
        <f>IF($B4="",0,SUMPRODUCT(-('Gastos Gerais'!$F$4:$F$1005='Gastos das Atividades'!$B4),-('Gastos das Atividades'!BX$3&gt;='Gastos Gerais'!$D$4:$D$1005),-('Gastos das Atividades'!BX$3&lt;='Gastos Gerais'!$E$4:$E$1005),-('Gastos Gerais'!$C$4:$C$1005)))</f>
        <v>43380</v>
      </c>
    </row>
    <row r="5" spans="1:77" ht="13.5" thickBot="1" x14ac:dyDescent="0.25">
      <c r="A5" s="141">
        <v>2</v>
      </c>
      <c r="B5" s="159" t="s">
        <v>103</v>
      </c>
      <c r="C5" s="301">
        <v>0</v>
      </c>
      <c r="D5" s="352">
        <f t="shared" ref="D5:D32" si="9">SUMIFS($Q5:$BX5,$Q$3:$BX$3,"&gt;="&amp;E$3,$Q$3:$BX$3,"&lt;"&amp;(DATE(YEAR(E$3)+1,1,1)-1))</f>
        <v>8308111.3799999999</v>
      </c>
      <c r="E5" s="139">
        <f t="shared" ref="E5:E33" si="10">SUM(C5:D5)</f>
        <v>8308111.3799999999</v>
      </c>
      <c r="F5" s="74">
        <f t="shared" si="2"/>
        <v>9533027.2100000009</v>
      </c>
      <c r="G5" s="74">
        <f t="shared" si="2"/>
        <v>8749800</v>
      </c>
      <c r="H5" s="74">
        <f t="shared" si="2"/>
        <v>8871000</v>
      </c>
      <c r="I5" s="74">
        <f t="shared" si="2"/>
        <v>8982500</v>
      </c>
      <c r="J5" s="140">
        <f t="shared" si="3"/>
        <v>45110738.590000004</v>
      </c>
      <c r="K5" s="77">
        <f t="shared" si="4"/>
        <v>0.17401672082512257</v>
      </c>
      <c r="L5" s="77">
        <f t="shared" si="5"/>
        <v>0.19967307354765715</v>
      </c>
      <c r="M5" s="77">
        <f t="shared" si="6"/>
        <v>0.1832680658977465</v>
      </c>
      <c r="N5" s="77">
        <f t="shared" ref="N5:N33" si="11">IF($J$34=0,0,H5/$J$34)</f>
        <v>0.18580664844669698</v>
      </c>
      <c r="O5" s="77">
        <f t="shared" ref="O5:O33" si="12">IF($J$34=0,0,I5/$J$34)</f>
        <v>0.18814206061012914</v>
      </c>
      <c r="P5" s="205">
        <f t="shared" si="8"/>
        <v>0.94486248972640929</v>
      </c>
      <c r="Q5" s="74">
        <f>IF($B5="",0,SUMPRODUCT(-('Gastos Gerais'!$F$4:$F$1005='Gastos das Atividades'!$B5),-('Gastos das Atividades'!Q$3&gt;='Gastos Gerais'!$D$4:$D$1005),-('Gastos das Atividades'!Q$3&lt;='Gastos Gerais'!$E$4:$E$1005),-('Gastos Gerais'!$C$4:$C$1005)))</f>
        <v>288200</v>
      </c>
      <c r="R5" s="74">
        <f>IF($B5="",0,SUMPRODUCT(-('Gastos Gerais'!$F$4:$F$1005='Gastos das Atividades'!$B5),-('Gastos das Atividades'!R$3&gt;='Gastos Gerais'!$D$4:$D$1005),-('Gastos das Atividades'!R$3&lt;='Gastos Gerais'!$E$4:$E$1005),-('Gastos Gerais'!$C$4:$C$1005)))</f>
        <v>1406450</v>
      </c>
      <c r="S5" s="74">
        <f>IF($B5="",0,SUMPRODUCT(-('Gastos Gerais'!$F$4:$F$1005='Gastos das Atividades'!$B5),-('Gastos das Atividades'!S$3&gt;='Gastos Gerais'!$D$4:$D$1005),-('Gastos das Atividades'!S$3&lt;='Gastos Gerais'!$E$4:$E$1005),-('Gastos Gerais'!$C$4:$C$1005)))</f>
        <v>574400</v>
      </c>
      <c r="T5" s="74">
        <f>IF($B5="",0,SUMPRODUCT(-('Gastos Gerais'!$F$4:$F$1005='Gastos das Atividades'!$B5),-('Gastos das Atividades'!T$3&gt;='Gastos Gerais'!$D$4:$D$1005),-('Gastos das Atividades'!T$3&lt;='Gastos Gerais'!$E$4:$E$1005),-('Gastos Gerais'!$C$4:$C$1005)))</f>
        <v>1255300</v>
      </c>
      <c r="U5" s="74">
        <f>IF($B5="",0,SUMPRODUCT(-('Gastos Gerais'!$F$4:$F$1005='Gastos das Atividades'!$B5),-('Gastos das Atividades'!U$3&gt;='Gastos Gerais'!$D$4:$D$1005),-('Gastos das Atividades'!U$3&lt;='Gastos Gerais'!$E$4:$E$1005),-('Gastos Gerais'!$C$4:$C$1005)))</f>
        <v>1141961.3799999999</v>
      </c>
      <c r="V5" s="74">
        <f>IF($B5="",0,SUMPRODUCT(-('Gastos Gerais'!$F$4:$F$1005='Gastos das Atividades'!$B5),-('Gastos das Atividades'!V$3&gt;='Gastos Gerais'!$D$4:$D$1005),-('Gastos das Atividades'!V$3&lt;='Gastos Gerais'!$E$4:$E$1005),-('Gastos Gerais'!$C$4:$C$1005)))</f>
        <v>565300</v>
      </c>
      <c r="W5" s="74">
        <f>IF($B5="",0,SUMPRODUCT(-('Gastos Gerais'!$F$4:$F$1005='Gastos das Atividades'!$B5),-('Gastos das Atividades'!W$3&gt;='Gastos Gerais'!$D$4:$D$1005),-('Gastos das Atividades'!W$3&lt;='Gastos Gerais'!$E$4:$E$1005),-('Gastos Gerais'!$C$4:$C$1005)))</f>
        <v>597300</v>
      </c>
      <c r="X5" s="74">
        <f>IF($B5="",0,SUMPRODUCT(-('Gastos Gerais'!$F$4:$F$1005='Gastos das Atividades'!$B5),-('Gastos das Atividades'!X$3&gt;='Gastos Gerais'!$D$4:$D$1005),-('Gastos das Atividades'!X$3&lt;='Gastos Gerais'!$E$4:$E$1005),-('Gastos Gerais'!$C$4:$C$1005)))</f>
        <v>687300</v>
      </c>
      <c r="Y5" s="74">
        <f>IF($B5="",0,SUMPRODUCT(-('Gastos Gerais'!$F$4:$F$1005='Gastos das Atividades'!$B5),-('Gastos das Atividades'!Y$3&gt;='Gastos Gerais'!$D$4:$D$1005),-('Gastos das Atividades'!Y$3&lt;='Gastos Gerais'!$E$4:$E$1005),-('Gastos Gerais'!$C$4:$C$1005)))</f>
        <v>597300</v>
      </c>
      <c r="Z5" s="74">
        <f>IF($B5="",0,SUMPRODUCT(-('Gastos Gerais'!$F$4:$F$1005='Gastos das Atividades'!$B5),-('Gastos das Atividades'!Z$3&gt;='Gastos Gerais'!$D$4:$D$1005),-('Gastos das Atividades'!Z$3&lt;='Gastos Gerais'!$E$4:$E$1005),-('Gastos Gerais'!$C$4:$C$1005)))</f>
        <v>597300</v>
      </c>
      <c r="AA5" s="74">
        <f>IF($B5="",0,SUMPRODUCT(-('Gastos Gerais'!$F$4:$F$1005='Gastos das Atividades'!$B5),-('Gastos das Atividades'!AA$3&gt;='Gastos Gerais'!$D$4:$D$1005),-('Gastos das Atividades'!AA$3&lt;='Gastos Gerais'!$E$4:$E$1005),-('Gastos Gerais'!$C$4:$C$1005)))</f>
        <v>597300</v>
      </c>
      <c r="AB5" s="74">
        <f>IF($B5="",0,SUMPRODUCT(-('Gastos Gerais'!$F$4:$F$1005='Gastos das Atividades'!$B5),-('Gastos das Atividades'!AB$3&gt;='Gastos Gerais'!$D$4:$D$1005),-('Gastos das Atividades'!AB$3&lt;='Gastos Gerais'!$E$4:$E$1005),-('Gastos Gerais'!$C$4:$C$1005)))</f>
        <v>597300</v>
      </c>
      <c r="AC5" s="74">
        <f>IF($B5="",0,SUMPRODUCT(-('Gastos Gerais'!$F$4:$F$1005='Gastos das Atividades'!$B5),-('Gastos das Atividades'!AC$3&gt;='Gastos Gerais'!$D$4:$D$1005),-('Gastos das Atividades'!AC$3&lt;='Gastos Gerais'!$E$4:$E$1005),-('Gastos Gerais'!$C$4:$C$1005)))</f>
        <v>639300</v>
      </c>
      <c r="AD5" s="74">
        <f>IF($B5="",0,SUMPRODUCT(-('Gastos Gerais'!$F$4:$F$1005='Gastos das Atividades'!$B5),-('Gastos das Atividades'!AD$3&gt;='Gastos Gerais'!$D$4:$D$1005),-('Gastos das Atividades'!AD$3&lt;='Gastos Gerais'!$E$4:$E$1005),-('Gastos Gerais'!$C$4:$C$1005)))</f>
        <v>2542727.21</v>
      </c>
      <c r="AE5" s="74">
        <f>IF($B5="",0,SUMPRODUCT(-('Gastos Gerais'!$F$4:$F$1005='Gastos das Atividades'!$B5),-('Gastos das Atividades'!AE$3&gt;='Gastos Gerais'!$D$4:$D$1005),-('Gastos das Atividades'!AE$3&lt;='Gastos Gerais'!$E$4:$E$1005),-('Gastos Gerais'!$C$4:$C$1005)))</f>
        <v>639300</v>
      </c>
      <c r="AF5" s="74">
        <f>IF($B5="",0,SUMPRODUCT(-('Gastos Gerais'!$F$4:$F$1005='Gastos das Atividades'!$B5),-('Gastos das Atividades'!AF$3&gt;='Gastos Gerais'!$D$4:$D$1005),-('Gastos das Atividades'!AF$3&lt;='Gastos Gerais'!$E$4:$E$1005),-('Gastos Gerais'!$C$4:$C$1005)))</f>
        <v>639300</v>
      </c>
      <c r="AG5" s="74">
        <f>IF($B5="",0,SUMPRODUCT(-('Gastos Gerais'!$F$4:$F$1005='Gastos das Atividades'!$B5),-('Gastos das Atividades'!AG$3&gt;='Gastos Gerais'!$D$4:$D$1005),-('Gastos das Atividades'!AG$3&lt;='Gastos Gerais'!$E$4:$E$1005),-('Gastos Gerais'!$C$4:$C$1005)))</f>
        <v>639300</v>
      </c>
      <c r="AH5" s="74">
        <f>IF($B5="",0,SUMPRODUCT(-('Gastos Gerais'!$F$4:$F$1005='Gastos das Atividades'!$B5),-('Gastos das Atividades'!AH$3&gt;='Gastos Gerais'!$D$4:$D$1005),-('Gastos das Atividades'!AH$3&lt;='Gastos Gerais'!$E$4:$E$1005),-('Gastos Gerais'!$C$4:$C$1005)))</f>
        <v>639300</v>
      </c>
      <c r="AI5" s="74">
        <f>IF($B5="",0,SUMPRODUCT(-('Gastos Gerais'!$F$4:$F$1005='Gastos das Atividades'!$B5),-('Gastos das Atividades'!AI$3&gt;='Gastos Gerais'!$D$4:$D$1005),-('Gastos das Atividades'!AI$3&lt;='Gastos Gerais'!$E$4:$E$1005),-('Gastos Gerais'!$C$4:$C$1005)))</f>
        <v>639300</v>
      </c>
      <c r="AJ5" s="74">
        <f>IF($B5="",0,SUMPRODUCT(-('Gastos Gerais'!$F$4:$F$1005='Gastos das Atividades'!$B5),-('Gastos das Atividades'!AJ$3&gt;='Gastos Gerais'!$D$4:$D$1005),-('Gastos das Atividades'!AJ$3&lt;='Gastos Gerais'!$E$4:$E$1005),-('Gastos Gerais'!$C$4:$C$1005)))</f>
        <v>639300</v>
      </c>
      <c r="AK5" s="74">
        <f>IF($B5="",0,SUMPRODUCT(-('Gastos Gerais'!$F$4:$F$1005='Gastos das Atividades'!$B5),-('Gastos das Atividades'!AK$3&gt;='Gastos Gerais'!$D$4:$D$1005),-('Gastos das Atividades'!AK$3&lt;='Gastos Gerais'!$E$4:$E$1005),-('Gastos Gerais'!$C$4:$C$1005)))</f>
        <v>639300</v>
      </c>
      <c r="AL5" s="74">
        <f>IF($B5="",0,SUMPRODUCT(-('Gastos Gerais'!$F$4:$F$1005='Gastos das Atividades'!$B5),-('Gastos das Atividades'!AL$3&gt;='Gastos Gerais'!$D$4:$D$1005),-('Gastos das Atividades'!AL$3&lt;='Gastos Gerais'!$E$4:$E$1005),-('Gastos Gerais'!$C$4:$C$1005)))</f>
        <v>639300</v>
      </c>
      <c r="AM5" s="74">
        <f>IF($B5="",0,SUMPRODUCT(-('Gastos Gerais'!$F$4:$F$1005='Gastos das Atividades'!$B5),-('Gastos das Atividades'!AM$3&gt;='Gastos Gerais'!$D$4:$D$1005),-('Gastos das Atividades'!AM$3&lt;='Gastos Gerais'!$E$4:$E$1005),-('Gastos Gerais'!$C$4:$C$1005)))</f>
        <v>639300</v>
      </c>
      <c r="AN5" s="74">
        <f>IF($B5="",0,SUMPRODUCT(-('Gastos Gerais'!$F$4:$F$1005='Gastos das Atividades'!$B5),-('Gastos das Atividades'!AN$3&gt;='Gastos Gerais'!$D$4:$D$1005),-('Gastos das Atividades'!AN$3&lt;='Gastos Gerais'!$E$4:$E$1005),-('Gastos Gerais'!$C$4:$C$1005)))</f>
        <v>639300</v>
      </c>
      <c r="AO5" s="74">
        <f>IF($B5="",0,SUMPRODUCT(-('Gastos Gerais'!$F$4:$F$1005='Gastos das Atividades'!$B5),-('Gastos das Atividades'!AO$3&gt;='Gastos Gerais'!$D$4:$D$1005),-('Gastos das Atividades'!AO$3&lt;='Gastos Gerais'!$E$4:$E$1005),-('Gastos Gerais'!$C$4:$C$1005)))</f>
        <v>648300</v>
      </c>
      <c r="AP5" s="74">
        <f>IF($B5="",0,SUMPRODUCT(-('Gastos Gerais'!$F$4:$F$1005='Gastos das Atividades'!$B5),-('Gastos das Atividades'!AP$3&gt;='Gastos Gerais'!$D$4:$D$1005),-('Gastos das Atividades'!AP$3&lt;='Gastos Gerais'!$E$4:$E$1005),-('Gastos Gerais'!$C$4:$C$1005)))</f>
        <v>1627500</v>
      </c>
      <c r="AQ5" s="74">
        <f>IF($B5="",0,SUMPRODUCT(-('Gastos Gerais'!$F$4:$F$1005='Gastos das Atividades'!$B5),-('Gastos das Atividades'!AQ$3&gt;='Gastos Gerais'!$D$4:$D$1005),-('Gastos das Atividades'!AQ$3&lt;='Gastos Gerais'!$E$4:$E$1005),-('Gastos Gerais'!$C$4:$C$1005)))</f>
        <v>648300</v>
      </c>
      <c r="AR5" s="74">
        <f>IF($B5="",0,SUMPRODUCT(-('Gastos Gerais'!$F$4:$F$1005='Gastos das Atividades'!$B5),-('Gastos das Atividades'!AR$3&gt;='Gastos Gerais'!$D$4:$D$1005),-('Gastos das Atividades'!AR$3&lt;='Gastos Gerais'!$E$4:$E$1005),-('Gastos Gerais'!$C$4:$C$1005)))</f>
        <v>648300</v>
      </c>
      <c r="AS5" s="74">
        <f>IF($B5="",0,SUMPRODUCT(-('Gastos Gerais'!$F$4:$F$1005='Gastos das Atividades'!$B5),-('Gastos das Atividades'!AS$3&gt;='Gastos Gerais'!$D$4:$D$1005),-('Gastos das Atividades'!AS$3&lt;='Gastos Gerais'!$E$4:$E$1005),-('Gastos Gerais'!$C$4:$C$1005)))</f>
        <v>648300</v>
      </c>
      <c r="AT5" s="74">
        <f>IF($B5="",0,SUMPRODUCT(-('Gastos Gerais'!$F$4:$F$1005='Gastos das Atividades'!$B5),-('Gastos das Atividades'!AT$3&gt;='Gastos Gerais'!$D$4:$D$1005),-('Gastos das Atividades'!AT$3&lt;='Gastos Gerais'!$E$4:$E$1005),-('Gastos Gerais'!$C$4:$C$1005)))</f>
        <v>648300</v>
      </c>
      <c r="AU5" s="74">
        <f>IF($B5="",0,SUMPRODUCT(-('Gastos Gerais'!$F$4:$F$1005='Gastos das Atividades'!$B5),-('Gastos das Atividades'!AU$3&gt;='Gastos Gerais'!$D$4:$D$1005),-('Gastos das Atividades'!AU$3&lt;='Gastos Gerais'!$E$4:$E$1005),-('Gastos Gerais'!$C$4:$C$1005)))</f>
        <v>648300</v>
      </c>
      <c r="AV5" s="74">
        <f>IF($B5="",0,SUMPRODUCT(-('Gastos Gerais'!$F$4:$F$1005='Gastos das Atividades'!$B5),-('Gastos das Atividades'!AV$3&gt;='Gastos Gerais'!$D$4:$D$1005),-('Gastos das Atividades'!AV$3&lt;='Gastos Gerais'!$E$4:$E$1005),-('Gastos Gerais'!$C$4:$C$1005)))</f>
        <v>648300</v>
      </c>
      <c r="AW5" s="74">
        <f>IF($B5="",0,SUMPRODUCT(-('Gastos Gerais'!$F$4:$F$1005='Gastos das Atividades'!$B5),-('Gastos das Atividades'!AW$3&gt;='Gastos Gerais'!$D$4:$D$1005),-('Gastos das Atividades'!AW$3&lt;='Gastos Gerais'!$E$4:$E$1005),-('Gastos Gerais'!$C$4:$C$1005)))</f>
        <v>648300</v>
      </c>
      <c r="AX5" s="74">
        <f>IF($B5="",0,SUMPRODUCT(-('Gastos Gerais'!$F$4:$F$1005='Gastos das Atividades'!$B5),-('Gastos das Atividades'!AX$3&gt;='Gastos Gerais'!$D$4:$D$1005),-('Gastos das Atividades'!AX$3&lt;='Gastos Gerais'!$E$4:$E$1005),-('Gastos Gerais'!$C$4:$C$1005)))</f>
        <v>648300</v>
      </c>
      <c r="AY5" s="74">
        <f>IF($B5="",0,SUMPRODUCT(-('Gastos Gerais'!$F$4:$F$1005='Gastos das Atividades'!$B5),-('Gastos das Atividades'!AY$3&gt;='Gastos Gerais'!$D$4:$D$1005),-('Gastos das Atividades'!AY$3&lt;='Gastos Gerais'!$E$4:$E$1005),-('Gastos Gerais'!$C$4:$C$1005)))</f>
        <v>648300</v>
      </c>
      <c r="AZ5" s="74">
        <f>IF($B5="",0,SUMPRODUCT(-('Gastos Gerais'!$F$4:$F$1005='Gastos das Atividades'!$B5),-('Gastos das Atividades'!AZ$3&gt;='Gastos Gerais'!$D$4:$D$1005),-('Gastos das Atividades'!AZ$3&lt;='Gastos Gerais'!$E$4:$E$1005),-('Gastos Gerais'!$C$4:$C$1005)))</f>
        <v>648300</v>
      </c>
      <c r="BA5" s="74">
        <f>IF($B5="",0,SUMPRODUCT(-('Gastos Gerais'!$F$4:$F$1005='Gastos das Atividades'!$B5),-('Gastos das Atividades'!BA$3&gt;='Gastos Gerais'!$D$4:$D$1005),-('Gastos das Atividades'!BA$3&lt;='Gastos Gerais'!$E$4:$E$1005),-('Gastos Gerais'!$C$4:$C$1005)))</f>
        <v>657300</v>
      </c>
      <c r="BB5" s="74">
        <f>IF($B5="",0,SUMPRODUCT(-('Gastos Gerais'!$F$4:$F$1005='Gastos das Atividades'!$B5),-('Gastos das Atividades'!BB$3&gt;='Gastos Gerais'!$D$4:$D$1005),-('Gastos das Atividades'!BB$3&lt;='Gastos Gerais'!$E$4:$E$1005),-('Gastos Gerais'!$C$4:$C$1005)))</f>
        <v>1649700</v>
      </c>
      <c r="BC5" s="74">
        <f>IF($B5="",0,SUMPRODUCT(-('Gastos Gerais'!$F$4:$F$1005='Gastos das Atividades'!$B5),-('Gastos das Atividades'!BC$3&gt;='Gastos Gerais'!$D$4:$D$1005),-('Gastos das Atividades'!BC$3&lt;='Gastos Gerais'!$E$4:$E$1005),-('Gastos Gerais'!$C$4:$C$1005)))</f>
        <v>657300</v>
      </c>
      <c r="BD5" s="74">
        <f>IF($B5="",0,SUMPRODUCT(-('Gastos Gerais'!$F$4:$F$1005='Gastos das Atividades'!$B5),-('Gastos das Atividades'!BD$3&gt;='Gastos Gerais'!$D$4:$D$1005),-('Gastos das Atividades'!BD$3&lt;='Gastos Gerais'!$E$4:$E$1005),-('Gastos Gerais'!$C$4:$C$1005)))</f>
        <v>657300</v>
      </c>
      <c r="BE5" s="74">
        <f>IF($B5="",0,SUMPRODUCT(-('Gastos Gerais'!$F$4:$F$1005='Gastos das Atividades'!$B5),-('Gastos das Atividades'!BE$3&gt;='Gastos Gerais'!$D$4:$D$1005),-('Gastos das Atividades'!BE$3&lt;='Gastos Gerais'!$E$4:$E$1005),-('Gastos Gerais'!$C$4:$C$1005)))</f>
        <v>657300</v>
      </c>
      <c r="BF5" s="74">
        <f>IF($B5="",0,SUMPRODUCT(-('Gastos Gerais'!$F$4:$F$1005='Gastos das Atividades'!$B5),-('Gastos das Atividades'!BF$3&gt;='Gastos Gerais'!$D$4:$D$1005),-('Gastos das Atividades'!BF$3&lt;='Gastos Gerais'!$E$4:$E$1005),-('Gastos Gerais'!$C$4:$C$1005)))</f>
        <v>657300</v>
      </c>
      <c r="BG5" s="74">
        <f>IF($B5="",0,SUMPRODUCT(-('Gastos Gerais'!$F$4:$F$1005='Gastos das Atividades'!$B5),-('Gastos das Atividades'!BG$3&gt;='Gastos Gerais'!$D$4:$D$1005),-('Gastos das Atividades'!BG$3&lt;='Gastos Gerais'!$E$4:$E$1005),-('Gastos Gerais'!$C$4:$C$1005)))</f>
        <v>657300</v>
      </c>
      <c r="BH5" s="74">
        <f>IF($B5="",0,SUMPRODUCT(-('Gastos Gerais'!$F$4:$F$1005='Gastos das Atividades'!$B5),-('Gastos das Atividades'!BH$3&gt;='Gastos Gerais'!$D$4:$D$1005),-('Gastos das Atividades'!BH$3&lt;='Gastos Gerais'!$E$4:$E$1005),-('Gastos Gerais'!$C$4:$C$1005)))</f>
        <v>657300</v>
      </c>
      <c r="BI5" s="74">
        <f>IF($B5="",0,SUMPRODUCT(-('Gastos Gerais'!$F$4:$F$1005='Gastos das Atividades'!$B5),-('Gastos das Atividades'!BI$3&gt;='Gastos Gerais'!$D$4:$D$1005),-('Gastos das Atividades'!BI$3&lt;='Gastos Gerais'!$E$4:$E$1005),-('Gastos Gerais'!$C$4:$C$1005)))</f>
        <v>657300</v>
      </c>
      <c r="BJ5" s="74">
        <f>IF($B5="",0,SUMPRODUCT(-('Gastos Gerais'!$F$4:$F$1005='Gastos das Atividades'!$B5),-('Gastos das Atividades'!BJ$3&gt;='Gastos Gerais'!$D$4:$D$1005),-('Gastos das Atividades'!BJ$3&lt;='Gastos Gerais'!$E$4:$E$1005),-('Gastos Gerais'!$C$4:$C$1005)))</f>
        <v>657300</v>
      </c>
      <c r="BK5" s="74">
        <f>IF($B5="",0,SUMPRODUCT(-('Gastos Gerais'!$F$4:$F$1005='Gastos das Atividades'!$B5),-('Gastos das Atividades'!BK$3&gt;='Gastos Gerais'!$D$4:$D$1005),-('Gastos das Atividades'!BK$3&lt;='Gastos Gerais'!$E$4:$E$1005),-('Gastos Gerais'!$C$4:$C$1005)))</f>
        <v>657300</v>
      </c>
      <c r="BL5" s="74">
        <f>IF($B5="",0,SUMPRODUCT(-('Gastos Gerais'!$F$4:$F$1005='Gastos das Atividades'!$B5),-('Gastos das Atividades'!BL$3&gt;='Gastos Gerais'!$D$4:$D$1005),-('Gastos das Atividades'!BL$3&lt;='Gastos Gerais'!$E$4:$E$1005),-('Gastos Gerais'!$C$4:$C$1005)))</f>
        <v>657300</v>
      </c>
      <c r="BM5" s="74">
        <f>IF($B5="",0,SUMPRODUCT(-('Gastos Gerais'!$F$4:$F$1005='Gastos das Atividades'!$B5),-('Gastos das Atividades'!BM$3&gt;='Gastos Gerais'!$D$4:$D$1005),-('Gastos das Atividades'!BM$3&lt;='Gastos Gerais'!$E$4:$E$1005),-('Gastos Gerais'!$C$4:$C$1005)))</f>
        <v>666300</v>
      </c>
      <c r="BN5" s="74">
        <f>IF($B5="",0,SUMPRODUCT(-('Gastos Gerais'!$F$4:$F$1005='Gastos das Atividades'!$B5),-('Gastos das Atividades'!BN$3&gt;='Gastos Gerais'!$D$4:$D$1005),-('Gastos das Atividades'!BN$3&lt;='Gastos Gerais'!$E$4:$E$1005),-('Gastos Gerais'!$C$4:$C$1005)))</f>
        <v>1662200</v>
      </c>
      <c r="BO5" s="74">
        <f>IF($B5="",0,SUMPRODUCT(-('Gastos Gerais'!$F$4:$F$1005='Gastos das Atividades'!$B5),-('Gastos das Atividades'!BO$3&gt;='Gastos Gerais'!$D$4:$D$1005),-('Gastos das Atividades'!BO$3&lt;='Gastos Gerais'!$E$4:$E$1005),-('Gastos Gerais'!$C$4:$C$1005)))</f>
        <v>666300</v>
      </c>
      <c r="BP5" s="74">
        <f>IF($B5="",0,SUMPRODUCT(-('Gastos Gerais'!$F$4:$F$1005='Gastos das Atividades'!$B5),-('Gastos das Atividades'!BP$3&gt;='Gastos Gerais'!$D$4:$D$1005),-('Gastos das Atividades'!BP$3&lt;='Gastos Gerais'!$E$4:$E$1005),-('Gastos Gerais'!$C$4:$C$1005)))</f>
        <v>666300</v>
      </c>
      <c r="BQ5" s="74">
        <f>IF($B5="",0,SUMPRODUCT(-('Gastos Gerais'!$F$4:$F$1005='Gastos das Atividades'!$B5),-('Gastos das Atividades'!BQ$3&gt;='Gastos Gerais'!$D$4:$D$1005),-('Gastos das Atividades'!BQ$3&lt;='Gastos Gerais'!$E$4:$E$1005),-('Gastos Gerais'!$C$4:$C$1005)))</f>
        <v>666300</v>
      </c>
      <c r="BR5" s="74">
        <f>IF($B5="",0,SUMPRODUCT(-('Gastos Gerais'!$F$4:$F$1005='Gastos das Atividades'!$B5),-('Gastos das Atividades'!BR$3&gt;='Gastos Gerais'!$D$4:$D$1005),-('Gastos das Atividades'!BR$3&lt;='Gastos Gerais'!$E$4:$E$1005),-('Gastos Gerais'!$C$4:$C$1005)))</f>
        <v>666300</v>
      </c>
      <c r="BS5" s="74">
        <f>IF($B5="",0,SUMPRODUCT(-('Gastos Gerais'!$F$4:$F$1005='Gastos das Atividades'!$B5),-('Gastos das Atividades'!BS$3&gt;='Gastos Gerais'!$D$4:$D$1005),-('Gastos das Atividades'!BS$3&lt;='Gastos Gerais'!$E$4:$E$1005),-('Gastos Gerais'!$C$4:$C$1005)))</f>
        <v>666300</v>
      </c>
      <c r="BT5" s="74">
        <f>IF($B5="",0,SUMPRODUCT(-('Gastos Gerais'!$F$4:$F$1005='Gastos das Atividades'!$B5),-('Gastos das Atividades'!BT$3&gt;='Gastos Gerais'!$D$4:$D$1005),-('Gastos das Atividades'!BT$3&lt;='Gastos Gerais'!$E$4:$E$1005),-('Gastos Gerais'!$C$4:$C$1005)))</f>
        <v>666300</v>
      </c>
      <c r="BU5" s="74">
        <f>IF($B5="",0,SUMPRODUCT(-('Gastos Gerais'!$F$4:$F$1005='Gastos das Atividades'!$B5),-('Gastos das Atividades'!BU$3&gt;='Gastos Gerais'!$D$4:$D$1005),-('Gastos das Atividades'!BU$3&lt;='Gastos Gerais'!$E$4:$E$1005),-('Gastos Gerais'!$C$4:$C$1005)))</f>
        <v>666300</v>
      </c>
      <c r="BV5" s="74">
        <f>IF($B5="",0,SUMPRODUCT(-('Gastos Gerais'!$F$4:$F$1005='Gastos das Atividades'!$B5),-('Gastos das Atividades'!BV$3&gt;='Gastos Gerais'!$D$4:$D$1005),-('Gastos das Atividades'!BV$3&lt;='Gastos Gerais'!$E$4:$E$1005),-('Gastos Gerais'!$C$4:$C$1005)))</f>
        <v>666300</v>
      </c>
      <c r="BW5" s="74">
        <f>IF($B5="",0,SUMPRODUCT(-('Gastos Gerais'!$F$4:$F$1005='Gastos das Atividades'!$B5),-('Gastos das Atividades'!BW$3&gt;='Gastos Gerais'!$D$4:$D$1005),-('Gastos das Atividades'!BW$3&lt;='Gastos Gerais'!$E$4:$E$1005),-('Gastos Gerais'!$C$4:$C$1005)))</f>
        <v>666300</v>
      </c>
      <c r="BX5" s="74">
        <f>IF($B5="",0,SUMPRODUCT(-('Gastos Gerais'!$F$4:$F$1005='Gastos das Atividades'!$B5),-('Gastos das Atividades'!BX$3&gt;='Gastos Gerais'!$D$4:$D$1005),-('Gastos das Atividades'!BX$3&lt;='Gastos Gerais'!$E$4:$E$1005),-('Gastos Gerais'!$C$4:$C$1005)))</f>
        <v>666300</v>
      </c>
    </row>
    <row r="6" spans="1:77" hidden="1" x14ac:dyDescent="0.2">
      <c r="A6" s="141">
        <v>3</v>
      </c>
      <c r="B6" s="159"/>
      <c r="C6" s="301">
        <v>0</v>
      </c>
      <c r="D6" s="352">
        <f t="shared" si="9"/>
        <v>0</v>
      </c>
      <c r="E6" s="139">
        <f t="shared" si="10"/>
        <v>0</v>
      </c>
      <c r="F6" s="74">
        <f t="shared" si="2"/>
        <v>0</v>
      </c>
      <c r="G6" s="74">
        <f t="shared" si="2"/>
        <v>0</v>
      </c>
      <c r="H6" s="74">
        <f t="shared" si="2"/>
        <v>0</v>
      </c>
      <c r="I6" s="74">
        <f t="shared" si="2"/>
        <v>0</v>
      </c>
      <c r="J6" s="140">
        <f t="shared" si="3"/>
        <v>0</v>
      </c>
      <c r="K6" s="77">
        <f t="shared" si="4"/>
        <v>0</v>
      </c>
      <c r="L6" s="77">
        <f t="shared" si="5"/>
        <v>0</v>
      </c>
      <c r="M6" s="77">
        <f t="shared" si="6"/>
        <v>0</v>
      </c>
      <c r="N6" s="77">
        <f t="shared" si="11"/>
        <v>0</v>
      </c>
      <c r="O6" s="77">
        <f t="shared" si="12"/>
        <v>0</v>
      </c>
      <c r="P6" s="205">
        <f t="shared" si="8"/>
        <v>0</v>
      </c>
      <c r="Q6" s="74">
        <f>IF($B6="",0,SUMPRODUCT(-('Gastos Gerais'!$F$4:$F$1005='Gastos das Atividades'!$B6),-('Gastos das Atividades'!Q$3&gt;='Gastos Gerais'!$D$4:$D$1005),-('Gastos das Atividades'!Q$3&lt;='Gastos Gerais'!$E$4:$E$1005),-('Gastos Gerais'!$C$4:$C$1005)))</f>
        <v>0</v>
      </c>
      <c r="R6" s="74">
        <f>IF($B6="",0,SUMPRODUCT(-('Gastos Gerais'!$F$4:$F$1005='Gastos das Atividades'!$B6),-('Gastos das Atividades'!R$3&gt;='Gastos Gerais'!$D$4:$D$1005),-('Gastos das Atividades'!R$3&lt;='Gastos Gerais'!$E$4:$E$1005),-('Gastos Gerais'!$C$4:$C$1005)))</f>
        <v>0</v>
      </c>
      <c r="S6" s="74">
        <f>IF($B6="",0,SUMPRODUCT(-('Gastos Gerais'!$F$4:$F$1005='Gastos das Atividades'!$B6),-('Gastos das Atividades'!S$3&gt;='Gastos Gerais'!$D$4:$D$1005),-('Gastos das Atividades'!S$3&lt;='Gastos Gerais'!$E$4:$E$1005),-('Gastos Gerais'!$C$4:$C$1005)))</f>
        <v>0</v>
      </c>
      <c r="T6" s="74">
        <f>IF($B6="",0,SUMPRODUCT(-('Gastos Gerais'!$F$4:$F$1005='Gastos das Atividades'!$B6),-('Gastos das Atividades'!T$3&gt;='Gastos Gerais'!$D$4:$D$1005),-('Gastos das Atividades'!T$3&lt;='Gastos Gerais'!$E$4:$E$1005),-('Gastos Gerais'!$C$4:$C$1005)))</f>
        <v>0</v>
      </c>
      <c r="U6" s="74">
        <f>IF($B6="",0,SUMPRODUCT(-('Gastos Gerais'!$F$4:$F$1005='Gastos das Atividades'!$B6),-('Gastos das Atividades'!U$3&gt;='Gastos Gerais'!$D$4:$D$1005),-('Gastos das Atividades'!U$3&lt;='Gastos Gerais'!$E$4:$E$1005),-('Gastos Gerais'!$C$4:$C$1005)))</f>
        <v>0</v>
      </c>
      <c r="V6" s="74">
        <f>IF($B6="",0,SUMPRODUCT(-('Gastos Gerais'!$F$4:$F$1005='Gastos das Atividades'!$B6),-('Gastos das Atividades'!V$3&gt;='Gastos Gerais'!$D$4:$D$1005),-('Gastos das Atividades'!V$3&lt;='Gastos Gerais'!$E$4:$E$1005),-('Gastos Gerais'!$C$4:$C$1005)))</f>
        <v>0</v>
      </c>
      <c r="W6" s="74">
        <f>IF($B6="",0,SUMPRODUCT(-('Gastos Gerais'!$F$4:$F$1005='Gastos das Atividades'!$B6),-('Gastos das Atividades'!W$3&gt;='Gastos Gerais'!$D$4:$D$1005),-('Gastos das Atividades'!W$3&lt;='Gastos Gerais'!$E$4:$E$1005),-('Gastos Gerais'!$C$4:$C$1005)))</f>
        <v>0</v>
      </c>
      <c r="X6" s="74">
        <f>IF($B6="",0,SUMPRODUCT(-('Gastos Gerais'!$F$4:$F$1005='Gastos das Atividades'!$B6),-('Gastos das Atividades'!X$3&gt;='Gastos Gerais'!$D$4:$D$1005),-('Gastos das Atividades'!X$3&lt;='Gastos Gerais'!$E$4:$E$1005),-('Gastos Gerais'!$C$4:$C$1005)))</f>
        <v>0</v>
      </c>
      <c r="Y6" s="74">
        <f>IF($B6="",0,SUMPRODUCT(-('Gastos Gerais'!$F$4:$F$1005='Gastos das Atividades'!$B6),-('Gastos das Atividades'!Y$3&gt;='Gastos Gerais'!$D$4:$D$1005),-('Gastos das Atividades'!Y$3&lt;='Gastos Gerais'!$E$4:$E$1005),-('Gastos Gerais'!$C$4:$C$1005)))</f>
        <v>0</v>
      </c>
      <c r="Z6" s="74">
        <f>IF($B6="",0,SUMPRODUCT(-('Gastos Gerais'!$F$4:$F$1005='Gastos das Atividades'!$B6),-('Gastos das Atividades'!Z$3&gt;='Gastos Gerais'!$D$4:$D$1005),-('Gastos das Atividades'!Z$3&lt;='Gastos Gerais'!$E$4:$E$1005),-('Gastos Gerais'!$C$4:$C$1005)))</f>
        <v>0</v>
      </c>
      <c r="AA6" s="74">
        <f>IF($B6="",0,SUMPRODUCT(-('Gastos Gerais'!$F$4:$F$1005='Gastos das Atividades'!$B6),-('Gastos das Atividades'!AA$3&gt;='Gastos Gerais'!$D$4:$D$1005),-('Gastos das Atividades'!AA$3&lt;='Gastos Gerais'!$E$4:$E$1005),-('Gastos Gerais'!$C$4:$C$1005)))</f>
        <v>0</v>
      </c>
      <c r="AB6" s="74">
        <f>IF($B6="",0,SUMPRODUCT(-('Gastos Gerais'!$F$4:$F$1005='Gastos das Atividades'!$B6),-('Gastos das Atividades'!AB$3&gt;='Gastos Gerais'!$D$4:$D$1005),-('Gastos das Atividades'!AB$3&lt;='Gastos Gerais'!$E$4:$E$1005),-('Gastos Gerais'!$C$4:$C$1005)))</f>
        <v>0</v>
      </c>
      <c r="AC6" s="74">
        <f>IF($B6="",0,SUMPRODUCT(-('Gastos Gerais'!$F$4:$F$1005='Gastos das Atividades'!$B6),-('Gastos das Atividades'!AC$3&gt;='Gastos Gerais'!$D$4:$D$1005),-('Gastos das Atividades'!AC$3&lt;='Gastos Gerais'!$E$4:$E$1005),-('Gastos Gerais'!$C$4:$C$1005)))</f>
        <v>0</v>
      </c>
      <c r="AD6" s="74">
        <f>IF($B6="",0,SUMPRODUCT(-('Gastos Gerais'!$F$4:$F$1005='Gastos das Atividades'!$B6),-('Gastos das Atividades'!AD$3&gt;='Gastos Gerais'!$D$4:$D$1005),-('Gastos das Atividades'!AD$3&lt;='Gastos Gerais'!$E$4:$E$1005),-('Gastos Gerais'!$C$4:$C$1005)))</f>
        <v>0</v>
      </c>
      <c r="AE6" s="74">
        <f>IF($B6="",0,SUMPRODUCT(-('Gastos Gerais'!$F$4:$F$1005='Gastos das Atividades'!$B6),-('Gastos das Atividades'!AE$3&gt;='Gastos Gerais'!$D$4:$D$1005),-('Gastos das Atividades'!AE$3&lt;='Gastos Gerais'!$E$4:$E$1005),-('Gastos Gerais'!$C$4:$C$1005)))</f>
        <v>0</v>
      </c>
      <c r="AF6" s="74">
        <f>IF($B6="",0,SUMPRODUCT(-('Gastos Gerais'!$F$4:$F$1005='Gastos das Atividades'!$B6),-('Gastos das Atividades'!AF$3&gt;='Gastos Gerais'!$D$4:$D$1005),-('Gastos das Atividades'!AF$3&lt;='Gastos Gerais'!$E$4:$E$1005),-('Gastos Gerais'!$C$4:$C$1005)))</f>
        <v>0</v>
      </c>
      <c r="AG6" s="74">
        <f>IF($B6="",0,SUMPRODUCT(-('Gastos Gerais'!$F$4:$F$1005='Gastos das Atividades'!$B6),-('Gastos das Atividades'!AG$3&gt;='Gastos Gerais'!$D$4:$D$1005),-('Gastos das Atividades'!AG$3&lt;='Gastos Gerais'!$E$4:$E$1005),-('Gastos Gerais'!$C$4:$C$1005)))</f>
        <v>0</v>
      </c>
      <c r="AH6" s="74">
        <f>IF($B6="",0,SUMPRODUCT(-('Gastos Gerais'!$F$4:$F$1005='Gastos das Atividades'!$B6),-('Gastos das Atividades'!AH$3&gt;='Gastos Gerais'!$D$4:$D$1005),-('Gastos das Atividades'!AH$3&lt;='Gastos Gerais'!$E$4:$E$1005),-('Gastos Gerais'!$C$4:$C$1005)))</f>
        <v>0</v>
      </c>
      <c r="AI6" s="74">
        <f>IF($B6="",0,SUMPRODUCT(-('Gastos Gerais'!$F$4:$F$1005='Gastos das Atividades'!$B6),-('Gastos das Atividades'!AI$3&gt;='Gastos Gerais'!$D$4:$D$1005),-('Gastos das Atividades'!AI$3&lt;='Gastos Gerais'!$E$4:$E$1005),-('Gastos Gerais'!$C$4:$C$1005)))</f>
        <v>0</v>
      </c>
      <c r="AJ6" s="74">
        <f>IF($B6="",0,SUMPRODUCT(-('Gastos Gerais'!$F$4:$F$1005='Gastos das Atividades'!$B6),-('Gastos das Atividades'!AJ$3&gt;='Gastos Gerais'!$D$4:$D$1005),-('Gastos das Atividades'!AJ$3&lt;='Gastos Gerais'!$E$4:$E$1005),-('Gastos Gerais'!$C$4:$C$1005)))</f>
        <v>0</v>
      </c>
      <c r="AK6" s="74">
        <f>IF($B6="",0,SUMPRODUCT(-('Gastos Gerais'!$F$4:$F$1005='Gastos das Atividades'!$B6),-('Gastos das Atividades'!AK$3&gt;='Gastos Gerais'!$D$4:$D$1005),-('Gastos das Atividades'!AK$3&lt;='Gastos Gerais'!$E$4:$E$1005),-('Gastos Gerais'!$C$4:$C$1005)))</f>
        <v>0</v>
      </c>
      <c r="AL6" s="74">
        <f>IF($B6="",0,SUMPRODUCT(-('Gastos Gerais'!$F$4:$F$1005='Gastos das Atividades'!$B6),-('Gastos das Atividades'!AL$3&gt;='Gastos Gerais'!$D$4:$D$1005),-('Gastos das Atividades'!AL$3&lt;='Gastos Gerais'!$E$4:$E$1005),-('Gastos Gerais'!$C$4:$C$1005)))</f>
        <v>0</v>
      </c>
      <c r="AM6" s="74">
        <f>IF($B6="",0,SUMPRODUCT(-('Gastos Gerais'!$F$4:$F$1005='Gastos das Atividades'!$B6),-('Gastos das Atividades'!AM$3&gt;='Gastos Gerais'!$D$4:$D$1005),-('Gastos das Atividades'!AM$3&lt;='Gastos Gerais'!$E$4:$E$1005),-('Gastos Gerais'!$C$4:$C$1005)))</f>
        <v>0</v>
      </c>
      <c r="AN6" s="74">
        <f>IF($B6="",0,SUMPRODUCT(-('Gastos Gerais'!$F$4:$F$1005='Gastos das Atividades'!$B6),-('Gastos das Atividades'!AN$3&gt;='Gastos Gerais'!$D$4:$D$1005),-('Gastos das Atividades'!AN$3&lt;='Gastos Gerais'!$E$4:$E$1005),-('Gastos Gerais'!$C$4:$C$1005)))</f>
        <v>0</v>
      </c>
      <c r="AO6" s="74">
        <f>IF($B6="",0,SUMPRODUCT(-('Gastos Gerais'!$F$4:$F$1005='Gastos das Atividades'!$B6),-('Gastos das Atividades'!AO$3&gt;='Gastos Gerais'!$D$4:$D$1005),-('Gastos das Atividades'!AO$3&lt;='Gastos Gerais'!$E$4:$E$1005),-('Gastos Gerais'!$C$4:$C$1005)))</f>
        <v>0</v>
      </c>
      <c r="AP6" s="74">
        <f>IF($B6="",0,SUMPRODUCT(-('Gastos Gerais'!$F$4:$F$1005='Gastos das Atividades'!$B6),-('Gastos das Atividades'!AP$3&gt;='Gastos Gerais'!$D$4:$D$1005),-('Gastos das Atividades'!AP$3&lt;='Gastos Gerais'!$E$4:$E$1005),-('Gastos Gerais'!$C$4:$C$1005)))</f>
        <v>0</v>
      </c>
      <c r="AQ6" s="74">
        <f>IF($B6="",0,SUMPRODUCT(-('Gastos Gerais'!$F$4:$F$1005='Gastos das Atividades'!$B6),-('Gastos das Atividades'!AQ$3&gt;='Gastos Gerais'!$D$4:$D$1005),-('Gastos das Atividades'!AQ$3&lt;='Gastos Gerais'!$E$4:$E$1005),-('Gastos Gerais'!$C$4:$C$1005)))</f>
        <v>0</v>
      </c>
      <c r="AR6" s="74">
        <f>IF($B6="",0,SUMPRODUCT(-('Gastos Gerais'!$F$4:$F$1005='Gastos das Atividades'!$B6),-('Gastos das Atividades'!AR$3&gt;='Gastos Gerais'!$D$4:$D$1005),-('Gastos das Atividades'!AR$3&lt;='Gastos Gerais'!$E$4:$E$1005),-('Gastos Gerais'!$C$4:$C$1005)))</f>
        <v>0</v>
      </c>
      <c r="AS6" s="74">
        <f>IF($B6="",0,SUMPRODUCT(-('Gastos Gerais'!$F$4:$F$1005='Gastos das Atividades'!$B6),-('Gastos das Atividades'!AS$3&gt;='Gastos Gerais'!$D$4:$D$1005),-('Gastos das Atividades'!AS$3&lt;='Gastos Gerais'!$E$4:$E$1005),-('Gastos Gerais'!$C$4:$C$1005)))</f>
        <v>0</v>
      </c>
      <c r="AT6" s="74">
        <f>IF($B6="",0,SUMPRODUCT(-('Gastos Gerais'!$F$4:$F$1005='Gastos das Atividades'!$B6),-('Gastos das Atividades'!AT$3&gt;='Gastos Gerais'!$D$4:$D$1005),-('Gastos das Atividades'!AT$3&lt;='Gastos Gerais'!$E$4:$E$1005),-('Gastos Gerais'!$C$4:$C$1005)))</f>
        <v>0</v>
      </c>
      <c r="AU6" s="74">
        <f>IF($B6="",0,SUMPRODUCT(-('Gastos Gerais'!$F$4:$F$1005='Gastos das Atividades'!$B6),-('Gastos das Atividades'!AU$3&gt;='Gastos Gerais'!$D$4:$D$1005),-('Gastos das Atividades'!AU$3&lt;='Gastos Gerais'!$E$4:$E$1005),-('Gastos Gerais'!$C$4:$C$1005)))</f>
        <v>0</v>
      </c>
      <c r="AV6" s="74">
        <f>IF($B6="",0,SUMPRODUCT(-('Gastos Gerais'!$F$4:$F$1005='Gastos das Atividades'!$B6),-('Gastos das Atividades'!AV$3&gt;='Gastos Gerais'!$D$4:$D$1005),-('Gastos das Atividades'!AV$3&lt;='Gastos Gerais'!$E$4:$E$1005),-('Gastos Gerais'!$C$4:$C$1005)))</f>
        <v>0</v>
      </c>
      <c r="AW6" s="74">
        <f>IF($B6="",0,SUMPRODUCT(-('Gastos Gerais'!$F$4:$F$1005='Gastos das Atividades'!$B6),-('Gastos das Atividades'!AW$3&gt;='Gastos Gerais'!$D$4:$D$1005),-('Gastos das Atividades'!AW$3&lt;='Gastos Gerais'!$E$4:$E$1005),-('Gastos Gerais'!$C$4:$C$1005)))</f>
        <v>0</v>
      </c>
      <c r="AX6" s="74">
        <f>IF($B6="",0,SUMPRODUCT(-('Gastos Gerais'!$F$4:$F$1005='Gastos das Atividades'!$B6),-('Gastos das Atividades'!AX$3&gt;='Gastos Gerais'!$D$4:$D$1005),-('Gastos das Atividades'!AX$3&lt;='Gastos Gerais'!$E$4:$E$1005),-('Gastos Gerais'!$C$4:$C$1005)))</f>
        <v>0</v>
      </c>
      <c r="AY6" s="74">
        <f>IF($B6="",0,SUMPRODUCT(-('Gastos Gerais'!$F$4:$F$1005='Gastos das Atividades'!$B6),-('Gastos das Atividades'!AY$3&gt;='Gastos Gerais'!$D$4:$D$1005),-('Gastos das Atividades'!AY$3&lt;='Gastos Gerais'!$E$4:$E$1005),-('Gastos Gerais'!$C$4:$C$1005)))</f>
        <v>0</v>
      </c>
      <c r="AZ6" s="74">
        <f>IF($B6="",0,SUMPRODUCT(-('Gastos Gerais'!$F$4:$F$1005='Gastos das Atividades'!$B6),-('Gastos das Atividades'!AZ$3&gt;='Gastos Gerais'!$D$4:$D$1005),-('Gastos das Atividades'!AZ$3&lt;='Gastos Gerais'!$E$4:$E$1005),-('Gastos Gerais'!$C$4:$C$1005)))</f>
        <v>0</v>
      </c>
      <c r="BA6" s="74">
        <f>IF($B6="",0,SUMPRODUCT(-('Gastos Gerais'!$F$4:$F$1005='Gastos das Atividades'!$B6),-('Gastos das Atividades'!BA$3&gt;='Gastos Gerais'!$D$4:$D$1005),-('Gastos das Atividades'!BA$3&lt;='Gastos Gerais'!$E$4:$E$1005),-('Gastos Gerais'!$C$4:$C$1005)))</f>
        <v>0</v>
      </c>
      <c r="BB6" s="74">
        <f>IF($B6="",0,SUMPRODUCT(-('Gastos Gerais'!$F$4:$F$1005='Gastos das Atividades'!$B6),-('Gastos das Atividades'!BB$3&gt;='Gastos Gerais'!$D$4:$D$1005),-('Gastos das Atividades'!BB$3&lt;='Gastos Gerais'!$E$4:$E$1005),-('Gastos Gerais'!$C$4:$C$1005)))</f>
        <v>0</v>
      </c>
      <c r="BC6" s="74">
        <f>IF($B6="",0,SUMPRODUCT(-('Gastos Gerais'!$F$4:$F$1005='Gastos das Atividades'!$B6),-('Gastos das Atividades'!BC$3&gt;='Gastos Gerais'!$D$4:$D$1005),-('Gastos das Atividades'!BC$3&lt;='Gastos Gerais'!$E$4:$E$1005),-('Gastos Gerais'!$C$4:$C$1005)))</f>
        <v>0</v>
      </c>
      <c r="BD6" s="74">
        <f>IF($B6="",0,SUMPRODUCT(-('Gastos Gerais'!$F$4:$F$1005='Gastos das Atividades'!$B6),-('Gastos das Atividades'!BD$3&gt;='Gastos Gerais'!$D$4:$D$1005),-('Gastos das Atividades'!BD$3&lt;='Gastos Gerais'!$E$4:$E$1005),-('Gastos Gerais'!$C$4:$C$1005)))</f>
        <v>0</v>
      </c>
      <c r="BE6" s="74">
        <f>IF($B6="",0,SUMPRODUCT(-('Gastos Gerais'!$F$4:$F$1005='Gastos das Atividades'!$B6),-('Gastos das Atividades'!BE$3&gt;='Gastos Gerais'!$D$4:$D$1005),-('Gastos das Atividades'!BE$3&lt;='Gastos Gerais'!$E$4:$E$1005),-('Gastos Gerais'!$C$4:$C$1005)))</f>
        <v>0</v>
      </c>
      <c r="BF6" s="74">
        <f>IF($B6="",0,SUMPRODUCT(-('Gastos Gerais'!$F$4:$F$1005='Gastos das Atividades'!$B6),-('Gastos das Atividades'!BF$3&gt;='Gastos Gerais'!$D$4:$D$1005),-('Gastos das Atividades'!BF$3&lt;='Gastos Gerais'!$E$4:$E$1005),-('Gastos Gerais'!$C$4:$C$1005)))</f>
        <v>0</v>
      </c>
      <c r="BG6" s="74">
        <f>IF($B6="",0,SUMPRODUCT(-('Gastos Gerais'!$F$4:$F$1005='Gastos das Atividades'!$B6),-('Gastos das Atividades'!BG$3&gt;='Gastos Gerais'!$D$4:$D$1005),-('Gastos das Atividades'!BG$3&lt;='Gastos Gerais'!$E$4:$E$1005),-('Gastos Gerais'!$C$4:$C$1005)))</f>
        <v>0</v>
      </c>
      <c r="BH6" s="74">
        <f>IF($B6="",0,SUMPRODUCT(-('Gastos Gerais'!$F$4:$F$1005='Gastos das Atividades'!$B6),-('Gastos das Atividades'!BH$3&gt;='Gastos Gerais'!$D$4:$D$1005),-('Gastos das Atividades'!BH$3&lt;='Gastos Gerais'!$E$4:$E$1005),-('Gastos Gerais'!$C$4:$C$1005)))</f>
        <v>0</v>
      </c>
      <c r="BI6" s="74">
        <f>IF($B6="",0,SUMPRODUCT(-('Gastos Gerais'!$F$4:$F$1005='Gastos das Atividades'!$B6),-('Gastos das Atividades'!BI$3&gt;='Gastos Gerais'!$D$4:$D$1005),-('Gastos das Atividades'!BI$3&lt;='Gastos Gerais'!$E$4:$E$1005),-('Gastos Gerais'!$C$4:$C$1005)))</f>
        <v>0</v>
      </c>
      <c r="BJ6" s="74">
        <f>IF($B6="",0,SUMPRODUCT(-('Gastos Gerais'!$F$4:$F$1005='Gastos das Atividades'!$B6),-('Gastos das Atividades'!BJ$3&gt;='Gastos Gerais'!$D$4:$D$1005),-('Gastos das Atividades'!BJ$3&lt;='Gastos Gerais'!$E$4:$E$1005),-('Gastos Gerais'!$C$4:$C$1005)))</f>
        <v>0</v>
      </c>
      <c r="BK6" s="74">
        <f>IF($B6="",0,SUMPRODUCT(-('Gastos Gerais'!$F$4:$F$1005='Gastos das Atividades'!$B6),-('Gastos das Atividades'!BK$3&gt;='Gastos Gerais'!$D$4:$D$1005),-('Gastos das Atividades'!BK$3&lt;='Gastos Gerais'!$E$4:$E$1005),-('Gastos Gerais'!$C$4:$C$1005)))</f>
        <v>0</v>
      </c>
      <c r="BL6" s="74">
        <f>IF($B6="",0,SUMPRODUCT(-('Gastos Gerais'!$F$4:$F$1005='Gastos das Atividades'!$B6),-('Gastos das Atividades'!BL$3&gt;='Gastos Gerais'!$D$4:$D$1005),-('Gastos das Atividades'!BL$3&lt;='Gastos Gerais'!$E$4:$E$1005),-('Gastos Gerais'!$C$4:$C$1005)))</f>
        <v>0</v>
      </c>
      <c r="BM6" s="74">
        <f>IF($B6="",0,SUMPRODUCT(-('Gastos Gerais'!$F$4:$F$1005='Gastos das Atividades'!$B6),-('Gastos das Atividades'!BM$3&gt;='Gastos Gerais'!$D$4:$D$1005),-('Gastos das Atividades'!BM$3&lt;='Gastos Gerais'!$E$4:$E$1005),-('Gastos Gerais'!$C$4:$C$1005)))</f>
        <v>0</v>
      </c>
      <c r="BN6" s="74">
        <f>IF($B6="",0,SUMPRODUCT(-('Gastos Gerais'!$F$4:$F$1005='Gastos das Atividades'!$B6),-('Gastos das Atividades'!BN$3&gt;='Gastos Gerais'!$D$4:$D$1005),-('Gastos das Atividades'!BN$3&lt;='Gastos Gerais'!$E$4:$E$1005),-('Gastos Gerais'!$C$4:$C$1005)))</f>
        <v>0</v>
      </c>
      <c r="BO6" s="74">
        <f>IF($B6="",0,SUMPRODUCT(-('Gastos Gerais'!$F$4:$F$1005='Gastos das Atividades'!$B6),-('Gastos das Atividades'!BO$3&gt;='Gastos Gerais'!$D$4:$D$1005),-('Gastos das Atividades'!BO$3&lt;='Gastos Gerais'!$E$4:$E$1005),-('Gastos Gerais'!$C$4:$C$1005)))</f>
        <v>0</v>
      </c>
      <c r="BP6" s="74">
        <f>IF($B6="",0,SUMPRODUCT(-('Gastos Gerais'!$F$4:$F$1005='Gastos das Atividades'!$B6),-('Gastos das Atividades'!BP$3&gt;='Gastos Gerais'!$D$4:$D$1005),-('Gastos das Atividades'!BP$3&lt;='Gastos Gerais'!$E$4:$E$1005),-('Gastos Gerais'!$C$4:$C$1005)))</f>
        <v>0</v>
      </c>
      <c r="BQ6" s="74">
        <f>IF($B6="",0,SUMPRODUCT(-('Gastos Gerais'!$F$4:$F$1005='Gastos das Atividades'!$B6),-('Gastos das Atividades'!BQ$3&gt;='Gastos Gerais'!$D$4:$D$1005),-('Gastos das Atividades'!BQ$3&lt;='Gastos Gerais'!$E$4:$E$1005),-('Gastos Gerais'!$C$4:$C$1005)))</f>
        <v>0</v>
      </c>
      <c r="BR6" s="74">
        <f>IF($B6="",0,SUMPRODUCT(-('Gastos Gerais'!$F$4:$F$1005='Gastos das Atividades'!$B6),-('Gastos das Atividades'!BR$3&gt;='Gastos Gerais'!$D$4:$D$1005),-('Gastos das Atividades'!BR$3&lt;='Gastos Gerais'!$E$4:$E$1005),-('Gastos Gerais'!$C$4:$C$1005)))</f>
        <v>0</v>
      </c>
      <c r="BS6" s="74">
        <f>IF($B6="",0,SUMPRODUCT(-('Gastos Gerais'!$F$4:$F$1005='Gastos das Atividades'!$B6),-('Gastos das Atividades'!BS$3&gt;='Gastos Gerais'!$D$4:$D$1005),-('Gastos das Atividades'!BS$3&lt;='Gastos Gerais'!$E$4:$E$1005),-('Gastos Gerais'!$C$4:$C$1005)))</f>
        <v>0</v>
      </c>
      <c r="BT6" s="74">
        <f>IF($B6="",0,SUMPRODUCT(-('Gastos Gerais'!$F$4:$F$1005='Gastos das Atividades'!$B6),-('Gastos das Atividades'!BT$3&gt;='Gastos Gerais'!$D$4:$D$1005),-('Gastos das Atividades'!BT$3&lt;='Gastos Gerais'!$E$4:$E$1005),-('Gastos Gerais'!$C$4:$C$1005)))</f>
        <v>0</v>
      </c>
      <c r="BU6" s="74">
        <f>IF($B6="",0,SUMPRODUCT(-('Gastos Gerais'!$F$4:$F$1005='Gastos das Atividades'!$B6),-('Gastos das Atividades'!BU$3&gt;='Gastos Gerais'!$D$4:$D$1005),-('Gastos das Atividades'!BU$3&lt;='Gastos Gerais'!$E$4:$E$1005),-('Gastos Gerais'!$C$4:$C$1005)))</f>
        <v>0</v>
      </c>
      <c r="BV6" s="74">
        <f>IF($B6="",0,SUMPRODUCT(-('Gastos Gerais'!$F$4:$F$1005='Gastos das Atividades'!$B6),-('Gastos das Atividades'!BV$3&gt;='Gastos Gerais'!$D$4:$D$1005),-('Gastos das Atividades'!BV$3&lt;='Gastos Gerais'!$E$4:$E$1005),-('Gastos Gerais'!$C$4:$C$1005)))</f>
        <v>0</v>
      </c>
      <c r="BW6" s="74">
        <f>IF($B6="",0,SUMPRODUCT(-('Gastos Gerais'!$F$4:$F$1005='Gastos das Atividades'!$B6),-('Gastos das Atividades'!BW$3&gt;='Gastos Gerais'!$D$4:$D$1005),-('Gastos das Atividades'!BW$3&lt;='Gastos Gerais'!$E$4:$E$1005),-('Gastos Gerais'!$C$4:$C$1005)))</f>
        <v>0</v>
      </c>
      <c r="BX6" s="74">
        <f>IF($B6="",0,SUMPRODUCT(-('Gastos Gerais'!$F$4:$F$1005='Gastos das Atividades'!$B6),-('Gastos das Atividades'!BX$3&gt;='Gastos Gerais'!$D$4:$D$1005),-('Gastos das Atividades'!BX$3&lt;='Gastos Gerais'!$E$4:$E$1005),-('Gastos Gerais'!$C$4:$C$1005)))</f>
        <v>0</v>
      </c>
    </row>
    <row r="7" spans="1:77" hidden="1" x14ac:dyDescent="0.2">
      <c r="A7" s="141">
        <v>4</v>
      </c>
      <c r="B7" s="159"/>
      <c r="C7" s="301">
        <v>0</v>
      </c>
      <c r="D7" s="352">
        <f t="shared" si="9"/>
        <v>0</v>
      </c>
      <c r="E7" s="139">
        <f t="shared" si="10"/>
        <v>0</v>
      </c>
      <c r="F7" s="74">
        <f t="shared" si="2"/>
        <v>0</v>
      </c>
      <c r="G7" s="74">
        <f t="shared" si="2"/>
        <v>0</v>
      </c>
      <c r="H7" s="74">
        <f t="shared" si="2"/>
        <v>0</v>
      </c>
      <c r="I7" s="74">
        <f t="shared" si="2"/>
        <v>0</v>
      </c>
      <c r="J7" s="140">
        <f t="shared" si="3"/>
        <v>0</v>
      </c>
      <c r="K7" s="77">
        <f t="shared" si="4"/>
        <v>0</v>
      </c>
      <c r="L7" s="77">
        <f t="shared" si="5"/>
        <v>0</v>
      </c>
      <c r="M7" s="77">
        <f t="shared" si="6"/>
        <v>0</v>
      </c>
      <c r="N7" s="77">
        <f t="shared" si="11"/>
        <v>0</v>
      </c>
      <c r="O7" s="77">
        <f t="shared" si="12"/>
        <v>0</v>
      </c>
      <c r="P7" s="205">
        <f t="shared" si="8"/>
        <v>0</v>
      </c>
      <c r="Q7" s="74">
        <f>IF($B7="",0,SUMPRODUCT(-('Gastos Gerais'!$F$4:$F$1005='Gastos das Atividades'!$B7),-('Gastos das Atividades'!Q$3&gt;='Gastos Gerais'!$D$4:$D$1005),-('Gastos das Atividades'!Q$3&lt;='Gastos Gerais'!$E$4:$E$1005),-('Gastos Gerais'!$C$4:$C$1005)))</f>
        <v>0</v>
      </c>
      <c r="R7" s="74">
        <f>IF($B7="",0,SUMPRODUCT(-('Gastos Gerais'!$F$4:$F$1005='Gastos das Atividades'!$B7),-('Gastos das Atividades'!R$3&gt;='Gastos Gerais'!$D$4:$D$1005),-('Gastos das Atividades'!R$3&lt;='Gastos Gerais'!$E$4:$E$1005),-('Gastos Gerais'!$C$4:$C$1005)))</f>
        <v>0</v>
      </c>
      <c r="S7" s="74">
        <f>IF($B7="",0,SUMPRODUCT(-('Gastos Gerais'!$F$4:$F$1005='Gastos das Atividades'!$B7),-('Gastos das Atividades'!S$3&gt;='Gastos Gerais'!$D$4:$D$1005),-('Gastos das Atividades'!S$3&lt;='Gastos Gerais'!$E$4:$E$1005),-('Gastos Gerais'!$C$4:$C$1005)))</f>
        <v>0</v>
      </c>
      <c r="T7" s="74">
        <f>IF($B7="",0,SUMPRODUCT(-('Gastos Gerais'!$F$4:$F$1005='Gastos das Atividades'!$B7),-('Gastos das Atividades'!T$3&gt;='Gastos Gerais'!$D$4:$D$1005),-('Gastos das Atividades'!T$3&lt;='Gastos Gerais'!$E$4:$E$1005),-('Gastos Gerais'!$C$4:$C$1005)))</f>
        <v>0</v>
      </c>
      <c r="U7" s="74">
        <f>IF($B7="",0,SUMPRODUCT(-('Gastos Gerais'!$F$4:$F$1005='Gastos das Atividades'!$B7),-('Gastos das Atividades'!U$3&gt;='Gastos Gerais'!$D$4:$D$1005),-('Gastos das Atividades'!U$3&lt;='Gastos Gerais'!$E$4:$E$1005),-('Gastos Gerais'!$C$4:$C$1005)))</f>
        <v>0</v>
      </c>
      <c r="V7" s="74">
        <f>IF($B7="",0,SUMPRODUCT(-('Gastos Gerais'!$F$4:$F$1005='Gastos das Atividades'!$B7),-('Gastos das Atividades'!V$3&gt;='Gastos Gerais'!$D$4:$D$1005),-('Gastos das Atividades'!V$3&lt;='Gastos Gerais'!$E$4:$E$1005),-('Gastos Gerais'!$C$4:$C$1005)))</f>
        <v>0</v>
      </c>
      <c r="W7" s="74">
        <f>IF($B7="",0,SUMPRODUCT(-('Gastos Gerais'!$F$4:$F$1005='Gastos das Atividades'!$B7),-('Gastos das Atividades'!W$3&gt;='Gastos Gerais'!$D$4:$D$1005),-('Gastos das Atividades'!W$3&lt;='Gastos Gerais'!$E$4:$E$1005),-('Gastos Gerais'!$C$4:$C$1005)))</f>
        <v>0</v>
      </c>
      <c r="X7" s="74">
        <f>IF($B7="",0,SUMPRODUCT(-('Gastos Gerais'!$F$4:$F$1005='Gastos das Atividades'!$B7),-('Gastos das Atividades'!X$3&gt;='Gastos Gerais'!$D$4:$D$1005),-('Gastos das Atividades'!X$3&lt;='Gastos Gerais'!$E$4:$E$1005),-('Gastos Gerais'!$C$4:$C$1005)))</f>
        <v>0</v>
      </c>
      <c r="Y7" s="74">
        <f>IF($B7="",0,SUMPRODUCT(-('Gastos Gerais'!$F$4:$F$1005='Gastos das Atividades'!$B7),-('Gastos das Atividades'!Y$3&gt;='Gastos Gerais'!$D$4:$D$1005),-('Gastos das Atividades'!Y$3&lt;='Gastos Gerais'!$E$4:$E$1005),-('Gastos Gerais'!$C$4:$C$1005)))</f>
        <v>0</v>
      </c>
      <c r="Z7" s="74">
        <f>IF($B7="",0,SUMPRODUCT(-('Gastos Gerais'!$F$4:$F$1005='Gastos das Atividades'!$B7),-('Gastos das Atividades'!Z$3&gt;='Gastos Gerais'!$D$4:$D$1005),-('Gastos das Atividades'!Z$3&lt;='Gastos Gerais'!$E$4:$E$1005),-('Gastos Gerais'!$C$4:$C$1005)))</f>
        <v>0</v>
      </c>
      <c r="AA7" s="74">
        <f>IF($B7="",0,SUMPRODUCT(-('Gastos Gerais'!$F$4:$F$1005='Gastos das Atividades'!$B7),-('Gastos das Atividades'!AA$3&gt;='Gastos Gerais'!$D$4:$D$1005),-('Gastos das Atividades'!AA$3&lt;='Gastos Gerais'!$E$4:$E$1005),-('Gastos Gerais'!$C$4:$C$1005)))</f>
        <v>0</v>
      </c>
      <c r="AB7" s="74">
        <f>IF($B7="",0,SUMPRODUCT(-('Gastos Gerais'!$F$4:$F$1005='Gastos das Atividades'!$B7),-('Gastos das Atividades'!AB$3&gt;='Gastos Gerais'!$D$4:$D$1005),-('Gastos das Atividades'!AB$3&lt;='Gastos Gerais'!$E$4:$E$1005),-('Gastos Gerais'!$C$4:$C$1005)))</f>
        <v>0</v>
      </c>
      <c r="AC7" s="74">
        <f>IF($B7="",0,SUMPRODUCT(-('Gastos Gerais'!$F$4:$F$1005='Gastos das Atividades'!$B7),-('Gastos das Atividades'!AC$3&gt;='Gastos Gerais'!$D$4:$D$1005),-('Gastos das Atividades'!AC$3&lt;='Gastos Gerais'!$E$4:$E$1005),-('Gastos Gerais'!$C$4:$C$1005)))</f>
        <v>0</v>
      </c>
      <c r="AD7" s="74">
        <f>IF($B7="",0,SUMPRODUCT(-('Gastos Gerais'!$F$4:$F$1005='Gastos das Atividades'!$B7),-('Gastos das Atividades'!AD$3&gt;='Gastos Gerais'!$D$4:$D$1005),-('Gastos das Atividades'!AD$3&lt;='Gastos Gerais'!$E$4:$E$1005),-('Gastos Gerais'!$C$4:$C$1005)))</f>
        <v>0</v>
      </c>
      <c r="AE7" s="74">
        <f>IF($B7="",0,SUMPRODUCT(-('Gastos Gerais'!$F$4:$F$1005='Gastos das Atividades'!$B7),-('Gastos das Atividades'!AE$3&gt;='Gastos Gerais'!$D$4:$D$1005),-('Gastos das Atividades'!AE$3&lt;='Gastos Gerais'!$E$4:$E$1005),-('Gastos Gerais'!$C$4:$C$1005)))</f>
        <v>0</v>
      </c>
      <c r="AF7" s="74">
        <f>IF($B7="",0,SUMPRODUCT(-('Gastos Gerais'!$F$4:$F$1005='Gastos das Atividades'!$B7),-('Gastos das Atividades'!AF$3&gt;='Gastos Gerais'!$D$4:$D$1005),-('Gastos das Atividades'!AF$3&lt;='Gastos Gerais'!$E$4:$E$1005),-('Gastos Gerais'!$C$4:$C$1005)))</f>
        <v>0</v>
      </c>
      <c r="AG7" s="74">
        <f>IF($B7="",0,SUMPRODUCT(-('Gastos Gerais'!$F$4:$F$1005='Gastos das Atividades'!$B7),-('Gastos das Atividades'!AG$3&gt;='Gastos Gerais'!$D$4:$D$1005),-('Gastos das Atividades'!AG$3&lt;='Gastos Gerais'!$E$4:$E$1005),-('Gastos Gerais'!$C$4:$C$1005)))</f>
        <v>0</v>
      </c>
      <c r="AH7" s="74">
        <f>IF($B7="",0,SUMPRODUCT(-('Gastos Gerais'!$F$4:$F$1005='Gastos das Atividades'!$B7),-('Gastos das Atividades'!AH$3&gt;='Gastos Gerais'!$D$4:$D$1005),-('Gastos das Atividades'!AH$3&lt;='Gastos Gerais'!$E$4:$E$1005),-('Gastos Gerais'!$C$4:$C$1005)))</f>
        <v>0</v>
      </c>
      <c r="AI7" s="74">
        <f>IF($B7="",0,SUMPRODUCT(-('Gastos Gerais'!$F$4:$F$1005='Gastos das Atividades'!$B7),-('Gastos das Atividades'!AI$3&gt;='Gastos Gerais'!$D$4:$D$1005),-('Gastos das Atividades'!AI$3&lt;='Gastos Gerais'!$E$4:$E$1005),-('Gastos Gerais'!$C$4:$C$1005)))</f>
        <v>0</v>
      </c>
      <c r="AJ7" s="74">
        <f>IF($B7="",0,SUMPRODUCT(-('Gastos Gerais'!$F$4:$F$1005='Gastos das Atividades'!$B7),-('Gastos das Atividades'!AJ$3&gt;='Gastos Gerais'!$D$4:$D$1005),-('Gastos das Atividades'!AJ$3&lt;='Gastos Gerais'!$E$4:$E$1005),-('Gastos Gerais'!$C$4:$C$1005)))</f>
        <v>0</v>
      </c>
      <c r="AK7" s="74">
        <f>IF($B7="",0,SUMPRODUCT(-('Gastos Gerais'!$F$4:$F$1005='Gastos das Atividades'!$B7),-('Gastos das Atividades'!AK$3&gt;='Gastos Gerais'!$D$4:$D$1005),-('Gastos das Atividades'!AK$3&lt;='Gastos Gerais'!$E$4:$E$1005),-('Gastos Gerais'!$C$4:$C$1005)))</f>
        <v>0</v>
      </c>
      <c r="AL7" s="74">
        <f>IF($B7="",0,SUMPRODUCT(-('Gastos Gerais'!$F$4:$F$1005='Gastos das Atividades'!$B7),-('Gastos das Atividades'!AL$3&gt;='Gastos Gerais'!$D$4:$D$1005),-('Gastos das Atividades'!AL$3&lt;='Gastos Gerais'!$E$4:$E$1005),-('Gastos Gerais'!$C$4:$C$1005)))</f>
        <v>0</v>
      </c>
      <c r="AM7" s="74">
        <f>IF($B7="",0,SUMPRODUCT(-('Gastos Gerais'!$F$4:$F$1005='Gastos das Atividades'!$B7),-('Gastos das Atividades'!AM$3&gt;='Gastos Gerais'!$D$4:$D$1005),-('Gastos das Atividades'!AM$3&lt;='Gastos Gerais'!$E$4:$E$1005),-('Gastos Gerais'!$C$4:$C$1005)))</f>
        <v>0</v>
      </c>
      <c r="AN7" s="74">
        <f>IF($B7="",0,SUMPRODUCT(-('Gastos Gerais'!$F$4:$F$1005='Gastos das Atividades'!$B7),-('Gastos das Atividades'!AN$3&gt;='Gastos Gerais'!$D$4:$D$1005),-('Gastos das Atividades'!AN$3&lt;='Gastos Gerais'!$E$4:$E$1005),-('Gastos Gerais'!$C$4:$C$1005)))</f>
        <v>0</v>
      </c>
      <c r="AO7" s="74">
        <f>IF($B7="",0,SUMPRODUCT(-('Gastos Gerais'!$F$4:$F$1005='Gastos das Atividades'!$B7),-('Gastos das Atividades'!AO$3&gt;='Gastos Gerais'!$D$4:$D$1005),-('Gastos das Atividades'!AO$3&lt;='Gastos Gerais'!$E$4:$E$1005),-('Gastos Gerais'!$C$4:$C$1005)))</f>
        <v>0</v>
      </c>
      <c r="AP7" s="74">
        <f>IF($B7="",0,SUMPRODUCT(-('Gastos Gerais'!$F$4:$F$1005='Gastos das Atividades'!$B7),-('Gastos das Atividades'!AP$3&gt;='Gastos Gerais'!$D$4:$D$1005),-('Gastos das Atividades'!AP$3&lt;='Gastos Gerais'!$E$4:$E$1005),-('Gastos Gerais'!$C$4:$C$1005)))</f>
        <v>0</v>
      </c>
      <c r="AQ7" s="74">
        <f>IF($B7="",0,SUMPRODUCT(-('Gastos Gerais'!$F$4:$F$1005='Gastos das Atividades'!$B7),-('Gastos das Atividades'!AQ$3&gt;='Gastos Gerais'!$D$4:$D$1005),-('Gastos das Atividades'!AQ$3&lt;='Gastos Gerais'!$E$4:$E$1005),-('Gastos Gerais'!$C$4:$C$1005)))</f>
        <v>0</v>
      </c>
      <c r="AR7" s="74">
        <f>IF($B7="",0,SUMPRODUCT(-('Gastos Gerais'!$F$4:$F$1005='Gastos das Atividades'!$B7),-('Gastos das Atividades'!AR$3&gt;='Gastos Gerais'!$D$4:$D$1005),-('Gastos das Atividades'!AR$3&lt;='Gastos Gerais'!$E$4:$E$1005),-('Gastos Gerais'!$C$4:$C$1005)))</f>
        <v>0</v>
      </c>
      <c r="AS7" s="74">
        <f>IF($B7="",0,SUMPRODUCT(-('Gastos Gerais'!$F$4:$F$1005='Gastos das Atividades'!$B7),-('Gastos das Atividades'!AS$3&gt;='Gastos Gerais'!$D$4:$D$1005),-('Gastos das Atividades'!AS$3&lt;='Gastos Gerais'!$E$4:$E$1005),-('Gastos Gerais'!$C$4:$C$1005)))</f>
        <v>0</v>
      </c>
      <c r="AT7" s="74">
        <f>IF($B7="",0,SUMPRODUCT(-('Gastos Gerais'!$F$4:$F$1005='Gastos das Atividades'!$B7),-('Gastos das Atividades'!AT$3&gt;='Gastos Gerais'!$D$4:$D$1005),-('Gastos das Atividades'!AT$3&lt;='Gastos Gerais'!$E$4:$E$1005),-('Gastos Gerais'!$C$4:$C$1005)))</f>
        <v>0</v>
      </c>
      <c r="AU7" s="74">
        <f>IF($B7="",0,SUMPRODUCT(-('Gastos Gerais'!$F$4:$F$1005='Gastos das Atividades'!$B7),-('Gastos das Atividades'!AU$3&gt;='Gastos Gerais'!$D$4:$D$1005),-('Gastos das Atividades'!AU$3&lt;='Gastos Gerais'!$E$4:$E$1005),-('Gastos Gerais'!$C$4:$C$1005)))</f>
        <v>0</v>
      </c>
      <c r="AV7" s="74">
        <f>IF($B7="",0,SUMPRODUCT(-('Gastos Gerais'!$F$4:$F$1005='Gastos das Atividades'!$B7),-('Gastos das Atividades'!AV$3&gt;='Gastos Gerais'!$D$4:$D$1005),-('Gastos das Atividades'!AV$3&lt;='Gastos Gerais'!$E$4:$E$1005),-('Gastos Gerais'!$C$4:$C$1005)))</f>
        <v>0</v>
      </c>
      <c r="AW7" s="74">
        <f>IF($B7="",0,SUMPRODUCT(-('Gastos Gerais'!$F$4:$F$1005='Gastos das Atividades'!$B7),-('Gastos das Atividades'!AW$3&gt;='Gastos Gerais'!$D$4:$D$1005),-('Gastos das Atividades'!AW$3&lt;='Gastos Gerais'!$E$4:$E$1005),-('Gastos Gerais'!$C$4:$C$1005)))</f>
        <v>0</v>
      </c>
      <c r="AX7" s="74">
        <f>IF($B7="",0,SUMPRODUCT(-('Gastos Gerais'!$F$4:$F$1005='Gastos das Atividades'!$B7),-('Gastos das Atividades'!AX$3&gt;='Gastos Gerais'!$D$4:$D$1005),-('Gastos das Atividades'!AX$3&lt;='Gastos Gerais'!$E$4:$E$1005),-('Gastos Gerais'!$C$4:$C$1005)))</f>
        <v>0</v>
      </c>
      <c r="AY7" s="74">
        <f>IF($B7="",0,SUMPRODUCT(-('Gastos Gerais'!$F$4:$F$1005='Gastos das Atividades'!$B7),-('Gastos das Atividades'!AY$3&gt;='Gastos Gerais'!$D$4:$D$1005),-('Gastos das Atividades'!AY$3&lt;='Gastos Gerais'!$E$4:$E$1005),-('Gastos Gerais'!$C$4:$C$1005)))</f>
        <v>0</v>
      </c>
      <c r="AZ7" s="74">
        <f>IF($B7="",0,SUMPRODUCT(-('Gastos Gerais'!$F$4:$F$1005='Gastos das Atividades'!$B7),-('Gastos das Atividades'!AZ$3&gt;='Gastos Gerais'!$D$4:$D$1005),-('Gastos das Atividades'!AZ$3&lt;='Gastos Gerais'!$E$4:$E$1005),-('Gastos Gerais'!$C$4:$C$1005)))</f>
        <v>0</v>
      </c>
      <c r="BA7" s="74">
        <f>IF($B7="",0,SUMPRODUCT(-('Gastos Gerais'!$F$4:$F$1005='Gastos das Atividades'!$B7),-('Gastos das Atividades'!BA$3&gt;='Gastos Gerais'!$D$4:$D$1005),-('Gastos das Atividades'!BA$3&lt;='Gastos Gerais'!$E$4:$E$1005),-('Gastos Gerais'!$C$4:$C$1005)))</f>
        <v>0</v>
      </c>
      <c r="BB7" s="74">
        <f>IF($B7="",0,SUMPRODUCT(-('Gastos Gerais'!$F$4:$F$1005='Gastos das Atividades'!$B7),-('Gastos das Atividades'!BB$3&gt;='Gastos Gerais'!$D$4:$D$1005),-('Gastos das Atividades'!BB$3&lt;='Gastos Gerais'!$E$4:$E$1005),-('Gastos Gerais'!$C$4:$C$1005)))</f>
        <v>0</v>
      </c>
      <c r="BC7" s="74">
        <f>IF($B7="",0,SUMPRODUCT(-('Gastos Gerais'!$F$4:$F$1005='Gastos das Atividades'!$B7),-('Gastos das Atividades'!BC$3&gt;='Gastos Gerais'!$D$4:$D$1005),-('Gastos das Atividades'!BC$3&lt;='Gastos Gerais'!$E$4:$E$1005),-('Gastos Gerais'!$C$4:$C$1005)))</f>
        <v>0</v>
      </c>
      <c r="BD7" s="74">
        <f>IF($B7="",0,SUMPRODUCT(-('Gastos Gerais'!$F$4:$F$1005='Gastos das Atividades'!$B7),-('Gastos das Atividades'!BD$3&gt;='Gastos Gerais'!$D$4:$D$1005),-('Gastos das Atividades'!BD$3&lt;='Gastos Gerais'!$E$4:$E$1005),-('Gastos Gerais'!$C$4:$C$1005)))</f>
        <v>0</v>
      </c>
      <c r="BE7" s="74">
        <f>IF($B7="",0,SUMPRODUCT(-('Gastos Gerais'!$F$4:$F$1005='Gastos das Atividades'!$B7),-('Gastos das Atividades'!BE$3&gt;='Gastos Gerais'!$D$4:$D$1005),-('Gastos das Atividades'!BE$3&lt;='Gastos Gerais'!$E$4:$E$1005),-('Gastos Gerais'!$C$4:$C$1005)))</f>
        <v>0</v>
      </c>
      <c r="BF7" s="74">
        <f>IF($B7="",0,SUMPRODUCT(-('Gastos Gerais'!$F$4:$F$1005='Gastos das Atividades'!$B7),-('Gastos das Atividades'!BF$3&gt;='Gastos Gerais'!$D$4:$D$1005),-('Gastos das Atividades'!BF$3&lt;='Gastos Gerais'!$E$4:$E$1005),-('Gastos Gerais'!$C$4:$C$1005)))</f>
        <v>0</v>
      </c>
      <c r="BG7" s="74">
        <f>IF($B7="",0,SUMPRODUCT(-('Gastos Gerais'!$F$4:$F$1005='Gastos das Atividades'!$B7),-('Gastos das Atividades'!BG$3&gt;='Gastos Gerais'!$D$4:$D$1005),-('Gastos das Atividades'!BG$3&lt;='Gastos Gerais'!$E$4:$E$1005),-('Gastos Gerais'!$C$4:$C$1005)))</f>
        <v>0</v>
      </c>
      <c r="BH7" s="74">
        <f>IF($B7="",0,SUMPRODUCT(-('Gastos Gerais'!$F$4:$F$1005='Gastos das Atividades'!$B7),-('Gastos das Atividades'!BH$3&gt;='Gastos Gerais'!$D$4:$D$1005),-('Gastos das Atividades'!BH$3&lt;='Gastos Gerais'!$E$4:$E$1005),-('Gastos Gerais'!$C$4:$C$1005)))</f>
        <v>0</v>
      </c>
      <c r="BI7" s="74">
        <f>IF($B7="",0,SUMPRODUCT(-('Gastos Gerais'!$F$4:$F$1005='Gastos das Atividades'!$B7),-('Gastos das Atividades'!BI$3&gt;='Gastos Gerais'!$D$4:$D$1005),-('Gastos das Atividades'!BI$3&lt;='Gastos Gerais'!$E$4:$E$1005),-('Gastos Gerais'!$C$4:$C$1005)))</f>
        <v>0</v>
      </c>
      <c r="BJ7" s="74">
        <f>IF($B7="",0,SUMPRODUCT(-('Gastos Gerais'!$F$4:$F$1005='Gastos das Atividades'!$B7),-('Gastos das Atividades'!BJ$3&gt;='Gastos Gerais'!$D$4:$D$1005),-('Gastos das Atividades'!BJ$3&lt;='Gastos Gerais'!$E$4:$E$1005),-('Gastos Gerais'!$C$4:$C$1005)))</f>
        <v>0</v>
      </c>
      <c r="BK7" s="74">
        <f>IF($B7="",0,SUMPRODUCT(-('Gastos Gerais'!$F$4:$F$1005='Gastos das Atividades'!$B7),-('Gastos das Atividades'!BK$3&gt;='Gastos Gerais'!$D$4:$D$1005),-('Gastos das Atividades'!BK$3&lt;='Gastos Gerais'!$E$4:$E$1005),-('Gastos Gerais'!$C$4:$C$1005)))</f>
        <v>0</v>
      </c>
      <c r="BL7" s="74">
        <f>IF($B7="",0,SUMPRODUCT(-('Gastos Gerais'!$F$4:$F$1005='Gastos das Atividades'!$B7),-('Gastos das Atividades'!BL$3&gt;='Gastos Gerais'!$D$4:$D$1005),-('Gastos das Atividades'!BL$3&lt;='Gastos Gerais'!$E$4:$E$1005),-('Gastos Gerais'!$C$4:$C$1005)))</f>
        <v>0</v>
      </c>
      <c r="BM7" s="74">
        <f>IF($B7="",0,SUMPRODUCT(-('Gastos Gerais'!$F$4:$F$1005='Gastos das Atividades'!$B7),-('Gastos das Atividades'!BM$3&gt;='Gastos Gerais'!$D$4:$D$1005),-('Gastos das Atividades'!BM$3&lt;='Gastos Gerais'!$E$4:$E$1005),-('Gastos Gerais'!$C$4:$C$1005)))</f>
        <v>0</v>
      </c>
      <c r="BN7" s="74">
        <f>IF($B7="",0,SUMPRODUCT(-('Gastos Gerais'!$F$4:$F$1005='Gastos das Atividades'!$B7),-('Gastos das Atividades'!BN$3&gt;='Gastos Gerais'!$D$4:$D$1005),-('Gastos das Atividades'!BN$3&lt;='Gastos Gerais'!$E$4:$E$1005),-('Gastos Gerais'!$C$4:$C$1005)))</f>
        <v>0</v>
      </c>
      <c r="BO7" s="74">
        <f>IF($B7="",0,SUMPRODUCT(-('Gastos Gerais'!$F$4:$F$1005='Gastos das Atividades'!$B7),-('Gastos das Atividades'!BO$3&gt;='Gastos Gerais'!$D$4:$D$1005),-('Gastos das Atividades'!BO$3&lt;='Gastos Gerais'!$E$4:$E$1005),-('Gastos Gerais'!$C$4:$C$1005)))</f>
        <v>0</v>
      </c>
      <c r="BP7" s="74">
        <f>IF($B7="",0,SUMPRODUCT(-('Gastos Gerais'!$F$4:$F$1005='Gastos das Atividades'!$B7),-('Gastos das Atividades'!BP$3&gt;='Gastos Gerais'!$D$4:$D$1005),-('Gastos das Atividades'!BP$3&lt;='Gastos Gerais'!$E$4:$E$1005),-('Gastos Gerais'!$C$4:$C$1005)))</f>
        <v>0</v>
      </c>
      <c r="BQ7" s="74">
        <f>IF($B7="",0,SUMPRODUCT(-('Gastos Gerais'!$F$4:$F$1005='Gastos das Atividades'!$B7),-('Gastos das Atividades'!BQ$3&gt;='Gastos Gerais'!$D$4:$D$1005),-('Gastos das Atividades'!BQ$3&lt;='Gastos Gerais'!$E$4:$E$1005),-('Gastos Gerais'!$C$4:$C$1005)))</f>
        <v>0</v>
      </c>
      <c r="BR7" s="74">
        <f>IF($B7="",0,SUMPRODUCT(-('Gastos Gerais'!$F$4:$F$1005='Gastos das Atividades'!$B7),-('Gastos das Atividades'!BR$3&gt;='Gastos Gerais'!$D$4:$D$1005),-('Gastos das Atividades'!BR$3&lt;='Gastos Gerais'!$E$4:$E$1005),-('Gastos Gerais'!$C$4:$C$1005)))</f>
        <v>0</v>
      </c>
      <c r="BS7" s="74">
        <f>IF($B7="",0,SUMPRODUCT(-('Gastos Gerais'!$F$4:$F$1005='Gastos das Atividades'!$B7),-('Gastos das Atividades'!BS$3&gt;='Gastos Gerais'!$D$4:$D$1005),-('Gastos das Atividades'!BS$3&lt;='Gastos Gerais'!$E$4:$E$1005),-('Gastos Gerais'!$C$4:$C$1005)))</f>
        <v>0</v>
      </c>
      <c r="BT7" s="74">
        <f>IF($B7="",0,SUMPRODUCT(-('Gastos Gerais'!$F$4:$F$1005='Gastos das Atividades'!$B7),-('Gastos das Atividades'!BT$3&gt;='Gastos Gerais'!$D$4:$D$1005),-('Gastos das Atividades'!BT$3&lt;='Gastos Gerais'!$E$4:$E$1005),-('Gastos Gerais'!$C$4:$C$1005)))</f>
        <v>0</v>
      </c>
      <c r="BU7" s="74">
        <f>IF($B7="",0,SUMPRODUCT(-('Gastos Gerais'!$F$4:$F$1005='Gastos das Atividades'!$B7),-('Gastos das Atividades'!BU$3&gt;='Gastos Gerais'!$D$4:$D$1005),-('Gastos das Atividades'!BU$3&lt;='Gastos Gerais'!$E$4:$E$1005),-('Gastos Gerais'!$C$4:$C$1005)))</f>
        <v>0</v>
      </c>
      <c r="BV7" s="74">
        <f>IF($B7="",0,SUMPRODUCT(-('Gastos Gerais'!$F$4:$F$1005='Gastos das Atividades'!$B7),-('Gastos das Atividades'!BV$3&gt;='Gastos Gerais'!$D$4:$D$1005),-('Gastos das Atividades'!BV$3&lt;='Gastos Gerais'!$E$4:$E$1005),-('Gastos Gerais'!$C$4:$C$1005)))</f>
        <v>0</v>
      </c>
      <c r="BW7" s="74">
        <f>IF($B7="",0,SUMPRODUCT(-('Gastos Gerais'!$F$4:$F$1005='Gastos das Atividades'!$B7),-('Gastos das Atividades'!BW$3&gt;='Gastos Gerais'!$D$4:$D$1005),-('Gastos das Atividades'!BW$3&lt;='Gastos Gerais'!$E$4:$E$1005),-('Gastos Gerais'!$C$4:$C$1005)))</f>
        <v>0</v>
      </c>
      <c r="BX7" s="74">
        <f>IF($B7="",0,SUMPRODUCT(-('Gastos Gerais'!$F$4:$F$1005='Gastos das Atividades'!$B7),-('Gastos das Atividades'!BX$3&gt;='Gastos Gerais'!$D$4:$D$1005),-('Gastos das Atividades'!BX$3&lt;='Gastos Gerais'!$E$4:$E$1005),-('Gastos Gerais'!$C$4:$C$1005)))</f>
        <v>0</v>
      </c>
    </row>
    <row r="8" spans="1:77" hidden="1" x14ac:dyDescent="0.2">
      <c r="A8" s="141">
        <v>5</v>
      </c>
      <c r="B8" s="159"/>
      <c r="C8" s="301">
        <v>0</v>
      </c>
      <c r="D8" s="352">
        <f t="shared" si="9"/>
        <v>0</v>
      </c>
      <c r="E8" s="139">
        <f t="shared" si="10"/>
        <v>0</v>
      </c>
      <c r="F8" s="74">
        <f t="shared" si="2"/>
        <v>0</v>
      </c>
      <c r="G8" s="74">
        <f t="shared" si="2"/>
        <v>0</v>
      </c>
      <c r="H8" s="74">
        <f t="shared" si="2"/>
        <v>0</v>
      </c>
      <c r="I8" s="74">
        <f t="shared" si="2"/>
        <v>0</v>
      </c>
      <c r="J8" s="140">
        <f t="shared" si="3"/>
        <v>0</v>
      </c>
      <c r="K8" s="77">
        <f t="shared" si="4"/>
        <v>0</v>
      </c>
      <c r="L8" s="77">
        <f t="shared" si="5"/>
        <v>0</v>
      </c>
      <c r="M8" s="77">
        <f t="shared" si="6"/>
        <v>0</v>
      </c>
      <c r="N8" s="77">
        <f t="shared" si="11"/>
        <v>0</v>
      </c>
      <c r="O8" s="77">
        <f t="shared" si="12"/>
        <v>0</v>
      </c>
      <c r="P8" s="205">
        <f t="shared" si="8"/>
        <v>0</v>
      </c>
      <c r="Q8" s="74">
        <f>IF($B8="",0,SUMPRODUCT(-('Gastos Gerais'!$F$4:$F$1005='Gastos das Atividades'!$B8),-('Gastos das Atividades'!Q$3&gt;='Gastos Gerais'!$D$4:$D$1005),-('Gastos das Atividades'!Q$3&lt;='Gastos Gerais'!$E$4:$E$1005),-('Gastos Gerais'!$C$4:$C$1005)))</f>
        <v>0</v>
      </c>
      <c r="R8" s="74">
        <f>IF($B8="",0,SUMPRODUCT(-('Gastos Gerais'!$F$4:$F$1005='Gastos das Atividades'!$B8),-('Gastos das Atividades'!R$3&gt;='Gastos Gerais'!$D$4:$D$1005),-('Gastos das Atividades'!R$3&lt;='Gastos Gerais'!$E$4:$E$1005),-('Gastos Gerais'!$C$4:$C$1005)))</f>
        <v>0</v>
      </c>
      <c r="S8" s="74">
        <f>IF($B8="",0,SUMPRODUCT(-('Gastos Gerais'!$F$4:$F$1005='Gastos das Atividades'!$B8),-('Gastos das Atividades'!S$3&gt;='Gastos Gerais'!$D$4:$D$1005),-('Gastos das Atividades'!S$3&lt;='Gastos Gerais'!$E$4:$E$1005),-('Gastos Gerais'!$C$4:$C$1005)))</f>
        <v>0</v>
      </c>
      <c r="T8" s="74">
        <f>IF($B8="",0,SUMPRODUCT(-('Gastos Gerais'!$F$4:$F$1005='Gastos das Atividades'!$B8),-('Gastos das Atividades'!T$3&gt;='Gastos Gerais'!$D$4:$D$1005),-('Gastos das Atividades'!T$3&lt;='Gastos Gerais'!$E$4:$E$1005),-('Gastos Gerais'!$C$4:$C$1005)))</f>
        <v>0</v>
      </c>
      <c r="U8" s="74">
        <f>IF($B8="",0,SUMPRODUCT(-('Gastos Gerais'!$F$4:$F$1005='Gastos das Atividades'!$B8),-('Gastos das Atividades'!U$3&gt;='Gastos Gerais'!$D$4:$D$1005),-('Gastos das Atividades'!U$3&lt;='Gastos Gerais'!$E$4:$E$1005),-('Gastos Gerais'!$C$4:$C$1005)))</f>
        <v>0</v>
      </c>
      <c r="V8" s="74">
        <f>IF($B8="",0,SUMPRODUCT(-('Gastos Gerais'!$F$4:$F$1005='Gastos das Atividades'!$B8),-('Gastos das Atividades'!V$3&gt;='Gastos Gerais'!$D$4:$D$1005),-('Gastos das Atividades'!V$3&lt;='Gastos Gerais'!$E$4:$E$1005),-('Gastos Gerais'!$C$4:$C$1005)))</f>
        <v>0</v>
      </c>
      <c r="W8" s="74">
        <f>IF($B8="",0,SUMPRODUCT(-('Gastos Gerais'!$F$4:$F$1005='Gastos das Atividades'!$B8),-('Gastos das Atividades'!W$3&gt;='Gastos Gerais'!$D$4:$D$1005),-('Gastos das Atividades'!W$3&lt;='Gastos Gerais'!$E$4:$E$1005),-('Gastos Gerais'!$C$4:$C$1005)))</f>
        <v>0</v>
      </c>
      <c r="X8" s="74">
        <f>IF($B8="",0,SUMPRODUCT(-('Gastos Gerais'!$F$4:$F$1005='Gastos das Atividades'!$B8),-('Gastos das Atividades'!X$3&gt;='Gastos Gerais'!$D$4:$D$1005),-('Gastos das Atividades'!X$3&lt;='Gastos Gerais'!$E$4:$E$1005),-('Gastos Gerais'!$C$4:$C$1005)))</f>
        <v>0</v>
      </c>
      <c r="Y8" s="74">
        <f>IF($B8="",0,SUMPRODUCT(-('Gastos Gerais'!$F$4:$F$1005='Gastos das Atividades'!$B8),-('Gastos das Atividades'!Y$3&gt;='Gastos Gerais'!$D$4:$D$1005),-('Gastos das Atividades'!Y$3&lt;='Gastos Gerais'!$E$4:$E$1005),-('Gastos Gerais'!$C$4:$C$1005)))</f>
        <v>0</v>
      </c>
      <c r="Z8" s="74">
        <f>IF($B8="",0,SUMPRODUCT(-('Gastos Gerais'!$F$4:$F$1005='Gastos das Atividades'!$B8),-('Gastos das Atividades'!Z$3&gt;='Gastos Gerais'!$D$4:$D$1005),-('Gastos das Atividades'!Z$3&lt;='Gastos Gerais'!$E$4:$E$1005),-('Gastos Gerais'!$C$4:$C$1005)))</f>
        <v>0</v>
      </c>
      <c r="AA8" s="74">
        <f>IF($B8="",0,SUMPRODUCT(-('Gastos Gerais'!$F$4:$F$1005='Gastos das Atividades'!$B8),-('Gastos das Atividades'!AA$3&gt;='Gastos Gerais'!$D$4:$D$1005),-('Gastos das Atividades'!AA$3&lt;='Gastos Gerais'!$E$4:$E$1005),-('Gastos Gerais'!$C$4:$C$1005)))</f>
        <v>0</v>
      </c>
      <c r="AB8" s="74">
        <f>IF($B8="",0,SUMPRODUCT(-('Gastos Gerais'!$F$4:$F$1005='Gastos das Atividades'!$B8),-('Gastos das Atividades'!AB$3&gt;='Gastos Gerais'!$D$4:$D$1005),-('Gastos das Atividades'!AB$3&lt;='Gastos Gerais'!$E$4:$E$1005),-('Gastos Gerais'!$C$4:$C$1005)))</f>
        <v>0</v>
      </c>
      <c r="AC8" s="74">
        <f>IF($B8="",0,SUMPRODUCT(-('Gastos Gerais'!$F$4:$F$1005='Gastos das Atividades'!$B8),-('Gastos das Atividades'!AC$3&gt;='Gastos Gerais'!$D$4:$D$1005),-('Gastos das Atividades'!AC$3&lt;='Gastos Gerais'!$E$4:$E$1005),-('Gastos Gerais'!$C$4:$C$1005)))</f>
        <v>0</v>
      </c>
      <c r="AD8" s="74">
        <f>IF($B8="",0,SUMPRODUCT(-('Gastos Gerais'!$F$4:$F$1005='Gastos das Atividades'!$B8),-('Gastos das Atividades'!AD$3&gt;='Gastos Gerais'!$D$4:$D$1005),-('Gastos das Atividades'!AD$3&lt;='Gastos Gerais'!$E$4:$E$1005),-('Gastos Gerais'!$C$4:$C$1005)))</f>
        <v>0</v>
      </c>
      <c r="AE8" s="74">
        <f>IF($B8="",0,SUMPRODUCT(-('Gastos Gerais'!$F$4:$F$1005='Gastos das Atividades'!$B8),-('Gastos das Atividades'!AE$3&gt;='Gastos Gerais'!$D$4:$D$1005),-('Gastos das Atividades'!AE$3&lt;='Gastos Gerais'!$E$4:$E$1005),-('Gastos Gerais'!$C$4:$C$1005)))</f>
        <v>0</v>
      </c>
      <c r="AF8" s="74">
        <f>IF($B8="",0,SUMPRODUCT(-('Gastos Gerais'!$F$4:$F$1005='Gastos das Atividades'!$B8),-('Gastos das Atividades'!AF$3&gt;='Gastos Gerais'!$D$4:$D$1005),-('Gastos das Atividades'!AF$3&lt;='Gastos Gerais'!$E$4:$E$1005),-('Gastos Gerais'!$C$4:$C$1005)))</f>
        <v>0</v>
      </c>
      <c r="AG8" s="74">
        <f>IF($B8="",0,SUMPRODUCT(-('Gastos Gerais'!$F$4:$F$1005='Gastos das Atividades'!$B8),-('Gastos das Atividades'!AG$3&gt;='Gastos Gerais'!$D$4:$D$1005),-('Gastos das Atividades'!AG$3&lt;='Gastos Gerais'!$E$4:$E$1005),-('Gastos Gerais'!$C$4:$C$1005)))</f>
        <v>0</v>
      </c>
      <c r="AH8" s="74">
        <f>IF($B8="",0,SUMPRODUCT(-('Gastos Gerais'!$F$4:$F$1005='Gastos das Atividades'!$B8),-('Gastos das Atividades'!AH$3&gt;='Gastos Gerais'!$D$4:$D$1005),-('Gastos das Atividades'!AH$3&lt;='Gastos Gerais'!$E$4:$E$1005),-('Gastos Gerais'!$C$4:$C$1005)))</f>
        <v>0</v>
      </c>
      <c r="AI8" s="74">
        <f>IF($B8="",0,SUMPRODUCT(-('Gastos Gerais'!$F$4:$F$1005='Gastos das Atividades'!$B8),-('Gastos das Atividades'!AI$3&gt;='Gastos Gerais'!$D$4:$D$1005),-('Gastos das Atividades'!AI$3&lt;='Gastos Gerais'!$E$4:$E$1005),-('Gastos Gerais'!$C$4:$C$1005)))</f>
        <v>0</v>
      </c>
      <c r="AJ8" s="74">
        <f>IF($B8="",0,SUMPRODUCT(-('Gastos Gerais'!$F$4:$F$1005='Gastos das Atividades'!$B8),-('Gastos das Atividades'!AJ$3&gt;='Gastos Gerais'!$D$4:$D$1005),-('Gastos das Atividades'!AJ$3&lt;='Gastos Gerais'!$E$4:$E$1005),-('Gastos Gerais'!$C$4:$C$1005)))</f>
        <v>0</v>
      </c>
      <c r="AK8" s="74">
        <f>IF($B8="",0,SUMPRODUCT(-('Gastos Gerais'!$F$4:$F$1005='Gastos das Atividades'!$B8),-('Gastos das Atividades'!AK$3&gt;='Gastos Gerais'!$D$4:$D$1005),-('Gastos das Atividades'!AK$3&lt;='Gastos Gerais'!$E$4:$E$1005),-('Gastos Gerais'!$C$4:$C$1005)))</f>
        <v>0</v>
      </c>
      <c r="AL8" s="74">
        <f>IF($B8="",0,SUMPRODUCT(-('Gastos Gerais'!$F$4:$F$1005='Gastos das Atividades'!$B8),-('Gastos das Atividades'!AL$3&gt;='Gastos Gerais'!$D$4:$D$1005),-('Gastos das Atividades'!AL$3&lt;='Gastos Gerais'!$E$4:$E$1005),-('Gastos Gerais'!$C$4:$C$1005)))</f>
        <v>0</v>
      </c>
      <c r="AM8" s="74">
        <f>IF($B8="",0,SUMPRODUCT(-('Gastos Gerais'!$F$4:$F$1005='Gastos das Atividades'!$B8),-('Gastos das Atividades'!AM$3&gt;='Gastos Gerais'!$D$4:$D$1005),-('Gastos das Atividades'!AM$3&lt;='Gastos Gerais'!$E$4:$E$1005),-('Gastos Gerais'!$C$4:$C$1005)))</f>
        <v>0</v>
      </c>
      <c r="AN8" s="74">
        <f>IF($B8="",0,SUMPRODUCT(-('Gastos Gerais'!$F$4:$F$1005='Gastos das Atividades'!$B8),-('Gastos das Atividades'!AN$3&gt;='Gastos Gerais'!$D$4:$D$1005),-('Gastos das Atividades'!AN$3&lt;='Gastos Gerais'!$E$4:$E$1005),-('Gastos Gerais'!$C$4:$C$1005)))</f>
        <v>0</v>
      </c>
      <c r="AO8" s="74">
        <f>IF($B8="",0,SUMPRODUCT(-('Gastos Gerais'!$F$4:$F$1005='Gastos das Atividades'!$B8),-('Gastos das Atividades'!AO$3&gt;='Gastos Gerais'!$D$4:$D$1005),-('Gastos das Atividades'!AO$3&lt;='Gastos Gerais'!$E$4:$E$1005),-('Gastos Gerais'!$C$4:$C$1005)))</f>
        <v>0</v>
      </c>
      <c r="AP8" s="74">
        <f>IF($B8="",0,SUMPRODUCT(-('Gastos Gerais'!$F$4:$F$1005='Gastos das Atividades'!$B8),-('Gastos das Atividades'!AP$3&gt;='Gastos Gerais'!$D$4:$D$1005),-('Gastos das Atividades'!AP$3&lt;='Gastos Gerais'!$E$4:$E$1005),-('Gastos Gerais'!$C$4:$C$1005)))</f>
        <v>0</v>
      </c>
      <c r="AQ8" s="74">
        <f>IF($B8="",0,SUMPRODUCT(-('Gastos Gerais'!$F$4:$F$1005='Gastos das Atividades'!$B8),-('Gastos das Atividades'!AQ$3&gt;='Gastos Gerais'!$D$4:$D$1005),-('Gastos das Atividades'!AQ$3&lt;='Gastos Gerais'!$E$4:$E$1005),-('Gastos Gerais'!$C$4:$C$1005)))</f>
        <v>0</v>
      </c>
      <c r="AR8" s="74">
        <f>IF($B8="",0,SUMPRODUCT(-('Gastos Gerais'!$F$4:$F$1005='Gastos das Atividades'!$B8),-('Gastos das Atividades'!AR$3&gt;='Gastos Gerais'!$D$4:$D$1005),-('Gastos das Atividades'!AR$3&lt;='Gastos Gerais'!$E$4:$E$1005),-('Gastos Gerais'!$C$4:$C$1005)))</f>
        <v>0</v>
      </c>
      <c r="AS8" s="74">
        <f>IF($B8="",0,SUMPRODUCT(-('Gastos Gerais'!$F$4:$F$1005='Gastos das Atividades'!$B8),-('Gastos das Atividades'!AS$3&gt;='Gastos Gerais'!$D$4:$D$1005),-('Gastos das Atividades'!AS$3&lt;='Gastos Gerais'!$E$4:$E$1005),-('Gastos Gerais'!$C$4:$C$1005)))</f>
        <v>0</v>
      </c>
      <c r="AT8" s="74">
        <f>IF($B8="",0,SUMPRODUCT(-('Gastos Gerais'!$F$4:$F$1005='Gastos das Atividades'!$B8),-('Gastos das Atividades'!AT$3&gt;='Gastos Gerais'!$D$4:$D$1005),-('Gastos das Atividades'!AT$3&lt;='Gastos Gerais'!$E$4:$E$1005),-('Gastos Gerais'!$C$4:$C$1005)))</f>
        <v>0</v>
      </c>
      <c r="AU8" s="74">
        <f>IF($B8="",0,SUMPRODUCT(-('Gastos Gerais'!$F$4:$F$1005='Gastos das Atividades'!$B8),-('Gastos das Atividades'!AU$3&gt;='Gastos Gerais'!$D$4:$D$1005),-('Gastos das Atividades'!AU$3&lt;='Gastos Gerais'!$E$4:$E$1005),-('Gastos Gerais'!$C$4:$C$1005)))</f>
        <v>0</v>
      </c>
      <c r="AV8" s="74">
        <f>IF($B8="",0,SUMPRODUCT(-('Gastos Gerais'!$F$4:$F$1005='Gastos das Atividades'!$B8),-('Gastos das Atividades'!AV$3&gt;='Gastos Gerais'!$D$4:$D$1005),-('Gastos das Atividades'!AV$3&lt;='Gastos Gerais'!$E$4:$E$1005),-('Gastos Gerais'!$C$4:$C$1005)))</f>
        <v>0</v>
      </c>
      <c r="AW8" s="74">
        <f>IF($B8="",0,SUMPRODUCT(-('Gastos Gerais'!$F$4:$F$1005='Gastos das Atividades'!$B8),-('Gastos das Atividades'!AW$3&gt;='Gastos Gerais'!$D$4:$D$1005),-('Gastos das Atividades'!AW$3&lt;='Gastos Gerais'!$E$4:$E$1005),-('Gastos Gerais'!$C$4:$C$1005)))</f>
        <v>0</v>
      </c>
      <c r="AX8" s="74">
        <f>IF($B8="",0,SUMPRODUCT(-('Gastos Gerais'!$F$4:$F$1005='Gastos das Atividades'!$B8),-('Gastos das Atividades'!AX$3&gt;='Gastos Gerais'!$D$4:$D$1005),-('Gastos das Atividades'!AX$3&lt;='Gastos Gerais'!$E$4:$E$1005),-('Gastos Gerais'!$C$4:$C$1005)))</f>
        <v>0</v>
      </c>
      <c r="AY8" s="74">
        <f>IF($B8="",0,SUMPRODUCT(-('Gastos Gerais'!$F$4:$F$1005='Gastos das Atividades'!$B8),-('Gastos das Atividades'!AY$3&gt;='Gastos Gerais'!$D$4:$D$1005),-('Gastos das Atividades'!AY$3&lt;='Gastos Gerais'!$E$4:$E$1005),-('Gastos Gerais'!$C$4:$C$1005)))</f>
        <v>0</v>
      </c>
      <c r="AZ8" s="74">
        <f>IF($B8="",0,SUMPRODUCT(-('Gastos Gerais'!$F$4:$F$1005='Gastos das Atividades'!$B8),-('Gastos das Atividades'!AZ$3&gt;='Gastos Gerais'!$D$4:$D$1005),-('Gastos das Atividades'!AZ$3&lt;='Gastos Gerais'!$E$4:$E$1005),-('Gastos Gerais'!$C$4:$C$1005)))</f>
        <v>0</v>
      </c>
      <c r="BA8" s="74">
        <f>IF($B8="",0,SUMPRODUCT(-('Gastos Gerais'!$F$4:$F$1005='Gastos das Atividades'!$B8),-('Gastos das Atividades'!BA$3&gt;='Gastos Gerais'!$D$4:$D$1005),-('Gastos das Atividades'!BA$3&lt;='Gastos Gerais'!$E$4:$E$1005),-('Gastos Gerais'!$C$4:$C$1005)))</f>
        <v>0</v>
      </c>
      <c r="BB8" s="74">
        <f>IF($B8="",0,SUMPRODUCT(-('Gastos Gerais'!$F$4:$F$1005='Gastos das Atividades'!$B8),-('Gastos das Atividades'!BB$3&gt;='Gastos Gerais'!$D$4:$D$1005),-('Gastos das Atividades'!BB$3&lt;='Gastos Gerais'!$E$4:$E$1005),-('Gastos Gerais'!$C$4:$C$1005)))</f>
        <v>0</v>
      </c>
      <c r="BC8" s="74">
        <f>IF($B8="",0,SUMPRODUCT(-('Gastos Gerais'!$F$4:$F$1005='Gastos das Atividades'!$B8),-('Gastos das Atividades'!BC$3&gt;='Gastos Gerais'!$D$4:$D$1005),-('Gastos das Atividades'!BC$3&lt;='Gastos Gerais'!$E$4:$E$1005),-('Gastos Gerais'!$C$4:$C$1005)))</f>
        <v>0</v>
      </c>
      <c r="BD8" s="74">
        <f>IF($B8="",0,SUMPRODUCT(-('Gastos Gerais'!$F$4:$F$1005='Gastos das Atividades'!$B8),-('Gastos das Atividades'!BD$3&gt;='Gastos Gerais'!$D$4:$D$1005),-('Gastos das Atividades'!BD$3&lt;='Gastos Gerais'!$E$4:$E$1005),-('Gastos Gerais'!$C$4:$C$1005)))</f>
        <v>0</v>
      </c>
      <c r="BE8" s="74">
        <f>IF($B8="",0,SUMPRODUCT(-('Gastos Gerais'!$F$4:$F$1005='Gastos das Atividades'!$B8),-('Gastos das Atividades'!BE$3&gt;='Gastos Gerais'!$D$4:$D$1005),-('Gastos das Atividades'!BE$3&lt;='Gastos Gerais'!$E$4:$E$1005),-('Gastos Gerais'!$C$4:$C$1005)))</f>
        <v>0</v>
      </c>
      <c r="BF8" s="74">
        <f>IF($B8="",0,SUMPRODUCT(-('Gastos Gerais'!$F$4:$F$1005='Gastos das Atividades'!$B8),-('Gastos das Atividades'!BF$3&gt;='Gastos Gerais'!$D$4:$D$1005),-('Gastos das Atividades'!BF$3&lt;='Gastos Gerais'!$E$4:$E$1005),-('Gastos Gerais'!$C$4:$C$1005)))</f>
        <v>0</v>
      </c>
      <c r="BG8" s="74">
        <f>IF($B8="",0,SUMPRODUCT(-('Gastos Gerais'!$F$4:$F$1005='Gastos das Atividades'!$B8),-('Gastos das Atividades'!BG$3&gt;='Gastos Gerais'!$D$4:$D$1005),-('Gastos das Atividades'!BG$3&lt;='Gastos Gerais'!$E$4:$E$1005),-('Gastos Gerais'!$C$4:$C$1005)))</f>
        <v>0</v>
      </c>
      <c r="BH8" s="74">
        <f>IF($B8="",0,SUMPRODUCT(-('Gastos Gerais'!$F$4:$F$1005='Gastos das Atividades'!$B8),-('Gastos das Atividades'!BH$3&gt;='Gastos Gerais'!$D$4:$D$1005),-('Gastos das Atividades'!BH$3&lt;='Gastos Gerais'!$E$4:$E$1005),-('Gastos Gerais'!$C$4:$C$1005)))</f>
        <v>0</v>
      </c>
      <c r="BI8" s="74">
        <f>IF($B8="",0,SUMPRODUCT(-('Gastos Gerais'!$F$4:$F$1005='Gastos das Atividades'!$B8),-('Gastos das Atividades'!BI$3&gt;='Gastos Gerais'!$D$4:$D$1005),-('Gastos das Atividades'!BI$3&lt;='Gastos Gerais'!$E$4:$E$1005),-('Gastos Gerais'!$C$4:$C$1005)))</f>
        <v>0</v>
      </c>
      <c r="BJ8" s="74">
        <f>IF($B8="",0,SUMPRODUCT(-('Gastos Gerais'!$F$4:$F$1005='Gastos das Atividades'!$B8),-('Gastos das Atividades'!BJ$3&gt;='Gastos Gerais'!$D$4:$D$1005),-('Gastos das Atividades'!BJ$3&lt;='Gastos Gerais'!$E$4:$E$1005),-('Gastos Gerais'!$C$4:$C$1005)))</f>
        <v>0</v>
      </c>
      <c r="BK8" s="74">
        <f>IF($B8="",0,SUMPRODUCT(-('Gastos Gerais'!$F$4:$F$1005='Gastos das Atividades'!$B8),-('Gastos das Atividades'!BK$3&gt;='Gastos Gerais'!$D$4:$D$1005),-('Gastos das Atividades'!BK$3&lt;='Gastos Gerais'!$E$4:$E$1005),-('Gastos Gerais'!$C$4:$C$1005)))</f>
        <v>0</v>
      </c>
      <c r="BL8" s="74">
        <f>IF($B8="",0,SUMPRODUCT(-('Gastos Gerais'!$F$4:$F$1005='Gastos das Atividades'!$B8),-('Gastos das Atividades'!BL$3&gt;='Gastos Gerais'!$D$4:$D$1005),-('Gastos das Atividades'!BL$3&lt;='Gastos Gerais'!$E$4:$E$1005),-('Gastos Gerais'!$C$4:$C$1005)))</f>
        <v>0</v>
      </c>
      <c r="BM8" s="74">
        <f>IF($B8="",0,SUMPRODUCT(-('Gastos Gerais'!$F$4:$F$1005='Gastos das Atividades'!$B8),-('Gastos das Atividades'!BM$3&gt;='Gastos Gerais'!$D$4:$D$1005),-('Gastos das Atividades'!BM$3&lt;='Gastos Gerais'!$E$4:$E$1005),-('Gastos Gerais'!$C$4:$C$1005)))</f>
        <v>0</v>
      </c>
      <c r="BN8" s="74">
        <f>IF($B8="",0,SUMPRODUCT(-('Gastos Gerais'!$F$4:$F$1005='Gastos das Atividades'!$B8),-('Gastos das Atividades'!BN$3&gt;='Gastos Gerais'!$D$4:$D$1005),-('Gastos das Atividades'!BN$3&lt;='Gastos Gerais'!$E$4:$E$1005),-('Gastos Gerais'!$C$4:$C$1005)))</f>
        <v>0</v>
      </c>
      <c r="BO8" s="74">
        <f>IF($B8="",0,SUMPRODUCT(-('Gastos Gerais'!$F$4:$F$1005='Gastos das Atividades'!$B8),-('Gastos das Atividades'!BO$3&gt;='Gastos Gerais'!$D$4:$D$1005),-('Gastos das Atividades'!BO$3&lt;='Gastos Gerais'!$E$4:$E$1005),-('Gastos Gerais'!$C$4:$C$1005)))</f>
        <v>0</v>
      </c>
      <c r="BP8" s="74">
        <f>IF($B8="",0,SUMPRODUCT(-('Gastos Gerais'!$F$4:$F$1005='Gastos das Atividades'!$B8),-('Gastos das Atividades'!BP$3&gt;='Gastos Gerais'!$D$4:$D$1005),-('Gastos das Atividades'!BP$3&lt;='Gastos Gerais'!$E$4:$E$1005),-('Gastos Gerais'!$C$4:$C$1005)))</f>
        <v>0</v>
      </c>
      <c r="BQ8" s="74">
        <f>IF($B8="",0,SUMPRODUCT(-('Gastos Gerais'!$F$4:$F$1005='Gastos das Atividades'!$B8),-('Gastos das Atividades'!BQ$3&gt;='Gastos Gerais'!$D$4:$D$1005),-('Gastos das Atividades'!BQ$3&lt;='Gastos Gerais'!$E$4:$E$1005),-('Gastos Gerais'!$C$4:$C$1005)))</f>
        <v>0</v>
      </c>
      <c r="BR8" s="74">
        <f>IF($B8="",0,SUMPRODUCT(-('Gastos Gerais'!$F$4:$F$1005='Gastos das Atividades'!$B8),-('Gastos das Atividades'!BR$3&gt;='Gastos Gerais'!$D$4:$D$1005),-('Gastos das Atividades'!BR$3&lt;='Gastos Gerais'!$E$4:$E$1005),-('Gastos Gerais'!$C$4:$C$1005)))</f>
        <v>0</v>
      </c>
      <c r="BS8" s="74">
        <f>IF($B8="",0,SUMPRODUCT(-('Gastos Gerais'!$F$4:$F$1005='Gastos das Atividades'!$B8),-('Gastos das Atividades'!BS$3&gt;='Gastos Gerais'!$D$4:$D$1005),-('Gastos das Atividades'!BS$3&lt;='Gastos Gerais'!$E$4:$E$1005),-('Gastos Gerais'!$C$4:$C$1005)))</f>
        <v>0</v>
      </c>
      <c r="BT8" s="74">
        <f>IF($B8="",0,SUMPRODUCT(-('Gastos Gerais'!$F$4:$F$1005='Gastos das Atividades'!$B8),-('Gastos das Atividades'!BT$3&gt;='Gastos Gerais'!$D$4:$D$1005),-('Gastos das Atividades'!BT$3&lt;='Gastos Gerais'!$E$4:$E$1005),-('Gastos Gerais'!$C$4:$C$1005)))</f>
        <v>0</v>
      </c>
      <c r="BU8" s="74">
        <f>IF($B8="",0,SUMPRODUCT(-('Gastos Gerais'!$F$4:$F$1005='Gastos das Atividades'!$B8),-('Gastos das Atividades'!BU$3&gt;='Gastos Gerais'!$D$4:$D$1005),-('Gastos das Atividades'!BU$3&lt;='Gastos Gerais'!$E$4:$E$1005),-('Gastos Gerais'!$C$4:$C$1005)))</f>
        <v>0</v>
      </c>
      <c r="BV8" s="74">
        <f>IF($B8="",0,SUMPRODUCT(-('Gastos Gerais'!$F$4:$F$1005='Gastos das Atividades'!$B8),-('Gastos das Atividades'!BV$3&gt;='Gastos Gerais'!$D$4:$D$1005),-('Gastos das Atividades'!BV$3&lt;='Gastos Gerais'!$E$4:$E$1005),-('Gastos Gerais'!$C$4:$C$1005)))</f>
        <v>0</v>
      </c>
      <c r="BW8" s="74">
        <f>IF($B8="",0,SUMPRODUCT(-('Gastos Gerais'!$F$4:$F$1005='Gastos das Atividades'!$B8),-('Gastos das Atividades'!BW$3&gt;='Gastos Gerais'!$D$4:$D$1005),-('Gastos das Atividades'!BW$3&lt;='Gastos Gerais'!$E$4:$E$1005),-('Gastos Gerais'!$C$4:$C$1005)))</f>
        <v>0</v>
      </c>
      <c r="BX8" s="74">
        <f>IF($B8="",0,SUMPRODUCT(-('Gastos Gerais'!$F$4:$F$1005='Gastos das Atividades'!$B8),-('Gastos das Atividades'!BX$3&gt;='Gastos Gerais'!$D$4:$D$1005),-('Gastos das Atividades'!BX$3&lt;='Gastos Gerais'!$E$4:$E$1005),-('Gastos Gerais'!$C$4:$C$1005)))</f>
        <v>0</v>
      </c>
    </row>
    <row r="9" spans="1:77" hidden="1" x14ac:dyDescent="0.2">
      <c r="A9" s="141">
        <v>6</v>
      </c>
      <c r="B9" s="159"/>
      <c r="C9" s="301">
        <v>0</v>
      </c>
      <c r="D9" s="352">
        <f t="shared" si="9"/>
        <v>0</v>
      </c>
      <c r="E9" s="139">
        <f t="shared" si="10"/>
        <v>0</v>
      </c>
      <c r="F9" s="74">
        <f t="shared" si="2"/>
        <v>0</v>
      </c>
      <c r="G9" s="74">
        <f t="shared" si="2"/>
        <v>0</v>
      </c>
      <c r="H9" s="74">
        <f t="shared" si="2"/>
        <v>0</v>
      </c>
      <c r="I9" s="74">
        <f t="shared" si="2"/>
        <v>0</v>
      </c>
      <c r="J9" s="140">
        <f t="shared" si="3"/>
        <v>0</v>
      </c>
      <c r="K9" s="77">
        <f t="shared" si="4"/>
        <v>0</v>
      </c>
      <c r="L9" s="77">
        <f t="shared" si="5"/>
        <v>0</v>
      </c>
      <c r="M9" s="77">
        <f t="shared" si="6"/>
        <v>0</v>
      </c>
      <c r="N9" s="77">
        <f t="shared" si="11"/>
        <v>0</v>
      </c>
      <c r="O9" s="77">
        <f t="shared" si="12"/>
        <v>0</v>
      </c>
      <c r="P9" s="205">
        <f t="shared" si="8"/>
        <v>0</v>
      </c>
      <c r="Q9" s="74">
        <f>IF($B9="",0,SUMPRODUCT(-('Gastos Gerais'!$F$4:$F$1005='Gastos das Atividades'!$B9),-('Gastos das Atividades'!Q$3&gt;='Gastos Gerais'!$D$4:$D$1005),-('Gastos das Atividades'!Q$3&lt;='Gastos Gerais'!$E$4:$E$1005),-('Gastos Gerais'!$C$4:$C$1005)))</f>
        <v>0</v>
      </c>
      <c r="R9" s="74">
        <f>IF($B9="",0,SUMPRODUCT(-('Gastos Gerais'!$F$4:$F$1005='Gastos das Atividades'!$B9),-('Gastos das Atividades'!R$3&gt;='Gastos Gerais'!$D$4:$D$1005),-('Gastos das Atividades'!R$3&lt;='Gastos Gerais'!$E$4:$E$1005),-('Gastos Gerais'!$C$4:$C$1005)))</f>
        <v>0</v>
      </c>
      <c r="S9" s="74">
        <f>IF($B9="",0,SUMPRODUCT(-('Gastos Gerais'!$F$4:$F$1005='Gastos das Atividades'!$B9),-('Gastos das Atividades'!S$3&gt;='Gastos Gerais'!$D$4:$D$1005),-('Gastos das Atividades'!S$3&lt;='Gastos Gerais'!$E$4:$E$1005),-('Gastos Gerais'!$C$4:$C$1005)))</f>
        <v>0</v>
      </c>
      <c r="T9" s="74">
        <f>IF($B9="",0,SUMPRODUCT(-('Gastos Gerais'!$F$4:$F$1005='Gastos das Atividades'!$B9),-('Gastos das Atividades'!T$3&gt;='Gastos Gerais'!$D$4:$D$1005),-('Gastos das Atividades'!T$3&lt;='Gastos Gerais'!$E$4:$E$1005),-('Gastos Gerais'!$C$4:$C$1005)))</f>
        <v>0</v>
      </c>
      <c r="U9" s="74">
        <f>IF($B9="",0,SUMPRODUCT(-('Gastos Gerais'!$F$4:$F$1005='Gastos das Atividades'!$B9),-('Gastos das Atividades'!U$3&gt;='Gastos Gerais'!$D$4:$D$1005),-('Gastos das Atividades'!U$3&lt;='Gastos Gerais'!$E$4:$E$1005),-('Gastos Gerais'!$C$4:$C$1005)))</f>
        <v>0</v>
      </c>
      <c r="V9" s="74">
        <f>IF($B9="",0,SUMPRODUCT(-('Gastos Gerais'!$F$4:$F$1005='Gastos das Atividades'!$B9),-('Gastos das Atividades'!V$3&gt;='Gastos Gerais'!$D$4:$D$1005),-('Gastos das Atividades'!V$3&lt;='Gastos Gerais'!$E$4:$E$1005),-('Gastos Gerais'!$C$4:$C$1005)))</f>
        <v>0</v>
      </c>
      <c r="W9" s="74">
        <f>IF($B9="",0,SUMPRODUCT(-('Gastos Gerais'!$F$4:$F$1005='Gastos das Atividades'!$B9),-('Gastos das Atividades'!W$3&gt;='Gastos Gerais'!$D$4:$D$1005),-('Gastos das Atividades'!W$3&lt;='Gastos Gerais'!$E$4:$E$1005),-('Gastos Gerais'!$C$4:$C$1005)))</f>
        <v>0</v>
      </c>
      <c r="X9" s="74">
        <f>IF($B9="",0,SUMPRODUCT(-('Gastos Gerais'!$F$4:$F$1005='Gastos das Atividades'!$B9),-('Gastos das Atividades'!X$3&gt;='Gastos Gerais'!$D$4:$D$1005),-('Gastos das Atividades'!X$3&lt;='Gastos Gerais'!$E$4:$E$1005),-('Gastos Gerais'!$C$4:$C$1005)))</f>
        <v>0</v>
      </c>
      <c r="Y9" s="74">
        <f>IF($B9="",0,SUMPRODUCT(-('Gastos Gerais'!$F$4:$F$1005='Gastos das Atividades'!$B9),-('Gastos das Atividades'!Y$3&gt;='Gastos Gerais'!$D$4:$D$1005),-('Gastos das Atividades'!Y$3&lt;='Gastos Gerais'!$E$4:$E$1005),-('Gastos Gerais'!$C$4:$C$1005)))</f>
        <v>0</v>
      </c>
      <c r="Z9" s="74">
        <f>IF($B9="",0,SUMPRODUCT(-('Gastos Gerais'!$F$4:$F$1005='Gastos das Atividades'!$B9),-('Gastos das Atividades'!Z$3&gt;='Gastos Gerais'!$D$4:$D$1005),-('Gastos das Atividades'!Z$3&lt;='Gastos Gerais'!$E$4:$E$1005),-('Gastos Gerais'!$C$4:$C$1005)))</f>
        <v>0</v>
      </c>
      <c r="AA9" s="74">
        <f>IF($B9="",0,SUMPRODUCT(-('Gastos Gerais'!$F$4:$F$1005='Gastos das Atividades'!$B9),-('Gastos das Atividades'!AA$3&gt;='Gastos Gerais'!$D$4:$D$1005),-('Gastos das Atividades'!AA$3&lt;='Gastos Gerais'!$E$4:$E$1005),-('Gastos Gerais'!$C$4:$C$1005)))</f>
        <v>0</v>
      </c>
      <c r="AB9" s="74">
        <f>IF($B9="",0,SUMPRODUCT(-('Gastos Gerais'!$F$4:$F$1005='Gastos das Atividades'!$B9),-('Gastos das Atividades'!AB$3&gt;='Gastos Gerais'!$D$4:$D$1005),-('Gastos das Atividades'!AB$3&lt;='Gastos Gerais'!$E$4:$E$1005),-('Gastos Gerais'!$C$4:$C$1005)))</f>
        <v>0</v>
      </c>
      <c r="AC9" s="74">
        <f>IF($B9="",0,SUMPRODUCT(-('Gastos Gerais'!$F$4:$F$1005='Gastos das Atividades'!$B9),-('Gastos das Atividades'!AC$3&gt;='Gastos Gerais'!$D$4:$D$1005),-('Gastos das Atividades'!AC$3&lt;='Gastos Gerais'!$E$4:$E$1005),-('Gastos Gerais'!$C$4:$C$1005)))</f>
        <v>0</v>
      </c>
      <c r="AD9" s="74">
        <f>IF($B9="",0,SUMPRODUCT(-('Gastos Gerais'!$F$4:$F$1005='Gastos das Atividades'!$B9),-('Gastos das Atividades'!AD$3&gt;='Gastos Gerais'!$D$4:$D$1005),-('Gastos das Atividades'!AD$3&lt;='Gastos Gerais'!$E$4:$E$1005),-('Gastos Gerais'!$C$4:$C$1005)))</f>
        <v>0</v>
      </c>
      <c r="AE9" s="74">
        <f>IF($B9="",0,SUMPRODUCT(-('Gastos Gerais'!$F$4:$F$1005='Gastos das Atividades'!$B9),-('Gastos das Atividades'!AE$3&gt;='Gastos Gerais'!$D$4:$D$1005),-('Gastos das Atividades'!AE$3&lt;='Gastos Gerais'!$E$4:$E$1005),-('Gastos Gerais'!$C$4:$C$1005)))</f>
        <v>0</v>
      </c>
      <c r="AF9" s="74">
        <f>IF($B9="",0,SUMPRODUCT(-('Gastos Gerais'!$F$4:$F$1005='Gastos das Atividades'!$B9),-('Gastos das Atividades'!AF$3&gt;='Gastos Gerais'!$D$4:$D$1005),-('Gastos das Atividades'!AF$3&lt;='Gastos Gerais'!$E$4:$E$1005),-('Gastos Gerais'!$C$4:$C$1005)))</f>
        <v>0</v>
      </c>
      <c r="AG9" s="74">
        <f>IF($B9="",0,SUMPRODUCT(-('Gastos Gerais'!$F$4:$F$1005='Gastos das Atividades'!$B9),-('Gastos das Atividades'!AG$3&gt;='Gastos Gerais'!$D$4:$D$1005),-('Gastos das Atividades'!AG$3&lt;='Gastos Gerais'!$E$4:$E$1005),-('Gastos Gerais'!$C$4:$C$1005)))</f>
        <v>0</v>
      </c>
      <c r="AH9" s="74">
        <f>IF($B9="",0,SUMPRODUCT(-('Gastos Gerais'!$F$4:$F$1005='Gastos das Atividades'!$B9),-('Gastos das Atividades'!AH$3&gt;='Gastos Gerais'!$D$4:$D$1005),-('Gastos das Atividades'!AH$3&lt;='Gastos Gerais'!$E$4:$E$1005),-('Gastos Gerais'!$C$4:$C$1005)))</f>
        <v>0</v>
      </c>
      <c r="AI9" s="74">
        <f>IF($B9="",0,SUMPRODUCT(-('Gastos Gerais'!$F$4:$F$1005='Gastos das Atividades'!$B9),-('Gastos das Atividades'!AI$3&gt;='Gastos Gerais'!$D$4:$D$1005),-('Gastos das Atividades'!AI$3&lt;='Gastos Gerais'!$E$4:$E$1005),-('Gastos Gerais'!$C$4:$C$1005)))</f>
        <v>0</v>
      </c>
      <c r="AJ9" s="74">
        <f>IF($B9="",0,SUMPRODUCT(-('Gastos Gerais'!$F$4:$F$1005='Gastos das Atividades'!$B9),-('Gastos das Atividades'!AJ$3&gt;='Gastos Gerais'!$D$4:$D$1005),-('Gastos das Atividades'!AJ$3&lt;='Gastos Gerais'!$E$4:$E$1005),-('Gastos Gerais'!$C$4:$C$1005)))</f>
        <v>0</v>
      </c>
      <c r="AK9" s="74">
        <f>IF($B9="",0,SUMPRODUCT(-('Gastos Gerais'!$F$4:$F$1005='Gastos das Atividades'!$B9),-('Gastos das Atividades'!AK$3&gt;='Gastos Gerais'!$D$4:$D$1005),-('Gastos das Atividades'!AK$3&lt;='Gastos Gerais'!$E$4:$E$1005),-('Gastos Gerais'!$C$4:$C$1005)))</f>
        <v>0</v>
      </c>
      <c r="AL9" s="74">
        <f>IF($B9="",0,SUMPRODUCT(-('Gastos Gerais'!$F$4:$F$1005='Gastos das Atividades'!$B9),-('Gastos das Atividades'!AL$3&gt;='Gastos Gerais'!$D$4:$D$1005),-('Gastos das Atividades'!AL$3&lt;='Gastos Gerais'!$E$4:$E$1005),-('Gastos Gerais'!$C$4:$C$1005)))</f>
        <v>0</v>
      </c>
      <c r="AM9" s="74">
        <f>IF($B9="",0,SUMPRODUCT(-('Gastos Gerais'!$F$4:$F$1005='Gastos das Atividades'!$B9),-('Gastos das Atividades'!AM$3&gt;='Gastos Gerais'!$D$4:$D$1005),-('Gastos das Atividades'!AM$3&lt;='Gastos Gerais'!$E$4:$E$1005),-('Gastos Gerais'!$C$4:$C$1005)))</f>
        <v>0</v>
      </c>
      <c r="AN9" s="74">
        <f>IF($B9="",0,SUMPRODUCT(-('Gastos Gerais'!$F$4:$F$1005='Gastos das Atividades'!$B9),-('Gastos das Atividades'!AN$3&gt;='Gastos Gerais'!$D$4:$D$1005),-('Gastos das Atividades'!AN$3&lt;='Gastos Gerais'!$E$4:$E$1005),-('Gastos Gerais'!$C$4:$C$1005)))</f>
        <v>0</v>
      </c>
      <c r="AO9" s="74">
        <f>IF($B9="",0,SUMPRODUCT(-('Gastos Gerais'!$F$4:$F$1005='Gastos das Atividades'!$B9),-('Gastos das Atividades'!AO$3&gt;='Gastos Gerais'!$D$4:$D$1005),-('Gastos das Atividades'!AO$3&lt;='Gastos Gerais'!$E$4:$E$1005),-('Gastos Gerais'!$C$4:$C$1005)))</f>
        <v>0</v>
      </c>
      <c r="AP9" s="74">
        <f>IF($B9="",0,SUMPRODUCT(-('Gastos Gerais'!$F$4:$F$1005='Gastos das Atividades'!$B9),-('Gastos das Atividades'!AP$3&gt;='Gastos Gerais'!$D$4:$D$1005),-('Gastos das Atividades'!AP$3&lt;='Gastos Gerais'!$E$4:$E$1005),-('Gastos Gerais'!$C$4:$C$1005)))</f>
        <v>0</v>
      </c>
      <c r="AQ9" s="74">
        <f>IF($B9="",0,SUMPRODUCT(-('Gastos Gerais'!$F$4:$F$1005='Gastos das Atividades'!$B9),-('Gastos das Atividades'!AQ$3&gt;='Gastos Gerais'!$D$4:$D$1005),-('Gastos das Atividades'!AQ$3&lt;='Gastos Gerais'!$E$4:$E$1005),-('Gastos Gerais'!$C$4:$C$1005)))</f>
        <v>0</v>
      </c>
      <c r="AR9" s="74">
        <f>IF($B9="",0,SUMPRODUCT(-('Gastos Gerais'!$F$4:$F$1005='Gastos das Atividades'!$B9),-('Gastos das Atividades'!AR$3&gt;='Gastos Gerais'!$D$4:$D$1005),-('Gastos das Atividades'!AR$3&lt;='Gastos Gerais'!$E$4:$E$1005),-('Gastos Gerais'!$C$4:$C$1005)))</f>
        <v>0</v>
      </c>
      <c r="AS9" s="74">
        <f>IF($B9="",0,SUMPRODUCT(-('Gastos Gerais'!$F$4:$F$1005='Gastos das Atividades'!$B9),-('Gastos das Atividades'!AS$3&gt;='Gastos Gerais'!$D$4:$D$1005),-('Gastos das Atividades'!AS$3&lt;='Gastos Gerais'!$E$4:$E$1005),-('Gastos Gerais'!$C$4:$C$1005)))</f>
        <v>0</v>
      </c>
      <c r="AT9" s="74">
        <f>IF($B9="",0,SUMPRODUCT(-('Gastos Gerais'!$F$4:$F$1005='Gastos das Atividades'!$B9),-('Gastos das Atividades'!AT$3&gt;='Gastos Gerais'!$D$4:$D$1005),-('Gastos das Atividades'!AT$3&lt;='Gastos Gerais'!$E$4:$E$1005),-('Gastos Gerais'!$C$4:$C$1005)))</f>
        <v>0</v>
      </c>
      <c r="AU9" s="74">
        <f>IF($B9="",0,SUMPRODUCT(-('Gastos Gerais'!$F$4:$F$1005='Gastos das Atividades'!$B9),-('Gastos das Atividades'!AU$3&gt;='Gastos Gerais'!$D$4:$D$1005),-('Gastos das Atividades'!AU$3&lt;='Gastos Gerais'!$E$4:$E$1005),-('Gastos Gerais'!$C$4:$C$1005)))</f>
        <v>0</v>
      </c>
      <c r="AV9" s="74">
        <f>IF($B9="",0,SUMPRODUCT(-('Gastos Gerais'!$F$4:$F$1005='Gastos das Atividades'!$B9),-('Gastos das Atividades'!AV$3&gt;='Gastos Gerais'!$D$4:$D$1005),-('Gastos das Atividades'!AV$3&lt;='Gastos Gerais'!$E$4:$E$1005),-('Gastos Gerais'!$C$4:$C$1005)))</f>
        <v>0</v>
      </c>
      <c r="AW9" s="74">
        <f>IF($B9="",0,SUMPRODUCT(-('Gastos Gerais'!$F$4:$F$1005='Gastos das Atividades'!$B9),-('Gastos das Atividades'!AW$3&gt;='Gastos Gerais'!$D$4:$D$1005),-('Gastos das Atividades'!AW$3&lt;='Gastos Gerais'!$E$4:$E$1005),-('Gastos Gerais'!$C$4:$C$1005)))</f>
        <v>0</v>
      </c>
      <c r="AX9" s="74">
        <f>IF($B9="",0,SUMPRODUCT(-('Gastos Gerais'!$F$4:$F$1005='Gastos das Atividades'!$B9),-('Gastos das Atividades'!AX$3&gt;='Gastos Gerais'!$D$4:$D$1005),-('Gastos das Atividades'!AX$3&lt;='Gastos Gerais'!$E$4:$E$1005),-('Gastos Gerais'!$C$4:$C$1005)))</f>
        <v>0</v>
      </c>
      <c r="AY9" s="74">
        <f>IF($B9="",0,SUMPRODUCT(-('Gastos Gerais'!$F$4:$F$1005='Gastos das Atividades'!$B9),-('Gastos das Atividades'!AY$3&gt;='Gastos Gerais'!$D$4:$D$1005),-('Gastos das Atividades'!AY$3&lt;='Gastos Gerais'!$E$4:$E$1005),-('Gastos Gerais'!$C$4:$C$1005)))</f>
        <v>0</v>
      </c>
      <c r="AZ9" s="74">
        <f>IF($B9="",0,SUMPRODUCT(-('Gastos Gerais'!$F$4:$F$1005='Gastos das Atividades'!$B9),-('Gastos das Atividades'!AZ$3&gt;='Gastos Gerais'!$D$4:$D$1005),-('Gastos das Atividades'!AZ$3&lt;='Gastos Gerais'!$E$4:$E$1005),-('Gastos Gerais'!$C$4:$C$1005)))</f>
        <v>0</v>
      </c>
      <c r="BA9" s="74">
        <f>IF($B9="",0,SUMPRODUCT(-('Gastos Gerais'!$F$4:$F$1005='Gastos das Atividades'!$B9),-('Gastos das Atividades'!BA$3&gt;='Gastos Gerais'!$D$4:$D$1005),-('Gastos das Atividades'!BA$3&lt;='Gastos Gerais'!$E$4:$E$1005),-('Gastos Gerais'!$C$4:$C$1005)))</f>
        <v>0</v>
      </c>
      <c r="BB9" s="74">
        <f>IF($B9="",0,SUMPRODUCT(-('Gastos Gerais'!$F$4:$F$1005='Gastos das Atividades'!$B9),-('Gastos das Atividades'!BB$3&gt;='Gastos Gerais'!$D$4:$D$1005),-('Gastos das Atividades'!BB$3&lt;='Gastos Gerais'!$E$4:$E$1005),-('Gastos Gerais'!$C$4:$C$1005)))</f>
        <v>0</v>
      </c>
      <c r="BC9" s="74">
        <f>IF($B9="",0,SUMPRODUCT(-('Gastos Gerais'!$F$4:$F$1005='Gastos das Atividades'!$B9),-('Gastos das Atividades'!BC$3&gt;='Gastos Gerais'!$D$4:$D$1005),-('Gastos das Atividades'!BC$3&lt;='Gastos Gerais'!$E$4:$E$1005),-('Gastos Gerais'!$C$4:$C$1005)))</f>
        <v>0</v>
      </c>
      <c r="BD9" s="74">
        <f>IF($B9="",0,SUMPRODUCT(-('Gastos Gerais'!$F$4:$F$1005='Gastos das Atividades'!$B9),-('Gastos das Atividades'!BD$3&gt;='Gastos Gerais'!$D$4:$D$1005),-('Gastos das Atividades'!BD$3&lt;='Gastos Gerais'!$E$4:$E$1005),-('Gastos Gerais'!$C$4:$C$1005)))</f>
        <v>0</v>
      </c>
      <c r="BE9" s="74">
        <f>IF($B9="",0,SUMPRODUCT(-('Gastos Gerais'!$F$4:$F$1005='Gastos das Atividades'!$B9),-('Gastos das Atividades'!BE$3&gt;='Gastos Gerais'!$D$4:$D$1005),-('Gastos das Atividades'!BE$3&lt;='Gastos Gerais'!$E$4:$E$1005),-('Gastos Gerais'!$C$4:$C$1005)))</f>
        <v>0</v>
      </c>
      <c r="BF9" s="74">
        <f>IF($B9="",0,SUMPRODUCT(-('Gastos Gerais'!$F$4:$F$1005='Gastos das Atividades'!$B9),-('Gastos das Atividades'!BF$3&gt;='Gastos Gerais'!$D$4:$D$1005),-('Gastos das Atividades'!BF$3&lt;='Gastos Gerais'!$E$4:$E$1005),-('Gastos Gerais'!$C$4:$C$1005)))</f>
        <v>0</v>
      </c>
      <c r="BG9" s="74">
        <f>IF($B9="",0,SUMPRODUCT(-('Gastos Gerais'!$F$4:$F$1005='Gastos das Atividades'!$B9),-('Gastos das Atividades'!BG$3&gt;='Gastos Gerais'!$D$4:$D$1005),-('Gastos das Atividades'!BG$3&lt;='Gastos Gerais'!$E$4:$E$1005),-('Gastos Gerais'!$C$4:$C$1005)))</f>
        <v>0</v>
      </c>
      <c r="BH9" s="74">
        <f>IF($B9="",0,SUMPRODUCT(-('Gastos Gerais'!$F$4:$F$1005='Gastos das Atividades'!$B9),-('Gastos das Atividades'!BH$3&gt;='Gastos Gerais'!$D$4:$D$1005),-('Gastos das Atividades'!BH$3&lt;='Gastos Gerais'!$E$4:$E$1005),-('Gastos Gerais'!$C$4:$C$1005)))</f>
        <v>0</v>
      </c>
      <c r="BI9" s="74">
        <f>IF($B9="",0,SUMPRODUCT(-('Gastos Gerais'!$F$4:$F$1005='Gastos das Atividades'!$B9),-('Gastos das Atividades'!BI$3&gt;='Gastos Gerais'!$D$4:$D$1005),-('Gastos das Atividades'!BI$3&lt;='Gastos Gerais'!$E$4:$E$1005),-('Gastos Gerais'!$C$4:$C$1005)))</f>
        <v>0</v>
      </c>
      <c r="BJ9" s="74">
        <f>IF($B9="",0,SUMPRODUCT(-('Gastos Gerais'!$F$4:$F$1005='Gastos das Atividades'!$B9),-('Gastos das Atividades'!BJ$3&gt;='Gastos Gerais'!$D$4:$D$1005),-('Gastos das Atividades'!BJ$3&lt;='Gastos Gerais'!$E$4:$E$1005),-('Gastos Gerais'!$C$4:$C$1005)))</f>
        <v>0</v>
      </c>
      <c r="BK9" s="74">
        <f>IF($B9="",0,SUMPRODUCT(-('Gastos Gerais'!$F$4:$F$1005='Gastos das Atividades'!$B9),-('Gastos das Atividades'!BK$3&gt;='Gastos Gerais'!$D$4:$D$1005),-('Gastos das Atividades'!BK$3&lt;='Gastos Gerais'!$E$4:$E$1005),-('Gastos Gerais'!$C$4:$C$1005)))</f>
        <v>0</v>
      </c>
      <c r="BL9" s="74">
        <f>IF($B9="",0,SUMPRODUCT(-('Gastos Gerais'!$F$4:$F$1005='Gastos das Atividades'!$B9),-('Gastos das Atividades'!BL$3&gt;='Gastos Gerais'!$D$4:$D$1005),-('Gastos das Atividades'!BL$3&lt;='Gastos Gerais'!$E$4:$E$1005),-('Gastos Gerais'!$C$4:$C$1005)))</f>
        <v>0</v>
      </c>
      <c r="BM9" s="74">
        <f>IF($B9="",0,SUMPRODUCT(-('Gastos Gerais'!$F$4:$F$1005='Gastos das Atividades'!$B9),-('Gastos das Atividades'!BM$3&gt;='Gastos Gerais'!$D$4:$D$1005),-('Gastos das Atividades'!BM$3&lt;='Gastos Gerais'!$E$4:$E$1005),-('Gastos Gerais'!$C$4:$C$1005)))</f>
        <v>0</v>
      </c>
      <c r="BN9" s="74">
        <f>IF($B9="",0,SUMPRODUCT(-('Gastos Gerais'!$F$4:$F$1005='Gastos das Atividades'!$B9),-('Gastos das Atividades'!BN$3&gt;='Gastos Gerais'!$D$4:$D$1005),-('Gastos das Atividades'!BN$3&lt;='Gastos Gerais'!$E$4:$E$1005),-('Gastos Gerais'!$C$4:$C$1005)))</f>
        <v>0</v>
      </c>
      <c r="BO9" s="74">
        <f>IF($B9="",0,SUMPRODUCT(-('Gastos Gerais'!$F$4:$F$1005='Gastos das Atividades'!$B9),-('Gastos das Atividades'!BO$3&gt;='Gastos Gerais'!$D$4:$D$1005),-('Gastos das Atividades'!BO$3&lt;='Gastos Gerais'!$E$4:$E$1005),-('Gastos Gerais'!$C$4:$C$1005)))</f>
        <v>0</v>
      </c>
      <c r="BP9" s="74">
        <f>IF($B9="",0,SUMPRODUCT(-('Gastos Gerais'!$F$4:$F$1005='Gastos das Atividades'!$B9),-('Gastos das Atividades'!BP$3&gt;='Gastos Gerais'!$D$4:$D$1005),-('Gastos das Atividades'!BP$3&lt;='Gastos Gerais'!$E$4:$E$1005),-('Gastos Gerais'!$C$4:$C$1005)))</f>
        <v>0</v>
      </c>
      <c r="BQ9" s="74">
        <f>IF($B9="",0,SUMPRODUCT(-('Gastos Gerais'!$F$4:$F$1005='Gastos das Atividades'!$B9),-('Gastos das Atividades'!BQ$3&gt;='Gastos Gerais'!$D$4:$D$1005),-('Gastos das Atividades'!BQ$3&lt;='Gastos Gerais'!$E$4:$E$1005),-('Gastos Gerais'!$C$4:$C$1005)))</f>
        <v>0</v>
      </c>
      <c r="BR9" s="74">
        <f>IF($B9="",0,SUMPRODUCT(-('Gastos Gerais'!$F$4:$F$1005='Gastos das Atividades'!$B9),-('Gastos das Atividades'!BR$3&gt;='Gastos Gerais'!$D$4:$D$1005),-('Gastos das Atividades'!BR$3&lt;='Gastos Gerais'!$E$4:$E$1005),-('Gastos Gerais'!$C$4:$C$1005)))</f>
        <v>0</v>
      </c>
      <c r="BS9" s="74">
        <f>IF($B9="",0,SUMPRODUCT(-('Gastos Gerais'!$F$4:$F$1005='Gastos das Atividades'!$B9),-('Gastos das Atividades'!BS$3&gt;='Gastos Gerais'!$D$4:$D$1005),-('Gastos das Atividades'!BS$3&lt;='Gastos Gerais'!$E$4:$E$1005),-('Gastos Gerais'!$C$4:$C$1005)))</f>
        <v>0</v>
      </c>
      <c r="BT9" s="74">
        <f>IF($B9="",0,SUMPRODUCT(-('Gastos Gerais'!$F$4:$F$1005='Gastos das Atividades'!$B9),-('Gastos das Atividades'!BT$3&gt;='Gastos Gerais'!$D$4:$D$1005),-('Gastos das Atividades'!BT$3&lt;='Gastos Gerais'!$E$4:$E$1005),-('Gastos Gerais'!$C$4:$C$1005)))</f>
        <v>0</v>
      </c>
      <c r="BU9" s="74">
        <f>IF($B9="",0,SUMPRODUCT(-('Gastos Gerais'!$F$4:$F$1005='Gastos das Atividades'!$B9),-('Gastos das Atividades'!BU$3&gt;='Gastos Gerais'!$D$4:$D$1005),-('Gastos das Atividades'!BU$3&lt;='Gastos Gerais'!$E$4:$E$1005),-('Gastos Gerais'!$C$4:$C$1005)))</f>
        <v>0</v>
      </c>
      <c r="BV9" s="74">
        <f>IF($B9="",0,SUMPRODUCT(-('Gastos Gerais'!$F$4:$F$1005='Gastos das Atividades'!$B9),-('Gastos das Atividades'!BV$3&gt;='Gastos Gerais'!$D$4:$D$1005),-('Gastos das Atividades'!BV$3&lt;='Gastos Gerais'!$E$4:$E$1005),-('Gastos Gerais'!$C$4:$C$1005)))</f>
        <v>0</v>
      </c>
      <c r="BW9" s="74">
        <f>IF($B9="",0,SUMPRODUCT(-('Gastos Gerais'!$F$4:$F$1005='Gastos das Atividades'!$B9),-('Gastos das Atividades'!BW$3&gt;='Gastos Gerais'!$D$4:$D$1005),-('Gastos das Atividades'!BW$3&lt;='Gastos Gerais'!$E$4:$E$1005),-('Gastos Gerais'!$C$4:$C$1005)))</f>
        <v>0</v>
      </c>
      <c r="BX9" s="74">
        <f>IF($B9="",0,SUMPRODUCT(-('Gastos Gerais'!$F$4:$F$1005='Gastos das Atividades'!$B9),-('Gastos das Atividades'!BX$3&gt;='Gastos Gerais'!$D$4:$D$1005),-('Gastos das Atividades'!BX$3&lt;='Gastos Gerais'!$E$4:$E$1005),-('Gastos Gerais'!$C$4:$C$1005)))</f>
        <v>0</v>
      </c>
    </row>
    <row r="10" spans="1:77" hidden="1" x14ac:dyDescent="0.2">
      <c r="A10" s="141">
        <v>7</v>
      </c>
      <c r="B10" s="159"/>
      <c r="C10" s="301">
        <v>0</v>
      </c>
      <c r="D10" s="352">
        <f t="shared" si="9"/>
        <v>0</v>
      </c>
      <c r="E10" s="139">
        <f t="shared" si="10"/>
        <v>0</v>
      </c>
      <c r="F10" s="74">
        <f t="shared" si="2"/>
        <v>0</v>
      </c>
      <c r="G10" s="74">
        <f t="shared" si="2"/>
        <v>0</v>
      </c>
      <c r="H10" s="74">
        <f t="shared" si="2"/>
        <v>0</v>
      </c>
      <c r="I10" s="74">
        <f t="shared" si="2"/>
        <v>0</v>
      </c>
      <c r="J10" s="140">
        <f t="shared" si="3"/>
        <v>0</v>
      </c>
      <c r="K10" s="77">
        <f t="shared" si="4"/>
        <v>0</v>
      </c>
      <c r="L10" s="77">
        <f t="shared" si="5"/>
        <v>0</v>
      </c>
      <c r="M10" s="77">
        <f t="shared" si="6"/>
        <v>0</v>
      </c>
      <c r="N10" s="77">
        <f t="shared" si="11"/>
        <v>0</v>
      </c>
      <c r="O10" s="77">
        <f t="shared" si="12"/>
        <v>0</v>
      </c>
      <c r="P10" s="205">
        <f t="shared" si="8"/>
        <v>0</v>
      </c>
      <c r="Q10" s="74">
        <f>IF($B10="",0,SUMPRODUCT(-('Gastos Gerais'!$F$4:$F$1005='Gastos das Atividades'!$B10),-('Gastos das Atividades'!Q$3&gt;='Gastos Gerais'!$D$4:$D$1005),-('Gastos das Atividades'!Q$3&lt;='Gastos Gerais'!$E$4:$E$1005),-('Gastos Gerais'!$C$4:$C$1005)))</f>
        <v>0</v>
      </c>
      <c r="R10" s="74">
        <f>IF($B10="",0,SUMPRODUCT(-('Gastos Gerais'!$F$4:$F$1005='Gastos das Atividades'!$B10),-('Gastos das Atividades'!R$3&gt;='Gastos Gerais'!$D$4:$D$1005),-('Gastos das Atividades'!R$3&lt;='Gastos Gerais'!$E$4:$E$1005),-('Gastos Gerais'!$C$4:$C$1005)))</f>
        <v>0</v>
      </c>
      <c r="S10" s="74">
        <f>IF($B10="",0,SUMPRODUCT(-('Gastos Gerais'!$F$4:$F$1005='Gastos das Atividades'!$B10),-('Gastos das Atividades'!S$3&gt;='Gastos Gerais'!$D$4:$D$1005),-('Gastos das Atividades'!S$3&lt;='Gastos Gerais'!$E$4:$E$1005),-('Gastos Gerais'!$C$4:$C$1005)))</f>
        <v>0</v>
      </c>
      <c r="T10" s="74">
        <f>IF($B10="",0,SUMPRODUCT(-('Gastos Gerais'!$F$4:$F$1005='Gastos das Atividades'!$B10),-('Gastos das Atividades'!T$3&gt;='Gastos Gerais'!$D$4:$D$1005),-('Gastos das Atividades'!T$3&lt;='Gastos Gerais'!$E$4:$E$1005),-('Gastos Gerais'!$C$4:$C$1005)))</f>
        <v>0</v>
      </c>
      <c r="U10" s="74">
        <f>IF($B10="",0,SUMPRODUCT(-('Gastos Gerais'!$F$4:$F$1005='Gastos das Atividades'!$B10),-('Gastos das Atividades'!U$3&gt;='Gastos Gerais'!$D$4:$D$1005),-('Gastos das Atividades'!U$3&lt;='Gastos Gerais'!$E$4:$E$1005),-('Gastos Gerais'!$C$4:$C$1005)))</f>
        <v>0</v>
      </c>
      <c r="V10" s="74">
        <f>IF($B10="",0,SUMPRODUCT(-('Gastos Gerais'!$F$4:$F$1005='Gastos das Atividades'!$B10),-('Gastos das Atividades'!V$3&gt;='Gastos Gerais'!$D$4:$D$1005),-('Gastos das Atividades'!V$3&lt;='Gastos Gerais'!$E$4:$E$1005),-('Gastos Gerais'!$C$4:$C$1005)))</f>
        <v>0</v>
      </c>
      <c r="W10" s="74">
        <f>IF($B10="",0,SUMPRODUCT(-('Gastos Gerais'!$F$4:$F$1005='Gastos das Atividades'!$B10),-('Gastos das Atividades'!W$3&gt;='Gastos Gerais'!$D$4:$D$1005),-('Gastos das Atividades'!W$3&lt;='Gastos Gerais'!$E$4:$E$1005),-('Gastos Gerais'!$C$4:$C$1005)))</f>
        <v>0</v>
      </c>
      <c r="X10" s="74">
        <f>IF($B10="",0,SUMPRODUCT(-('Gastos Gerais'!$F$4:$F$1005='Gastos das Atividades'!$B10),-('Gastos das Atividades'!X$3&gt;='Gastos Gerais'!$D$4:$D$1005),-('Gastos das Atividades'!X$3&lt;='Gastos Gerais'!$E$4:$E$1005),-('Gastos Gerais'!$C$4:$C$1005)))</f>
        <v>0</v>
      </c>
      <c r="Y10" s="74">
        <f>IF($B10="",0,SUMPRODUCT(-('Gastos Gerais'!$F$4:$F$1005='Gastos das Atividades'!$B10),-('Gastos das Atividades'!Y$3&gt;='Gastos Gerais'!$D$4:$D$1005),-('Gastos das Atividades'!Y$3&lt;='Gastos Gerais'!$E$4:$E$1005),-('Gastos Gerais'!$C$4:$C$1005)))</f>
        <v>0</v>
      </c>
      <c r="Z10" s="74">
        <f>IF($B10="",0,SUMPRODUCT(-('Gastos Gerais'!$F$4:$F$1005='Gastos das Atividades'!$B10),-('Gastos das Atividades'!Z$3&gt;='Gastos Gerais'!$D$4:$D$1005),-('Gastos das Atividades'!Z$3&lt;='Gastos Gerais'!$E$4:$E$1005),-('Gastos Gerais'!$C$4:$C$1005)))</f>
        <v>0</v>
      </c>
      <c r="AA10" s="74">
        <f>IF($B10="",0,SUMPRODUCT(-('Gastos Gerais'!$F$4:$F$1005='Gastos das Atividades'!$B10),-('Gastos das Atividades'!AA$3&gt;='Gastos Gerais'!$D$4:$D$1005),-('Gastos das Atividades'!AA$3&lt;='Gastos Gerais'!$E$4:$E$1005),-('Gastos Gerais'!$C$4:$C$1005)))</f>
        <v>0</v>
      </c>
      <c r="AB10" s="74">
        <f>IF($B10="",0,SUMPRODUCT(-('Gastos Gerais'!$F$4:$F$1005='Gastos das Atividades'!$B10),-('Gastos das Atividades'!AB$3&gt;='Gastos Gerais'!$D$4:$D$1005),-('Gastos das Atividades'!AB$3&lt;='Gastos Gerais'!$E$4:$E$1005),-('Gastos Gerais'!$C$4:$C$1005)))</f>
        <v>0</v>
      </c>
      <c r="AC10" s="74">
        <f>IF($B10="",0,SUMPRODUCT(-('Gastos Gerais'!$F$4:$F$1005='Gastos das Atividades'!$B10),-('Gastos das Atividades'!AC$3&gt;='Gastos Gerais'!$D$4:$D$1005),-('Gastos das Atividades'!AC$3&lt;='Gastos Gerais'!$E$4:$E$1005),-('Gastos Gerais'!$C$4:$C$1005)))</f>
        <v>0</v>
      </c>
      <c r="AD10" s="74">
        <f>IF($B10="",0,SUMPRODUCT(-('Gastos Gerais'!$F$4:$F$1005='Gastos das Atividades'!$B10),-('Gastos das Atividades'!AD$3&gt;='Gastos Gerais'!$D$4:$D$1005),-('Gastos das Atividades'!AD$3&lt;='Gastos Gerais'!$E$4:$E$1005),-('Gastos Gerais'!$C$4:$C$1005)))</f>
        <v>0</v>
      </c>
      <c r="AE10" s="74">
        <f>IF($B10="",0,SUMPRODUCT(-('Gastos Gerais'!$F$4:$F$1005='Gastos das Atividades'!$B10),-('Gastos das Atividades'!AE$3&gt;='Gastos Gerais'!$D$4:$D$1005),-('Gastos das Atividades'!AE$3&lt;='Gastos Gerais'!$E$4:$E$1005),-('Gastos Gerais'!$C$4:$C$1005)))</f>
        <v>0</v>
      </c>
      <c r="AF10" s="74">
        <f>IF($B10="",0,SUMPRODUCT(-('Gastos Gerais'!$F$4:$F$1005='Gastos das Atividades'!$B10),-('Gastos das Atividades'!AF$3&gt;='Gastos Gerais'!$D$4:$D$1005),-('Gastos das Atividades'!AF$3&lt;='Gastos Gerais'!$E$4:$E$1005),-('Gastos Gerais'!$C$4:$C$1005)))</f>
        <v>0</v>
      </c>
      <c r="AG10" s="74">
        <f>IF($B10="",0,SUMPRODUCT(-('Gastos Gerais'!$F$4:$F$1005='Gastos das Atividades'!$B10),-('Gastos das Atividades'!AG$3&gt;='Gastos Gerais'!$D$4:$D$1005),-('Gastos das Atividades'!AG$3&lt;='Gastos Gerais'!$E$4:$E$1005),-('Gastos Gerais'!$C$4:$C$1005)))</f>
        <v>0</v>
      </c>
      <c r="AH10" s="74">
        <f>IF($B10="",0,SUMPRODUCT(-('Gastos Gerais'!$F$4:$F$1005='Gastos das Atividades'!$B10),-('Gastos das Atividades'!AH$3&gt;='Gastos Gerais'!$D$4:$D$1005),-('Gastos das Atividades'!AH$3&lt;='Gastos Gerais'!$E$4:$E$1005),-('Gastos Gerais'!$C$4:$C$1005)))</f>
        <v>0</v>
      </c>
      <c r="AI10" s="74">
        <f>IF($B10="",0,SUMPRODUCT(-('Gastos Gerais'!$F$4:$F$1005='Gastos das Atividades'!$B10),-('Gastos das Atividades'!AI$3&gt;='Gastos Gerais'!$D$4:$D$1005),-('Gastos das Atividades'!AI$3&lt;='Gastos Gerais'!$E$4:$E$1005),-('Gastos Gerais'!$C$4:$C$1005)))</f>
        <v>0</v>
      </c>
      <c r="AJ10" s="74">
        <f>IF($B10="",0,SUMPRODUCT(-('Gastos Gerais'!$F$4:$F$1005='Gastos das Atividades'!$B10),-('Gastos das Atividades'!AJ$3&gt;='Gastos Gerais'!$D$4:$D$1005),-('Gastos das Atividades'!AJ$3&lt;='Gastos Gerais'!$E$4:$E$1005),-('Gastos Gerais'!$C$4:$C$1005)))</f>
        <v>0</v>
      </c>
      <c r="AK10" s="74">
        <f>IF($B10="",0,SUMPRODUCT(-('Gastos Gerais'!$F$4:$F$1005='Gastos das Atividades'!$B10),-('Gastos das Atividades'!AK$3&gt;='Gastos Gerais'!$D$4:$D$1005),-('Gastos das Atividades'!AK$3&lt;='Gastos Gerais'!$E$4:$E$1005),-('Gastos Gerais'!$C$4:$C$1005)))</f>
        <v>0</v>
      </c>
      <c r="AL10" s="74">
        <f>IF($B10="",0,SUMPRODUCT(-('Gastos Gerais'!$F$4:$F$1005='Gastos das Atividades'!$B10),-('Gastos das Atividades'!AL$3&gt;='Gastos Gerais'!$D$4:$D$1005),-('Gastos das Atividades'!AL$3&lt;='Gastos Gerais'!$E$4:$E$1005),-('Gastos Gerais'!$C$4:$C$1005)))</f>
        <v>0</v>
      </c>
      <c r="AM10" s="74">
        <f>IF($B10="",0,SUMPRODUCT(-('Gastos Gerais'!$F$4:$F$1005='Gastos das Atividades'!$B10),-('Gastos das Atividades'!AM$3&gt;='Gastos Gerais'!$D$4:$D$1005),-('Gastos das Atividades'!AM$3&lt;='Gastos Gerais'!$E$4:$E$1005),-('Gastos Gerais'!$C$4:$C$1005)))</f>
        <v>0</v>
      </c>
      <c r="AN10" s="74">
        <f>IF($B10="",0,SUMPRODUCT(-('Gastos Gerais'!$F$4:$F$1005='Gastos das Atividades'!$B10),-('Gastos das Atividades'!AN$3&gt;='Gastos Gerais'!$D$4:$D$1005),-('Gastos das Atividades'!AN$3&lt;='Gastos Gerais'!$E$4:$E$1005),-('Gastos Gerais'!$C$4:$C$1005)))</f>
        <v>0</v>
      </c>
      <c r="AO10" s="74">
        <f>IF($B10="",0,SUMPRODUCT(-('Gastos Gerais'!$F$4:$F$1005='Gastos das Atividades'!$B10),-('Gastos das Atividades'!AO$3&gt;='Gastos Gerais'!$D$4:$D$1005),-('Gastos das Atividades'!AO$3&lt;='Gastos Gerais'!$E$4:$E$1005),-('Gastos Gerais'!$C$4:$C$1005)))</f>
        <v>0</v>
      </c>
      <c r="AP10" s="74">
        <f>IF($B10="",0,SUMPRODUCT(-('Gastos Gerais'!$F$4:$F$1005='Gastos das Atividades'!$B10),-('Gastos das Atividades'!AP$3&gt;='Gastos Gerais'!$D$4:$D$1005),-('Gastos das Atividades'!AP$3&lt;='Gastos Gerais'!$E$4:$E$1005),-('Gastos Gerais'!$C$4:$C$1005)))</f>
        <v>0</v>
      </c>
      <c r="AQ10" s="74">
        <f>IF($B10="",0,SUMPRODUCT(-('Gastos Gerais'!$F$4:$F$1005='Gastos das Atividades'!$B10),-('Gastos das Atividades'!AQ$3&gt;='Gastos Gerais'!$D$4:$D$1005),-('Gastos das Atividades'!AQ$3&lt;='Gastos Gerais'!$E$4:$E$1005),-('Gastos Gerais'!$C$4:$C$1005)))</f>
        <v>0</v>
      </c>
      <c r="AR10" s="74">
        <f>IF($B10="",0,SUMPRODUCT(-('Gastos Gerais'!$F$4:$F$1005='Gastos das Atividades'!$B10),-('Gastos das Atividades'!AR$3&gt;='Gastos Gerais'!$D$4:$D$1005),-('Gastos das Atividades'!AR$3&lt;='Gastos Gerais'!$E$4:$E$1005),-('Gastos Gerais'!$C$4:$C$1005)))</f>
        <v>0</v>
      </c>
      <c r="AS10" s="74">
        <f>IF($B10="",0,SUMPRODUCT(-('Gastos Gerais'!$F$4:$F$1005='Gastos das Atividades'!$B10),-('Gastos das Atividades'!AS$3&gt;='Gastos Gerais'!$D$4:$D$1005),-('Gastos das Atividades'!AS$3&lt;='Gastos Gerais'!$E$4:$E$1005),-('Gastos Gerais'!$C$4:$C$1005)))</f>
        <v>0</v>
      </c>
      <c r="AT10" s="74">
        <f>IF($B10="",0,SUMPRODUCT(-('Gastos Gerais'!$F$4:$F$1005='Gastos das Atividades'!$B10),-('Gastos das Atividades'!AT$3&gt;='Gastos Gerais'!$D$4:$D$1005),-('Gastos das Atividades'!AT$3&lt;='Gastos Gerais'!$E$4:$E$1005),-('Gastos Gerais'!$C$4:$C$1005)))</f>
        <v>0</v>
      </c>
      <c r="AU10" s="74">
        <f>IF($B10="",0,SUMPRODUCT(-('Gastos Gerais'!$F$4:$F$1005='Gastos das Atividades'!$B10),-('Gastos das Atividades'!AU$3&gt;='Gastos Gerais'!$D$4:$D$1005),-('Gastos das Atividades'!AU$3&lt;='Gastos Gerais'!$E$4:$E$1005),-('Gastos Gerais'!$C$4:$C$1005)))</f>
        <v>0</v>
      </c>
      <c r="AV10" s="74">
        <f>IF($B10="",0,SUMPRODUCT(-('Gastos Gerais'!$F$4:$F$1005='Gastos das Atividades'!$B10),-('Gastos das Atividades'!AV$3&gt;='Gastos Gerais'!$D$4:$D$1005),-('Gastos das Atividades'!AV$3&lt;='Gastos Gerais'!$E$4:$E$1005),-('Gastos Gerais'!$C$4:$C$1005)))</f>
        <v>0</v>
      </c>
      <c r="AW10" s="74">
        <f>IF($B10="",0,SUMPRODUCT(-('Gastos Gerais'!$F$4:$F$1005='Gastos das Atividades'!$B10),-('Gastos das Atividades'!AW$3&gt;='Gastos Gerais'!$D$4:$D$1005),-('Gastos das Atividades'!AW$3&lt;='Gastos Gerais'!$E$4:$E$1005),-('Gastos Gerais'!$C$4:$C$1005)))</f>
        <v>0</v>
      </c>
      <c r="AX10" s="74">
        <f>IF($B10="",0,SUMPRODUCT(-('Gastos Gerais'!$F$4:$F$1005='Gastos das Atividades'!$B10),-('Gastos das Atividades'!AX$3&gt;='Gastos Gerais'!$D$4:$D$1005),-('Gastos das Atividades'!AX$3&lt;='Gastos Gerais'!$E$4:$E$1005),-('Gastos Gerais'!$C$4:$C$1005)))</f>
        <v>0</v>
      </c>
      <c r="AY10" s="74">
        <f>IF($B10="",0,SUMPRODUCT(-('Gastos Gerais'!$F$4:$F$1005='Gastos das Atividades'!$B10),-('Gastos das Atividades'!AY$3&gt;='Gastos Gerais'!$D$4:$D$1005),-('Gastos das Atividades'!AY$3&lt;='Gastos Gerais'!$E$4:$E$1005),-('Gastos Gerais'!$C$4:$C$1005)))</f>
        <v>0</v>
      </c>
      <c r="AZ10" s="74">
        <f>IF($B10="",0,SUMPRODUCT(-('Gastos Gerais'!$F$4:$F$1005='Gastos das Atividades'!$B10),-('Gastos das Atividades'!AZ$3&gt;='Gastos Gerais'!$D$4:$D$1005),-('Gastos das Atividades'!AZ$3&lt;='Gastos Gerais'!$E$4:$E$1005),-('Gastos Gerais'!$C$4:$C$1005)))</f>
        <v>0</v>
      </c>
      <c r="BA10" s="74">
        <f>IF($B10="",0,SUMPRODUCT(-('Gastos Gerais'!$F$4:$F$1005='Gastos das Atividades'!$B10),-('Gastos das Atividades'!BA$3&gt;='Gastos Gerais'!$D$4:$D$1005),-('Gastos das Atividades'!BA$3&lt;='Gastos Gerais'!$E$4:$E$1005),-('Gastos Gerais'!$C$4:$C$1005)))</f>
        <v>0</v>
      </c>
      <c r="BB10" s="74">
        <f>IF($B10="",0,SUMPRODUCT(-('Gastos Gerais'!$F$4:$F$1005='Gastos das Atividades'!$B10),-('Gastos das Atividades'!BB$3&gt;='Gastos Gerais'!$D$4:$D$1005),-('Gastos das Atividades'!BB$3&lt;='Gastos Gerais'!$E$4:$E$1005),-('Gastos Gerais'!$C$4:$C$1005)))</f>
        <v>0</v>
      </c>
      <c r="BC10" s="74">
        <f>IF($B10="",0,SUMPRODUCT(-('Gastos Gerais'!$F$4:$F$1005='Gastos das Atividades'!$B10),-('Gastos das Atividades'!BC$3&gt;='Gastos Gerais'!$D$4:$D$1005),-('Gastos das Atividades'!BC$3&lt;='Gastos Gerais'!$E$4:$E$1005),-('Gastos Gerais'!$C$4:$C$1005)))</f>
        <v>0</v>
      </c>
      <c r="BD10" s="74">
        <f>IF($B10="",0,SUMPRODUCT(-('Gastos Gerais'!$F$4:$F$1005='Gastos das Atividades'!$B10),-('Gastos das Atividades'!BD$3&gt;='Gastos Gerais'!$D$4:$D$1005),-('Gastos das Atividades'!BD$3&lt;='Gastos Gerais'!$E$4:$E$1005),-('Gastos Gerais'!$C$4:$C$1005)))</f>
        <v>0</v>
      </c>
      <c r="BE10" s="74">
        <f>IF($B10="",0,SUMPRODUCT(-('Gastos Gerais'!$F$4:$F$1005='Gastos das Atividades'!$B10),-('Gastos das Atividades'!BE$3&gt;='Gastos Gerais'!$D$4:$D$1005),-('Gastos das Atividades'!BE$3&lt;='Gastos Gerais'!$E$4:$E$1005),-('Gastos Gerais'!$C$4:$C$1005)))</f>
        <v>0</v>
      </c>
      <c r="BF10" s="74">
        <f>IF($B10="",0,SUMPRODUCT(-('Gastos Gerais'!$F$4:$F$1005='Gastos das Atividades'!$B10),-('Gastos das Atividades'!BF$3&gt;='Gastos Gerais'!$D$4:$D$1005),-('Gastos das Atividades'!BF$3&lt;='Gastos Gerais'!$E$4:$E$1005),-('Gastos Gerais'!$C$4:$C$1005)))</f>
        <v>0</v>
      </c>
      <c r="BG10" s="74">
        <f>IF($B10="",0,SUMPRODUCT(-('Gastos Gerais'!$F$4:$F$1005='Gastos das Atividades'!$B10),-('Gastos das Atividades'!BG$3&gt;='Gastos Gerais'!$D$4:$D$1005),-('Gastos das Atividades'!BG$3&lt;='Gastos Gerais'!$E$4:$E$1005),-('Gastos Gerais'!$C$4:$C$1005)))</f>
        <v>0</v>
      </c>
      <c r="BH10" s="74">
        <f>IF($B10="",0,SUMPRODUCT(-('Gastos Gerais'!$F$4:$F$1005='Gastos das Atividades'!$B10),-('Gastos das Atividades'!BH$3&gt;='Gastos Gerais'!$D$4:$D$1005),-('Gastos das Atividades'!BH$3&lt;='Gastos Gerais'!$E$4:$E$1005),-('Gastos Gerais'!$C$4:$C$1005)))</f>
        <v>0</v>
      </c>
      <c r="BI10" s="74">
        <f>IF($B10="",0,SUMPRODUCT(-('Gastos Gerais'!$F$4:$F$1005='Gastos das Atividades'!$B10),-('Gastos das Atividades'!BI$3&gt;='Gastos Gerais'!$D$4:$D$1005),-('Gastos das Atividades'!BI$3&lt;='Gastos Gerais'!$E$4:$E$1005),-('Gastos Gerais'!$C$4:$C$1005)))</f>
        <v>0</v>
      </c>
      <c r="BJ10" s="74">
        <f>IF($B10="",0,SUMPRODUCT(-('Gastos Gerais'!$F$4:$F$1005='Gastos das Atividades'!$B10),-('Gastos das Atividades'!BJ$3&gt;='Gastos Gerais'!$D$4:$D$1005),-('Gastos das Atividades'!BJ$3&lt;='Gastos Gerais'!$E$4:$E$1005),-('Gastos Gerais'!$C$4:$C$1005)))</f>
        <v>0</v>
      </c>
      <c r="BK10" s="74">
        <f>IF($B10="",0,SUMPRODUCT(-('Gastos Gerais'!$F$4:$F$1005='Gastos das Atividades'!$B10),-('Gastos das Atividades'!BK$3&gt;='Gastos Gerais'!$D$4:$D$1005),-('Gastos das Atividades'!BK$3&lt;='Gastos Gerais'!$E$4:$E$1005),-('Gastos Gerais'!$C$4:$C$1005)))</f>
        <v>0</v>
      </c>
      <c r="BL10" s="74">
        <f>IF($B10="",0,SUMPRODUCT(-('Gastos Gerais'!$F$4:$F$1005='Gastos das Atividades'!$B10),-('Gastos das Atividades'!BL$3&gt;='Gastos Gerais'!$D$4:$D$1005),-('Gastos das Atividades'!BL$3&lt;='Gastos Gerais'!$E$4:$E$1005),-('Gastos Gerais'!$C$4:$C$1005)))</f>
        <v>0</v>
      </c>
      <c r="BM10" s="74">
        <f>IF($B10="",0,SUMPRODUCT(-('Gastos Gerais'!$F$4:$F$1005='Gastos das Atividades'!$B10),-('Gastos das Atividades'!BM$3&gt;='Gastos Gerais'!$D$4:$D$1005),-('Gastos das Atividades'!BM$3&lt;='Gastos Gerais'!$E$4:$E$1005),-('Gastos Gerais'!$C$4:$C$1005)))</f>
        <v>0</v>
      </c>
      <c r="BN10" s="74">
        <f>IF($B10="",0,SUMPRODUCT(-('Gastos Gerais'!$F$4:$F$1005='Gastos das Atividades'!$B10),-('Gastos das Atividades'!BN$3&gt;='Gastos Gerais'!$D$4:$D$1005),-('Gastos das Atividades'!BN$3&lt;='Gastos Gerais'!$E$4:$E$1005),-('Gastos Gerais'!$C$4:$C$1005)))</f>
        <v>0</v>
      </c>
      <c r="BO10" s="74">
        <f>IF($B10="",0,SUMPRODUCT(-('Gastos Gerais'!$F$4:$F$1005='Gastos das Atividades'!$B10),-('Gastos das Atividades'!BO$3&gt;='Gastos Gerais'!$D$4:$D$1005),-('Gastos das Atividades'!BO$3&lt;='Gastos Gerais'!$E$4:$E$1005),-('Gastos Gerais'!$C$4:$C$1005)))</f>
        <v>0</v>
      </c>
      <c r="BP10" s="74">
        <f>IF($B10="",0,SUMPRODUCT(-('Gastos Gerais'!$F$4:$F$1005='Gastos das Atividades'!$B10),-('Gastos das Atividades'!BP$3&gt;='Gastos Gerais'!$D$4:$D$1005),-('Gastos das Atividades'!BP$3&lt;='Gastos Gerais'!$E$4:$E$1005),-('Gastos Gerais'!$C$4:$C$1005)))</f>
        <v>0</v>
      </c>
      <c r="BQ10" s="74">
        <f>IF($B10="",0,SUMPRODUCT(-('Gastos Gerais'!$F$4:$F$1005='Gastos das Atividades'!$B10),-('Gastos das Atividades'!BQ$3&gt;='Gastos Gerais'!$D$4:$D$1005),-('Gastos das Atividades'!BQ$3&lt;='Gastos Gerais'!$E$4:$E$1005),-('Gastos Gerais'!$C$4:$C$1005)))</f>
        <v>0</v>
      </c>
      <c r="BR10" s="74">
        <f>IF($B10="",0,SUMPRODUCT(-('Gastos Gerais'!$F$4:$F$1005='Gastos das Atividades'!$B10),-('Gastos das Atividades'!BR$3&gt;='Gastos Gerais'!$D$4:$D$1005),-('Gastos das Atividades'!BR$3&lt;='Gastos Gerais'!$E$4:$E$1005),-('Gastos Gerais'!$C$4:$C$1005)))</f>
        <v>0</v>
      </c>
      <c r="BS10" s="74">
        <f>IF($B10="",0,SUMPRODUCT(-('Gastos Gerais'!$F$4:$F$1005='Gastos das Atividades'!$B10),-('Gastos das Atividades'!BS$3&gt;='Gastos Gerais'!$D$4:$D$1005),-('Gastos das Atividades'!BS$3&lt;='Gastos Gerais'!$E$4:$E$1005),-('Gastos Gerais'!$C$4:$C$1005)))</f>
        <v>0</v>
      </c>
      <c r="BT10" s="74">
        <f>IF($B10="",0,SUMPRODUCT(-('Gastos Gerais'!$F$4:$F$1005='Gastos das Atividades'!$B10),-('Gastos das Atividades'!BT$3&gt;='Gastos Gerais'!$D$4:$D$1005),-('Gastos das Atividades'!BT$3&lt;='Gastos Gerais'!$E$4:$E$1005),-('Gastos Gerais'!$C$4:$C$1005)))</f>
        <v>0</v>
      </c>
      <c r="BU10" s="74">
        <f>IF($B10="",0,SUMPRODUCT(-('Gastos Gerais'!$F$4:$F$1005='Gastos das Atividades'!$B10),-('Gastos das Atividades'!BU$3&gt;='Gastos Gerais'!$D$4:$D$1005),-('Gastos das Atividades'!BU$3&lt;='Gastos Gerais'!$E$4:$E$1005),-('Gastos Gerais'!$C$4:$C$1005)))</f>
        <v>0</v>
      </c>
      <c r="BV10" s="74">
        <f>IF($B10="",0,SUMPRODUCT(-('Gastos Gerais'!$F$4:$F$1005='Gastos das Atividades'!$B10),-('Gastos das Atividades'!BV$3&gt;='Gastos Gerais'!$D$4:$D$1005),-('Gastos das Atividades'!BV$3&lt;='Gastos Gerais'!$E$4:$E$1005),-('Gastos Gerais'!$C$4:$C$1005)))</f>
        <v>0</v>
      </c>
      <c r="BW10" s="74">
        <f>IF($B10="",0,SUMPRODUCT(-('Gastos Gerais'!$F$4:$F$1005='Gastos das Atividades'!$B10),-('Gastos das Atividades'!BW$3&gt;='Gastos Gerais'!$D$4:$D$1005),-('Gastos das Atividades'!BW$3&lt;='Gastos Gerais'!$E$4:$E$1005),-('Gastos Gerais'!$C$4:$C$1005)))</f>
        <v>0</v>
      </c>
      <c r="BX10" s="74">
        <f>IF($B10="",0,SUMPRODUCT(-('Gastos Gerais'!$F$4:$F$1005='Gastos das Atividades'!$B10),-('Gastos das Atividades'!BX$3&gt;='Gastos Gerais'!$D$4:$D$1005),-('Gastos das Atividades'!BX$3&lt;='Gastos Gerais'!$E$4:$E$1005),-('Gastos Gerais'!$C$4:$C$1005)))</f>
        <v>0</v>
      </c>
    </row>
    <row r="11" spans="1:77" hidden="1" x14ac:dyDescent="0.2">
      <c r="A11" s="141">
        <v>8</v>
      </c>
      <c r="B11" s="159"/>
      <c r="C11" s="301">
        <v>0</v>
      </c>
      <c r="D11" s="352">
        <f t="shared" si="9"/>
        <v>0</v>
      </c>
      <c r="E11" s="139">
        <f t="shared" si="10"/>
        <v>0</v>
      </c>
      <c r="F11" s="74">
        <f t="shared" si="2"/>
        <v>0</v>
      </c>
      <c r="G11" s="74">
        <f t="shared" si="2"/>
        <v>0</v>
      </c>
      <c r="H11" s="74">
        <f t="shared" si="2"/>
        <v>0</v>
      </c>
      <c r="I11" s="74">
        <f t="shared" si="2"/>
        <v>0</v>
      </c>
      <c r="J11" s="140">
        <f t="shared" si="3"/>
        <v>0</v>
      </c>
      <c r="K11" s="77">
        <f t="shared" si="4"/>
        <v>0</v>
      </c>
      <c r="L11" s="77">
        <f t="shared" si="5"/>
        <v>0</v>
      </c>
      <c r="M11" s="77">
        <f t="shared" si="6"/>
        <v>0</v>
      </c>
      <c r="N11" s="77">
        <f t="shared" si="11"/>
        <v>0</v>
      </c>
      <c r="O11" s="77">
        <f t="shared" si="12"/>
        <v>0</v>
      </c>
      <c r="P11" s="205">
        <f t="shared" si="8"/>
        <v>0</v>
      </c>
      <c r="Q11" s="74">
        <f>IF($B11="",0,SUMPRODUCT(-('Gastos Gerais'!$F$4:$F$1005='Gastos das Atividades'!$B11),-('Gastos das Atividades'!Q$3&gt;='Gastos Gerais'!$D$4:$D$1005),-('Gastos das Atividades'!Q$3&lt;='Gastos Gerais'!$E$4:$E$1005),-('Gastos Gerais'!$C$4:$C$1005)))</f>
        <v>0</v>
      </c>
      <c r="R11" s="74">
        <f>IF($B11="",0,SUMPRODUCT(-('Gastos Gerais'!$F$4:$F$1005='Gastos das Atividades'!$B11),-('Gastos das Atividades'!R$3&gt;='Gastos Gerais'!$D$4:$D$1005),-('Gastos das Atividades'!R$3&lt;='Gastos Gerais'!$E$4:$E$1005),-('Gastos Gerais'!$C$4:$C$1005)))</f>
        <v>0</v>
      </c>
      <c r="S11" s="74">
        <f>IF($B11="",0,SUMPRODUCT(-('Gastos Gerais'!$F$4:$F$1005='Gastos das Atividades'!$B11),-('Gastos das Atividades'!S$3&gt;='Gastos Gerais'!$D$4:$D$1005),-('Gastos das Atividades'!S$3&lt;='Gastos Gerais'!$E$4:$E$1005),-('Gastos Gerais'!$C$4:$C$1005)))</f>
        <v>0</v>
      </c>
      <c r="T11" s="74">
        <f>IF($B11="",0,SUMPRODUCT(-('Gastos Gerais'!$F$4:$F$1005='Gastos das Atividades'!$B11),-('Gastos das Atividades'!T$3&gt;='Gastos Gerais'!$D$4:$D$1005),-('Gastos das Atividades'!T$3&lt;='Gastos Gerais'!$E$4:$E$1005),-('Gastos Gerais'!$C$4:$C$1005)))</f>
        <v>0</v>
      </c>
      <c r="U11" s="74">
        <f>IF($B11="",0,SUMPRODUCT(-('Gastos Gerais'!$F$4:$F$1005='Gastos das Atividades'!$B11),-('Gastos das Atividades'!U$3&gt;='Gastos Gerais'!$D$4:$D$1005),-('Gastos das Atividades'!U$3&lt;='Gastos Gerais'!$E$4:$E$1005),-('Gastos Gerais'!$C$4:$C$1005)))</f>
        <v>0</v>
      </c>
      <c r="V11" s="74">
        <f>IF($B11="",0,SUMPRODUCT(-('Gastos Gerais'!$F$4:$F$1005='Gastos das Atividades'!$B11),-('Gastos das Atividades'!V$3&gt;='Gastos Gerais'!$D$4:$D$1005),-('Gastos das Atividades'!V$3&lt;='Gastos Gerais'!$E$4:$E$1005),-('Gastos Gerais'!$C$4:$C$1005)))</f>
        <v>0</v>
      </c>
      <c r="W11" s="74">
        <f>IF($B11="",0,SUMPRODUCT(-('Gastos Gerais'!$F$4:$F$1005='Gastos das Atividades'!$B11),-('Gastos das Atividades'!W$3&gt;='Gastos Gerais'!$D$4:$D$1005),-('Gastos das Atividades'!W$3&lt;='Gastos Gerais'!$E$4:$E$1005),-('Gastos Gerais'!$C$4:$C$1005)))</f>
        <v>0</v>
      </c>
      <c r="X11" s="74">
        <f>IF($B11="",0,SUMPRODUCT(-('Gastos Gerais'!$F$4:$F$1005='Gastos das Atividades'!$B11),-('Gastos das Atividades'!X$3&gt;='Gastos Gerais'!$D$4:$D$1005),-('Gastos das Atividades'!X$3&lt;='Gastos Gerais'!$E$4:$E$1005),-('Gastos Gerais'!$C$4:$C$1005)))</f>
        <v>0</v>
      </c>
      <c r="Y11" s="74">
        <f>IF($B11="",0,SUMPRODUCT(-('Gastos Gerais'!$F$4:$F$1005='Gastos das Atividades'!$B11),-('Gastos das Atividades'!Y$3&gt;='Gastos Gerais'!$D$4:$D$1005),-('Gastos das Atividades'!Y$3&lt;='Gastos Gerais'!$E$4:$E$1005),-('Gastos Gerais'!$C$4:$C$1005)))</f>
        <v>0</v>
      </c>
      <c r="Z11" s="74">
        <f>IF($B11="",0,SUMPRODUCT(-('Gastos Gerais'!$F$4:$F$1005='Gastos das Atividades'!$B11),-('Gastos das Atividades'!Z$3&gt;='Gastos Gerais'!$D$4:$D$1005),-('Gastos das Atividades'!Z$3&lt;='Gastos Gerais'!$E$4:$E$1005),-('Gastos Gerais'!$C$4:$C$1005)))</f>
        <v>0</v>
      </c>
      <c r="AA11" s="74">
        <f>IF($B11="",0,SUMPRODUCT(-('Gastos Gerais'!$F$4:$F$1005='Gastos das Atividades'!$B11),-('Gastos das Atividades'!AA$3&gt;='Gastos Gerais'!$D$4:$D$1005),-('Gastos das Atividades'!AA$3&lt;='Gastos Gerais'!$E$4:$E$1005),-('Gastos Gerais'!$C$4:$C$1005)))</f>
        <v>0</v>
      </c>
      <c r="AB11" s="74">
        <f>IF($B11="",0,SUMPRODUCT(-('Gastos Gerais'!$F$4:$F$1005='Gastos das Atividades'!$B11),-('Gastos das Atividades'!AB$3&gt;='Gastos Gerais'!$D$4:$D$1005),-('Gastos das Atividades'!AB$3&lt;='Gastos Gerais'!$E$4:$E$1005),-('Gastos Gerais'!$C$4:$C$1005)))</f>
        <v>0</v>
      </c>
      <c r="AC11" s="74">
        <f>IF($B11="",0,SUMPRODUCT(-('Gastos Gerais'!$F$4:$F$1005='Gastos das Atividades'!$B11),-('Gastos das Atividades'!AC$3&gt;='Gastos Gerais'!$D$4:$D$1005),-('Gastos das Atividades'!AC$3&lt;='Gastos Gerais'!$E$4:$E$1005),-('Gastos Gerais'!$C$4:$C$1005)))</f>
        <v>0</v>
      </c>
      <c r="AD11" s="74">
        <f>IF($B11="",0,SUMPRODUCT(-('Gastos Gerais'!$F$4:$F$1005='Gastos das Atividades'!$B11),-('Gastos das Atividades'!AD$3&gt;='Gastos Gerais'!$D$4:$D$1005),-('Gastos das Atividades'!AD$3&lt;='Gastos Gerais'!$E$4:$E$1005),-('Gastos Gerais'!$C$4:$C$1005)))</f>
        <v>0</v>
      </c>
      <c r="AE11" s="74">
        <f>IF($B11="",0,SUMPRODUCT(-('Gastos Gerais'!$F$4:$F$1005='Gastos das Atividades'!$B11),-('Gastos das Atividades'!AE$3&gt;='Gastos Gerais'!$D$4:$D$1005),-('Gastos das Atividades'!AE$3&lt;='Gastos Gerais'!$E$4:$E$1005),-('Gastos Gerais'!$C$4:$C$1005)))</f>
        <v>0</v>
      </c>
      <c r="AF11" s="74">
        <f>IF($B11="",0,SUMPRODUCT(-('Gastos Gerais'!$F$4:$F$1005='Gastos das Atividades'!$B11),-('Gastos das Atividades'!AF$3&gt;='Gastos Gerais'!$D$4:$D$1005),-('Gastos das Atividades'!AF$3&lt;='Gastos Gerais'!$E$4:$E$1005),-('Gastos Gerais'!$C$4:$C$1005)))</f>
        <v>0</v>
      </c>
      <c r="AG11" s="74">
        <f>IF($B11="",0,SUMPRODUCT(-('Gastos Gerais'!$F$4:$F$1005='Gastos das Atividades'!$B11),-('Gastos das Atividades'!AG$3&gt;='Gastos Gerais'!$D$4:$D$1005),-('Gastos das Atividades'!AG$3&lt;='Gastos Gerais'!$E$4:$E$1005),-('Gastos Gerais'!$C$4:$C$1005)))</f>
        <v>0</v>
      </c>
      <c r="AH11" s="74">
        <f>IF($B11="",0,SUMPRODUCT(-('Gastos Gerais'!$F$4:$F$1005='Gastos das Atividades'!$B11),-('Gastos das Atividades'!AH$3&gt;='Gastos Gerais'!$D$4:$D$1005),-('Gastos das Atividades'!AH$3&lt;='Gastos Gerais'!$E$4:$E$1005),-('Gastos Gerais'!$C$4:$C$1005)))</f>
        <v>0</v>
      </c>
      <c r="AI11" s="74">
        <f>IF($B11="",0,SUMPRODUCT(-('Gastos Gerais'!$F$4:$F$1005='Gastos das Atividades'!$B11),-('Gastos das Atividades'!AI$3&gt;='Gastos Gerais'!$D$4:$D$1005),-('Gastos das Atividades'!AI$3&lt;='Gastos Gerais'!$E$4:$E$1005),-('Gastos Gerais'!$C$4:$C$1005)))</f>
        <v>0</v>
      </c>
      <c r="AJ11" s="74">
        <f>IF($B11="",0,SUMPRODUCT(-('Gastos Gerais'!$F$4:$F$1005='Gastos das Atividades'!$B11),-('Gastos das Atividades'!AJ$3&gt;='Gastos Gerais'!$D$4:$D$1005),-('Gastos das Atividades'!AJ$3&lt;='Gastos Gerais'!$E$4:$E$1005),-('Gastos Gerais'!$C$4:$C$1005)))</f>
        <v>0</v>
      </c>
      <c r="AK11" s="74">
        <f>IF($B11="",0,SUMPRODUCT(-('Gastos Gerais'!$F$4:$F$1005='Gastos das Atividades'!$B11),-('Gastos das Atividades'!AK$3&gt;='Gastos Gerais'!$D$4:$D$1005),-('Gastos das Atividades'!AK$3&lt;='Gastos Gerais'!$E$4:$E$1005),-('Gastos Gerais'!$C$4:$C$1005)))</f>
        <v>0</v>
      </c>
      <c r="AL11" s="74">
        <f>IF($B11="",0,SUMPRODUCT(-('Gastos Gerais'!$F$4:$F$1005='Gastos das Atividades'!$B11),-('Gastos das Atividades'!AL$3&gt;='Gastos Gerais'!$D$4:$D$1005),-('Gastos das Atividades'!AL$3&lt;='Gastos Gerais'!$E$4:$E$1005),-('Gastos Gerais'!$C$4:$C$1005)))</f>
        <v>0</v>
      </c>
      <c r="AM11" s="74">
        <f>IF($B11="",0,SUMPRODUCT(-('Gastos Gerais'!$F$4:$F$1005='Gastos das Atividades'!$B11),-('Gastos das Atividades'!AM$3&gt;='Gastos Gerais'!$D$4:$D$1005),-('Gastos das Atividades'!AM$3&lt;='Gastos Gerais'!$E$4:$E$1005),-('Gastos Gerais'!$C$4:$C$1005)))</f>
        <v>0</v>
      </c>
      <c r="AN11" s="74">
        <f>IF($B11="",0,SUMPRODUCT(-('Gastos Gerais'!$F$4:$F$1005='Gastos das Atividades'!$B11),-('Gastos das Atividades'!AN$3&gt;='Gastos Gerais'!$D$4:$D$1005),-('Gastos das Atividades'!AN$3&lt;='Gastos Gerais'!$E$4:$E$1005),-('Gastos Gerais'!$C$4:$C$1005)))</f>
        <v>0</v>
      </c>
      <c r="AO11" s="74">
        <f>IF($B11="",0,SUMPRODUCT(-('Gastos Gerais'!$F$4:$F$1005='Gastos das Atividades'!$B11),-('Gastos das Atividades'!AO$3&gt;='Gastos Gerais'!$D$4:$D$1005),-('Gastos das Atividades'!AO$3&lt;='Gastos Gerais'!$E$4:$E$1005),-('Gastos Gerais'!$C$4:$C$1005)))</f>
        <v>0</v>
      </c>
      <c r="AP11" s="74">
        <f>IF($B11="",0,SUMPRODUCT(-('Gastos Gerais'!$F$4:$F$1005='Gastos das Atividades'!$B11),-('Gastos das Atividades'!AP$3&gt;='Gastos Gerais'!$D$4:$D$1005),-('Gastos das Atividades'!AP$3&lt;='Gastos Gerais'!$E$4:$E$1005),-('Gastos Gerais'!$C$4:$C$1005)))</f>
        <v>0</v>
      </c>
      <c r="AQ11" s="74">
        <f>IF($B11="",0,SUMPRODUCT(-('Gastos Gerais'!$F$4:$F$1005='Gastos das Atividades'!$B11),-('Gastos das Atividades'!AQ$3&gt;='Gastos Gerais'!$D$4:$D$1005),-('Gastos das Atividades'!AQ$3&lt;='Gastos Gerais'!$E$4:$E$1005),-('Gastos Gerais'!$C$4:$C$1005)))</f>
        <v>0</v>
      </c>
      <c r="AR11" s="74">
        <f>IF($B11="",0,SUMPRODUCT(-('Gastos Gerais'!$F$4:$F$1005='Gastos das Atividades'!$B11),-('Gastos das Atividades'!AR$3&gt;='Gastos Gerais'!$D$4:$D$1005),-('Gastos das Atividades'!AR$3&lt;='Gastos Gerais'!$E$4:$E$1005),-('Gastos Gerais'!$C$4:$C$1005)))</f>
        <v>0</v>
      </c>
      <c r="AS11" s="74">
        <f>IF($B11="",0,SUMPRODUCT(-('Gastos Gerais'!$F$4:$F$1005='Gastos das Atividades'!$B11),-('Gastos das Atividades'!AS$3&gt;='Gastos Gerais'!$D$4:$D$1005),-('Gastos das Atividades'!AS$3&lt;='Gastos Gerais'!$E$4:$E$1005),-('Gastos Gerais'!$C$4:$C$1005)))</f>
        <v>0</v>
      </c>
      <c r="AT11" s="74">
        <f>IF($B11="",0,SUMPRODUCT(-('Gastos Gerais'!$F$4:$F$1005='Gastos das Atividades'!$B11),-('Gastos das Atividades'!AT$3&gt;='Gastos Gerais'!$D$4:$D$1005),-('Gastos das Atividades'!AT$3&lt;='Gastos Gerais'!$E$4:$E$1005),-('Gastos Gerais'!$C$4:$C$1005)))</f>
        <v>0</v>
      </c>
      <c r="AU11" s="74">
        <f>IF($B11="",0,SUMPRODUCT(-('Gastos Gerais'!$F$4:$F$1005='Gastos das Atividades'!$B11),-('Gastos das Atividades'!AU$3&gt;='Gastos Gerais'!$D$4:$D$1005),-('Gastos das Atividades'!AU$3&lt;='Gastos Gerais'!$E$4:$E$1005),-('Gastos Gerais'!$C$4:$C$1005)))</f>
        <v>0</v>
      </c>
      <c r="AV11" s="74">
        <f>IF($B11="",0,SUMPRODUCT(-('Gastos Gerais'!$F$4:$F$1005='Gastos das Atividades'!$B11),-('Gastos das Atividades'!AV$3&gt;='Gastos Gerais'!$D$4:$D$1005),-('Gastos das Atividades'!AV$3&lt;='Gastos Gerais'!$E$4:$E$1005),-('Gastos Gerais'!$C$4:$C$1005)))</f>
        <v>0</v>
      </c>
      <c r="AW11" s="74">
        <f>IF($B11="",0,SUMPRODUCT(-('Gastos Gerais'!$F$4:$F$1005='Gastos das Atividades'!$B11),-('Gastos das Atividades'!AW$3&gt;='Gastos Gerais'!$D$4:$D$1005),-('Gastos das Atividades'!AW$3&lt;='Gastos Gerais'!$E$4:$E$1005),-('Gastos Gerais'!$C$4:$C$1005)))</f>
        <v>0</v>
      </c>
      <c r="AX11" s="74">
        <f>IF($B11="",0,SUMPRODUCT(-('Gastos Gerais'!$F$4:$F$1005='Gastos das Atividades'!$B11),-('Gastos das Atividades'!AX$3&gt;='Gastos Gerais'!$D$4:$D$1005),-('Gastos das Atividades'!AX$3&lt;='Gastos Gerais'!$E$4:$E$1005),-('Gastos Gerais'!$C$4:$C$1005)))</f>
        <v>0</v>
      </c>
      <c r="AY11" s="74">
        <f>IF($B11="",0,SUMPRODUCT(-('Gastos Gerais'!$F$4:$F$1005='Gastos das Atividades'!$B11),-('Gastos das Atividades'!AY$3&gt;='Gastos Gerais'!$D$4:$D$1005),-('Gastos das Atividades'!AY$3&lt;='Gastos Gerais'!$E$4:$E$1005),-('Gastos Gerais'!$C$4:$C$1005)))</f>
        <v>0</v>
      </c>
      <c r="AZ11" s="74">
        <f>IF($B11="",0,SUMPRODUCT(-('Gastos Gerais'!$F$4:$F$1005='Gastos das Atividades'!$B11),-('Gastos das Atividades'!AZ$3&gt;='Gastos Gerais'!$D$4:$D$1005),-('Gastos das Atividades'!AZ$3&lt;='Gastos Gerais'!$E$4:$E$1005),-('Gastos Gerais'!$C$4:$C$1005)))</f>
        <v>0</v>
      </c>
      <c r="BA11" s="74">
        <f>IF($B11="",0,SUMPRODUCT(-('Gastos Gerais'!$F$4:$F$1005='Gastos das Atividades'!$B11),-('Gastos das Atividades'!BA$3&gt;='Gastos Gerais'!$D$4:$D$1005),-('Gastos das Atividades'!BA$3&lt;='Gastos Gerais'!$E$4:$E$1005),-('Gastos Gerais'!$C$4:$C$1005)))</f>
        <v>0</v>
      </c>
      <c r="BB11" s="74">
        <f>IF($B11="",0,SUMPRODUCT(-('Gastos Gerais'!$F$4:$F$1005='Gastos das Atividades'!$B11),-('Gastos das Atividades'!BB$3&gt;='Gastos Gerais'!$D$4:$D$1005),-('Gastos das Atividades'!BB$3&lt;='Gastos Gerais'!$E$4:$E$1005),-('Gastos Gerais'!$C$4:$C$1005)))</f>
        <v>0</v>
      </c>
      <c r="BC11" s="74">
        <f>IF($B11="",0,SUMPRODUCT(-('Gastos Gerais'!$F$4:$F$1005='Gastos das Atividades'!$B11),-('Gastos das Atividades'!BC$3&gt;='Gastos Gerais'!$D$4:$D$1005),-('Gastos das Atividades'!BC$3&lt;='Gastos Gerais'!$E$4:$E$1005),-('Gastos Gerais'!$C$4:$C$1005)))</f>
        <v>0</v>
      </c>
      <c r="BD11" s="74">
        <f>IF($B11="",0,SUMPRODUCT(-('Gastos Gerais'!$F$4:$F$1005='Gastos das Atividades'!$B11),-('Gastos das Atividades'!BD$3&gt;='Gastos Gerais'!$D$4:$D$1005),-('Gastos das Atividades'!BD$3&lt;='Gastos Gerais'!$E$4:$E$1005),-('Gastos Gerais'!$C$4:$C$1005)))</f>
        <v>0</v>
      </c>
      <c r="BE11" s="74">
        <f>IF($B11="",0,SUMPRODUCT(-('Gastos Gerais'!$F$4:$F$1005='Gastos das Atividades'!$B11),-('Gastos das Atividades'!BE$3&gt;='Gastos Gerais'!$D$4:$D$1005),-('Gastos das Atividades'!BE$3&lt;='Gastos Gerais'!$E$4:$E$1005),-('Gastos Gerais'!$C$4:$C$1005)))</f>
        <v>0</v>
      </c>
      <c r="BF11" s="74">
        <f>IF($B11="",0,SUMPRODUCT(-('Gastos Gerais'!$F$4:$F$1005='Gastos das Atividades'!$B11),-('Gastos das Atividades'!BF$3&gt;='Gastos Gerais'!$D$4:$D$1005),-('Gastos das Atividades'!BF$3&lt;='Gastos Gerais'!$E$4:$E$1005),-('Gastos Gerais'!$C$4:$C$1005)))</f>
        <v>0</v>
      </c>
      <c r="BG11" s="74">
        <f>IF($B11="",0,SUMPRODUCT(-('Gastos Gerais'!$F$4:$F$1005='Gastos das Atividades'!$B11),-('Gastos das Atividades'!BG$3&gt;='Gastos Gerais'!$D$4:$D$1005),-('Gastos das Atividades'!BG$3&lt;='Gastos Gerais'!$E$4:$E$1005),-('Gastos Gerais'!$C$4:$C$1005)))</f>
        <v>0</v>
      </c>
      <c r="BH11" s="74">
        <f>IF($B11="",0,SUMPRODUCT(-('Gastos Gerais'!$F$4:$F$1005='Gastos das Atividades'!$B11),-('Gastos das Atividades'!BH$3&gt;='Gastos Gerais'!$D$4:$D$1005),-('Gastos das Atividades'!BH$3&lt;='Gastos Gerais'!$E$4:$E$1005),-('Gastos Gerais'!$C$4:$C$1005)))</f>
        <v>0</v>
      </c>
      <c r="BI11" s="74">
        <f>IF($B11="",0,SUMPRODUCT(-('Gastos Gerais'!$F$4:$F$1005='Gastos das Atividades'!$B11),-('Gastos das Atividades'!BI$3&gt;='Gastos Gerais'!$D$4:$D$1005),-('Gastos das Atividades'!BI$3&lt;='Gastos Gerais'!$E$4:$E$1005),-('Gastos Gerais'!$C$4:$C$1005)))</f>
        <v>0</v>
      </c>
      <c r="BJ11" s="74">
        <f>IF($B11="",0,SUMPRODUCT(-('Gastos Gerais'!$F$4:$F$1005='Gastos das Atividades'!$B11),-('Gastos das Atividades'!BJ$3&gt;='Gastos Gerais'!$D$4:$D$1005),-('Gastos das Atividades'!BJ$3&lt;='Gastos Gerais'!$E$4:$E$1005),-('Gastos Gerais'!$C$4:$C$1005)))</f>
        <v>0</v>
      </c>
      <c r="BK11" s="74">
        <f>IF($B11="",0,SUMPRODUCT(-('Gastos Gerais'!$F$4:$F$1005='Gastos das Atividades'!$B11),-('Gastos das Atividades'!BK$3&gt;='Gastos Gerais'!$D$4:$D$1005),-('Gastos das Atividades'!BK$3&lt;='Gastos Gerais'!$E$4:$E$1005),-('Gastos Gerais'!$C$4:$C$1005)))</f>
        <v>0</v>
      </c>
      <c r="BL11" s="74">
        <f>IF($B11="",0,SUMPRODUCT(-('Gastos Gerais'!$F$4:$F$1005='Gastos das Atividades'!$B11),-('Gastos das Atividades'!BL$3&gt;='Gastos Gerais'!$D$4:$D$1005),-('Gastos das Atividades'!BL$3&lt;='Gastos Gerais'!$E$4:$E$1005),-('Gastos Gerais'!$C$4:$C$1005)))</f>
        <v>0</v>
      </c>
      <c r="BM11" s="74">
        <f>IF($B11="",0,SUMPRODUCT(-('Gastos Gerais'!$F$4:$F$1005='Gastos das Atividades'!$B11),-('Gastos das Atividades'!BM$3&gt;='Gastos Gerais'!$D$4:$D$1005),-('Gastos das Atividades'!BM$3&lt;='Gastos Gerais'!$E$4:$E$1005),-('Gastos Gerais'!$C$4:$C$1005)))</f>
        <v>0</v>
      </c>
      <c r="BN11" s="74">
        <f>IF($B11="",0,SUMPRODUCT(-('Gastos Gerais'!$F$4:$F$1005='Gastos das Atividades'!$B11),-('Gastos das Atividades'!BN$3&gt;='Gastos Gerais'!$D$4:$D$1005),-('Gastos das Atividades'!BN$3&lt;='Gastos Gerais'!$E$4:$E$1005),-('Gastos Gerais'!$C$4:$C$1005)))</f>
        <v>0</v>
      </c>
      <c r="BO11" s="74">
        <f>IF($B11="",0,SUMPRODUCT(-('Gastos Gerais'!$F$4:$F$1005='Gastos das Atividades'!$B11),-('Gastos das Atividades'!BO$3&gt;='Gastos Gerais'!$D$4:$D$1005),-('Gastos das Atividades'!BO$3&lt;='Gastos Gerais'!$E$4:$E$1005),-('Gastos Gerais'!$C$4:$C$1005)))</f>
        <v>0</v>
      </c>
      <c r="BP11" s="74">
        <f>IF($B11="",0,SUMPRODUCT(-('Gastos Gerais'!$F$4:$F$1005='Gastos das Atividades'!$B11),-('Gastos das Atividades'!BP$3&gt;='Gastos Gerais'!$D$4:$D$1005),-('Gastos das Atividades'!BP$3&lt;='Gastos Gerais'!$E$4:$E$1005),-('Gastos Gerais'!$C$4:$C$1005)))</f>
        <v>0</v>
      </c>
      <c r="BQ11" s="74">
        <f>IF($B11="",0,SUMPRODUCT(-('Gastos Gerais'!$F$4:$F$1005='Gastos das Atividades'!$B11),-('Gastos das Atividades'!BQ$3&gt;='Gastos Gerais'!$D$4:$D$1005),-('Gastos das Atividades'!BQ$3&lt;='Gastos Gerais'!$E$4:$E$1005),-('Gastos Gerais'!$C$4:$C$1005)))</f>
        <v>0</v>
      </c>
      <c r="BR11" s="74">
        <f>IF($B11="",0,SUMPRODUCT(-('Gastos Gerais'!$F$4:$F$1005='Gastos das Atividades'!$B11),-('Gastos das Atividades'!BR$3&gt;='Gastos Gerais'!$D$4:$D$1005),-('Gastos das Atividades'!BR$3&lt;='Gastos Gerais'!$E$4:$E$1005),-('Gastos Gerais'!$C$4:$C$1005)))</f>
        <v>0</v>
      </c>
      <c r="BS11" s="74">
        <f>IF($B11="",0,SUMPRODUCT(-('Gastos Gerais'!$F$4:$F$1005='Gastos das Atividades'!$B11),-('Gastos das Atividades'!BS$3&gt;='Gastos Gerais'!$D$4:$D$1005),-('Gastos das Atividades'!BS$3&lt;='Gastos Gerais'!$E$4:$E$1005),-('Gastos Gerais'!$C$4:$C$1005)))</f>
        <v>0</v>
      </c>
      <c r="BT11" s="74">
        <f>IF($B11="",0,SUMPRODUCT(-('Gastos Gerais'!$F$4:$F$1005='Gastos das Atividades'!$B11),-('Gastos das Atividades'!BT$3&gt;='Gastos Gerais'!$D$4:$D$1005),-('Gastos das Atividades'!BT$3&lt;='Gastos Gerais'!$E$4:$E$1005),-('Gastos Gerais'!$C$4:$C$1005)))</f>
        <v>0</v>
      </c>
      <c r="BU11" s="74">
        <f>IF($B11="",0,SUMPRODUCT(-('Gastos Gerais'!$F$4:$F$1005='Gastos das Atividades'!$B11),-('Gastos das Atividades'!BU$3&gt;='Gastos Gerais'!$D$4:$D$1005),-('Gastos das Atividades'!BU$3&lt;='Gastos Gerais'!$E$4:$E$1005),-('Gastos Gerais'!$C$4:$C$1005)))</f>
        <v>0</v>
      </c>
      <c r="BV11" s="74">
        <f>IF($B11="",0,SUMPRODUCT(-('Gastos Gerais'!$F$4:$F$1005='Gastos das Atividades'!$B11),-('Gastos das Atividades'!BV$3&gt;='Gastos Gerais'!$D$4:$D$1005),-('Gastos das Atividades'!BV$3&lt;='Gastos Gerais'!$E$4:$E$1005),-('Gastos Gerais'!$C$4:$C$1005)))</f>
        <v>0</v>
      </c>
      <c r="BW11" s="74">
        <f>IF($B11="",0,SUMPRODUCT(-('Gastos Gerais'!$F$4:$F$1005='Gastos das Atividades'!$B11),-('Gastos das Atividades'!BW$3&gt;='Gastos Gerais'!$D$4:$D$1005),-('Gastos das Atividades'!BW$3&lt;='Gastos Gerais'!$E$4:$E$1005),-('Gastos Gerais'!$C$4:$C$1005)))</f>
        <v>0</v>
      </c>
      <c r="BX11" s="74">
        <f>IF($B11="",0,SUMPRODUCT(-('Gastos Gerais'!$F$4:$F$1005='Gastos das Atividades'!$B11),-('Gastos das Atividades'!BX$3&gt;='Gastos Gerais'!$D$4:$D$1005),-('Gastos das Atividades'!BX$3&lt;='Gastos Gerais'!$E$4:$E$1005),-('Gastos Gerais'!$C$4:$C$1005)))</f>
        <v>0</v>
      </c>
    </row>
    <row r="12" spans="1:77" hidden="1" x14ac:dyDescent="0.2">
      <c r="A12" s="141">
        <v>9</v>
      </c>
      <c r="B12" s="159"/>
      <c r="C12" s="301">
        <v>0</v>
      </c>
      <c r="D12" s="352">
        <f t="shared" si="9"/>
        <v>0</v>
      </c>
      <c r="E12" s="139">
        <f t="shared" si="10"/>
        <v>0</v>
      </c>
      <c r="F12" s="74">
        <f t="shared" si="2"/>
        <v>0</v>
      </c>
      <c r="G12" s="74">
        <f t="shared" si="2"/>
        <v>0</v>
      </c>
      <c r="H12" s="74">
        <f t="shared" si="2"/>
        <v>0</v>
      </c>
      <c r="I12" s="74">
        <f t="shared" si="2"/>
        <v>0</v>
      </c>
      <c r="J12" s="140">
        <f t="shared" si="3"/>
        <v>0</v>
      </c>
      <c r="K12" s="77">
        <f t="shared" si="4"/>
        <v>0</v>
      </c>
      <c r="L12" s="77">
        <f t="shared" si="5"/>
        <v>0</v>
      </c>
      <c r="M12" s="77">
        <f t="shared" si="6"/>
        <v>0</v>
      </c>
      <c r="N12" s="77">
        <f t="shared" si="11"/>
        <v>0</v>
      </c>
      <c r="O12" s="77">
        <f t="shared" si="12"/>
        <v>0</v>
      </c>
      <c r="P12" s="205">
        <f t="shared" si="8"/>
        <v>0</v>
      </c>
      <c r="Q12" s="74">
        <f>IF($B12="",0,SUMPRODUCT(-('Gastos Gerais'!$F$4:$F$1005='Gastos das Atividades'!$B12),-('Gastos das Atividades'!Q$3&gt;='Gastos Gerais'!$D$4:$D$1005),-('Gastos das Atividades'!Q$3&lt;='Gastos Gerais'!$E$4:$E$1005),-('Gastos Gerais'!$C$4:$C$1005)))</f>
        <v>0</v>
      </c>
      <c r="R12" s="74">
        <f>IF($B12="",0,SUMPRODUCT(-('Gastos Gerais'!$F$4:$F$1005='Gastos das Atividades'!$B12),-('Gastos das Atividades'!R$3&gt;='Gastos Gerais'!$D$4:$D$1005),-('Gastos das Atividades'!R$3&lt;='Gastos Gerais'!$E$4:$E$1005),-('Gastos Gerais'!$C$4:$C$1005)))</f>
        <v>0</v>
      </c>
      <c r="S12" s="74">
        <f>IF($B12="",0,SUMPRODUCT(-('Gastos Gerais'!$F$4:$F$1005='Gastos das Atividades'!$B12),-('Gastos das Atividades'!S$3&gt;='Gastos Gerais'!$D$4:$D$1005),-('Gastos das Atividades'!S$3&lt;='Gastos Gerais'!$E$4:$E$1005),-('Gastos Gerais'!$C$4:$C$1005)))</f>
        <v>0</v>
      </c>
      <c r="T12" s="74">
        <f>IF($B12="",0,SUMPRODUCT(-('Gastos Gerais'!$F$4:$F$1005='Gastos das Atividades'!$B12),-('Gastos das Atividades'!T$3&gt;='Gastos Gerais'!$D$4:$D$1005),-('Gastos das Atividades'!T$3&lt;='Gastos Gerais'!$E$4:$E$1005),-('Gastos Gerais'!$C$4:$C$1005)))</f>
        <v>0</v>
      </c>
      <c r="U12" s="74">
        <f>IF($B12="",0,SUMPRODUCT(-('Gastos Gerais'!$F$4:$F$1005='Gastos das Atividades'!$B12),-('Gastos das Atividades'!U$3&gt;='Gastos Gerais'!$D$4:$D$1005),-('Gastos das Atividades'!U$3&lt;='Gastos Gerais'!$E$4:$E$1005),-('Gastos Gerais'!$C$4:$C$1005)))</f>
        <v>0</v>
      </c>
      <c r="V12" s="74">
        <f>IF($B12="",0,SUMPRODUCT(-('Gastos Gerais'!$F$4:$F$1005='Gastos das Atividades'!$B12),-('Gastos das Atividades'!V$3&gt;='Gastos Gerais'!$D$4:$D$1005),-('Gastos das Atividades'!V$3&lt;='Gastos Gerais'!$E$4:$E$1005),-('Gastos Gerais'!$C$4:$C$1005)))</f>
        <v>0</v>
      </c>
      <c r="W12" s="74">
        <f>IF($B12="",0,SUMPRODUCT(-('Gastos Gerais'!$F$4:$F$1005='Gastos das Atividades'!$B12),-('Gastos das Atividades'!W$3&gt;='Gastos Gerais'!$D$4:$D$1005),-('Gastos das Atividades'!W$3&lt;='Gastos Gerais'!$E$4:$E$1005),-('Gastos Gerais'!$C$4:$C$1005)))</f>
        <v>0</v>
      </c>
      <c r="X12" s="74">
        <f>IF($B12="",0,SUMPRODUCT(-('Gastos Gerais'!$F$4:$F$1005='Gastos das Atividades'!$B12),-('Gastos das Atividades'!X$3&gt;='Gastos Gerais'!$D$4:$D$1005),-('Gastos das Atividades'!X$3&lt;='Gastos Gerais'!$E$4:$E$1005),-('Gastos Gerais'!$C$4:$C$1005)))</f>
        <v>0</v>
      </c>
      <c r="Y12" s="74">
        <f>IF($B12="",0,SUMPRODUCT(-('Gastos Gerais'!$F$4:$F$1005='Gastos das Atividades'!$B12),-('Gastos das Atividades'!Y$3&gt;='Gastos Gerais'!$D$4:$D$1005),-('Gastos das Atividades'!Y$3&lt;='Gastos Gerais'!$E$4:$E$1005),-('Gastos Gerais'!$C$4:$C$1005)))</f>
        <v>0</v>
      </c>
      <c r="Z12" s="74">
        <f>IF($B12="",0,SUMPRODUCT(-('Gastos Gerais'!$F$4:$F$1005='Gastos das Atividades'!$B12),-('Gastos das Atividades'!Z$3&gt;='Gastos Gerais'!$D$4:$D$1005),-('Gastos das Atividades'!Z$3&lt;='Gastos Gerais'!$E$4:$E$1005),-('Gastos Gerais'!$C$4:$C$1005)))</f>
        <v>0</v>
      </c>
      <c r="AA12" s="74">
        <f>IF($B12="",0,SUMPRODUCT(-('Gastos Gerais'!$F$4:$F$1005='Gastos das Atividades'!$B12),-('Gastos das Atividades'!AA$3&gt;='Gastos Gerais'!$D$4:$D$1005),-('Gastos das Atividades'!AA$3&lt;='Gastos Gerais'!$E$4:$E$1005),-('Gastos Gerais'!$C$4:$C$1005)))</f>
        <v>0</v>
      </c>
      <c r="AB12" s="74">
        <f>IF($B12="",0,SUMPRODUCT(-('Gastos Gerais'!$F$4:$F$1005='Gastos das Atividades'!$B12),-('Gastos das Atividades'!AB$3&gt;='Gastos Gerais'!$D$4:$D$1005),-('Gastos das Atividades'!AB$3&lt;='Gastos Gerais'!$E$4:$E$1005),-('Gastos Gerais'!$C$4:$C$1005)))</f>
        <v>0</v>
      </c>
      <c r="AC12" s="74">
        <f>IF($B12="",0,SUMPRODUCT(-('Gastos Gerais'!$F$4:$F$1005='Gastos das Atividades'!$B12),-('Gastos das Atividades'!AC$3&gt;='Gastos Gerais'!$D$4:$D$1005),-('Gastos das Atividades'!AC$3&lt;='Gastos Gerais'!$E$4:$E$1005),-('Gastos Gerais'!$C$4:$C$1005)))</f>
        <v>0</v>
      </c>
      <c r="AD12" s="74">
        <f>IF($B12="",0,SUMPRODUCT(-('Gastos Gerais'!$F$4:$F$1005='Gastos das Atividades'!$B12),-('Gastos das Atividades'!AD$3&gt;='Gastos Gerais'!$D$4:$D$1005),-('Gastos das Atividades'!AD$3&lt;='Gastos Gerais'!$E$4:$E$1005),-('Gastos Gerais'!$C$4:$C$1005)))</f>
        <v>0</v>
      </c>
      <c r="AE12" s="74">
        <f>IF($B12="",0,SUMPRODUCT(-('Gastos Gerais'!$F$4:$F$1005='Gastos das Atividades'!$B12),-('Gastos das Atividades'!AE$3&gt;='Gastos Gerais'!$D$4:$D$1005),-('Gastos das Atividades'!AE$3&lt;='Gastos Gerais'!$E$4:$E$1005),-('Gastos Gerais'!$C$4:$C$1005)))</f>
        <v>0</v>
      </c>
      <c r="AF12" s="74">
        <f>IF($B12="",0,SUMPRODUCT(-('Gastos Gerais'!$F$4:$F$1005='Gastos das Atividades'!$B12),-('Gastos das Atividades'!AF$3&gt;='Gastos Gerais'!$D$4:$D$1005),-('Gastos das Atividades'!AF$3&lt;='Gastos Gerais'!$E$4:$E$1005),-('Gastos Gerais'!$C$4:$C$1005)))</f>
        <v>0</v>
      </c>
      <c r="AG12" s="74">
        <f>IF($B12="",0,SUMPRODUCT(-('Gastos Gerais'!$F$4:$F$1005='Gastos das Atividades'!$B12),-('Gastos das Atividades'!AG$3&gt;='Gastos Gerais'!$D$4:$D$1005),-('Gastos das Atividades'!AG$3&lt;='Gastos Gerais'!$E$4:$E$1005),-('Gastos Gerais'!$C$4:$C$1005)))</f>
        <v>0</v>
      </c>
      <c r="AH12" s="74">
        <f>IF($B12="",0,SUMPRODUCT(-('Gastos Gerais'!$F$4:$F$1005='Gastos das Atividades'!$B12),-('Gastos das Atividades'!AH$3&gt;='Gastos Gerais'!$D$4:$D$1005),-('Gastos das Atividades'!AH$3&lt;='Gastos Gerais'!$E$4:$E$1005),-('Gastos Gerais'!$C$4:$C$1005)))</f>
        <v>0</v>
      </c>
      <c r="AI12" s="74">
        <f>IF($B12="",0,SUMPRODUCT(-('Gastos Gerais'!$F$4:$F$1005='Gastos das Atividades'!$B12),-('Gastos das Atividades'!AI$3&gt;='Gastos Gerais'!$D$4:$D$1005),-('Gastos das Atividades'!AI$3&lt;='Gastos Gerais'!$E$4:$E$1005),-('Gastos Gerais'!$C$4:$C$1005)))</f>
        <v>0</v>
      </c>
      <c r="AJ12" s="74">
        <f>IF($B12="",0,SUMPRODUCT(-('Gastos Gerais'!$F$4:$F$1005='Gastos das Atividades'!$B12),-('Gastos das Atividades'!AJ$3&gt;='Gastos Gerais'!$D$4:$D$1005),-('Gastos das Atividades'!AJ$3&lt;='Gastos Gerais'!$E$4:$E$1005),-('Gastos Gerais'!$C$4:$C$1005)))</f>
        <v>0</v>
      </c>
      <c r="AK12" s="74">
        <f>IF($B12="",0,SUMPRODUCT(-('Gastos Gerais'!$F$4:$F$1005='Gastos das Atividades'!$B12),-('Gastos das Atividades'!AK$3&gt;='Gastos Gerais'!$D$4:$D$1005),-('Gastos das Atividades'!AK$3&lt;='Gastos Gerais'!$E$4:$E$1005),-('Gastos Gerais'!$C$4:$C$1005)))</f>
        <v>0</v>
      </c>
      <c r="AL12" s="74">
        <f>IF($B12="",0,SUMPRODUCT(-('Gastos Gerais'!$F$4:$F$1005='Gastos das Atividades'!$B12),-('Gastos das Atividades'!AL$3&gt;='Gastos Gerais'!$D$4:$D$1005),-('Gastos das Atividades'!AL$3&lt;='Gastos Gerais'!$E$4:$E$1005),-('Gastos Gerais'!$C$4:$C$1005)))</f>
        <v>0</v>
      </c>
      <c r="AM12" s="74">
        <f>IF($B12="",0,SUMPRODUCT(-('Gastos Gerais'!$F$4:$F$1005='Gastos das Atividades'!$B12),-('Gastos das Atividades'!AM$3&gt;='Gastos Gerais'!$D$4:$D$1005),-('Gastos das Atividades'!AM$3&lt;='Gastos Gerais'!$E$4:$E$1005),-('Gastos Gerais'!$C$4:$C$1005)))</f>
        <v>0</v>
      </c>
      <c r="AN12" s="74">
        <f>IF($B12="",0,SUMPRODUCT(-('Gastos Gerais'!$F$4:$F$1005='Gastos das Atividades'!$B12),-('Gastos das Atividades'!AN$3&gt;='Gastos Gerais'!$D$4:$D$1005),-('Gastos das Atividades'!AN$3&lt;='Gastos Gerais'!$E$4:$E$1005),-('Gastos Gerais'!$C$4:$C$1005)))</f>
        <v>0</v>
      </c>
      <c r="AO12" s="74">
        <f>IF($B12="",0,SUMPRODUCT(-('Gastos Gerais'!$F$4:$F$1005='Gastos das Atividades'!$B12),-('Gastos das Atividades'!AO$3&gt;='Gastos Gerais'!$D$4:$D$1005),-('Gastos das Atividades'!AO$3&lt;='Gastos Gerais'!$E$4:$E$1005),-('Gastos Gerais'!$C$4:$C$1005)))</f>
        <v>0</v>
      </c>
      <c r="AP12" s="74">
        <f>IF($B12="",0,SUMPRODUCT(-('Gastos Gerais'!$F$4:$F$1005='Gastos das Atividades'!$B12),-('Gastos das Atividades'!AP$3&gt;='Gastos Gerais'!$D$4:$D$1005),-('Gastos das Atividades'!AP$3&lt;='Gastos Gerais'!$E$4:$E$1005),-('Gastos Gerais'!$C$4:$C$1005)))</f>
        <v>0</v>
      </c>
      <c r="AQ12" s="74">
        <f>IF($B12="",0,SUMPRODUCT(-('Gastos Gerais'!$F$4:$F$1005='Gastos das Atividades'!$B12),-('Gastos das Atividades'!AQ$3&gt;='Gastos Gerais'!$D$4:$D$1005),-('Gastos das Atividades'!AQ$3&lt;='Gastos Gerais'!$E$4:$E$1005),-('Gastos Gerais'!$C$4:$C$1005)))</f>
        <v>0</v>
      </c>
      <c r="AR12" s="74">
        <f>IF($B12="",0,SUMPRODUCT(-('Gastos Gerais'!$F$4:$F$1005='Gastos das Atividades'!$B12),-('Gastos das Atividades'!AR$3&gt;='Gastos Gerais'!$D$4:$D$1005),-('Gastos das Atividades'!AR$3&lt;='Gastos Gerais'!$E$4:$E$1005),-('Gastos Gerais'!$C$4:$C$1005)))</f>
        <v>0</v>
      </c>
      <c r="AS12" s="74">
        <f>IF($B12="",0,SUMPRODUCT(-('Gastos Gerais'!$F$4:$F$1005='Gastos das Atividades'!$B12),-('Gastos das Atividades'!AS$3&gt;='Gastos Gerais'!$D$4:$D$1005),-('Gastos das Atividades'!AS$3&lt;='Gastos Gerais'!$E$4:$E$1005),-('Gastos Gerais'!$C$4:$C$1005)))</f>
        <v>0</v>
      </c>
      <c r="AT12" s="74">
        <f>IF($B12="",0,SUMPRODUCT(-('Gastos Gerais'!$F$4:$F$1005='Gastos das Atividades'!$B12),-('Gastos das Atividades'!AT$3&gt;='Gastos Gerais'!$D$4:$D$1005),-('Gastos das Atividades'!AT$3&lt;='Gastos Gerais'!$E$4:$E$1005),-('Gastos Gerais'!$C$4:$C$1005)))</f>
        <v>0</v>
      </c>
      <c r="AU12" s="74">
        <f>IF($B12="",0,SUMPRODUCT(-('Gastos Gerais'!$F$4:$F$1005='Gastos das Atividades'!$B12),-('Gastos das Atividades'!AU$3&gt;='Gastos Gerais'!$D$4:$D$1005),-('Gastos das Atividades'!AU$3&lt;='Gastos Gerais'!$E$4:$E$1005),-('Gastos Gerais'!$C$4:$C$1005)))</f>
        <v>0</v>
      </c>
      <c r="AV12" s="74">
        <f>IF($B12="",0,SUMPRODUCT(-('Gastos Gerais'!$F$4:$F$1005='Gastos das Atividades'!$B12),-('Gastos das Atividades'!AV$3&gt;='Gastos Gerais'!$D$4:$D$1005),-('Gastos das Atividades'!AV$3&lt;='Gastos Gerais'!$E$4:$E$1005),-('Gastos Gerais'!$C$4:$C$1005)))</f>
        <v>0</v>
      </c>
      <c r="AW12" s="74">
        <f>IF($B12="",0,SUMPRODUCT(-('Gastos Gerais'!$F$4:$F$1005='Gastos das Atividades'!$B12),-('Gastos das Atividades'!AW$3&gt;='Gastos Gerais'!$D$4:$D$1005),-('Gastos das Atividades'!AW$3&lt;='Gastos Gerais'!$E$4:$E$1005),-('Gastos Gerais'!$C$4:$C$1005)))</f>
        <v>0</v>
      </c>
      <c r="AX12" s="74">
        <f>IF($B12="",0,SUMPRODUCT(-('Gastos Gerais'!$F$4:$F$1005='Gastos das Atividades'!$B12),-('Gastos das Atividades'!AX$3&gt;='Gastos Gerais'!$D$4:$D$1005),-('Gastos das Atividades'!AX$3&lt;='Gastos Gerais'!$E$4:$E$1005),-('Gastos Gerais'!$C$4:$C$1005)))</f>
        <v>0</v>
      </c>
      <c r="AY12" s="74">
        <f>IF($B12="",0,SUMPRODUCT(-('Gastos Gerais'!$F$4:$F$1005='Gastos das Atividades'!$B12),-('Gastos das Atividades'!AY$3&gt;='Gastos Gerais'!$D$4:$D$1005),-('Gastos das Atividades'!AY$3&lt;='Gastos Gerais'!$E$4:$E$1005),-('Gastos Gerais'!$C$4:$C$1005)))</f>
        <v>0</v>
      </c>
      <c r="AZ12" s="74">
        <f>IF($B12="",0,SUMPRODUCT(-('Gastos Gerais'!$F$4:$F$1005='Gastos das Atividades'!$B12),-('Gastos das Atividades'!AZ$3&gt;='Gastos Gerais'!$D$4:$D$1005),-('Gastos das Atividades'!AZ$3&lt;='Gastos Gerais'!$E$4:$E$1005),-('Gastos Gerais'!$C$4:$C$1005)))</f>
        <v>0</v>
      </c>
      <c r="BA12" s="74">
        <f>IF($B12="",0,SUMPRODUCT(-('Gastos Gerais'!$F$4:$F$1005='Gastos das Atividades'!$B12),-('Gastos das Atividades'!BA$3&gt;='Gastos Gerais'!$D$4:$D$1005),-('Gastos das Atividades'!BA$3&lt;='Gastos Gerais'!$E$4:$E$1005),-('Gastos Gerais'!$C$4:$C$1005)))</f>
        <v>0</v>
      </c>
      <c r="BB12" s="74">
        <f>IF($B12="",0,SUMPRODUCT(-('Gastos Gerais'!$F$4:$F$1005='Gastos das Atividades'!$B12),-('Gastos das Atividades'!BB$3&gt;='Gastos Gerais'!$D$4:$D$1005),-('Gastos das Atividades'!BB$3&lt;='Gastos Gerais'!$E$4:$E$1005),-('Gastos Gerais'!$C$4:$C$1005)))</f>
        <v>0</v>
      </c>
      <c r="BC12" s="74">
        <f>IF($B12="",0,SUMPRODUCT(-('Gastos Gerais'!$F$4:$F$1005='Gastos das Atividades'!$B12),-('Gastos das Atividades'!BC$3&gt;='Gastos Gerais'!$D$4:$D$1005),-('Gastos das Atividades'!BC$3&lt;='Gastos Gerais'!$E$4:$E$1005),-('Gastos Gerais'!$C$4:$C$1005)))</f>
        <v>0</v>
      </c>
      <c r="BD12" s="74">
        <f>IF($B12="",0,SUMPRODUCT(-('Gastos Gerais'!$F$4:$F$1005='Gastos das Atividades'!$B12),-('Gastos das Atividades'!BD$3&gt;='Gastos Gerais'!$D$4:$D$1005),-('Gastos das Atividades'!BD$3&lt;='Gastos Gerais'!$E$4:$E$1005),-('Gastos Gerais'!$C$4:$C$1005)))</f>
        <v>0</v>
      </c>
      <c r="BE12" s="74">
        <f>IF($B12="",0,SUMPRODUCT(-('Gastos Gerais'!$F$4:$F$1005='Gastos das Atividades'!$B12),-('Gastos das Atividades'!BE$3&gt;='Gastos Gerais'!$D$4:$D$1005),-('Gastos das Atividades'!BE$3&lt;='Gastos Gerais'!$E$4:$E$1005),-('Gastos Gerais'!$C$4:$C$1005)))</f>
        <v>0</v>
      </c>
      <c r="BF12" s="74">
        <f>IF($B12="",0,SUMPRODUCT(-('Gastos Gerais'!$F$4:$F$1005='Gastos das Atividades'!$B12),-('Gastos das Atividades'!BF$3&gt;='Gastos Gerais'!$D$4:$D$1005),-('Gastos das Atividades'!BF$3&lt;='Gastos Gerais'!$E$4:$E$1005),-('Gastos Gerais'!$C$4:$C$1005)))</f>
        <v>0</v>
      </c>
      <c r="BG12" s="74">
        <f>IF($B12="",0,SUMPRODUCT(-('Gastos Gerais'!$F$4:$F$1005='Gastos das Atividades'!$B12),-('Gastos das Atividades'!BG$3&gt;='Gastos Gerais'!$D$4:$D$1005),-('Gastos das Atividades'!BG$3&lt;='Gastos Gerais'!$E$4:$E$1005),-('Gastos Gerais'!$C$4:$C$1005)))</f>
        <v>0</v>
      </c>
      <c r="BH12" s="74">
        <f>IF($B12="",0,SUMPRODUCT(-('Gastos Gerais'!$F$4:$F$1005='Gastos das Atividades'!$B12),-('Gastos das Atividades'!BH$3&gt;='Gastos Gerais'!$D$4:$D$1005),-('Gastos das Atividades'!BH$3&lt;='Gastos Gerais'!$E$4:$E$1005),-('Gastos Gerais'!$C$4:$C$1005)))</f>
        <v>0</v>
      </c>
      <c r="BI12" s="74">
        <f>IF($B12="",0,SUMPRODUCT(-('Gastos Gerais'!$F$4:$F$1005='Gastos das Atividades'!$B12),-('Gastos das Atividades'!BI$3&gt;='Gastos Gerais'!$D$4:$D$1005),-('Gastos das Atividades'!BI$3&lt;='Gastos Gerais'!$E$4:$E$1005),-('Gastos Gerais'!$C$4:$C$1005)))</f>
        <v>0</v>
      </c>
      <c r="BJ12" s="74">
        <f>IF($B12="",0,SUMPRODUCT(-('Gastos Gerais'!$F$4:$F$1005='Gastos das Atividades'!$B12),-('Gastos das Atividades'!BJ$3&gt;='Gastos Gerais'!$D$4:$D$1005),-('Gastos das Atividades'!BJ$3&lt;='Gastos Gerais'!$E$4:$E$1005),-('Gastos Gerais'!$C$4:$C$1005)))</f>
        <v>0</v>
      </c>
      <c r="BK12" s="74">
        <f>IF($B12="",0,SUMPRODUCT(-('Gastos Gerais'!$F$4:$F$1005='Gastos das Atividades'!$B12),-('Gastos das Atividades'!BK$3&gt;='Gastos Gerais'!$D$4:$D$1005),-('Gastos das Atividades'!BK$3&lt;='Gastos Gerais'!$E$4:$E$1005),-('Gastos Gerais'!$C$4:$C$1005)))</f>
        <v>0</v>
      </c>
      <c r="BL12" s="74">
        <f>IF($B12="",0,SUMPRODUCT(-('Gastos Gerais'!$F$4:$F$1005='Gastos das Atividades'!$B12),-('Gastos das Atividades'!BL$3&gt;='Gastos Gerais'!$D$4:$D$1005),-('Gastos das Atividades'!BL$3&lt;='Gastos Gerais'!$E$4:$E$1005),-('Gastos Gerais'!$C$4:$C$1005)))</f>
        <v>0</v>
      </c>
      <c r="BM12" s="74">
        <f>IF($B12="",0,SUMPRODUCT(-('Gastos Gerais'!$F$4:$F$1005='Gastos das Atividades'!$B12),-('Gastos das Atividades'!BM$3&gt;='Gastos Gerais'!$D$4:$D$1005),-('Gastos das Atividades'!BM$3&lt;='Gastos Gerais'!$E$4:$E$1005),-('Gastos Gerais'!$C$4:$C$1005)))</f>
        <v>0</v>
      </c>
      <c r="BN12" s="74">
        <f>IF($B12="",0,SUMPRODUCT(-('Gastos Gerais'!$F$4:$F$1005='Gastos das Atividades'!$B12),-('Gastos das Atividades'!BN$3&gt;='Gastos Gerais'!$D$4:$D$1005),-('Gastos das Atividades'!BN$3&lt;='Gastos Gerais'!$E$4:$E$1005),-('Gastos Gerais'!$C$4:$C$1005)))</f>
        <v>0</v>
      </c>
      <c r="BO12" s="74">
        <f>IF($B12="",0,SUMPRODUCT(-('Gastos Gerais'!$F$4:$F$1005='Gastos das Atividades'!$B12),-('Gastos das Atividades'!BO$3&gt;='Gastos Gerais'!$D$4:$D$1005),-('Gastos das Atividades'!BO$3&lt;='Gastos Gerais'!$E$4:$E$1005),-('Gastos Gerais'!$C$4:$C$1005)))</f>
        <v>0</v>
      </c>
      <c r="BP12" s="74">
        <f>IF($B12="",0,SUMPRODUCT(-('Gastos Gerais'!$F$4:$F$1005='Gastos das Atividades'!$B12),-('Gastos das Atividades'!BP$3&gt;='Gastos Gerais'!$D$4:$D$1005),-('Gastos das Atividades'!BP$3&lt;='Gastos Gerais'!$E$4:$E$1005),-('Gastos Gerais'!$C$4:$C$1005)))</f>
        <v>0</v>
      </c>
      <c r="BQ12" s="74">
        <f>IF($B12="",0,SUMPRODUCT(-('Gastos Gerais'!$F$4:$F$1005='Gastos das Atividades'!$B12),-('Gastos das Atividades'!BQ$3&gt;='Gastos Gerais'!$D$4:$D$1005),-('Gastos das Atividades'!BQ$3&lt;='Gastos Gerais'!$E$4:$E$1005),-('Gastos Gerais'!$C$4:$C$1005)))</f>
        <v>0</v>
      </c>
      <c r="BR12" s="74">
        <f>IF($B12="",0,SUMPRODUCT(-('Gastos Gerais'!$F$4:$F$1005='Gastos das Atividades'!$B12),-('Gastos das Atividades'!BR$3&gt;='Gastos Gerais'!$D$4:$D$1005),-('Gastos das Atividades'!BR$3&lt;='Gastos Gerais'!$E$4:$E$1005),-('Gastos Gerais'!$C$4:$C$1005)))</f>
        <v>0</v>
      </c>
      <c r="BS12" s="74">
        <f>IF($B12="",0,SUMPRODUCT(-('Gastos Gerais'!$F$4:$F$1005='Gastos das Atividades'!$B12),-('Gastos das Atividades'!BS$3&gt;='Gastos Gerais'!$D$4:$D$1005),-('Gastos das Atividades'!BS$3&lt;='Gastos Gerais'!$E$4:$E$1005),-('Gastos Gerais'!$C$4:$C$1005)))</f>
        <v>0</v>
      </c>
      <c r="BT12" s="74">
        <f>IF($B12="",0,SUMPRODUCT(-('Gastos Gerais'!$F$4:$F$1005='Gastos das Atividades'!$B12),-('Gastos das Atividades'!BT$3&gt;='Gastos Gerais'!$D$4:$D$1005),-('Gastos das Atividades'!BT$3&lt;='Gastos Gerais'!$E$4:$E$1005),-('Gastos Gerais'!$C$4:$C$1005)))</f>
        <v>0</v>
      </c>
      <c r="BU12" s="74">
        <f>IF($B12="",0,SUMPRODUCT(-('Gastos Gerais'!$F$4:$F$1005='Gastos das Atividades'!$B12),-('Gastos das Atividades'!BU$3&gt;='Gastos Gerais'!$D$4:$D$1005),-('Gastos das Atividades'!BU$3&lt;='Gastos Gerais'!$E$4:$E$1005),-('Gastos Gerais'!$C$4:$C$1005)))</f>
        <v>0</v>
      </c>
      <c r="BV12" s="74">
        <f>IF($B12="",0,SUMPRODUCT(-('Gastos Gerais'!$F$4:$F$1005='Gastos das Atividades'!$B12),-('Gastos das Atividades'!BV$3&gt;='Gastos Gerais'!$D$4:$D$1005),-('Gastos das Atividades'!BV$3&lt;='Gastos Gerais'!$E$4:$E$1005),-('Gastos Gerais'!$C$4:$C$1005)))</f>
        <v>0</v>
      </c>
      <c r="BW12" s="74">
        <f>IF($B12="",0,SUMPRODUCT(-('Gastos Gerais'!$F$4:$F$1005='Gastos das Atividades'!$B12),-('Gastos das Atividades'!BW$3&gt;='Gastos Gerais'!$D$4:$D$1005),-('Gastos das Atividades'!BW$3&lt;='Gastos Gerais'!$E$4:$E$1005),-('Gastos Gerais'!$C$4:$C$1005)))</f>
        <v>0</v>
      </c>
      <c r="BX12" s="74">
        <f>IF($B12="",0,SUMPRODUCT(-('Gastos Gerais'!$F$4:$F$1005='Gastos das Atividades'!$B12),-('Gastos das Atividades'!BX$3&gt;='Gastos Gerais'!$D$4:$D$1005),-('Gastos das Atividades'!BX$3&lt;='Gastos Gerais'!$E$4:$E$1005),-('Gastos Gerais'!$C$4:$C$1005)))</f>
        <v>0</v>
      </c>
    </row>
    <row r="13" spans="1:77" hidden="1" x14ac:dyDescent="0.2">
      <c r="A13" s="141">
        <v>10</v>
      </c>
      <c r="B13" s="159"/>
      <c r="C13" s="301">
        <v>0</v>
      </c>
      <c r="D13" s="352">
        <f t="shared" si="9"/>
        <v>0</v>
      </c>
      <c r="E13" s="139">
        <f t="shared" si="10"/>
        <v>0</v>
      </c>
      <c r="F13" s="74">
        <f t="shared" si="2"/>
        <v>0</v>
      </c>
      <c r="G13" s="74">
        <f t="shared" si="2"/>
        <v>0</v>
      </c>
      <c r="H13" s="74">
        <f t="shared" si="2"/>
        <v>0</v>
      </c>
      <c r="I13" s="74">
        <f t="shared" si="2"/>
        <v>0</v>
      </c>
      <c r="J13" s="140">
        <f t="shared" si="3"/>
        <v>0</v>
      </c>
      <c r="K13" s="77">
        <f t="shared" si="4"/>
        <v>0</v>
      </c>
      <c r="L13" s="77">
        <f t="shared" si="5"/>
        <v>0</v>
      </c>
      <c r="M13" s="77">
        <f t="shared" si="6"/>
        <v>0</v>
      </c>
      <c r="N13" s="77">
        <f t="shared" si="11"/>
        <v>0</v>
      </c>
      <c r="O13" s="77">
        <f t="shared" si="12"/>
        <v>0</v>
      </c>
      <c r="P13" s="205">
        <f t="shared" si="8"/>
        <v>0</v>
      </c>
      <c r="Q13" s="74">
        <f>IF($B13="",0,SUMPRODUCT(-('Gastos Gerais'!$F$4:$F$1005='Gastos das Atividades'!$B13),-('Gastos das Atividades'!Q$3&gt;='Gastos Gerais'!$D$4:$D$1005),-('Gastos das Atividades'!Q$3&lt;='Gastos Gerais'!$E$4:$E$1005),-('Gastos Gerais'!$C$4:$C$1005)))</f>
        <v>0</v>
      </c>
      <c r="R13" s="74">
        <f>IF($B13="",0,SUMPRODUCT(-('Gastos Gerais'!$F$4:$F$1005='Gastos das Atividades'!$B13),-('Gastos das Atividades'!R$3&gt;='Gastos Gerais'!$D$4:$D$1005),-('Gastos das Atividades'!R$3&lt;='Gastos Gerais'!$E$4:$E$1005),-('Gastos Gerais'!$C$4:$C$1005)))</f>
        <v>0</v>
      </c>
      <c r="S13" s="74">
        <f>IF($B13="",0,SUMPRODUCT(-('Gastos Gerais'!$F$4:$F$1005='Gastos das Atividades'!$B13),-('Gastos das Atividades'!S$3&gt;='Gastos Gerais'!$D$4:$D$1005),-('Gastos das Atividades'!S$3&lt;='Gastos Gerais'!$E$4:$E$1005),-('Gastos Gerais'!$C$4:$C$1005)))</f>
        <v>0</v>
      </c>
      <c r="T13" s="74">
        <f>IF($B13="",0,SUMPRODUCT(-('Gastos Gerais'!$F$4:$F$1005='Gastos das Atividades'!$B13),-('Gastos das Atividades'!T$3&gt;='Gastos Gerais'!$D$4:$D$1005),-('Gastos das Atividades'!T$3&lt;='Gastos Gerais'!$E$4:$E$1005),-('Gastos Gerais'!$C$4:$C$1005)))</f>
        <v>0</v>
      </c>
      <c r="U13" s="74">
        <f>IF($B13="",0,SUMPRODUCT(-('Gastos Gerais'!$F$4:$F$1005='Gastos das Atividades'!$B13),-('Gastos das Atividades'!U$3&gt;='Gastos Gerais'!$D$4:$D$1005),-('Gastos das Atividades'!U$3&lt;='Gastos Gerais'!$E$4:$E$1005),-('Gastos Gerais'!$C$4:$C$1005)))</f>
        <v>0</v>
      </c>
      <c r="V13" s="74">
        <f>IF($B13="",0,SUMPRODUCT(-('Gastos Gerais'!$F$4:$F$1005='Gastos das Atividades'!$B13),-('Gastos das Atividades'!V$3&gt;='Gastos Gerais'!$D$4:$D$1005),-('Gastos das Atividades'!V$3&lt;='Gastos Gerais'!$E$4:$E$1005),-('Gastos Gerais'!$C$4:$C$1005)))</f>
        <v>0</v>
      </c>
      <c r="W13" s="74">
        <f>IF($B13="",0,SUMPRODUCT(-('Gastos Gerais'!$F$4:$F$1005='Gastos das Atividades'!$B13),-('Gastos das Atividades'!W$3&gt;='Gastos Gerais'!$D$4:$D$1005),-('Gastos das Atividades'!W$3&lt;='Gastos Gerais'!$E$4:$E$1005),-('Gastos Gerais'!$C$4:$C$1005)))</f>
        <v>0</v>
      </c>
      <c r="X13" s="74">
        <f>IF($B13="",0,SUMPRODUCT(-('Gastos Gerais'!$F$4:$F$1005='Gastos das Atividades'!$B13),-('Gastos das Atividades'!X$3&gt;='Gastos Gerais'!$D$4:$D$1005),-('Gastos das Atividades'!X$3&lt;='Gastos Gerais'!$E$4:$E$1005),-('Gastos Gerais'!$C$4:$C$1005)))</f>
        <v>0</v>
      </c>
      <c r="Y13" s="74">
        <f>IF($B13="",0,SUMPRODUCT(-('Gastos Gerais'!$F$4:$F$1005='Gastos das Atividades'!$B13),-('Gastos das Atividades'!Y$3&gt;='Gastos Gerais'!$D$4:$D$1005),-('Gastos das Atividades'!Y$3&lt;='Gastos Gerais'!$E$4:$E$1005),-('Gastos Gerais'!$C$4:$C$1005)))</f>
        <v>0</v>
      </c>
      <c r="Z13" s="74">
        <f>IF($B13="",0,SUMPRODUCT(-('Gastos Gerais'!$F$4:$F$1005='Gastos das Atividades'!$B13),-('Gastos das Atividades'!Z$3&gt;='Gastos Gerais'!$D$4:$D$1005),-('Gastos das Atividades'!Z$3&lt;='Gastos Gerais'!$E$4:$E$1005),-('Gastos Gerais'!$C$4:$C$1005)))</f>
        <v>0</v>
      </c>
      <c r="AA13" s="74">
        <f>IF($B13="",0,SUMPRODUCT(-('Gastos Gerais'!$F$4:$F$1005='Gastos das Atividades'!$B13),-('Gastos das Atividades'!AA$3&gt;='Gastos Gerais'!$D$4:$D$1005),-('Gastos das Atividades'!AA$3&lt;='Gastos Gerais'!$E$4:$E$1005),-('Gastos Gerais'!$C$4:$C$1005)))</f>
        <v>0</v>
      </c>
      <c r="AB13" s="74">
        <f>IF($B13="",0,SUMPRODUCT(-('Gastos Gerais'!$F$4:$F$1005='Gastos das Atividades'!$B13),-('Gastos das Atividades'!AB$3&gt;='Gastos Gerais'!$D$4:$D$1005),-('Gastos das Atividades'!AB$3&lt;='Gastos Gerais'!$E$4:$E$1005),-('Gastos Gerais'!$C$4:$C$1005)))</f>
        <v>0</v>
      </c>
      <c r="AC13" s="74">
        <f>IF($B13="",0,SUMPRODUCT(-('Gastos Gerais'!$F$4:$F$1005='Gastos das Atividades'!$B13),-('Gastos das Atividades'!AC$3&gt;='Gastos Gerais'!$D$4:$D$1005),-('Gastos das Atividades'!AC$3&lt;='Gastos Gerais'!$E$4:$E$1005),-('Gastos Gerais'!$C$4:$C$1005)))</f>
        <v>0</v>
      </c>
      <c r="AD13" s="74">
        <f>IF($B13="",0,SUMPRODUCT(-('Gastos Gerais'!$F$4:$F$1005='Gastos das Atividades'!$B13),-('Gastos das Atividades'!AD$3&gt;='Gastos Gerais'!$D$4:$D$1005),-('Gastos das Atividades'!AD$3&lt;='Gastos Gerais'!$E$4:$E$1005),-('Gastos Gerais'!$C$4:$C$1005)))</f>
        <v>0</v>
      </c>
      <c r="AE13" s="74">
        <f>IF($B13="",0,SUMPRODUCT(-('Gastos Gerais'!$F$4:$F$1005='Gastos das Atividades'!$B13),-('Gastos das Atividades'!AE$3&gt;='Gastos Gerais'!$D$4:$D$1005),-('Gastos das Atividades'!AE$3&lt;='Gastos Gerais'!$E$4:$E$1005),-('Gastos Gerais'!$C$4:$C$1005)))</f>
        <v>0</v>
      </c>
      <c r="AF13" s="74">
        <f>IF($B13="",0,SUMPRODUCT(-('Gastos Gerais'!$F$4:$F$1005='Gastos das Atividades'!$B13),-('Gastos das Atividades'!AF$3&gt;='Gastos Gerais'!$D$4:$D$1005),-('Gastos das Atividades'!AF$3&lt;='Gastos Gerais'!$E$4:$E$1005),-('Gastos Gerais'!$C$4:$C$1005)))</f>
        <v>0</v>
      </c>
      <c r="AG13" s="74">
        <f>IF($B13="",0,SUMPRODUCT(-('Gastos Gerais'!$F$4:$F$1005='Gastos das Atividades'!$B13),-('Gastos das Atividades'!AG$3&gt;='Gastos Gerais'!$D$4:$D$1005),-('Gastos das Atividades'!AG$3&lt;='Gastos Gerais'!$E$4:$E$1005),-('Gastos Gerais'!$C$4:$C$1005)))</f>
        <v>0</v>
      </c>
      <c r="AH13" s="74">
        <f>IF($B13="",0,SUMPRODUCT(-('Gastos Gerais'!$F$4:$F$1005='Gastos das Atividades'!$B13),-('Gastos das Atividades'!AH$3&gt;='Gastos Gerais'!$D$4:$D$1005),-('Gastos das Atividades'!AH$3&lt;='Gastos Gerais'!$E$4:$E$1005),-('Gastos Gerais'!$C$4:$C$1005)))</f>
        <v>0</v>
      </c>
      <c r="AI13" s="74">
        <f>IF($B13="",0,SUMPRODUCT(-('Gastos Gerais'!$F$4:$F$1005='Gastos das Atividades'!$B13),-('Gastos das Atividades'!AI$3&gt;='Gastos Gerais'!$D$4:$D$1005),-('Gastos das Atividades'!AI$3&lt;='Gastos Gerais'!$E$4:$E$1005),-('Gastos Gerais'!$C$4:$C$1005)))</f>
        <v>0</v>
      </c>
      <c r="AJ13" s="74">
        <f>IF($B13="",0,SUMPRODUCT(-('Gastos Gerais'!$F$4:$F$1005='Gastos das Atividades'!$B13),-('Gastos das Atividades'!AJ$3&gt;='Gastos Gerais'!$D$4:$D$1005),-('Gastos das Atividades'!AJ$3&lt;='Gastos Gerais'!$E$4:$E$1005),-('Gastos Gerais'!$C$4:$C$1005)))</f>
        <v>0</v>
      </c>
      <c r="AK13" s="74">
        <f>IF($B13="",0,SUMPRODUCT(-('Gastos Gerais'!$F$4:$F$1005='Gastos das Atividades'!$B13),-('Gastos das Atividades'!AK$3&gt;='Gastos Gerais'!$D$4:$D$1005),-('Gastos das Atividades'!AK$3&lt;='Gastos Gerais'!$E$4:$E$1005),-('Gastos Gerais'!$C$4:$C$1005)))</f>
        <v>0</v>
      </c>
      <c r="AL13" s="74">
        <f>IF($B13="",0,SUMPRODUCT(-('Gastos Gerais'!$F$4:$F$1005='Gastos das Atividades'!$B13),-('Gastos das Atividades'!AL$3&gt;='Gastos Gerais'!$D$4:$D$1005),-('Gastos das Atividades'!AL$3&lt;='Gastos Gerais'!$E$4:$E$1005),-('Gastos Gerais'!$C$4:$C$1005)))</f>
        <v>0</v>
      </c>
      <c r="AM13" s="74">
        <f>IF($B13="",0,SUMPRODUCT(-('Gastos Gerais'!$F$4:$F$1005='Gastos das Atividades'!$B13),-('Gastos das Atividades'!AM$3&gt;='Gastos Gerais'!$D$4:$D$1005),-('Gastos das Atividades'!AM$3&lt;='Gastos Gerais'!$E$4:$E$1005),-('Gastos Gerais'!$C$4:$C$1005)))</f>
        <v>0</v>
      </c>
      <c r="AN13" s="74">
        <f>IF($B13="",0,SUMPRODUCT(-('Gastos Gerais'!$F$4:$F$1005='Gastos das Atividades'!$B13),-('Gastos das Atividades'!AN$3&gt;='Gastos Gerais'!$D$4:$D$1005),-('Gastos das Atividades'!AN$3&lt;='Gastos Gerais'!$E$4:$E$1005),-('Gastos Gerais'!$C$4:$C$1005)))</f>
        <v>0</v>
      </c>
      <c r="AO13" s="74">
        <f>IF($B13="",0,SUMPRODUCT(-('Gastos Gerais'!$F$4:$F$1005='Gastos das Atividades'!$B13),-('Gastos das Atividades'!AO$3&gt;='Gastos Gerais'!$D$4:$D$1005),-('Gastos das Atividades'!AO$3&lt;='Gastos Gerais'!$E$4:$E$1005),-('Gastos Gerais'!$C$4:$C$1005)))</f>
        <v>0</v>
      </c>
      <c r="AP13" s="74">
        <f>IF($B13="",0,SUMPRODUCT(-('Gastos Gerais'!$F$4:$F$1005='Gastos das Atividades'!$B13),-('Gastos das Atividades'!AP$3&gt;='Gastos Gerais'!$D$4:$D$1005),-('Gastos das Atividades'!AP$3&lt;='Gastos Gerais'!$E$4:$E$1005),-('Gastos Gerais'!$C$4:$C$1005)))</f>
        <v>0</v>
      </c>
      <c r="AQ13" s="74">
        <f>IF($B13="",0,SUMPRODUCT(-('Gastos Gerais'!$F$4:$F$1005='Gastos das Atividades'!$B13),-('Gastos das Atividades'!AQ$3&gt;='Gastos Gerais'!$D$4:$D$1005),-('Gastos das Atividades'!AQ$3&lt;='Gastos Gerais'!$E$4:$E$1005),-('Gastos Gerais'!$C$4:$C$1005)))</f>
        <v>0</v>
      </c>
      <c r="AR13" s="74">
        <f>IF($B13="",0,SUMPRODUCT(-('Gastos Gerais'!$F$4:$F$1005='Gastos das Atividades'!$B13),-('Gastos das Atividades'!AR$3&gt;='Gastos Gerais'!$D$4:$D$1005),-('Gastos das Atividades'!AR$3&lt;='Gastos Gerais'!$E$4:$E$1005),-('Gastos Gerais'!$C$4:$C$1005)))</f>
        <v>0</v>
      </c>
      <c r="AS13" s="74">
        <f>IF($B13="",0,SUMPRODUCT(-('Gastos Gerais'!$F$4:$F$1005='Gastos das Atividades'!$B13),-('Gastos das Atividades'!AS$3&gt;='Gastos Gerais'!$D$4:$D$1005),-('Gastos das Atividades'!AS$3&lt;='Gastos Gerais'!$E$4:$E$1005),-('Gastos Gerais'!$C$4:$C$1005)))</f>
        <v>0</v>
      </c>
      <c r="AT13" s="74">
        <f>IF($B13="",0,SUMPRODUCT(-('Gastos Gerais'!$F$4:$F$1005='Gastos das Atividades'!$B13),-('Gastos das Atividades'!AT$3&gt;='Gastos Gerais'!$D$4:$D$1005),-('Gastos das Atividades'!AT$3&lt;='Gastos Gerais'!$E$4:$E$1005),-('Gastos Gerais'!$C$4:$C$1005)))</f>
        <v>0</v>
      </c>
      <c r="AU13" s="74">
        <f>IF($B13="",0,SUMPRODUCT(-('Gastos Gerais'!$F$4:$F$1005='Gastos das Atividades'!$B13),-('Gastos das Atividades'!AU$3&gt;='Gastos Gerais'!$D$4:$D$1005),-('Gastos das Atividades'!AU$3&lt;='Gastos Gerais'!$E$4:$E$1005),-('Gastos Gerais'!$C$4:$C$1005)))</f>
        <v>0</v>
      </c>
      <c r="AV13" s="74">
        <f>IF($B13="",0,SUMPRODUCT(-('Gastos Gerais'!$F$4:$F$1005='Gastos das Atividades'!$B13),-('Gastos das Atividades'!AV$3&gt;='Gastos Gerais'!$D$4:$D$1005),-('Gastos das Atividades'!AV$3&lt;='Gastos Gerais'!$E$4:$E$1005),-('Gastos Gerais'!$C$4:$C$1005)))</f>
        <v>0</v>
      </c>
      <c r="AW13" s="74">
        <f>IF($B13="",0,SUMPRODUCT(-('Gastos Gerais'!$F$4:$F$1005='Gastos das Atividades'!$B13),-('Gastos das Atividades'!AW$3&gt;='Gastos Gerais'!$D$4:$D$1005),-('Gastos das Atividades'!AW$3&lt;='Gastos Gerais'!$E$4:$E$1005),-('Gastos Gerais'!$C$4:$C$1005)))</f>
        <v>0</v>
      </c>
      <c r="AX13" s="74">
        <f>IF($B13="",0,SUMPRODUCT(-('Gastos Gerais'!$F$4:$F$1005='Gastos das Atividades'!$B13),-('Gastos das Atividades'!AX$3&gt;='Gastos Gerais'!$D$4:$D$1005),-('Gastos das Atividades'!AX$3&lt;='Gastos Gerais'!$E$4:$E$1005),-('Gastos Gerais'!$C$4:$C$1005)))</f>
        <v>0</v>
      </c>
      <c r="AY13" s="74">
        <f>IF($B13="",0,SUMPRODUCT(-('Gastos Gerais'!$F$4:$F$1005='Gastos das Atividades'!$B13),-('Gastos das Atividades'!AY$3&gt;='Gastos Gerais'!$D$4:$D$1005),-('Gastos das Atividades'!AY$3&lt;='Gastos Gerais'!$E$4:$E$1005),-('Gastos Gerais'!$C$4:$C$1005)))</f>
        <v>0</v>
      </c>
      <c r="AZ13" s="74">
        <f>IF($B13="",0,SUMPRODUCT(-('Gastos Gerais'!$F$4:$F$1005='Gastos das Atividades'!$B13),-('Gastos das Atividades'!AZ$3&gt;='Gastos Gerais'!$D$4:$D$1005),-('Gastos das Atividades'!AZ$3&lt;='Gastos Gerais'!$E$4:$E$1005),-('Gastos Gerais'!$C$4:$C$1005)))</f>
        <v>0</v>
      </c>
      <c r="BA13" s="74">
        <f>IF($B13="",0,SUMPRODUCT(-('Gastos Gerais'!$F$4:$F$1005='Gastos das Atividades'!$B13),-('Gastos das Atividades'!BA$3&gt;='Gastos Gerais'!$D$4:$D$1005),-('Gastos das Atividades'!BA$3&lt;='Gastos Gerais'!$E$4:$E$1005),-('Gastos Gerais'!$C$4:$C$1005)))</f>
        <v>0</v>
      </c>
      <c r="BB13" s="74">
        <f>IF($B13="",0,SUMPRODUCT(-('Gastos Gerais'!$F$4:$F$1005='Gastos das Atividades'!$B13),-('Gastos das Atividades'!BB$3&gt;='Gastos Gerais'!$D$4:$D$1005),-('Gastos das Atividades'!BB$3&lt;='Gastos Gerais'!$E$4:$E$1005),-('Gastos Gerais'!$C$4:$C$1005)))</f>
        <v>0</v>
      </c>
      <c r="BC13" s="74">
        <f>IF($B13="",0,SUMPRODUCT(-('Gastos Gerais'!$F$4:$F$1005='Gastos das Atividades'!$B13),-('Gastos das Atividades'!BC$3&gt;='Gastos Gerais'!$D$4:$D$1005),-('Gastos das Atividades'!BC$3&lt;='Gastos Gerais'!$E$4:$E$1005),-('Gastos Gerais'!$C$4:$C$1005)))</f>
        <v>0</v>
      </c>
      <c r="BD13" s="74">
        <f>IF($B13="",0,SUMPRODUCT(-('Gastos Gerais'!$F$4:$F$1005='Gastos das Atividades'!$B13),-('Gastos das Atividades'!BD$3&gt;='Gastos Gerais'!$D$4:$D$1005),-('Gastos das Atividades'!BD$3&lt;='Gastos Gerais'!$E$4:$E$1005),-('Gastos Gerais'!$C$4:$C$1005)))</f>
        <v>0</v>
      </c>
      <c r="BE13" s="74">
        <f>IF($B13="",0,SUMPRODUCT(-('Gastos Gerais'!$F$4:$F$1005='Gastos das Atividades'!$B13),-('Gastos das Atividades'!BE$3&gt;='Gastos Gerais'!$D$4:$D$1005),-('Gastos das Atividades'!BE$3&lt;='Gastos Gerais'!$E$4:$E$1005),-('Gastos Gerais'!$C$4:$C$1005)))</f>
        <v>0</v>
      </c>
      <c r="BF13" s="74">
        <f>IF($B13="",0,SUMPRODUCT(-('Gastos Gerais'!$F$4:$F$1005='Gastos das Atividades'!$B13),-('Gastos das Atividades'!BF$3&gt;='Gastos Gerais'!$D$4:$D$1005),-('Gastos das Atividades'!BF$3&lt;='Gastos Gerais'!$E$4:$E$1005),-('Gastos Gerais'!$C$4:$C$1005)))</f>
        <v>0</v>
      </c>
      <c r="BG13" s="74">
        <f>IF($B13="",0,SUMPRODUCT(-('Gastos Gerais'!$F$4:$F$1005='Gastos das Atividades'!$B13),-('Gastos das Atividades'!BG$3&gt;='Gastos Gerais'!$D$4:$D$1005),-('Gastos das Atividades'!BG$3&lt;='Gastos Gerais'!$E$4:$E$1005),-('Gastos Gerais'!$C$4:$C$1005)))</f>
        <v>0</v>
      </c>
      <c r="BH13" s="74">
        <f>IF($B13="",0,SUMPRODUCT(-('Gastos Gerais'!$F$4:$F$1005='Gastos das Atividades'!$B13),-('Gastos das Atividades'!BH$3&gt;='Gastos Gerais'!$D$4:$D$1005),-('Gastos das Atividades'!BH$3&lt;='Gastos Gerais'!$E$4:$E$1005),-('Gastos Gerais'!$C$4:$C$1005)))</f>
        <v>0</v>
      </c>
      <c r="BI13" s="74">
        <f>IF($B13="",0,SUMPRODUCT(-('Gastos Gerais'!$F$4:$F$1005='Gastos das Atividades'!$B13),-('Gastos das Atividades'!BI$3&gt;='Gastos Gerais'!$D$4:$D$1005),-('Gastos das Atividades'!BI$3&lt;='Gastos Gerais'!$E$4:$E$1005),-('Gastos Gerais'!$C$4:$C$1005)))</f>
        <v>0</v>
      </c>
      <c r="BJ13" s="74">
        <f>IF($B13="",0,SUMPRODUCT(-('Gastos Gerais'!$F$4:$F$1005='Gastos das Atividades'!$B13),-('Gastos das Atividades'!BJ$3&gt;='Gastos Gerais'!$D$4:$D$1005),-('Gastos das Atividades'!BJ$3&lt;='Gastos Gerais'!$E$4:$E$1005),-('Gastos Gerais'!$C$4:$C$1005)))</f>
        <v>0</v>
      </c>
      <c r="BK13" s="74">
        <f>IF($B13="",0,SUMPRODUCT(-('Gastos Gerais'!$F$4:$F$1005='Gastos das Atividades'!$B13),-('Gastos das Atividades'!BK$3&gt;='Gastos Gerais'!$D$4:$D$1005),-('Gastos das Atividades'!BK$3&lt;='Gastos Gerais'!$E$4:$E$1005),-('Gastos Gerais'!$C$4:$C$1005)))</f>
        <v>0</v>
      </c>
      <c r="BL13" s="74">
        <f>IF($B13="",0,SUMPRODUCT(-('Gastos Gerais'!$F$4:$F$1005='Gastos das Atividades'!$B13),-('Gastos das Atividades'!BL$3&gt;='Gastos Gerais'!$D$4:$D$1005),-('Gastos das Atividades'!BL$3&lt;='Gastos Gerais'!$E$4:$E$1005),-('Gastos Gerais'!$C$4:$C$1005)))</f>
        <v>0</v>
      </c>
      <c r="BM13" s="74">
        <f>IF($B13="",0,SUMPRODUCT(-('Gastos Gerais'!$F$4:$F$1005='Gastos das Atividades'!$B13),-('Gastos das Atividades'!BM$3&gt;='Gastos Gerais'!$D$4:$D$1005),-('Gastos das Atividades'!BM$3&lt;='Gastos Gerais'!$E$4:$E$1005),-('Gastos Gerais'!$C$4:$C$1005)))</f>
        <v>0</v>
      </c>
      <c r="BN13" s="74">
        <f>IF($B13="",0,SUMPRODUCT(-('Gastos Gerais'!$F$4:$F$1005='Gastos das Atividades'!$B13),-('Gastos das Atividades'!BN$3&gt;='Gastos Gerais'!$D$4:$D$1005),-('Gastos das Atividades'!BN$3&lt;='Gastos Gerais'!$E$4:$E$1005),-('Gastos Gerais'!$C$4:$C$1005)))</f>
        <v>0</v>
      </c>
      <c r="BO13" s="74">
        <f>IF($B13="",0,SUMPRODUCT(-('Gastos Gerais'!$F$4:$F$1005='Gastos das Atividades'!$B13),-('Gastos das Atividades'!BO$3&gt;='Gastos Gerais'!$D$4:$D$1005),-('Gastos das Atividades'!BO$3&lt;='Gastos Gerais'!$E$4:$E$1005),-('Gastos Gerais'!$C$4:$C$1005)))</f>
        <v>0</v>
      </c>
      <c r="BP13" s="74">
        <f>IF($B13="",0,SUMPRODUCT(-('Gastos Gerais'!$F$4:$F$1005='Gastos das Atividades'!$B13),-('Gastos das Atividades'!BP$3&gt;='Gastos Gerais'!$D$4:$D$1005),-('Gastos das Atividades'!BP$3&lt;='Gastos Gerais'!$E$4:$E$1005),-('Gastos Gerais'!$C$4:$C$1005)))</f>
        <v>0</v>
      </c>
      <c r="BQ13" s="74">
        <f>IF($B13="",0,SUMPRODUCT(-('Gastos Gerais'!$F$4:$F$1005='Gastos das Atividades'!$B13),-('Gastos das Atividades'!BQ$3&gt;='Gastos Gerais'!$D$4:$D$1005),-('Gastos das Atividades'!BQ$3&lt;='Gastos Gerais'!$E$4:$E$1005),-('Gastos Gerais'!$C$4:$C$1005)))</f>
        <v>0</v>
      </c>
      <c r="BR13" s="74">
        <f>IF($B13="",0,SUMPRODUCT(-('Gastos Gerais'!$F$4:$F$1005='Gastos das Atividades'!$B13),-('Gastos das Atividades'!BR$3&gt;='Gastos Gerais'!$D$4:$D$1005),-('Gastos das Atividades'!BR$3&lt;='Gastos Gerais'!$E$4:$E$1005),-('Gastos Gerais'!$C$4:$C$1005)))</f>
        <v>0</v>
      </c>
      <c r="BS13" s="74">
        <f>IF($B13="",0,SUMPRODUCT(-('Gastos Gerais'!$F$4:$F$1005='Gastos das Atividades'!$B13),-('Gastos das Atividades'!BS$3&gt;='Gastos Gerais'!$D$4:$D$1005),-('Gastos das Atividades'!BS$3&lt;='Gastos Gerais'!$E$4:$E$1005),-('Gastos Gerais'!$C$4:$C$1005)))</f>
        <v>0</v>
      </c>
      <c r="BT13" s="74">
        <f>IF($B13="",0,SUMPRODUCT(-('Gastos Gerais'!$F$4:$F$1005='Gastos das Atividades'!$B13),-('Gastos das Atividades'!BT$3&gt;='Gastos Gerais'!$D$4:$D$1005),-('Gastos das Atividades'!BT$3&lt;='Gastos Gerais'!$E$4:$E$1005),-('Gastos Gerais'!$C$4:$C$1005)))</f>
        <v>0</v>
      </c>
      <c r="BU13" s="74">
        <f>IF($B13="",0,SUMPRODUCT(-('Gastos Gerais'!$F$4:$F$1005='Gastos das Atividades'!$B13),-('Gastos das Atividades'!BU$3&gt;='Gastos Gerais'!$D$4:$D$1005),-('Gastos das Atividades'!BU$3&lt;='Gastos Gerais'!$E$4:$E$1005),-('Gastos Gerais'!$C$4:$C$1005)))</f>
        <v>0</v>
      </c>
      <c r="BV13" s="74">
        <f>IF($B13="",0,SUMPRODUCT(-('Gastos Gerais'!$F$4:$F$1005='Gastos das Atividades'!$B13),-('Gastos das Atividades'!BV$3&gt;='Gastos Gerais'!$D$4:$D$1005),-('Gastos das Atividades'!BV$3&lt;='Gastos Gerais'!$E$4:$E$1005),-('Gastos Gerais'!$C$4:$C$1005)))</f>
        <v>0</v>
      </c>
      <c r="BW13" s="74">
        <f>IF($B13="",0,SUMPRODUCT(-('Gastos Gerais'!$F$4:$F$1005='Gastos das Atividades'!$B13),-('Gastos das Atividades'!BW$3&gt;='Gastos Gerais'!$D$4:$D$1005),-('Gastos das Atividades'!BW$3&lt;='Gastos Gerais'!$E$4:$E$1005),-('Gastos Gerais'!$C$4:$C$1005)))</f>
        <v>0</v>
      </c>
      <c r="BX13" s="74">
        <f>IF($B13="",0,SUMPRODUCT(-('Gastos Gerais'!$F$4:$F$1005='Gastos das Atividades'!$B13),-('Gastos das Atividades'!BX$3&gt;='Gastos Gerais'!$D$4:$D$1005),-('Gastos das Atividades'!BX$3&lt;='Gastos Gerais'!$E$4:$E$1005),-('Gastos Gerais'!$C$4:$C$1005)))</f>
        <v>0</v>
      </c>
    </row>
    <row r="14" spans="1:77" hidden="1" x14ac:dyDescent="0.2">
      <c r="A14" s="141">
        <v>11</v>
      </c>
      <c r="B14" s="159"/>
      <c r="C14" s="301">
        <v>0</v>
      </c>
      <c r="D14" s="352">
        <f t="shared" si="9"/>
        <v>0</v>
      </c>
      <c r="E14" s="139">
        <f t="shared" si="10"/>
        <v>0</v>
      </c>
      <c r="F14" s="74">
        <f t="shared" si="2"/>
        <v>0</v>
      </c>
      <c r="G14" s="74">
        <f t="shared" si="2"/>
        <v>0</v>
      </c>
      <c r="H14" s="74">
        <f t="shared" si="2"/>
        <v>0</v>
      </c>
      <c r="I14" s="74">
        <f t="shared" si="2"/>
        <v>0</v>
      </c>
      <c r="J14" s="140">
        <f t="shared" si="3"/>
        <v>0</v>
      </c>
      <c r="K14" s="77">
        <f t="shared" si="4"/>
        <v>0</v>
      </c>
      <c r="L14" s="77">
        <f t="shared" si="5"/>
        <v>0</v>
      </c>
      <c r="M14" s="77">
        <f t="shared" si="6"/>
        <v>0</v>
      </c>
      <c r="N14" s="77">
        <f t="shared" si="11"/>
        <v>0</v>
      </c>
      <c r="O14" s="77">
        <f t="shared" si="12"/>
        <v>0</v>
      </c>
      <c r="P14" s="205">
        <f t="shared" si="8"/>
        <v>0</v>
      </c>
      <c r="Q14" s="74">
        <f>IF($B14="",0,SUMPRODUCT(-('Gastos Gerais'!$F$4:$F$1005='Gastos das Atividades'!$B14),-('Gastos das Atividades'!Q$3&gt;='Gastos Gerais'!$D$4:$D$1005),-('Gastos das Atividades'!Q$3&lt;='Gastos Gerais'!$E$4:$E$1005),-('Gastos Gerais'!$C$4:$C$1005)))</f>
        <v>0</v>
      </c>
      <c r="R14" s="74">
        <f>IF($B14="",0,SUMPRODUCT(-('Gastos Gerais'!$F$4:$F$1005='Gastos das Atividades'!$B14),-('Gastos das Atividades'!R$3&gt;='Gastos Gerais'!$D$4:$D$1005),-('Gastos das Atividades'!R$3&lt;='Gastos Gerais'!$E$4:$E$1005),-('Gastos Gerais'!$C$4:$C$1005)))</f>
        <v>0</v>
      </c>
      <c r="S14" s="74">
        <f>IF($B14="",0,SUMPRODUCT(-('Gastos Gerais'!$F$4:$F$1005='Gastos das Atividades'!$B14),-('Gastos das Atividades'!S$3&gt;='Gastos Gerais'!$D$4:$D$1005),-('Gastos das Atividades'!S$3&lt;='Gastos Gerais'!$E$4:$E$1005),-('Gastos Gerais'!$C$4:$C$1005)))</f>
        <v>0</v>
      </c>
      <c r="T14" s="74">
        <f>IF($B14="",0,SUMPRODUCT(-('Gastos Gerais'!$F$4:$F$1005='Gastos das Atividades'!$B14),-('Gastos das Atividades'!T$3&gt;='Gastos Gerais'!$D$4:$D$1005),-('Gastos das Atividades'!T$3&lt;='Gastos Gerais'!$E$4:$E$1005),-('Gastos Gerais'!$C$4:$C$1005)))</f>
        <v>0</v>
      </c>
      <c r="U14" s="74">
        <f>IF($B14="",0,SUMPRODUCT(-('Gastos Gerais'!$F$4:$F$1005='Gastos das Atividades'!$B14),-('Gastos das Atividades'!U$3&gt;='Gastos Gerais'!$D$4:$D$1005),-('Gastos das Atividades'!U$3&lt;='Gastos Gerais'!$E$4:$E$1005),-('Gastos Gerais'!$C$4:$C$1005)))</f>
        <v>0</v>
      </c>
      <c r="V14" s="74">
        <f>IF($B14="",0,SUMPRODUCT(-('Gastos Gerais'!$F$4:$F$1005='Gastos das Atividades'!$B14),-('Gastos das Atividades'!V$3&gt;='Gastos Gerais'!$D$4:$D$1005),-('Gastos das Atividades'!V$3&lt;='Gastos Gerais'!$E$4:$E$1005),-('Gastos Gerais'!$C$4:$C$1005)))</f>
        <v>0</v>
      </c>
      <c r="W14" s="74">
        <f>IF($B14="",0,SUMPRODUCT(-('Gastos Gerais'!$F$4:$F$1005='Gastos das Atividades'!$B14),-('Gastos das Atividades'!W$3&gt;='Gastos Gerais'!$D$4:$D$1005),-('Gastos das Atividades'!W$3&lt;='Gastos Gerais'!$E$4:$E$1005),-('Gastos Gerais'!$C$4:$C$1005)))</f>
        <v>0</v>
      </c>
      <c r="X14" s="74">
        <f>IF($B14="",0,SUMPRODUCT(-('Gastos Gerais'!$F$4:$F$1005='Gastos das Atividades'!$B14),-('Gastos das Atividades'!X$3&gt;='Gastos Gerais'!$D$4:$D$1005),-('Gastos das Atividades'!X$3&lt;='Gastos Gerais'!$E$4:$E$1005),-('Gastos Gerais'!$C$4:$C$1005)))</f>
        <v>0</v>
      </c>
      <c r="Y14" s="74">
        <f>IF($B14="",0,SUMPRODUCT(-('Gastos Gerais'!$F$4:$F$1005='Gastos das Atividades'!$B14),-('Gastos das Atividades'!Y$3&gt;='Gastos Gerais'!$D$4:$D$1005),-('Gastos das Atividades'!Y$3&lt;='Gastos Gerais'!$E$4:$E$1005),-('Gastos Gerais'!$C$4:$C$1005)))</f>
        <v>0</v>
      </c>
      <c r="Z14" s="74">
        <f>IF($B14="",0,SUMPRODUCT(-('Gastos Gerais'!$F$4:$F$1005='Gastos das Atividades'!$B14),-('Gastos das Atividades'!Z$3&gt;='Gastos Gerais'!$D$4:$D$1005),-('Gastos das Atividades'!Z$3&lt;='Gastos Gerais'!$E$4:$E$1005),-('Gastos Gerais'!$C$4:$C$1005)))</f>
        <v>0</v>
      </c>
      <c r="AA14" s="74">
        <f>IF($B14="",0,SUMPRODUCT(-('Gastos Gerais'!$F$4:$F$1005='Gastos das Atividades'!$B14),-('Gastos das Atividades'!AA$3&gt;='Gastos Gerais'!$D$4:$D$1005),-('Gastos das Atividades'!AA$3&lt;='Gastos Gerais'!$E$4:$E$1005),-('Gastos Gerais'!$C$4:$C$1005)))</f>
        <v>0</v>
      </c>
      <c r="AB14" s="74">
        <f>IF($B14="",0,SUMPRODUCT(-('Gastos Gerais'!$F$4:$F$1005='Gastos das Atividades'!$B14),-('Gastos das Atividades'!AB$3&gt;='Gastos Gerais'!$D$4:$D$1005),-('Gastos das Atividades'!AB$3&lt;='Gastos Gerais'!$E$4:$E$1005),-('Gastos Gerais'!$C$4:$C$1005)))</f>
        <v>0</v>
      </c>
      <c r="AC14" s="74">
        <f>IF($B14="",0,SUMPRODUCT(-('Gastos Gerais'!$F$4:$F$1005='Gastos das Atividades'!$B14),-('Gastos das Atividades'!AC$3&gt;='Gastos Gerais'!$D$4:$D$1005),-('Gastos das Atividades'!AC$3&lt;='Gastos Gerais'!$E$4:$E$1005),-('Gastos Gerais'!$C$4:$C$1005)))</f>
        <v>0</v>
      </c>
      <c r="AD14" s="74">
        <f>IF($B14="",0,SUMPRODUCT(-('Gastos Gerais'!$F$4:$F$1005='Gastos das Atividades'!$B14),-('Gastos das Atividades'!AD$3&gt;='Gastos Gerais'!$D$4:$D$1005),-('Gastos das Atividades'!AD$3&lt;='Gastos Gerais'!$E$4:$E$1005),-('Gastos Gerais'!$C$4:$C$1005)))</f>
        <v>0</v>
      </c>
      <c r="AE14" s="74">
        <f>IF($B14="",0,SUMPRODUCT(-('Gastos Gerais'!$F$4:$F$1005='Gastos das Atividades'!$B14),-('Gastos das Atividades'!AE$3&gt;='Gastos Gerais'!$D$4:$D$1005),-('Gastos das Atividades'!AE$3&lt;='Gastos Gerais'!$E$4:$E$1005),-('Gastos Gerais'!$C$4:$C$1005)))</f>
        <v>0</v>
      </c>
      <c r="AF14" s="74">
        <f>IF($B14="",0,SUMPRODUCT(-('Gastos Gerais'!$F$4:$F$1005='Gastos das Atividades'!$B14),-('Gastos das Atividades'!AF$3&gt;='Gastos Gerais'!$D$4:$D$1005),-('Gastos das Atividades'!AF$3&lt;='Gastos Gerais'!$E$4:$E$1005),-('Gastos Gerais'!$C$4:$C$1005)))</f>
        <v>0</v>
      </c>
      <c r="AG14" s="74">
        <f>IF($B14="",0,SUMPRODUCT(-('Gastos Gerais'!$F$4:$F$1005='Gastos das Atividades'!$B14),-('Gastos das Atividades'!AG$3&gt;='Gastos Gerais'!$D$4:$D$1005),-('Gastos das Atividades'!AG$3&lt;='Gastos Gerais'!$E$4:$E$1005),-('Gastos Gerais'!$C$4:$C$1005)))</f>
        <v>0</v>
      </c>
      <c r="AH14" s="74">
        <f>IF($B14="",0,SUMPRODUCT(-('Gastos Gerais'!$F$4:$F$1005='Gastos das Atividades'!$B14),-('Gastos das Atividades'!AH$3&gt;='Gastos Gerais'!$D$4:$D$1005),-('Gastos das Atividades'!AH$3&lt;='Gastos Gerais'!$E$4:$E$1005),-('Gastos Gerais'!$C$4:$C$1005)))</f>
        <v>0</v>
      </c>
      <c r="AI14" s="74">
        <f>IF($B14="",0,SUMPRODUCT(-('Gastos Gerais'!$F$4:$F$1005='Gastos das Atividades'!$B14),-('Gastos das Atividades'!AI$3&gt;='Gastos Gerais'!$D$4:$D$1005),-('Gastos das Atividades'!AI$3&lt;='Gastos Gerais'!$E$4:$E$1005),-('Gastos Gerais'!$C$4:$C$1005)))</f>
        <v>0</v>
      </c>
      <c r="AJ14" s="74">
        <f>IF($B14="",0,SUMPRODUCT(-('Gastos Gerais'!$F$4:$F$1005='Gastos das Atividades'!$B14),-('Gastos das Atividades'!AJ$3&gt;='Gastos Gerais'!$D$4:$D$1005),-('Gastos das Atividades'!AJ$3&lt;='Gastos Gerais'!$E$4:$E$1005),-('Gastos Gerais'!$C$4:$C$1005)))</f>
        <v>0</v>
      </c>
      <c r="AK14" s="74">
        <f>IF($B14="",0,SUMPRODUCT(-('Gastos Gerais'!$F$4:$F$1005='Gastos das Atividades'!$B14),-('Gastos das Atividades'!AK$3&gt;='Gastos Gerais'!$D$4:$D$1005),-('Gastos das Atividades'!AK$3&lt;='Gastos Gerais'!$E$4:$E$1005),-('Gastos Gerais'!$C$4:$C$1005)))</f>
        <v>0</v>
      </c>
      <c r="AL14" s="74">
        <f>IF($B14="",0,SUMPRODUCT(-('Gastos Gerais'!$F$4:$F$1005='Gastos das Atividades'!$B14),-('Gastos das Atividades'!AL$3&gt;='Gastos Gerais'!$D$4:$D$1005),-('Gastos das Atividades'!AL$3&lt;='Gastos Gerais'!$E$4:$E$1005),-('Gastos Gerais'!$C$4:$C$1005)))</f>
        <v>0</v>
      </c>
      <c r="AM14" s="74">
        <f>IF($B14="",0,SUMPRODUCT(-('Gastos Gerais'!$F$4:$F$1005='Gastos das Atividades'!$B14),-('Gastos das Atividades'!AM$3&gt;='Gastos Gerais'!$D$4:$D$1005),-('Gastos das Atividades'!AM$3&lt;='Gastos Gerais'!$E$4:$E$1005),-('Gastos Gerais'!$C$4:$C$1005)))</f>
        <v>0</v>
      </c>
      <c r="AN14" s="74">
        <f>IF($B14="",0,SUMPRODUCT(-('Gastos Gerais'!$F$4:$F$1005='Gastos das Atividades'!$B14),-('Gastos das Atividades'!AN$3&gt;='Gastos Gerais'!$D$4:$D$1005),-('Gastos das Atividades'!AN$3&lt;='Gastos Gerais'!$E$4:$E$1005),-('Gastos Gerais'!$C$4:$C$1005)))</f>
        <v>0</v>
      </c>
      <c r="AO14" s="74">
        <f>IF($B14="",0,SUMPRODUCT(-('Gastos Gerais'!$F$4:$F$1005='Gastos das Atividades'!$B14),-('Gastos das Atividades'!AO$3&gt;='Gastos Gerais'!$D$4:$D$1005),-('Gastos das Atividades'!AO$3&lt;='Gastos Gerais'!$E$4:$E$1005),-('Gastos Gerais'!$C$4:$C$1005)))</f>
        <v>0</v>
      </c>
      <c r="AP14" s="74">
        <f>IF($B14="",0,SUMPRODUCT(-('Gastos Gerais'!$F$4:$F$1005='Gastos das Atividades'!$B14),-('Gastos das Atividades'!AP$3&gt;='Gastos Gerais'!$D$4:$D$1005),-('Gastos das Atividades'!AP$3&lt;='Gastos Gerais'!$E$4:$E$1005),-('Gastos Gerais'!$C$4:$C$1005)))</f>
        <v>0</v>
      </c>
      <c r="AQ14" s="74">
        <f>IF($B14="",0,SUMPRODUCT(-('Gastos Gerais'!$F$4:$F$1005='Gastos das Atividades'!$B14),-('Gastos das Atividades'!AQ$3&gt;='Gastos Gerais'!$D$4:$D$1005),-('Gastos das Atividades'!AQ$3&lt;='Gastos Gerais'!$E$4:$E$1005),-('Gastos Gerais'!$C$4:$C$1005)))</f>
        <v>0</v>
      </c>
      <c r="AR14" s="74">
        <f>IF($B14="",0,SUMPRODUCT(-('Gastos Gerais'!$F$4:$F$1005='Gastos das Atividades'!$B14),-('Gastos das Atividades'!AR$3&gt;='Gastos Gerais'!$D$4:$D$1005),-('Gastos das Atividades'!AR$3&lt;='Gastos Gerais'!$E$4:$E$1005),-('Gastos Gerais'!$C$4:$C$1005)))</f>
        <v>0</v>
      </c>
      <c r="AS14" s="74">
        <f>IF($B14="",0,SUMPRODUCT(-('Gastos Gerais'!$F$4:$F$1005='Gastos das Atividades'!$B14),-('Gastos das Atividades'!AS$3&gt;='Gastos Gerais'!$D$4:$D$1005),-('Gastos das Atividades'!AS$3&lt;='Gastos Gerais'!$E$4:$E$1005),-('Gastos Gerais'!$C$4:$C$1005)))</f>
        <v>0</v>
      </c>
      <c r="AT14" s="74">
        <f>IF($B14="",0,SUMPRODUCT(-('Gastos Gerais'!$F$4:$F$1005='Gastos das Atividades'!$B14),-('Gastos das Atividades'!AT$3&gt;='Gastos Gerais'!$D$4:$D$1005),-('Gastos das Atividades'!AT$3&lt;='Gastos Gerais'!$E$4:$E$1005),-('Gastos Gerais'!$C$4:$C$1005)))</f>
        <v>0</v>
      </c>
      <c r="AU14" s="74">
        <f>IF($B14="",0,SUMPRODUCT(-('Gastos Gerais'!$F$4:$F$1005='Gastos das Atividades'!$B14),-('Gastos das Atividades'!AU$3&gt;='Gastos Gerais'!$D$4:$D$1005),-('Gastos das Atividades'!AU$3&lt;='Gastos Gerais'!$E$4:$E$1005),-('Gastos Gerais'!$C$4:$C$1005)))</f>
        <v>0</v>
      </c>
      <c r="AV14" s="74">
        <f>IF($B14="",0,SUMPRODUCT(-('Gastos Gerais'!$F$4:$F$1005='Gastos das Atividades'!$B14),-('Gastos das Atividades'!AV$3&gt;='Gastos Gerais'!$D$4:$D$1005),-('Gastos das Atividades'!AV$3&lt;='Gastos Gerais'!$E$4:$E$1005),-('Gastos Gerais'!$C$4:$C$1005)))</f>
        <v>0</v>
      </c>
      <c r="AW14" s="74">
        <f>IF($B14="",0,SUMPRODUCT(-('Gastos Gerais'!$F$4:$F$1005='Gastos das Atividades'!$B14),-('Gastos das Atividades'!AW$3&gt;='Gastos Gerais'!$D$4:$D$1005),-('Gastos das Atividades'!AW$3&lt;='Gastos Gerais'!$E$4:$E$1005),-('Gastos Gerais'!$C$4:$C$1005)))</f>
        <v>0</v>
      </c>
      <c r="AX14" s="74">
        <f>IF($B14="",0,SUMPRODUCT(-('Gastos Gerais'!$F$4:$F$1005='Gastos das Atividades'!$B14),-('Gastos das Atividades'!AX$3&gt;='Gastos Gerais'!$D$4:$D$1005),-('Gastos das Atividades'!AX$3&lt;='Gastos Gerais'!$E$4:$E$1005),-('Gastos Gerais'!$C$4:$C$1005)))</f>
        <v>0</v>
      </c>
      <c r="AY14" s="74">
        <f>IF($B14="",0,SUMPRODUCT(-('Gastos Gerais'!$F$4:$F$1005='Gastos das Atividades'!$B14),-('Gastos das Atividades'!AY$3&gt;='Gastos Gerais'!$D$4:$D$1005),-('Gastos das Atividades'!AY$3&lt;='Gastos Gerais'!$E$4:$E$1005),-('Gastos Gerais'!$C$4:$C$1005)))</f>
        <v>0</v>
      </c>
      <c r="AZ14" s="74">
        <f>IF($B14="",0,SUMPRODUCT(-('Gastos Gerais'!$F$4:$F$1005='Gastos das Atividades'!$B14),-('Gastos das Atividades'!AZ$3&gt;='Gastos Gerais'!$D$4:$D$1005),-('Gastos das Atividades'!AZ$3&lt;='Gastos Gerais'!$E$4:$E$1005),-('Gastos Gerais'!$C$4:$C$1005)))</f>
        <v>0</v>
      </c>
      <c r="BA14" s="74">
        <f>IF($B14="",0,SUMPRODUCT(-('Gastos Gerais'!$F$4:$F$1005='Gastos das Atividades'!$B14),-('Gastos das Atividades'!BA$3&gt;='Gastos Gerais'!$D$4:$D$1005),-('Gastos das Atividades'!BA$3&lt;='Gastos Gerais'!$E$4:$E$1005),-('Gastos Gerais'!$C$4:$C$1005)))</f>
        <v>0</v>
      </c>
      <c r="BB14" s="74">
        <f>IF($B14="",0,SUMPRODUCT(-('Gastos Gerais'!$F$4:$F$1005='Gastos das Atividades'!$B14),-('Gastos das Atividades'!BB$3&gt;='Gastos Gerais'!$D$4:$D$1005),-('Gastos das Atividades'!BB$3&lt;='Gastos Gerais'!$E$4:$E$1005),-('Gastos Gerais'!$C$4:$C$1005)))</f>
        <v>0</v>
      </c>
      <c r="BC14" s="74">
        <f>IF($B14="",0,SUMPRODUCT(-('Gastos Gerais'!$F$4:$F$1005='Gastos das Atividades'!$B14),-('Gastos das Atividades'!BC$3&gt;='Gastos Gerais'!$D$4:$D$1005),-('Gastos das Atividades'!BC$3&lt;='Gastos Gerais'!$E$4:$E$1005),-('Gastos Gerais'!$C$4:$C$1005)))</f>
        <v>0</v>
      </c>
      <c r="BD14" s="74">
        <f>IF($B14="",0,SUMPRODUCT(-('Gastos Gerais'!$F$4:$F$1005='Gastos das Atividades'!$B14),-('Gastos das Atividades'!BD$3&gt;='Gastos Gerais'!$D$4:$D$1005),-('Gastos das Atividades'!BD$3&lt;='Gastos Gerais'!$E$4:$E$1005),-('Gastos Gerais'!$C$4:$C$1005)))</f>
        <v>0</v>
      </c>
      <c r="BE14" s="74">
        <f>IF($B14="",0,SUMPRODUCT(-('Gastos Gerais'!$F$4:$F$1005='Gastos das Atividades'!$B14),-('Gastos das Atividades'!BE$3&gt;='Gastos Gerais'!$D$4:$D$1005),-('Gastos das Atividades'!BE$3&lt;='Gastos Gerais'!$E$4:$E$1005),-('Gastos Gerais'!$C$4:$C$1005)))</f>
        <v>0</v>
      </c>
      <c r="BF14" s="74">
        <f>IF($B14="",0,SUMPRODUCT(-('Gastos Gerais'!$F$4:$F$1005='Gastos das Atividades'!$B14),-('Gastos das Atividades'!BF$3&gt;='Gastos Gerais'!$D$4:$D$1005),-('Gastos das Atividades'!BF$3&lt;='Gastos Gerais'!$E$4:$E$1005),-('Gastos Gerais'!$C$4:$C$1005)))</f>
        <v>0</v>
      </c>
      <c r="BG14" s="74">
        <f>IF($B14="",0,SUMPRODUCT(-('Gastos Gerais'!$F$4:$F$1005='Gastos das Atividades'!$B14),-('Gastos das Atividades'!BG$3&gt;='Gastos Gerais'!$D$4:$D$1005),-('Gastos das Atividades'!BG$3&lt;='Gastos Gerais'!$E$4:$E$1005),-('Gastos Gerais'!$C$4:$C$1005)))</f>
        <v>0</v>
      </c>
      <c r="BH14" s="74">
        <f>IF($B14="",0,SUMPRODUCT(-('Gastos Gerais'!$F$4:$F$1005='Gastos das Atividades'!$B14),-('Gastos das Atividades'!BH$3&gt;='Gastos Gerais'!$D$4:$D$1005),-('Gastos das Atividades'!BH$3&lt;='Gastos Gerais'!$E$4:$E$1005),-('Gastos Gerais'!$C$4:$C$1005)))</f>
        <v>0</v>
      </c>
      <c r="BI14" s="74">
        <f>IF($B14="",0,SUMPRODUCT(-('Gastos Gerais'!$F$4:$F$1005='Gastos das Atividades'!$B14),-('Gastos das Atividades'!BI$3&gt;='Gastos Gerais'!$D$4:$D$1005),-('Gastos das Atividades'!BI$3&lt;='Gastos Gerais'!$E$4:$E$1005),-('Gastos Gerais'!$C$4:$C$1005)))</f>
        <v>0</v>
      </c>
      <c r="BJ14" s="74">
        <f>IF($B14="",0,SUMPRODUCT(-('Gastos Gerais'!$F$4:$F$1005='Gastos das Atividades'!$B14),-('Gastos das Atividades'!BJ$3&gt;='Gastos Gerais'!$D$4:$D$1005),-('Gastos das Atividades'!BJ$3&lt;='Gastos Gerais'!$E$4:$E$1005),-('Gastos Gerais'!$C$4:$C$1005)))</f>
        <v>0</v>
      </c>
      <c r="BK14" s="74">
        <f>IF($B14="",0,SUMPRODUCT(-('Gastos Gerais'!$F$4:$F$1005='Gastos das Atividades'!$B14),-('Gastos das Atividades'!BK$3&gt;='Gastos Gerais'!$D$4:$D$1005),-('Gastos das Atividades'!BK$3&lt;='Gastos Gerais'!$E$4:$E$1005),-('Gastos Gerais'!$C$4:$C$1005)))</f>
        <v>0</v>
      </c>
      <c r="BL14" s="74">
        <f>IF($B14="",0,SUMPRODUCT(-('Gastos Gerais'!$F$4:$F$1005='Gastos das Atividades'!$B14),-('Gastos das Atividades'!BL$3&gt;='Gastos Gerais'!$D$4:$D$1005),-('Gastos das Atividades'!BL$3&lt;='Gastos Gerais'!$E$4:$E$1005),-('Gastos Gerais'!$C$4:$C$1005)))</f>
        <v>0</v>
      </c>
      <c r="BM14" s="74">
        <f>IF($B14="",0,SUMPRODUCT(-('Gastos Gerais'!$F$4:$F$1005='Gastos das Atividades'!$B14),-('Gastos das Atividades'!BM$3&gt;='Gastos Gerais'!$D$4:$D$1005),-('Gastos das Atividades'!BM$3&lt;='Gastos Gerais'!$E$4:$E$1005),-('Gastos Gerais'!$C$4:$C$1005)))</f>
        <v>0</v>
      </c>
      <c r="BN14" s="74">
        <f>IF($B14="",0,SUMPRODUCT(-('Gastos Gerais'!$F$4:$F$1005='Gastos das Atividades'!$B14),-('Gastos das Atividades'!BN$3&gt;='Gastos Gerais'!$D$4:$D$1005),-('Gastos das Atividades'!BN$3&lt;='Gastos Gerais'!$E$4:$E$1005),-('Gastos Gerais'!$C$4:$C$1005)))</f>
        <v>0</v>
      </c>
      <c r="BO14" s="74">
        <f>IF($B14="",0,SUMPRODUCT(-('Gastos Gerais'!$F$4:$F$1005='Gastos das Atividades'!$B14),-('Gastos das Atividades'!BO$3&gt;='Gastos Gerais'!$D$4:$D$1005),-('Gastos das Atividades'!BO$3&lt;='Gastos Gerais'!$E$4:$E$1005),-('Gastos Gerais'!$C$4:$C$1005)))</f>
        <v>0</v>
      </c>
      <c r="BP14" s="74">
        <f>IF($B14="",0,SUMPRODUCT(-('Gastos Gerais'!$F$4:$F$1005='Gastos das Atividades'!$B14),-('Gastos das Atividades'!BP$3&gt;='Gastos Gerais'!$D$4:$D$1005),-('Gastos das Atividades'!BP$3&lt;='Gastos Gerais'!$E$4:$E$1005),-('Gastos Gerais'!$C$4:$C$1005)))</f>
        <v>0</v>
      </c>
      <c r="BQ14" s="74">
        <f>IF($B14="",0,SUMPRODUCT(-('Gastos Gerais'!$F$4:$F$1005='Gastos das Atividades'!$B14),-('Gastos das Atividades'!BQ$3&gt;='Gastos Gerais'!$D$4:$D$1005),-('Gastos das Atividades'!BQ$3&lt;='Gastos Gerais'!$E$4:$E$1005),-('Gastos Gerais'!$C$4:$C$1005)))</f>
        <v>0</v>
      </c>
      <c r="BR14" s="74">
        <f>IF($B14="",0,SUMPRODUCT(-('Gastos Gerais'!$F$4:$F$1005='Gastos das Atividades'!$B14),-('Gastos das Atividades'!BR$3&gt;='Gastos Gerais'!$D$4:$D$1005),-('Gastos das Atividades'!BR$3&lt;='Gastos Gerais'!$E$4:$E$1005),-('Gastos Gerais'!$C$4:$C$1005)))</f>
        <v>0</v>
      </c>
      <c r="BS14" s="74">
        <f>IF($B14="",0,SUMPRODUCT(-('Gastos Gerais'!$F$4:$F$1005='Gastos das Atividades'!$B14),-('Gastos das Atividades'!BS$3&gt;='Gastos Gerais'!$D$4:$D$1005),-('Gastos das Atividades'!BS$3&lt;='Gastos Gerais'!$E$4:$E$1005),-('Gastos Gerais'!$C$4:$C$1005)))</f>
        <v>0</v>
      </c>
      <c r="BT14" s="74">
        <f>IF($B14="",0,SUMPRODUCT(-('Gastos Gerais'!$F$4:$F$1005='Gastos das Atividades'!$B14),-('Gastos das Atividades'!BT$3&gt;='Gastos Gerais'!$D$4:$D$1005),-('Gastos das Atividades'!BT$3&lt;='Gastos Gerais'!$E$4:$E$1005),-('Gastos Gerais'!$C$4:$C$1005)))</f>
        <v>0</v>
      </c>
      <c r="BU14" s="74">
        <f>IF($B14="",0,SUMPRODUCT(-('Gastos Gerais'!$F$4:$F$1005='Gastos das Atividades'!$B14),-('Gastos das Atividades'!BU$3&gt;='Gastos Gerais'!$D$4:$D$1005),-('Gastos das Atividades'!BU$3&lt;='Gastos Gerais'!$E$4:$E$1005),-('Gastos Gerais'!$C$4:$C$1005)))</f>
        <v>0</v>
      </c>
      <c r="BV14" s="74">
        <f>IF($B14="",0,SUMPRODUCT(-('Gastos Gerais'!$F$4:$F$1005='Gastos das Atividades'!$B14),-('Gastos das Atividades'!BV$3&gt;='Gastos Gerais'!$D$4:$D$1005),-('Gastos das Atividades'!BV$3&lt;='Gastos Gerais'!$E$4:$E$1005),-('Gastos Gerais'!$C$4:$C$1005)))</f>
        <v>0</v>
      </c>
      <c r="BW14" s="74">
        <f>IF($B14="",0,SUMPRODUCT(-('Gastos Gerais'!$F$4:$F$1005='Gastos das Atividades'!$B14),-('Gastos das Atividades'!BW$3&gt;='Gastos Gerais'!$D$4:$D$1005),-('Gastos das Atividades'!BW$3&lt;='Gastos Gerais'!$E$4:$E$1005),-('Gastos Gerais'!$C$4:$C$1005)))</f>
        <v>0</v>
      </c>
      <c r="BX14" s="74">
        <f>IF($B14="",0,SUMPRODUCT(-('Gastos Gerais'!$F$4:$F$1005='Gastos das Atividades'!$B14),-('Gastos das Atividades'!BX$3&gt;='Gastos Gerais'!$D$4:$D$1005),-('Gastos das Atividades'!BX$3&lt;='Gastos Gerais'!$E$4:$E$1005),-('Gastos Gerais'!$C$4:$C$1005)))</f>
        <v>0</v>
      </c>
    </row>
    <row r="15" spans="1:77" hidden="1" x14ac:dyDescent="0.2">
      <c r="A15" s="141">
        <v>12</v>
      </c>
      <c r="B15" s="159"/>
      <c r="C15" s="301">
        <v>0</v>
      </c>
      <c r="D15" s="352">
        <f t="shared" si="9"/>
        <v>0</v>
      </c>
      <c r="E15" s="139">
        <f t="shared" si="10"/>
        <v>0</v>
      </c>
      <c r="F15" s="74">
        <f t="shared" si="2"/>
        <v>0</v>
      </c>
      <c r="G15" s="74">
        <f t="shared" si="2"/>
        <v>0</v>
      </c>
      <c r="H15" s="74">
        <f t="shared" si="2"/>
        <v>0</v>
      </c>
      <c r="I15" s="74">
        <f t="shared" si="2"/>
        <v>0</v>
      </c>
      <c r="J15" s="140">
        <f t="shared" si="3"/>
        <v>0</v>
      </c>
      <c r="K15" s="77">
        <f t="shared" si="4"/>
        <v>0</v>
      </c>
      <c r="L15" s="77">
        <f t="shared" si="5"/>
        <v>0</v>
      </c>
      <c r="M15" s="77">
        <f t="shared" si="6"/>
        <v>0</v>
      </c>
      <c r="N15" s="77">
        <f t="shared" si="11"/>
        <v>0</v>
      </c>
      <c r="O15" s="77">
        <f t="shared" si="12"/>
        <v>0</v>
      </c>
      <c r="P15" s="205">
        <f t="shared" si="8"/>
        <v>0</v>
      </c>
      <c r="Q15" s="74">
        <f>IF($B15="",0,SUMPRODUCT(-('Gastos Gerais'!$F$4:$F$1005='Gastos das Atividades'!$B15),-('Gastos das Atividades'!Q$3&gt;='Gastos Gerais'!$D$4:$D$1005),-('Gastos das Atividades'!Q$3&lt;='Gastos Gerais'!$E$4:$E$1005),-('Gastos Gerais'!$C$4:$C$1005)))</f>
        <v>0</v>
      </c>
      <c r="R15" s="74">
        <f>IF($B15="",0,SUMPRODUCT(-('Gastos Gerais'!$F$4:$F$1005='Gastos das Atividades'!$B15),-('Gastos das Atividades'!R$3&gt;='Gastos Gerais'!$D$4:$D$1005),-('Gastos das Atividades'!R$3&lt;='Gastos Gerais'!$E$4:$E$1005),-('Gastos Gerais'!$C$4:$C$1005)))</f>
        <v>0</v>
      </c>
      <c r="S15" s="74">
        <f>IF($B15="",0,SUMPRODUCT(-('Gastos Gerais'!$F$4:$F$1005='Gastos das Atividades'!$B15),-('Gastos das Atividades'!S$3&gt;='Gastos Gerais'!$D$4:$D$1005),-('Gastos das Atividades'!S$3&lt;='Gastos Gerais'!$E$4:$E$1005),-('Gastos Gerais'!$C$4:$C$1005)))</f>
        <v>0</v>
      </c>
      <c r="T15" s="74">
        <f>IF($B15="",0,SUMPRODUCT(-('Gastos Gerais'!$F$4:$F$1005='Gastos das Atividades'!$B15),-('Gastos das Atividades'!T$3&gt;='Gastos Gerais'!$D$4:$D$1005),-('Gastos das Atividades'!T$3&lt;='Gastos Gerais'!$E$4:$E$1005),-('Gastos Gerais'!$C$4:$C$1005)))</f>
        <v>0</v>
      </c>
      <c r="U15" s="74">
        <f>IF($B15="",0,SUMPRODUCT(-('Gastos Gerais'!$F$4:$F$1005='Gastos das Atividades'!$B15),-('Gastos das Atividades'!U$3&gt;='Gastos Gerais'!$D$4:$D$1005),-('Gastos das Atividades'!U$3&lt;='Gastos Gerais'!$E$4:$E$1005),-('Gastos Gerais'!$C$4:$C$1005)))</f>
        <v>0</v>
      </c>
      <c r="V15" s="74">
        <f>IF($B15="",0,SUMPRODUCT(-('Gastos Gerais'!$F$4:$F$1005='Gastos das Atividades'!$B15),-('Gastos das Atividades'!V$3&gt;='Gastos Gerais'!$D$4:$D$1005),-('Gastos das Atividades'!V$3&lt;='Gastos Gerais'!$E$4:$E$1005),-('Gastos Gerais'!$C$4:$C$1005)))</f>
        <v>0</v>
      </c>
      <c r="W15" s="74">
        <f>IF($B15="",0,SUMPRODUCT(-('Gastos Gerais'!$F$4:$F$1005='Gastos das Atividades'!$B15),-('Gastos das Atividades'!W$3&gt;='Gastos Gerais'!$D$4:$D$1005),-('Gastos das Atividades'!W$3&lt;='Gastos Gerais'!$E$4:$E$1005),-('Gastos Gerais'!$C$4:$C$1005)))</f>
        <v>0</v>
      </c>
      <c r="X15" s="74">
        <f>IF($B15="",0,SUMPRODUCT(-('Gastos Gerais'!$F$4:$F$1005='Gastos das Atividades'!$B15),-('Gastos das Atividades'!X$3&gt;='Gastos Gerais'!$D$4:$D$1005),-('Gastos das Atividades'!X$3&lt;='Gastos Gerais'!$E$4:$E$1005),-('Gastos Gerais'!$C$4:$C$1005)))</f>
        <v>0</v>
      </c>
      <c r="Y15" s="74">
        <f>IF($B15="",0,SUMPRODUCT(-('Gastos Gerais'!$F$4:$F$1005='Gastos das Atividades'!$B15),-('Gastos das Atividades'!Y$3&gt;='Gastos Gerais'!$D$4:$D$1005),-('Gastos das Atividades'!Y$3&lt;='Gastos Gerais'!$E$4:$E$1005),-('Gastos Gerais'!$C$4:$C$1005)))</f>
        <v>0</v>
      </c>
      <c r="Z15" s="74">
        <f>IF($B15="",0,SUMPRODUCT(-('Gastos Gerais'!$F$4:$F$1005='Gastos das Atividades'!$B15),-('Gastos das Atividades'!Z$3&gt;='Gastos Gerais'!$D$4:$D$1005),-('Gastos das Atividades'!Z$3&lt;='Gastos Gerais'!$E$4:$E$1005),-('Gastos Gerais'!$C$4:$C$1005)))</f>
        <v>0</v>
      </c>
      <c r="AA15" s="74">
        <f>IF($B15="",0,SUMPRODUCT(-('Gastos Gerais'!$F$4:$F$1005='Gastos das Atividades'!$B15),-('Gastos das Atividades'!AA$3&gt;='Gastos Gerais'!$D$4:$D$1005),-('Gastos das Atividades'!AA$3&lt;='Gastos Gerais'!$E$4:$E$1005),-('Gastos Gerais'!$C$4:$C$1005)))</f>
        <v>0</v>
      </c>
      <c r="AB15" s="74">
        <f>IF($B15="",0,SUMPRODUCT(-('Gastos Gerais'!$F$4:$F$1005='Gastos das Atividades'!$B15),-('Gastos das Atividades'!AB$3&gt;='Gastos Gerais'!$D$4:$D$1005),-('Gastos das Atividades'!AB$3&lt;='Gastos Gerais'!$E$4:$E$1005),-('Gastos Gerais'!$C$4:$C$1005)))</f>
        <v>0</v>
      </c>
      <c r="AC15" s="74">
        <f>IF($B15="",0,SUMPRODUCT(-('Gastos Gerais'!$F$4:$F$1005='Gastos das Atividades'!$B15),-('Gastos das Atividades'!AC$3&gt;='Gastos Gerais'!$D$4:$D$1005),-('Gastos das Atividades'!AC$3&lt;='Gastos Gerais'!$E$4:$E$1005),-('Gastos Gerais'!$C$4:$C$1005)))</f>
        <v>0</v>
      </c>
      <c r="AD15" s="74">
        <f>IF($B15="",0,SUMPRODUCT(-('Gastos Gerais'!$F$4:$F$1005='Gastos das Atividades'!$B15),-('Gastos das Atividades'!AD$3&gt;='Gastos Gerais'!$D$4:$D$1005),-('Gastos das Atividades'!AD$3&lt;='Gastos Gerais'!$E$4:$E$1005),-('Gastos Gerais'!$C$4:$C$1005)))</f>
        <v>0</v>
      </c>
      <c r="AE15" s="74">
        <f>IF($B15="",0,SUMPRODUCT(-('Gastos Gerais'!$F$4:$F$1005='Gastos das Atividades'!$B15),-('Gastos das Atividades'!AE$3&gt;='Gastos Gerais'!$D$4:$D$1005),-('Gastos das Atividades'!AE$3&lt;='Gastos Gerais'!$E$4:$E$1005),-('Gastos Gerais'!$C$4:$C$1005)))</f>
        <v>0</v>
      </c>
      <c r="AF15" s="74">
        <f>IF($B15="",0,SUMPRODUCT(-('Gastos Gerais'!$F$4:$F$1005='Gastos das Atividades'!$B15),-('Gastos das Atividades'!AF$3&gt;='Gastos Gerais'!$D$4:$D$1005),-('Gastos das Atividades'!AF$3&lt;='Gastos Gerais'!$E$4:$E$1005),-('Gastos Gerais'!$C$4:$C$1005)))</f>
        <v>0</v>
      </c>
      <c r="AG15" s="74">
        <f>IF($B15="",0,SUMPRODUCT(-('Gastos Gerais'!$F$4:$F$1005='Gastos das Atividades'!$B15),-('Gastos das Atividades'!AG$3&gt;='Gastos Gerais'!$D$4:$D$1005),-('Gastos das Atividades'!AG$3&lt;='Gastos Gerais'!$E$4:$E$1005),-('Gastos Gerais'!$C$4:$C$1005)))</f>
        <v>0</v>
      </c>
      <c r="AH15" s="74">
        <f>IF($B15="",0,SUMPRODUCT(-('Gastos Gerais'!$F$4:$F$1005='Gastos das Atividades'!$B15),-('Gastos das Atividades'!AH$3&gt;='Gastos Gerais'!$D$4:$D$1005),-('Gastos das Atividades'!AH$3&lt;='Gastos Gerais'!$E$4:$E$1005),-('Gastos Gerais'!$C$4:$C$1005)))</f>
        <v>0</v>
      </c>
      <c r="AI15" s="74">
        <f>IF($B15="",0,SUMPRODUCT(-('Gastos Gerais'!$F$4:$F$1005='Gastos das Atividades'!$B15),-('Gastos das Atividades'!AI$3&gt;='Gastos Gerais'!$D$4:$D$1005),-('Gastos das Atividades'!AI$3&lt;='Gastos Gerais'!$E$4:$E$1005),-('Gastos Gerais'!$C$4:$C$1005)))</f>
        <v>0</v>
      </c>
      <c r="AJ15" s="74">
        <f>IF($B15="",0,SUMPRODUCT(-('Gastos Gerais'!$F$4:$F$1005='Gastos das Atividades'!$B15),-('Gastos das Atividades'!AJ$3&gt;='Gastos Gerais'!$D$4:$D$1005),-('Gastos das Atividades'!AJ$3&lt;='Gastos Gerais'!$E$4:$E$1005),-('Gastos Gerais'!$C$4:$C$1005)))</f>
        <v>0</v>
      </c>
      <c r="AK15" s="74">
        <f>IF($B15="",0,SUMPRODUCT(-('Gastos Gerais'!$F$4:$F$1005='Gastos das Atividades'!$B15),-('Gastos das Atividades'!AK$3&gt;='Gastos Gerais'!$D$4:$D$1005),-('Gastos das Atividades'!AK$3&lt;='Gastos Gerais'!$E$4:$E$1005),-('Gastos Gerais'!$C$4:$C$1005)))</f>
        <v>0</v>
      </c>
      <c r="AL15" s="74">
        <f>IF($B15="",0,SUMPRODUCT(-('Gastos Gerais'!$F$4:$F$1005='Gastos das Atividades'!$B15),-('Gastos das Atividades'!AL$3&gt;='Gastos Gerais'!$D$4:$D$1005),-('Gastos das Atividades'!AL$3&lt;='Gastos Gerais'!$E$4:$E$1005),-('Gastos Gerais'!$C$4:$C$1005)))</f>
        <v>0</v>
      </c>
      <c r="AM15" s="74">
        <f>IF($B15="",0,SUMPRODUCT(-('Gastos Gerais'!$F$4:$F$1005='Gastos das Atividades'!$B15),-('Gastos das Atividades'!AM$3&gt;='Gastos Gerais'!$D$4:$D$1005),-('Gastos das Atividades'!AM$3&lt;='Gastos Gerais'!$E$4:$E$1005),-('Gastos Gerais'!$C$4:$C$1005)))</f>
        <v>0</v>
      </c>
      <c r="AN15" s="74">
        <f>IF($B15="",0,SUMPRODUCT(-('Gastos Gerais'!$F$4:$F$1005='Gastos das Atividades'!$B15),-('Gastos das Atividades'!AN$3&gt;='Gastos Gerais'!$D$4:$D$1005),-('Gastos das Atividades'!AN$3&lt;='Gastos Gerais'!$E$4:$E$1005),-('Gastos Gerais'!$C$4:$C$1005)))</f>
        <v>0</v>
      </c>
      <c r="AO15" s="74">
        <f>IF($B15="",0,SUMPRODUCT(-('Gastos Gerais'!$F$4:$F$1005='Gastos das Atividades'!$B15),-('Gastos das Atividades'!AO$3&gt;='Gastos Gerais'!$D$4:$D$1005),-('Gastos das Atividades'!AO$3&lt;='Gastos Gerais'!$E$4:$E$1005),-('Gastos Gerais'!$C$4:$C$1005)))</f>
        <v>0</v>
      </c>
      <c r="AP15" s="74">
        <f>IF($B15="",0,SUMPRODUCT(-('Gastos Gerais'!$F$4:$F$1005='Gastos das Atividades'!$B15),-('Gastos das Atividades'!AP$3&gt;='Gastos Gerais'!$D$4:$D$1005),-('Gastos das Atividades'!AP$3&lt;='Gastos Gerais'!$E$4:$E$1005),-('Gastos Gerais'!$C$4:$C$1005)))</f>
        <v>0</v>
      </c>
      <c r="AQ15" s="74">
        <f>IF($B15="",0,SUMPRODUCT(-('Gastos Gerais'!$F$4:$F$1005='Gastos das Atividades'!$B15),-('Gastos das Atividades'!AQ$3&gt;='Gastos Gerais'!$D$4:$D$1005),-('Gastos das Atividades'!AQ$3&lt;='Gastos Gerais'!$E$4:$E$1005),-('Gastos Gerais'!$C$4:$C$1005)))</f>
        <v>0</v>
      </c>
      <c r="AR15" s="74">
        <f>IF($B15="",0,SUMPRODUCT(-('Gastos Gerais'!$F$4:$F$1005='Gastos das Atividades'!$B15),-('Gastos das Atividades'!AR$3&gt;='Gastos Gerais'!$D$4:$D$1005),-('Gastos das Atividades'!AR$3&lt;='Gastos Gerais'!$E$4:$E$1005),-('Gastos Gerais'!$C$4:$C$1005)))</f>
        <v>0</v>
      </c>
      <c r="AS15" s="74">
        <f>IF($B15="",0,SUMPRODUCT(-('Gastos Gerais'!$F$4:$F$1005='Gastos das Atividades'!$B15),-('Gastos das Atividades'!AS$3&gt;='Gastos Gerais'!$D$4:$D$1005),-('Gastos das Atividades'!AS$3&lt;='Gastos Gerais'!$E$4:$E$1005),-('Gastos Gerais'!$C$4:$C$1005)))</f>
        <v>0</v>
      </c>
      <c r="AT15" s="74">
        <f>IF($B15="",0,SUMPRODUCT(-('Gastos Gerais'!$F$4:$F$1005='Gastos das Atividades'!$B15),-('Gastos das Atividades'!AT$3&gt;='Gastos Gerais'!$D$4:$D$1005),-('Gastos das Atividades'!AT$3&lt;='Gastos Gerais'!$E$4:$E$1005),-('Gastos Gerais'!$C$4:$C$1005)))</f>
        <v>0</v>
      </c>
      <c r="AU15" s="74">
        <f>IF($B15="",0,SUMPRODUCT(-('Gastos Gerais'!$F$4:$F$1005='Gastos das Atividades'!$B15),-('Gastos das Atividades'!AU$3&gt;='Gastos Gerais'!$D$4:$D$1005),-('Gastos das Atividades'!AU$3&lt;='Gastos Gerais'!$E$4:$E$1005),-('Gastos Gerais'!$C$4:$C$1005)))</f>
        <v>0</v>
      </c>
      <c r="AV15" s="74">
        <f>IF($B15="",0,SUMPRODUCT(-('Gastos Gerais'!$F$4:$F$1005='Gastos das Atividades'!$B15),-('Gastos das Atividades'!AV$3&gt;='Gastos Gerais'!$D$4:$D$1005),-('Gastos das Atividades'!AV$3&lt;='Gastos Gerais'!$E$4:$E$1005),-('Gastos Gerais'!$C$4:$C$1005)))</f>
        <v>0</v>
      </c>
      <c r="AW15" s="74">
        <f>IF($B15="",0,SUMPRODUCT(-('Gastos Gerais'!$F$4:$F$1005='Gastos das Atividades'!$B15),-('Gastos das Atividades'!AW$3&gt;='Gastos Gerais'!$D$4:$D$1005),-('Gastos das Atividades'!AW$3&lt;='Gastos Gerais'!$E$4:$E$1005),-('Gastos Gerais'!$C$4:$C$1005)))</f>
        <v>0</v>
      </c>
      <c r="AX15" s="74">
        <f>IF($B15="",0,SUMPRODUCT(-('Gastos Gerais'!$F$4:$F$1005='Gastos das Atividades'!$B15),-('Gastos das Atividades'!AX$3&gt;='Gastos Gerais'!$D$4:$D$1005),-('Gastos das Atividades'!AX$3&lt;='Gastos Gerais'!$E$4:$E$1005),-('Gastos Gerais'!$C$4:$C$1005)))</f>
        <v>0</v>
      </c>
      <c r="AY15" s="74">
        <f>IF($B15="",0,SUMPRODUCT(-('Gastos Gerais'!$F$4:$F$1005='Gastos das Atividades'!$B15),-('Gastos das Atividades'!AY$3&gt;='Gastos Gerais'!$D$4:$D$1005),-('Gastos das Atividades'!AY$3&lt;='Gastos Gerais'!$E$4:$E$1005),-('Gastos Gerais'!$C$4:$C$1005)))</f>
        <v>0</v>
      </c>
      <c r="AZ15" s="74">
        <f>IF($B15="",0,SUMPRODUCT(-('Gastos Gerais'!$F$4:$F$1005='Gastos das Atividades'!$B15),-('Gastos das Atividades'!AZ$3&gt;='Gastos Gerais'!$D$4:$D$1005),-('Gastos das Atividades'!AZ$3&lt;='Gastos Gerais'!$E$4:$E$1005),-('Gastos Gerais'!$C$4:$C$1005)))</f>
        <v>0</v>
      </c>
      <c r="BA15" s="74">
        <f>IF($B15="",0,SUMPRODUCT(-('Gastos Gerais'!$F$4:$F$1005='Gastos das Atividades'!$B15),-('Gastos das Atividades'!BA$3&gt;='Gastos Gerais'!$D$4:$D$1005),-('Gastos das Atividades'!BA$3&lt;='Gastos Gerais'!$E$4:$E$1005),-('Gastos Gerais'!$C$4:$C$1005)))</f>
        <v>0</v>
      </c>
      <c r="BB15" s="74">
        <f>IF($B15="",0,SUMPRODUCT(-('Gastos Gerais'!$F$4:$F$1005='Gastos das Atividades'!$B15),-('Gastos das Atividades'!BB$3&gt;='Gastos Gerais'!$D$4:$D$1005),-('Gastos das Atividades'!BB$3&lt;='Gastos Gerais'!$E$4:$E$1005),-('Gastos Gerais'!$C$4:$C$1005)))</f>
        <v>0</v>
      </c>
      <c r="BC15" s="74">
        <f>IF($B15="",0,SUMPRODUCT(-('Gastos Gerais'!$F$4:$F$1005='Gastos das Atividades'!$B15),-('Gastos das Atividades'!BC$3&gt;='Gastos Gerais'!$D$4:$D$1005),-('Gastos das Atividades'!BC$3&lt;='Gastos Gerais'!$E$4:$E$1005),-('Gastos Gerais'!$C$4:$C$1005)))</f>
        <v>0</v>
      </c>
      <c r="BD15" s="74">
        <f>IF($B15="",0,SUMPRODUCT(-('Gastos Gerais'!$F$4:$F$1005='Gastos das Atividades'!$B15),-('Gastos das Atividades'!BD$3&gt;='Gastos Gerais'!$D$4:$D$1005),-('Gastos das Atividades'!BD$3&lt;='Gastos Gerais'!$E$4:$E$1005),-('Gastos Gerais'!$C$4:$C$1005)))</f>
        <v>0</v>
      </c>
      <c r="BE15" s="74">
        <f>IF($B15="",0,SUMPRODUCT(-('Gastos Gerais'!$F$4:$F$1005='Gastos das Atividades'!$B15),-('Gastos das Atividades'!BE$3&gt;='Gastos Gerais'!$D$4:$D$1005),-('Gastos das Atividades'!BE$3&lt;='Gastos Gerais'!$E$4:$E$1005),-('Gastos Gerais'!$C$4:$C$1005)))</f>
        <v>0</v>
      </c>
      <c r="BF15" s="74">
        <f>IF($B15="",0,SUMPRODUCT(-('Gastos Gerais'!$F$4:$F$1005='Gastos das Atividades'!$B15),-('Gastos das Atividades'!BF$3&gt;='Gastos Gerais'!$D$4:$D$1005),-('Gastos das Atividades'!BF$3&lt;='Gastos Gerais'!$E$4:$E$1005),-('Gastos Gerais'!$C$4:$C$1005)))</f>
        <v>0</v>
      </c>
      <c r="BG15" s="74">
        <f>IF($B15="",0,SUMPRODUCT(-('Gastos Gerais'!$F$4:$F$1005='Gastos das Atividades'!$B15),-('Gastos das Atividades'!BG$3&gt;='Gastos Gerais'!$D$4:$D$1005),-('Gastos das Atividades'!BG$3&lt;='Gastos Gerais'!$E$4:$E$1005),-('Gastos Gerais'!$C$4:$C$1005)))</f>
        <v>0</v>
      </c>
      <c r="BH15" s="74">
        <f>IF($B15="",0,SUMPRODUCT(-('Gastos Gerais'!$F$4:$F$1005='Gastos das Atividades'!$B15),-('Gastos das Atividades'!BH$3&gt;='Gastos Gerais'!$D$4:$D$1005),-('Gastos das Atividades'!BH$3&lt;='Gastos Gerais'!$E$4:$E$1005),-('Gastos Gerais'!$C$4:$C$1005)))</f>
        <v>0</v>
      </c>
      <c r="BI15" s="74">
        <f>IF($B15="",0,SUMPRODUCT(-('Gastos Gerais'!$F$4:$F$1005='Gastos das Atividades'!$B15),-('Gastos das Atividades'!BI$3&gt;='Gastos Gerais'!$D$4:$D$1005),-('Gastos das Atividades'!BI$3&lt;='Gastos Gerais'!$E$4:$E$1005),-('Gastos Gerais'!$C$4:$C$1005)))</f>
        <v>0</v>
      </c>
      <c r="BJ15" s="74">
        <f>IF($B15="",0,SUMPRODUCT(-('Gastos Gerais'!$F$4:$F$1005='Gastos das Atividades'!$B15),-('Gastos das Atividades'!BJ$3&gt;='Gastos Gerais'!$D$4:$D$1005),-('Gastos das Atividades'!BJ$3&lt;='Gastos Gerais'!$E$4:$E$1005),-('Gastos Gerais'!$C$4:$C$1005)))</f>
        <v>0</v>
      </c>
      <c r="BK15" s="74">
        <f>IF($B15="",0,SUMPRODUCT(-('Gastos Gerais'!$F$4:$F$1005='Gastos das Atividades'!$B15),-('Gastos das Atividades'!BK$3&gt;='Gastos Gerais'!$D$4:$D$1005),-('Gastos das Atividades'!BK$3&lt;='Gastos Gerais'!$E$4:$E$1005),-('Gastos Gerais'!$C$4:$C$1005)))</f>
        <v>0</v>
      </c>
      <c r="BL15" s="74">
        <f>IF($B15="",0,SUMPRODUCT(-('Gastos Gerais'!$F$4:$F$1005='Gastos das Atividades'!$B15),-('Gastos das Atividades'!BL$3&gt;='Gastos Gerais'!$D$4:$D$1005),-('Gastos das Atividades'!BL$3&lt;='Gastos Gerais'!$E$4:$E$1005),-('Gastos Gerais'!$C$4:$C$1005)))</f>
        <v>0</v>
      </c>
      <c r="BM15" s="74">
        <f>IF($B15="",0,SUMPRODUCT(-('Gastos Gerais'!$F$4:$F$1005='Gastos das Atividades'!$B15),-('Gastos das Atividades'!BM$3&gt;='Gastos Gerais'!$D$4:$D$1005),-('Gastos das Atividades'!BM$3&lt;='Gastos Gerais'!$E$4:$E$1005),-('Gastos Gerais'!$C$4:$C$1005)))</f>
        <v>0</v>
      </c>
      <c r="BN15" s="74">
        <f>IF($B15="",0,SUMPRODUCT(-('Gastos Gerais'!$F$4:$F$1005='Gastos das Atividades'!$B15),-('Gastos das Atividades'!BN$3&gt;='Gastos Gerais'!$D$4:$D$1005),-('Gastos das Atividades'!BN$3&lt;='Gastos Gerais'!$E$4:$E$1005),-('Gastos Gerais'!$C$4:$C$1005)))</f>
        <v>0</v>
      </c>
      <c r="BO15" s="74">
        <f>IF($B15="",0,SUMPRODUCT(-('Gastos Gerais'!$F$4:$F$1005='Gastos das Atividades'!$B15),-('Gastos das Atividades'!BO$3&gt;='Gastos Gerais'!$D$4:$D$1005),-('Gastos das Atividades'!BO$3&lt;='Gastos Gerais'!$E$4:$E$1005),-('Gastos Gerais'!$C$4:$C$1005)))</f>
        <v>0</v>
      </c>
      <c r="BP15" s="74">
        <f>IF($B15="",0,SUMPRODUCT(-('Gastos Gerais'!$F$4:$F$1005='Gastos das Atividades'!$B15),-('Gastos das Atividades'!BP$3&gt;='Gastos Gerais'!$D$4:$D$1005),-('Gastos das Atividades'!BP$3&lt;='Gastos Gerais'!$E$4:$E$1005),-('Gastos Gerais'!$C$4:$C$1005)))</f>
        <v>0</v>
      </c>
      <c r="BQ15" s="74">
        <f>IF($B15="",0,SUMPRODUCT(-('Gastos Gerais'!$F$4:$F$1005='Gastos das Atividades'!$B15),-('Gastos das Atividades'!BQ$3&gt;='Gastos Gerais'!$D$4:$D$1005),-('Gastos das Atividades'!BQ$3&lt;='Gastos Gerais'!$E$4:$E$1005),-('Gastos Gerais'!$C$4:$C$1005)))</f>
        <v>0</v>
      </c>
      <c r="BR15" s="74">
        <f>IF($B15="",0,SUMPRODUCT(-('Gastos Gerais'!$F$4:$F$1005='Gastos das Atividades'!$B15),-('Gastos das Atividades'!BR$3&gt;='Gastos Gerais'!$D$4:$D$1005),-('Gastos das Atividades'!BR$3&lt;='Gastos Gerais'!$E$4:$E$1005),-('Gastos Gerais'!$C$4:$C$1005)))</f>
        <v>0</v>
      </c>
      <c r="BS15" s="74">
        <f>IF($B15="",0,SUMPRODUCT(-('Gastos Gerais'!$F$4:$F$1005='Gastos das Atividades'!$B15),-('Gastos das Atividades'!BS$3&gt;='Gastos Gerais'!$D$4:$D$1005),-('Gastos das Atividades'!BS$3&lt;='Gastos Gerais'!$E$4:$E$1005),-('Gastos Gerais'!$C$4:$C$1005)))</f>
        <v>0</v>
      </c>
      <c r="BT15" s="74">
        <f>IF($B15="",0,SUMPRODUCT(-('Gastos Gerais'!$F$4:$F$1005='Gastos das Atividades'!$B15),-('Gastos das Atividades'!BT$3&gt;='Gastos Gerais'!$D$4:$D$1005),-('Gastos das Atividades'!BT$3&lt;='Gastos Gerais'!$E$4:$E$1005),-('Gastos Gerais'!$C$4:$C$1005)))</f>
        <v>0</v>
      </c>
      <c r="BU15" s="74">
        <f>IF($B15="",0,SUMPRODUCT(-('Gastos Gerais'!$F$4:$F$1005='Gastos das Atividades'!$B15),-('Gastos das Atividades'!BU$3&gt;='Gastos Gerais'!$D$4:$D$1005),-('Gastos das Atividades'!BU$3&lt;='Gastos Gerais'!$E$4:$E$1005),-('Gastos Gerais'!$C$4:$C$1005)))</f>
        <v>0</v>
      </c>
      <c r="BV15" s="74">
        <f>IF($B15="",0,SUMPRODUCT(-('Gastos Gerais'!$F$4:$F$1005='Gastos das Atividades'!$B15),-('Gastos das Atividades'!BV$3&gt;='Gastos Gerais'!$D$4:$D$1005),-('Gastos das Atividades'!BV$3&lt;='Gastos Gerais'!$E$4:$E$1005),-('Gastos Gerais'!$C$4:$C$1005)))</f>
        <v>0</v>
      </c>
      <c r="BW15" s="74">
        <f>IF($B15="",0,SUMPRODUCT(-('Gastos Gerais'!$F$4:$F$1005='Gastos das Atividades'!$B15),-('Gastos das Atividades'!BW$3&gt;='Gastos Gerais'!$D$4:$D$1005),-('Gastos das Atividades'!BW$3&lt;='Gastos Gerais'!$E$4:$E$1005),-('Gastos Gerais'!$C$4:$C$1005)))</f>
        <v>0</v>
      </c>
      <c r="BX15" s="74">
        <f>IF($B15="",0,SUMPRODUCT(-('Gastos Gerais'!$F$4:$F$1005='Gastos das Atividades'!$B15),-('Gastos das Atividades'!BX$3&gt;='Gastos Gerais'!$D$4:$D$1005),-('Gastos das Atividades'!BX$3&lt;='Gastos Gerais'!$E$4:$E$1005),-('Gastos Gerais'!$C$4:$C$1005)))</f>
        <v>0</v>
      </c>
    </row>
    <row r="16" spans="1:77" hidden="1" x14ac:dyDescent="0.2">
      <c r="A16" s="141">
        <v>13</v>
      </c>
      <c r="B16" s="159"/>
      <c r="C16" s="301">
        <v>0</v>
      </c>
      <c r="D16" s="352">
        <f t="shared" si="9"/>
        <v>0</v>
      </c>
      <c r="E16" s="139">
        <f t="shared" si="10"/>
        <v>0</v>
      </c>
      <c r="F16" s="74">
        <f t="shared" si="2"/>
        <v>0</v>
      </c>
      <c r="G16" s="74">
        <f t="shared" si="2"/>
        <v>0</v>
      </c>
      <c r="H16" s="74">
        <f t="shared" si="2"/>
        <v>0</v>
      </c>
      <c r="I16" s="74">
        <f t="shared" si="2"/>
        <v>0</v>
      </c>
      <c r="J16" s="140">
        <f t="shared" si="3"/>
        <v>0</v>
      </c>
      <c r="K16" s="77">
        <f t="shared" si="4"/>
        <v>0</v>
      </c>
      <c r="L16" s="77">
        <f t="shared" si="5"/>
        <v>0</v>
      </c>
      <c r="M16" s="77">
        <f t="shared" si="6"/>
        <v>0</v>
      </c>
      <c r="N16" s="77">
        <f t="shared" si="11"/>
        <v>0</v>
      </c>
      <c r="O16" s="77">
        <f t="shared" si="12"/>
        <v>0</v>
      </c>
      <c r="P16" s="205">
        <f t="shared" si="8"/>
        <v>0</v>
      </c>
      <c r="Q16" s="74">
        <f>IF($B16="",0,SUMPRODUCT(-('Gastos Gerais'!$F$4:$F$1005='Gastos das Atividades'!$B16),-('Gastos das Atividades'!Q$3&gt;='Gastos Gerais'!$D$4:$D$1005),-('Gastos das Atividades'!Q$3&lt;='Gastos Gerais'!$E$4:$E$1005),-('Gastos Gerais'!$C$4:$C$1005)))</f>
        <v>0</v>
      </c>
      <c r="R16" s="74">
        <f>IF($B16="",0,SUMPRODUCT(-('Gastos Gerais'!$F$4:$F$1005='Gastos das Atividades'!$B16),-('Gastos das Atividades'!R$3&gt;='Gastos Gerais'!$D$4:$D$1005),-('Gastos das Atividades'!R$3&lt;='Gastos Gerais'!$E$4:$E$1005),-('Gastos Gerais'!$C$4:$C$1005)))</f>
        <v>0</v>
      </c>
      <c r="S16" s="74">
        <f>IF($B16="",0,SUMPRODUCT(-('Gastos Gerais'!$F$4:$F$1005='Gastos das Atividades'!$B16),-('Gastos das Atividades'!S$3&gt;='Gastos Gerais'!$D$4:$D$1005),-('Gastos das Atividades'!S$3&lt;='Gastos Gerais'!$E$4:$E$1005),-('Gastos Gerais'!$C$4:$C$1005)))</f>
        <v>0</v>
      </c>
      <c r="T16" s="74">
        <f>IF($B16="",0,SUMPRODUCT(-('Gastos Gerais'!$F$4:$F$1005='Gastos das Atividades'!$B16),-('Gastos das Atividades'!T$3&gt;='Gastos Gerais'!$D$4:$D$1005),-('Gastos das Atividades'!T$3&lt;='Gastos Gerais'!$E$4:$E$1005),-('Gastos Gerais'!$C$4:$C$1005)))</f>
        <v>0</v>
      </c>
      <c r="U16" s="74">
        <f>IF($B16="",0,SUMPRODUCT(-('Gastos Gerais'!$F$4:$F$1005='Gastos das Atividades'!$B16),-('Gastos das Atividades'!U$3&gt;='Gastos Gerais'!$D$4:$D$1005),-('Gastos das Atividades'!U$3&lt;='Gastos Gerais'!$E$4:$E$1005),-('Gastos Gerais'!$C$4:$C$1005)))</f>
        <v>0</v>
      </c>
      <c r="V16" s="74">
        <f>IF($B16="",0,SUMPRODUCT(-('Gastos Gerais'!$F$4:$F$1005='Gastos das Atividades'!$B16),-('Gastos das Atividades'!V$3&gt;='Gastos Gerais'!$D$4:$D$1005),-('Gastos das Atividades'!V$3&lt;='Gastos Gerais'!$E$4:$E$1005),-('Gastos Gerais'!$C$4:$C$1005)))</f>
        <v>0</v>
      </c>
      <c r="W16" s="74">
        <f>IF($B16="",0,SUMPRODUCT(-('Gastos Gerais'!$F$4:$F$1005='Gastos das Atividades'!$B16),-('Gastos das Atividades'!W$3&gt;='Gastos Gerais'!$D$4:$D$1005),-('Gastos das Atividades'!W$3&lt;='Gastos Gerais'!$E$4:$E$1005),-('Gastos Gerais'!$C$4:$C$1005)))</f>
        <v>0</v>
      </c>
      <c r="X16" s="74">
        <f>IF($B16="",0,SUMPRODUCT(-('Gastos Gerais'!$F$4:$F$1005='Gastos das Atividades'!$B16),-('Gastos das Atividades'!X$3&gt;='Gastos Gerais'!$D$4:$D$1005),-('Gastos das Atividades'!X$3&lt;='Gastos Gerais'!$E$4:$E$1005),-('Gastos Gerais'!$C$4:$C$1005)))</f>
        <v>0</v>
      </c>
      <c r="Y16" s="74">
        <f>IF($B16="",0,SUMPRODUCT(-('Gastos Gerais'!$F$4:$F$1005='Gastos das Atividades'!$B16),-('Gastos das Atividades'!Y$3&gt;='Gastos Gerais'!$D$4:$D$1005),-('Gastos das Atividades'!Y$3&lt;='Gastos Gerais'!$E$4:$E$1005),-('Gastos Gerais'!$C$4:$C$1005)))</f>
        <v>0</v>
      </c>
      <c r="Z16" s="74">
        <f>IF($B16="",0,SUMPRODUCT(-('Gastos Gerais'!$F$4:$F$1005='Gastos das Atividades'!$B16),-('Gastos das Atividades'!Z$3&gt;='Gastos Gerais'!$D$4:$D$1005),-('Gastos das Atividades'!Z$3&lt;='Gastos Gerais'!$E$4:$E$1005),-('Gastos Gerais'!$C$4:$C$1005)))</f>
        <v>0</v>
      </c>
      <c r="AA16" s="74">
        <f>IF($B16="",0,SUMPRODUCT(-('Gastos Gerais'!$F$4:$F$1005='Gastos das Atividades'!$B16),-('Gastos das Atividades'!AA$3&gt;='Gastos Gerais'!$D$4:$D$1005),-('Gastos das Atividades'!AA$3&lt;='Gastos Gerais'!$E$4:$E$1005),-('Gastos Gerais'!$C$4:$C$1005)))</f>
        <v>0</v>
      </c>
      <c r="AB16" s="74">
        <f>IF($B16="",0,SUMPRODUCT(-('Gastos Gerais'!$F$4:$F$1005='Gastos das Atividades'!$B16),-('Gastos das Atividades'!AB$3&gt;='Gastos Gerais'!$D$4:$D$1005),-('Gastos das Atividades'!AB$3&lt;='Gastos Gerais'!$E$4:$E$1005),-('Gastos Gerais'!$C$4:$C$1005)))</f>
        <v>0</v>
      </c>
      <c r="AC16" s="74">
        <f>IF($B16="",0,SUMPRODUCT(-('Gastos Gerais'!$F$4:$F$1005='Gastos das Atividades'!$B16),-('Gastos das Atividades'!AC$3&gt;='Gastos Gerais'!$D$4:$D$1005),-('Gastos das Atividades'!AC$3&lt;='Gastos Gerais'!$E$4:$E$1005),-('Gastos Gerais'!$C$4:$C$1005)))</f>
        <v>0</v>
      </c>
      <c r="AD16" s="74">
        <f>IF($B16="",0,SUMPRODUCT(-('Gastos Gerais'!$F$4:$F$1005='Gastos das Atividades'!$B16),-('Gastos das Atividades'!AD$3&gt;='Gastos Gerais'!$D$4:$D$1005),-('Gastos das Atividades'!AD$3&lt;='Gastos Gerais'!$E$4:$E$1005),-('Gastos Gerais'!$C$4:$C$1005)))</f>
        <v>0</v>
      </c>
      <c r="AE16" s="74">
        <f>IF($B16="",0,SUMPRODUCT(-('Gastos Gerais'!$F$4:$F$1005='Gastos das Atividades'!$B16),-('Gastos das Atividades'!AE$3&gt;='Gastos Gerais'!$D$4:$D$1005),-('Gastos das Atividades'!AE$3&lt;='Gastos Gerais'!$E$4:$E$1005),-('Gastos Gerais'!$C$4:$C$1005)))</f>
        <v>0</v>
      </c>
      <c r="AF16" s="74">
        <f>IF($B16="",0,SUMPRODUCT(-('Gastos Gerais'!$F$4:$F$1005='Gastos das Atividades'!$B16),-('Gastos das Atividades'!AF$3&gt;='Gastos Gerais'!$D$4:$D$1005),-('Gastos das Atividades'!AF$3&lt;='Gastos Gerais'!$E$4:$E$1005),-('Gastos Gerais'!$C$4:$C$1005)))</f>
        <v>0</v>
      </c>
      <c r="AG16" s="74">
        <f>IF($B16="",0,SUMPRODUCT(-('Gastos Gerais'!$F$4:$F$1005='Gastos das Atividades'!$B16),-('Gastos das Atividades'!AG$3&gt;='Gastos Gerais'!$D$4:$D$1005),-('Gastos das Atividades'!AG$3&lt;='Gastos Gerais'!$E$4:$E$1005),-('Gastos Gerais'!$C$4:$C$1005)))</f>
        <v>0</v>
      </c>
      <c r="AH16" s="74">
        <f>IF($B16="",0,SUMPRODUCT(-('Gastos Gerais'!$F$4:$F$1005='Gastos das Atividades'!$B16),-('Gastos das Atividades'!AH$3&gt;='Gastos Gerais'!$D$4:$D$1005),-('Gastos das Atividades'!AH$3&lt;='Gastos Gerais'!$E$4:$E$1005),-('Gastos Gerais'!$C$4:$C$1005)))</f>
        <v>0</v>
      </c>
      <c r="AI16" s="74">
        <f>IF($B16="",0,SUMPRODUCT(-('Gastos Gerais'!$F$4:$F$1005='Gastos das Atividades'!$B16),-('Gastos das Atividades'!AI$3&gt;='Gastos Gerais'!$D$4:$D$1005),-('Gastos das Atividades'!AI$3&lt;='Gastos Gerais'!$E$4:$E$1005),-('Gastos Gerais'!$C$4:$C$1005)))</f>
        <v>0</v>
      </c>
      <c r="AJ16" s="74">
        <f>IF($B16="",0,SUMPRODUCT(-('Gastos Gerais'!$F$4:$F$1005='Gastos das Atividades'!$B16),-('Gastos das Atividades'!AJ$3&gt;='Gastos Gerais'!$D$4:$D$1005),-('Gastos das Atividades'!AJ$3&lt;='Gastos Gerais'!$E$4:$E$1005),-('Gastos Gerais'!$C$4:$C$1005)))</f>
        <v>0</v>
      </c>
      <c r="AK16" s="74">
        <f>IF($B16="",0,SUMPRODUCT(-('Gastos Gerais'!$F$4:$F$1005='Gastos das Atividades'!$B16),-('Gastos das Atividades'!AK$3&gt;='Gastos Gerais'!$D$4:$D$1005),-('Gastos das Atividades'!AK$3&lt;='Gastos Gerais'!$E$4:$E$1005),-('Gastos Gerais'!$C$4:$C$1005)))</f>
        <v>0</v>
      </c>
      <c r="AL16" s="74">
        <f>IF($B16="",0,SUMPRODUCT(-('Gastos Gerais'!$F$4:$F$1005='Gastos das Atividades'!$B16),-('Gastos das Atividades'!AL$3&gt;='Gastos Gerais'!$D$4:$D$1005),-('Gastos das Atividades'!AL$3&lt;='Gastos Gerais'!$E$4:$E$1005),-('Gastos Gerais'!$C$4:$C$1005)))</f>
        <v>0</v>
      </c>
      <c r="AM16" s="74">
        <f>IF($B16="",0,SUMPRODUCT(-('Gastos Gerais'!$F$4:$F$1005='Gastos das Atividades'!$B16),-('Gastos das Atividades'!AM$3&gt;='Gastos Gerais'!$D$4:$D$1005),-('Gastos das Atividades'!AM$3&lt;='Gastos Gerais'!$E$4:$E$1005),-('Gastos Gerais'!$C$4:$C$1005)))</f>
        <v>0</v>
      </c>
      <c r="AN16" s="74">
        <f>IF($B16="",0,SUMPRODUCT(-('Gastos Gerais'!$F$4:$F$1005='Gastos das Atividades'!$B16),-('Gastos das Atividades'!AN$3&gt;='Gastos Gerais'!$D$4:$D$1005),-('Gastos das Atividades'!AN$3&lt;='Gastos Gerais'!$E$4:$E$1005),-('Gastos Gerais'!$C$4:$C$1005)))</f>
        <v>0</v>
      </c>
      <c r="AO16" s="74">
        <f>IF($B16="",0,SUMPRODUCT(-('Gastos Gerais'!$F$4:$F$1005='Gastos das Atividades'!$B16),-('Gastos das Atividades'!AO$3&gt;='Gastos Gerais'!$D$4:$D$1005),-('Gastos das Atividades'!AO$3&lt;='Gastos Gerais'!$E$4:$E$1005),-('Gastos Gerais'!$C$4:$C$1005)))</f>
        <v>0</v>
      </c>
      <c r="AP16" s="74">
        <f>IF($B16="",0,SUMPRODUCT(-('Gastos Gerais'!$F$4:$F$1005='Gastos das Atividades'!$B16),-('Gastos das Atividades'!AP$3&gt;='Gastos Gerais'!$D$4:$D$1005),-('Gastos das Atividades'!AP$3&lt;='Gastos Gerais'!$E$4:$E$1005),-('Gastos Gerais'!$C$4:$C$1005)))</f>
        <v>0</v>
      </c>
      <c r="AQ16" s="74">
        <f>IF($B16="",0,SUMPRODUCT(-('Gastos Gerais'!$F$4:$F$1005='Gastos das Atividades'!$B16),-('Gastos das Atividades'!AQ$3&gt;='Gastos Gerais'!$D$4:$D$1005),-('Gastos das Atividades'!AQ$3&lt;='Gastos Gerais'!$E$4:$E$1005),-('Gastos Gerais'!$C$4:$C$1005)))</f>
        <v>0</v>
      </c>
      <c r="AR16" s="74">
        <f>IF($B16="",0,SUMPRODUCT(-('Gastos Gerais'!$F$4:$F$1005='Gastos das Atividades'!$B16),-('Gastos das Atividades'!AR$3&gt;='Gastos Gerais'!$D$4:$D$1005),-('Gastos das Atividades'!AR$3&lt;='Gastos Gerais'!$E$4:$E$1005),-('Gastos Gerais'!$C$4:$C$1005)))</f>
        <v>0</v>
      </c>
      <c r="AS16" s="74">
        <f>IF($B16="",0,SUMPRODUCT(-('Gastos Gerais'!$F$4:$F$1005='Gastos das Atividades'!$B16),-('Gastos das Atividades'!AS$3&gt;='Gastos Gerais'!$D$4:$D$1005),-('Gastos das Atividades'!AS$3&lt;='Gastos Gerais'!$E$4:$E$1005),-('Gastos Gerais'!$C$4:$C$1005)))</f>
        <v>0</v>
      </c>
      <c r="AT16" s="74">
        <f>IF($B16="",0,SUMPRODUCT(-('Gastos Gerais'!$F$4:$F$1005='Gastos das Atividades'!$B16),-('Gastos das Atividades'!AT$3&gt;='Gastos Gerais'!$D$4:$D$1005),-('Gastos das Atividades'!AT$3&lt;='Gastos Gerais'!$E$4:$E$1005),-('Gastos Gerais'!$C$4:$C$1005)))</f>
        <v>0</v>
      </c>
      <c r="AU16" s="74">
        <f>IF($B16="",0,SUMPRODUCT(-('Gastos Gerais'!$F$4:$F$1005='Gastos das Atividades'!$B16),-('Gastos das Atividades'!AU$3&gt;='Gastos Gerais'!$D$4:$D$1005),-('Gastos das Atividades'!AU$3&lt;='Gastos Gerais'!$E$4:$E$1005),-('Gastos Gerais'!$C$4:$C$1005)))</f>
        <v>0</v>
      </c>
      <c r="AV16" s="74">
        <f>IF($B16="",0,SUMPRODUCT(-('Gastos Gerais'!$F$4:$F$1005='Gastos das Atividades'!$B16),-('Gastos das Atividades'!AV$3&gt;='Gastos Gerais'!$D$4:$D$1005),-('Gastos das Atividades'!AV$3&lt;='Gastos Gerais'!$E$4:$E$1005),-('Gastos Gerais'!$C$4:$C$1005)))</f>
        <v>0</v>
      </c>
      <c r="AW16" s="74">
        <f>IF($B16="",0,SUMPRODUCT(-('Gastos Gerais'!$F$4:$F$1005='Gastos das Atividades'!$B16),-('Gastos das Atividades'!AW$3&gt;='Gastos Gerais'!$D$4:$D$1005),-('Gastos das Atividades'!AW$3&lt;='Gastos Gerais'!$E$4:$E$1005),-('Gastos Gerais'!$C$4:$C$1005)))</f>
        <v>0</v>
      </c>
      <c r="AX16" s="74">
        <f>IF($B16="",0,SUMPRODUCT(-('Gastos Gerais'!$F$4:$F$1005='Gastos das Atividades'!$B16),-('Gastos das Atividades'!AX$3&gt;='Gastos Gerais'!$D$4:$D$1005),-('Gastos das Atividades'!AX$3&lt;='Gastos Gerais'!$E$4:$E$1005),-('Gastos Gerais'!$C$4:$C$1005)))</f>
        <v>0</v>
      </c>
      <c r="AY16" s="74">
        <f>IF($B16="",0,SUMPRODUCT(-('Gastos Gerais'!$F$4:$F$1005='Gastos das Atividades'!$B16),-('Gastos das Atividades'!AY$3&gt;='Gastos Gerais'!$D$4:$D$1005),-('Gastos das Atividades'!AY$3&lt;='Gastos Gerais'!$E$4:$E$1005),-('Gastos Gerais'!$C$4:$C$1005)))</f>
        <v>0</v>
      </c>
      <c r="AZ16" s="74">
        <f>IF($B16="",0,SUMPRODUCT(-('Gastos Gerais'!$F$4:$F$1005='Gastos das Atividades'!$B16),-('Gastos das Atividades'!AZ$3&gt;='Gastos Gerais'!$D$4:$D$1005),-('Gastos das Atividades'!AZ$3&lt;='Gastos Gerais'!$E$4:$E$1005),-('Gastos Gerais'!$C$4:$C$1005)))</f>
        <v>0</v>
      </c>
      <c r="BA16" s="74">
        <f>IF($B16="",0,SUMPRODUCT(-('Gastos Gerais'!$F$4:$F$1005='Gastos das Atividades'!$B16),-('Gastos das Atividades'!BA$3&gt;='Gastos Gerais'!$D$4:$D$1005),-('Gastos das Atividades'!BA$3&lt;='Gastos Gerais'!$E$4:$E$1005),-('Gastos Gerais'!$C$4:$C$1005)))</f>
        <v>0</v>
      </c>
      <c r="BB16" s="74">
        <f>IF($B16="",0,SUMPRODUCT(-('Gastos Gerais'!$F$4:$F$1005='Gastos das Atividades'!$B16),-('Gastos das Atividades'!BB$3&gt;='Gastos Gerais'!$D$4:$D$1005),-('Gastos das Atividades'!BB$3&lt;='Gastos Gerais'!$E$4:$E$1005),-('Gastos Gerais'!$C$4:$C$1005)))</f>
        <v>0</v>
      </c>
      <c r="BC16" s="74">
        <f>IF($B16="",0,SUMPRODUCT(-('Gastos Gerais'!$F$4:$F$1005='Gastos das Atividades'!$B16),-('Gastos das Atividades'!BC$3&gt;='Gastos Gerais'!$D$4:$D$1005),-('Gastos das Atividades'!BC$3&lt;='Gastos Gerais'!$E$4:$E$1005),-('Gastos Gerais'!$C$4:$C$1005)))</f>
        <v>0</v>
      </c>
      <c r="BD16" s="74">
        <f>IF($B16="",0,SUMPRODUCT(-('Gastos Gerais'!$F$4:$F$1005='Gastos das Atividades'!$B16),-('Gastos das Atividades'!BD$3&gt;='Gastos Gerais'!$D$4:$D$1005),-('Gastos das Atividades'!BD$3&lt;='Gastos Gerais'!$E$4:$E$1005),-('Gastos Gerais'!$C$4:$C$1005)))</f>
        <v>0</v>
      </c>
      <c r="BE16" s="74">
        <f>IF($B16="",0,SUMPRODUCT(-('Gastos Gerais'!$F$4:$F$1005='Gastos das Atividades'!$B16),-('Gastos das Atividades'!BE$3&gt;='Gastos Gerais'!$D$4:$D$1005),-('Gastos das Atividades'!BE$3&lt;='Gastos Gerais'!$E$4:$E$1005),-('Gastos Gerais'!$C$4:$C$1005)))</f>
        <v>0</v>
      </c>
      <c r="BF16" s="74">
        <f>IF($B16="",0,SUMPRODUCT(-('Gastos Gerais'!$F$4:$F$1005='Gastos das Atividades'!$B16),-('Gastos das Atividades'!BF$3&gt;='Gastos Gerais'!$D$4:$D$1005),-('Gastos das Atividades'!BF$3&lt;='Gastos Gerais'!$E$4:$E$1005),-('Gastos Gerais'!$C$4:$C$1005)))</f>
        <v>0</v>
      </c>
      <c r="BG16" s="74">
        <f>IF($B16="",0,SUMPRODUCT(-('Gastos Gerais'!$F$4:$F$1005='Gastos das Atividades'!$B16),-('Gastos das Atividades'!BG$3&gt;='Gastos Gerais'!$D$4:$D$1005),-('Gastos das Atividades'!BG$3&lt;='Gastos Gerais'!$E$4:$E$1005),-('Gastos Gerais'!$C$4:$C$1005)))</f>
        <v>0</v>
      </c>
      <c r="BH16" s="74">
        <f>IF($B16="",0,SUMPRODUCT(-('Gastos Gerais'!$F$4:$F$1005='Gastos das Atividades'!$B16),-('Gastos das Atividades'!BH$3&gt;='Gastos Gerais'!$D$4:$D$1005),-('Gastos das Atividades'!BH$3&lt;='Gastos Gerais'!$E$4:$E$1005),-('Gastos Gerais'!$C$4:$C$1005)))</f>
        <v>0</v>
      </c>
      <c r="BI16" s="74">
        <f>IF($B16="",0,SUMPRODUCT(-('Gastos Gerais'!$F$4:$F$1005='Gastos das Atividades'!$B16),-('Gastos das Atividades'!BI$3&gt;='Gastos Gerais'!$D$4:$D$1005),-('Gastos das Atividades'!BI$3&lt;='Gastos Gerais'!$E$4:$E$1005),-('Gastos Gerais'!$C$4:$C$1005)))</f>
        <v>0</v>
      </c>
      <c r="BJ16" s="74">
        <f>IF($B16="",0,SUMPRODUCT(-('Gastos Gerais'!$F$4:$F$1005='Gastos das Atividades'!$B16),-('Gastos das Atividades'!BJ$3&gt;='Gastos Gerais'!$D$4:$D$1005),-('Gastos das Atividades'!BJ$3&lt;='Gastos Gerais'!$E$4:$E$1005),-('Gastos Gerais'!$C$4:$C$1005)))</f>
        <v>0</v>
      </c>
      <c r="BK16" s="74">
        <f>IF($B16="",0,SUMPRODUCT(-('Gastos Gerais'!$F$4:$F$1005='Gastos das Atividades'!$B16),-('Gastos das Atividades'!BK$3&gt;='Gastos Gerais'!$D$4:$D$1005),-('Gastos das Atividades'!BK$3&lt;='Gastos Gerais'!$E$4:$E$1005),-('Gastos Gerais'!$C$4:$C$1005)))</f>
        <v>0</v>
      </c>
      <c r="BL16" s="74">
        <f>IF($B16="",0,SUMPRODUCT(-('Gastos Gerais'!$F$4:$F$1005='Gastos das Atividades'!$B16),-('Gastos das Atividades'!BL$3&gt;='Gastos Gerais'!$D$4:$D$1005),-('Gastos das Atividades'!BL$3&lt;='Gastos Gerais'!$E$4:$E$1005),-('Gastos Gerais'!$C$4:$C$1005)))</f>
        <v>0</v>
      </c>
      <c r="BM16" s="74">
        <f>IF($B16="",0,SUMPRODUCT(-('Gastos Gerais'!$F$4:$F$1005='Gastos das Atividades'!$B16),-('Gastos das Atividades'!BM$3&gt;='Gastos Gerais'!$D$4:$D$1005),-('Gastos das Atividades'!BM$3&lt;='Gastos Gerais'!$E$4:$E$1005),-('Gastos Gerais'!$C$4:$C$1005)))</f>
        <v>0</v>
      </c>
      <c r="BN16" s="74">
        <f>IF($B16="",0,SUMPRODUCT(-('Gastos Gerais'!$F$4:$F$1005='Gastos das Atividades'!$B16),-('Gastos das Atividades'!BN$3&gt;='Gastos Gerais'!$D$4:$D$1005),-('Gastos das Atividades'!BN$3&lt;='Gastos Gerais'!$E$4:$E$1005),-('Gastos Gerais'!$C$4:$C$1005)))</f>
        <v>0</v>
      </c>
      <c r="BO16" s="74">
        <f>IF($B16="",0,SUMPRODUCT(-('Gastos Gerais'!$F$4:$F$1005='Gastos das Atividades'!$B16),-('Gastos das Atividades'!BO$3&gt;='Gastos Gerais'!$D$4:$D$1005),-('Gastos das Atividades'!BO$3&lt;='Gastos Gerais'!$E$4:$E$1005),-('Gastos Gerais'!$C$4:$C$1005)))</f>
        <v>0</v>
      </c>
      <c r="BP16" s="74">
        <f>IF($B16="",0,SUMPRODUCT(-('Gastos Gerais'!$F$4:$F$1005='Gastos das Atividades'!$B16),-('Gastos das Atividades'!BP$3&gt;='Gastos Gerais'!$D$4:$D$1005),-('Gastos das Atividades'!BP$3&lt;='Gastos Gerais'!$E$4:$E$1005),-('Gastos Gerais'!$C$4:$C$1005)))</f>
        <v>0</v>
      </c>
      <c r="BQ16" s="74">
        <f>IF($B16="",0,SUMPRODUCT(-('Gastos Gerais'!$F$4:$F$1005='Gastos das Atividades'!$B16),-('Gastos das Atividades'!BQ$3&gt;='Gastos Gerais'!$D$4:$D$1005),-('Gastos das Atividades'!BQ$3&lt;='Gastos Gerais'!$E$4:$E$1005),-('Gastos Gerais'!$C$4:$C$1005)))</f>
        <v>0</v>
      </c>
      <c r="BR16" s="74">
        <f>IF($B16="",0,SUMPRODUCT(-('Gastos Gerais'!$F$4:$F$1005='Gastos das Atividades'!$B16),-('Gastos das Atividades'!BR$3&gt;='Gastos Gerais'!$D$4:$D$1005),-('Gastos das Atividades'!BR$3&lt;='Gastos Gerais'!$E$4:$E$1005),-('Gastos Gerais'!$C$4:$C$1005)))</f>
        <v>0</v>
      </c>
      <c r="BS16" s="74">
        <f>IF($B16="",0,SUMPRODUCT(-('Gastos Gerais'!$F$4:$F$1005='Gastos das Atividades'!$B16),-('Gastos das Atividades'!BS$3&gt;='Gastos Gerais'!$D$4:$D$1005),-('Gastos das Atividades'!BS$3&lt;='Gastos Gerais'!$E$4:$E$1005),-('Gastos Gerais'!$C$4:$C$1005)))</f>
        <v>0</v>
      </c>
      <c r="BT16" s="74">
        <f>IF($B16="",0,SUMPRODUCT(-('Gastos Gerais'!$F$4:$F$1005='Gastos das Atividades'!$B16),-('Gastos das Atividades'!BT$3&gt;='Gastos Gerais'!$D$4:$D$1005),-('Gastos das Atividades'!BT$3&lt;='Gastos Gerais'!$E$4:$E$1005),-('Gastos Gerais'!$C$4:$C$1005)))</f>
        <v>0</v>
      </c>
      <c r="BU16" s="74">
        <f>IF($B16="",0,SUMPRODUCT(-('Gastos Gerais'!$F$4:$F$1005='Gastos das Atividades'!$B16),-('Gastos das Atividades'!BU$3&gt;='Gastos Gerais'!$D$4:$D$1005),-('Gastos das Atividades'!BU$3&lt;='Gastos Gerais'!$E$4:$E$1005),-('Gastos Gerais'!$C$4:$C$1005)))</f>
        <v>0</v>
      </c>
      <c r="BV16" s="74">
        <f>IF($B16="",0,SUMPRODUCT(-('Gastos Gerais'!$F$4:$F$1005='Gastos das Atividades'!$B16),-('Gastos das Atividades'!BV$3&gt;='Gastos Gerais'!$D$4:$D$1005),-('Gastos das Atividades'!BV$3&lt;='Gastos Gerais'!$E$4:$E$1005),-('Gastos Gerais'!$C$4:$C$1005)))</f>
        <v>0</v>
      </c>
      <c r="BW16" s="74">
        <f>IF($B16="",0,SUMPRODUCT(-('Gastos Gerais'!$F$4:$F$1005='Gastos das Atividades'!$B16),-('Gastos das Atividades'!BW$3&gt;='Gastos Gerais'!$D$4:$D$1005),-('Gastos das Atividades'!BW$3&lt;='Gastos Gerais'!$E$4:$E$1005),-('Gastos Gerais'!$C$4:$C$1005)))</f>
        <v>0</v>
      </c>
      <c r="BX16" s="74">
        <f>IF($B16="",0,SUMPRODUCT(-('Gastos Gerais'!$F$4:$F$1005='Gastos das Atividades'!$B16),-('Gastos das Atividades'!BX$3&gt;='Gastos Gerais'!$D$4:$D$1005),-('Gastos das Atividades'!BX$3&lt;='Gastos Gerais'!$E$4:$E$1005),-('Gastos Gerais'!$C$4:$C$1005)))</f>
        <v>0</v>
      </c>
    </row>
    <row r="17" spans="1:76" hidden="1" x14ac:dyDescent="0.2">
      <c r="A17" s="141">
        <v>14</v>
      </c>
      <c r="B17" s="159"/>
      <c r="C17" s="301">
        <v>0</v>
      </c>
      <c r="D17" s="352">
        <f t="shared" si="9"/>
        <v>0</v>
      </c>
      <c r="E17" s="139">
        <f t="shared" si="10"/>
        <v>0</v>
      </c>
      <c r="F17" s="74">
        <f t="shared" si="2"/>
        <v>0</v>
      </c>
      <c r="G17" s="74">
        <f t="shared" si="2"/>
        <v>0</v>
      </c>
      <c r="H17" s="74">
        <f t="shared" si="2"/>
        <v>0</v>
      </c>
      <c r="I17" s="74">
        <f t="shared" si="2"/>
        <v>0</v>
      </c>
      <c r="J17" s="140">
        <f t="shared" si="3"/>
        <v>0</v>
      </c>
      <c r="K17" s="77">
        <f t="shared" si="4"/>
        <v>0</v>
      </c>
      <c r="L17" s="77">
        <f t="shared" si="5"/>
        <v>0</v>
      </c>
      <c r="M17" s="77">
        <f t="shared" si="6"/>
        <v>0</v>
      </c>
      <c r="N17" s="77">
        <f t="shared" si="11"/>
        <v>0</v>
      </c>
      <c r="O17" s="77">
        <f t="shared" si="12"/>
        <v>0</v>
      </c>
      <c r="P17" s="205">
        <f t="shared" si="8"/>
        <v>0</v>
      </c>
      <c r="Q17" s="74">
        <f>IF($B17="",0,SUMPRODUCT(-('Gastos Gerais'!$F$4:$F$1005='Gastos das Atividades'!$B17),-('Gastos das Atividades'!Q$3&gt;='Gastos Gerais'!$D$4:$D$1005),-('Gastos das Atividades'!Q$3&lt;='Gastos Gerais'!$E$4:$E$1005),-('Gastos Gerais'!$C$4:$C$1005)))</f>
        <v>0</v>
      </c>
      <c r="R17" s="74">
        <f>IF($B17="",0,SUMPRODUCT(-('Gastos Gerais'!$F$4:$F$1005='Gastos das Atividades'!$B17),-('Gastos das Atividades'!R$3&gt;='Gastos Gerais'!$D$4:$D$1005),-('Gastos das Atividades'!R$3&lt;='Gastos Gerais'!$E$4:$E$1005),-('Gastos Gerais'!$C$4:$C$1005)))</f>
        <v>0</v>
      </c>
      <c r="S17" s="74">
        <f>IF($B17="",0,SUMPRODUCT(-('Gastos Gerais'!$F$4:$F$1005='Gastos das Atividades'!$B17),-('Gastos das Atividades'!S$3&gt;='Gastos Gerais'!$D$4:$D$1005),-('Gastos das Atividades'!S$3&lt;='Gastos Gerais'!$E$4:$E$1005),-('Gastos Gerais'!$C$4:$C$1005)))</f>
        <v>0</v>
      </c>
      <c r="T17" s="74">
        <f>IF($B17="",0,SUMPRODUCT(-('Gastos Gerais'!$F$4:$F$1005='Gastos das Atividades'!$B17),-('Gastos das Atividades'!T$3&gt;='Gastos Gerais'!$D$4:$D$1005),-('Gastos das Atividades'!T$3&lt;='Gastos Gerais'!$E$4:$E$1005),-('Gastos Gerais'!$C$4:$C$1005)))</f>
        <v>0</v>
      </c>
      <c r="U17" s="74">
        <f>IF($B17="",0,SUMPRODUCT(-('Gastos Gerais'!$F$4:$F$1005='Gastos das Atividades'!$B17),-('Gastos das Atividades'!U$3&gt;='Gastos Gerais'!$D$4:$D$1005),-('Gastos das Atividades'!U$3&lt;='Gastos Gerais'!$E$4:$E$1005),-('Gastos Gerais'!$C$4:$C$1005)))</f>
        <v>0</v>
      </c>
      <c r="V17" s="74">
        <f>IF($B17="",0,SUMPRODUCT(-('Gastos Gerais'!$F$4:$F$1005='Gastos das Atividades'!$B17),-('Gastos das Atividades'!V$3&gt;='Gastos Gerais'!$D$4:$D$1005),-('Gastos das Atividades'!V$3&lt;='Gastos Gerais'!$E$4:$E$1005),-('Gastos Gerais'!$C$4:$C$1005)))</f>
        <v>0</v>
      </c>
      <c r="W17" s="74">
        <f>IF($B17="",0,SUMPRODUCT(-('Gastos Gerais'!$F$4:$F$1005='Gastos das Atividades'!$B17),-('Gastos das Atividades'!W$3&gt;='Gastos Gerais'!$D$4:$D$1005),-('Gastos das Atividades'!W$3&lt;='Gastos Gerais'!$E$4:$E$1005),-('Gastos Gerais'!$C$4:$C$1005)))</f>
        <v>0</v>
      </c>
      <c r="X17" s="74">
        <f>IF($B17="",0,SUMPRODUCT(-('Gastos Gerais'!$F$4:$F$1005='Gastos das Atividades'!$B17),-('Gastos das Atividades'!X$3&gt;='Gastos Gerais'!$D$4:$D$1005),-('Gastos das Atividades'!X$3&lt;='Gastos Gerais'!$E$4:$E$1005),-('Gastos Gerais'!$C$4:$C$1005)))</f>
        <v>0</v>
      </c>
      <c r="Y17" s="74">
        <f>IF($B17="",0,SUMPRODUCT(-('Gastos Gerais'!$F$4:$F$1005='Gastos das Atividades'!$B17),-('Gastos das Atividades'!Y$3&gt;='Gastos Gerais'!$D$4:$D$1005),-('Gastos das Atividades'!Y$3&lt;='Gastos Gerais'!$E$4:$E$1005),-('Gastos Gerais'!$C$4:$C$1005)))</f>
        <v>0</v>
      </c>
      <c r="Z17" s="74">
        <f>IF($B17="",0,SUMPRODUCT(-('Gastos Gerais'!$F$4:$F$1005='Gastos das Atividades'!$B17),-('Gastos das Atividades'!Z$3&gt;='Gastos Gerais'!$D$4:$D$1005),-('Gastos das Atividades'!Z$3&lt;='Gastos Gerais'!$E$4:$E$1005),-('Gastos Gerais'!$C$4:$C$1005)))</f>
        <v>0</v>
      </c>
      <c r="AA17" s="74">
        <f>IF($B17="",0,SUMPRODUCT(-('Gastos Gerais'!$F$4:$F$1005='Gastos das Atividades'!$B17),-('Gastos das Atividades'!AA$3&gt;='Gastos Gerais'!$D$4:$D$1005),-('Gastos das Atividades'!AA$3&lt;='Gastos Gerais'!$E$4:$E$1005),-('Gastos Gerais'!$C$4:$C$1005)))</f>
        <v>0</v>
      </c>
      <c r="AB17" s="74">
        <f>IF($B17="",0,SUMPRODUCT(-('Gastos Gerais'!$F$4:$F$1005='Gastos das Atividades'!$B17),-('Gastos das Atividades'!AB$3&gt;='Gastos Gerais'!$D$4:$D$1005),-('Gastos das Atividades'!AB$3&lt;='Gastos Gerais'!$E$4:$E$1005),-('Gastos Gerais'!$C$4:$C$1005)))</f>
        <v>0</v>
      </c>
      <c r="AC17" s="74">
        <f>IF($B17="",0,SUMPRODUCT(-('Gastos Gerais'!$F$4:$F$1005='Gastos das Atividades'!$B17),-('Gastos das Atividades'!AC$3&gt;='Gastos Gerais'!$D$4:$D$1005),-('Gastos das Atividades'!AC$3&lt;='Gastos Gerais'!$E$4:$E$1005),-('Gastos Gerais'!$C$4:$C$1005)))</f>
        <v>0</v>
      </c>
      <c r="AD17" s="74">
        <f>IF($B17="",0,SUMPRODUCT(-('Gastos Gerais'!$F$4:$F$1005='Gastos das Atividades'!$B17),-('Gastos das Atividades'!AD$3&gt;='Gastos Gerais'!$D$4:$D$1005),-('Gastos das Atividades'!AD$3&lt;='Gastos Gerais'!$E$4:$E$1005),-('Gastos Gerais'!$C$4:$C$1005)))</f>
        <v>0</v>
      </c>
      <c r="AE17" s="74">
        <f>IF($B17="",0,SUMPRODUCT(-('Gastos Gerais'!$F$4:$F$1005='Gastos das Atividades'!$B17),-('Gastos das Atividades'!AE$3&gt;='Gastos Gerais'!$D$4:$D$1005),-('Gastos das Atividades'!AE$3&lt;='Gastos Gerais'!$E$4:$E$1005),-('Gastos Gerais'!$C$4:$C$1005)))</f>
        <v>0</v>
      </c>
      <c r="AF17" s="74">
        <f>IF($B17="",0,SUMPRODUCT(-('Gastos Gerais'!$F$4:$F$1005='Gastos das Atividades'!$B17),-('Gastos das Atividades'!AF$3&gt;='Gastos Gerais'!$D$4:$D$1005),-('Gastos das Atividades'!AF$3&lt;='Gastos Gerais'!$E$4:$E$1005),-('Gastos Gerais'!$C$4:$C$1005)))</f>
        <v>0</v>
      </c>
      <c r="AG17" s="74">
        <f>IF($B17="",0,SUMPRODUCT(-('Gastos Gerais'!$F$4:$F$1005='Gastos das Atividades'!$B17),-('Gastos das Atividades'!AG$3&gt;='Gastos Gerais'!$D$4:$D$1005),-('Gastos das Atividades'!AG$3&lt;='Gastos Gerais'!$E$4:$E$1005),-('Gastos Gerais'!$C$4:$C$1005)))</f>
        <v>0</v>
      </c>
      <c r="AH17" s="74">
        <f>IF($B17="",0,SUMPRODUCT(-('Gastos Gerais'!$F$4:$F$1005='Gastos das Atividades'!$B17),-('Gastos das Atividades'!AH$3&gt;='Gastos Gerais'!$D$4:$D$1005),-('Gastos das Atividades'!AH$3&lt;='Gastos Gerais'!$E$4:$E$1005),-('Gastos Gerais'!$C$4:$C$1005)))</f>
        <v>0</v>
      </c>
      <c r="AI17" s="74">
        <f>IF($B17="",0,SUMPRODUCT(-('Gastos Gerais'!$F$4:$F$1005='Gastos das Atividades'!$B17),-('Gastos das Atividades'!AI$3&gt;='Gastos Gerais'!$D$4:$D$1005),-('Gastos das Atividades'!AI$3&lt;='Gastos Gerais'!$E$4:$E$1005),-('Gastos Gerais'!$C$4:$C$1005)))</f>
        <v>0</v>
      </c>
      <c r="AJ17" s="74">
        <f>IF($B17="",0,SUMPRODUCT(-('Gastos Gerais'!$F$4:$F$1005='Gastos das Atividades'!$B17),-('Gastos das Atividades'!AJ$3&gt;='Gastos Gerais'!$D$4:$D$1005),-('Gastos das Atividades'!AJ$3&lt;='Gastos Gerais'!$E$4:$E$1005),-('Gastos Gerais'!$C$4:$C$1005)))</f>
        <v>0</v>
      </c>
      <c r="AK17" s="74">
        <f>IF($B17="",0,SUMPRODUCT(-('Gastos Gerais'!$F$4:$F$1005='Gastos das Atividades'!$B17),-('Gastos das Atividades'!AK$3&gt;='Gastos Gerais'!$D$4:$D$1005),-('Gastos das Atividades'!AK$3&lt;='Gastos Gerais'!$E$4:$E$1005),-('Gastos Gerais'!$C$4:$C$1005)))</f>
        <v>0</v>
      </c>
      <c r="AL17" s="74">
        <f>IF($B17="",0,SUMPRODUCT(-('Gastos Gerais'!$F$4:$F$1005='Gastos das Atividades'!$B17),-('Gastos das Atividades'!AL$3&gt;='Gastos Gerais'!$D$4:$D$1005),-('Gastos das Atividades'!AL$3&lt;='Gastos Gerais'!$E$4:$E$1005),-('Gastos Gerais'!$C$4:$C$1005)))</f>
        <v>0</v>
      </c>
      <c r="AM17" s="74">
        <f>IF($B17="",0,SUMPRODUCT(-('Gastos Gerais'!$F$4:$F$1005='Gastos das Atividades'!$B17),-('Gastos das Atividades'!AM$3&gt;='Gastos Gerais'!$D$4:$D$1005),-('Gastos das Atividades'!AM$3&lt;='Gastos Gerais'!$E$4:$E$1005),-('Gastos Gerais'!$C$4:$C$1005)))</f>
        <v>0</v>
      </c>
      <c r="AN17" s="74">
        <f>IF($B17="",0,SUMPRODUCT(-('Gastos Gerais'!$F$4:$F$1005='Gastos das Atividades'!$B17),-('Gastos das Atividades'!AN$3&gt;='Gastos Gerais'!$D$4:$D$1005),-('Gastos das Atividades'!AN$3&lt;='Gastos Gerais'!$E$4:$E$1005),-('Gastos Gerais'!$C$4:$C$1005)))</f>
        <v>0</v>
      </c>
      <c r="AO17" s="74">
        <f>IF($B17="",0,SUMPRODUCT(-('Gastos Gerais'!$F$4:$F$1005='Gastos das Atividades'!$B17),-('Gastos das Atividades'!AO$3&gt;='Gastos Gerais'!$D$4:$D$1005),-('Gastos das Atividades'!AO$3&lt;='Gastos Gerais'!$E$4:$E$1005),-('Gastos Gerais'!$C$4:$C$1005)))</f>
        <v>0</v>
      </c>
      <c r="AP17" s="74">
        <f>IF($B17="",0,SUMPRODUCT(-('Gastos Gerais'!$F$4:$F$1005='Gastos das Atividades'!$B17),-('Gastos das Atividades'!AP$3&gt;='Gastos Gerais'!$D$4:$D$1005),-('Gastos das Atividades'!AP$3&lt;='Gastos Gerais'!$E$4:$E$1005),-('Gastos Gerais'!$C$4:$C$1005)))</f>
        <v>0</v>
      </c>
      <c r="AQ17" s="74">
        <f>IF($B17="",0,SUMPRODUCT(-('Gastos Gerais'!$F$4:$F$1005='Gastos das Atividades'!$B17),-('Gastos das Atividades'!AQ$3&gt;='Gastos Gerais'!$D$4:$D$1005),-('Gastos das Atividades'!AQ$3&lt;='Gastos Gerais'!$E$4:$E$1005),-('Gastos Gerais'!$C$4:$C$1005)))</f>
        <v>0</v>
      </c>
      <c r="AR17" s="74">
        <f>IF($B17="",0,SUMPRODUCT(-('Gastos Gerais'!$F$4:$F$1005='Gastos das Atividades'!$B17),-('Gastos das Atividades'!AR$3&gt;='Gastos Gerais'!$D$4:$D$1005),-('Gastos das Atividades'!AR$3&lt;='Gastos Gerais'!$E$4:$E$1005),-('Gastos Gerais'!$C$4:$C$1005)))</f>
        <v>0</v>
      </c>
      <c r="AS17" s="74">
        <f>IF($B17="",0,SUMPRODUCT(-('Gastos Gerais'!$F$4:$F$1005='Gastos das Atividades'!$B17),-('Gastos das Atividades'!AS$3&gt;='Gastos Gerais'!$D$4:$D$1005),-('Gastos das Atividades'!AS$3&lt;='Gastos Gerais'!$E$4:$E$1005),-('Gastos Gerais'!$C$4:$C$1005)))</f>
        <v>0</v>
      </c>
      <c r="AT17" s="74">
        <f>IF($B17="",0,SUMPRODUCT(-('Gastos Gerais'!$F$4:$F$1005='Gastos das Atividades'!$B17),-('Gastos das Atividades'!AT$3&gt;='Gastos Gerais'!$D$4:$D$1005),-('Gastos das Atividades'!AT$3&lt;='Gastos Gerais'!$E$4:$E$1005),-('Gastos Gerais'!$C$4:$C$1005)))</f>
        <v>0</v>
      </c>
      <c r="AU17" s="74">
        <f>IF($B17="",0,SUMPRODUCT(-('Gastos Gerais'!$F$4:$F$1005='Gastos das Atividades'!$B17),-('Gastos das Atividades'!AU$3&gt;='Gastos Gerais'!$D$4:$D$1005),-('Gastos das Atividades'!AU$3&lt;='Gastos Gerais'!$E$4:$E$1005),-('Gastos Gerais'!$C$4:$C$1005)))</f>
        <v>0</v>
      </c>
      <c r="AV17" s="74">
        <f>IF($B17="",0,SUMPRODUCT(-('Gastos Gerais'!$F$4:$F$1005='Gastos das Atividades'!$B17),-('Gastos das Atividades'!AV$3&gt;='Gastos Gerais'!$D$4:$D$1005),-('Gastos das Atividades'!AV$3&lt;='Gastos Gerais'!$E$4:$E$1005),-('Gastos Gerais'!$C$4:$C$1005)))</f>
        <v>0</v>
      </c>
      <c r="AW17" s="74">
        <f>IF($B17="",0,SUMPRODUCT(-('Gastos Gerais'!$F$4:$F$1005='Gastos das Atividades'!$B17),-('Gastos das Atividades'!AW$3&gt;='Gastos Gerais'!$D$4:$D$1005),-('Gastos das Atividades'!AW$3&lt;='Gastos Gerais'!$E$4:$E$1005),-('Gastos Gerais'!$C$4:$C$1005)))</f>
        <v>0</v>
      </c>
      <c r="AX17" s="74">
        <f>IF($B17="",0,SUMPRODUCT(-('Gastos Gerais'!$F$4:$F$1005='Gastos das Atividades'!$B17),-('Gastos das Atividades'!AX$3&gt;='Gastos Gerais'!$D$4:$D$1005),-('Gastos das Atividades'!AX$3&lt;='Gastos Gerais'!$E$4:$E$1005),-('Gastos Gerais'!$C$4:$C$1005)))</f>
        <v>0</v>
      </c>
      <c r="AY17" s="74">
        <f>IF($B17="",0,SUMPRODUCT(-('Gastos Gerais'!$F$4:$F$1005='Gastos das Atividades'!$B17),-('Gastos das Atividades'!AY$3&gt;='Gastos Gerais'!$D$4:$D$1005),-('Gastos das Atividades'!AY$3&lt;='Gastos Gerais'!$E$4:$E$1005),-('Gastos Gerais'!$C$4:$C$1005)))</f>
        <v>0</v>
      </c>
      <c r="AZ17" s="74">
        <f>IF($B17="",0,SUMPRODUCT(-('Gastos Gerais'!$F$4:$F$1005='Gastos das Atividades'!$B17),-('Gastos das Atividades'!AZ$3&gt;='Gastos Gerais'!$D$4:$D$1005),-('Gastos das Atividades'!AZ$3&lt;='Gastos Gerais'!$E$4:$E$1005),-('Gastos Gerais'!$C$4:$C$1005)))</f>
        <v>0</v>
      </c>
      <c r="BA17" s="74">
        <f>IF($B17="",0,SUMPRODUCT(-('Gastos Gerais'!$F$4:$F$1005='Gastos das Atividades'!$B17),-('Gastos das Atividades'!BA$3&gt;='Gastos Gerais'!$D$4:$D$1005),-('Gastos das Atividades'!BA$3&lt;='Gastos Gerais'!$E$4:$E$1005),-('Gastos Gerais'!$C$4:$C$1005)))</f>
        <v>0</v>
      </c>
      <c r="BB17" s="74">
        <f>IF($B17="",0,SUMPRODUCT(-('Gastos Gerais'!$F$4:$F$1005='Gastos das Atividades'!$B17),-('Gastos das Atividades'!BB$3&gt;='Gastos Gerais'!$D$4:$D$1005),-('Gastos das Atividades'!BB$3&lt;='Gastos Gerais'!$E$4:$E$1005),-('Gastos Gerais'!$C$4:$C$1005)))</f>
        <v>0</v>
      </c>
      <c r="BC17" s="74">
        <f>IF($B17="",0,SUMPRODUCT(-('Gastos Gerais'!$F$4:$F$1005='Gastos das Atividades'!$B17),-('Gastos das Atividades'!BC$3&gt;='Gastos Gerais'!$D$4:$D$1005),-('Gastos das Atividades'!BC$3&lt;='Gastos Gerais'!$E$4:$E$1005),-('Gastos Gerais'!$C$4:$C$1005)))</f>
        <v>0</v>
      </c>
      <c r="BD17" s="74">
        <f>IF($B17="",0,SUMPRODUCT(-('Gastos Gerais'!$F$4:$F$1005='Gastos das Atividades'!$B17),-('Gastos das Atividades'!BD$3&gt;='Gastos Gerais'!$D$4:$D$1005),-('Gastos das Atividades'!BD$3&lt;='Gastos Gerais'!$E$4:$E$1005),-('Gastos Gerais'!$C$4:$C$1005)))</f>
        <v>0</v>
      </c>
      <c r="BE17" s="74">
        <f>IF($B17="",0,SUMPRODUCT(-('Gastos Gerais'!$F$4:$F$1005='Gastos das Atividades'!$B17),-('Gastos das Atividades'!BE$3&gt;='Gastos Gerais'!$D$4:$D$1005),-('Gastos das Atividades'!BE$3&lt;='Gastos Gerais'!$E$4:$E$1005),-('Gastos Gerais'!$C$4:$C$1005)))</f>
        <v>0</v>
      </c>
      <c r="BF17" s="74">
        <f>IF($B17="",0,SUMPRODUCT(-('Gastos Gerais'!$F$4:$F$1005='Gastos das Atividades'!$B17),-('Gastos das Atividades'!BF$3&gt;='Gastos Gerais'!$D$4:$D$1005),-('Gastos das Atividades'!BF$3&lt;='Gastos Gerais'!$E$4:$E$1005),-('Gastos Gerais'!$C$4:$C$1005)))</f>
        <v>0</v>
      </c>
      <c r="BG17" s="74">
        <f>IF($B17="",0,SUMPRODUCT(-('Gastos Gerais'!$F$4:$F$1005='Gastos das Atividades'!$B17),-('Gastos das Atividades'!BG$3&gt;='Gastos Gerais'!$D$4:$D$1005),-('Gastos das Atividades'!BG$3&lt;='Gastos Gerais'!$E$4:$E$1005),-('Gastos Gerais'!$C$4:$C$1005)))</f>
        <v>0</v>
      </c>
      <c r="BH17" s="74">
        <f>IF($B17="",0,SUMPRODUCT(-('Gastos Gerais'!$F$4:$F$1005='Gastos das Atividades'!$B17),-('Gastos das Atividades'!BH$3&gt;='Gastos Gerais'!$D$4:$D$1005),-('Gastos das Atividades'!BH$3&lt;='Gastos Gerais'!$E$4:$E$1005),-('Gastos Gerais'!$C$4:$C$1005)))</f>
        <v>0</v>
      </c>
      <c r="BI17" s="74">
        <f>IF($B17="",0,SUMPRODUCT(-('Gastos Gerais'!$F$4:$F$1005='Gastos das Atividades'!$B17),-('Gastos das Atividades'!BI$3&gt;='Gastos Gerais'!$D$4:$D$1005),-('Gastos das Atividades'!BI$3&lt;='Gastos Gerais'!$E$4:$E$1005),-('Gastos Gerais'!$C$4:$C$1005)))</f>
        <v>0</v>
      </c>
      <c r="BJ17" s="74">
        <f>IF($B17="",0,SUMPRODUCT(-('Gastos Gerais'!$F$4:$F$1005='Gastos das Atividades'!$B17),-('Gastos das Atividades'!BJ$3&gt;='Gastos Gerais'!$D$4:$D$1005),-('Gastos das Atividades'!BJ$3&lt;='Gastos Gerais'!$E$4:$E$1005),-('Gastos Gerais'!$C$4:$C$1005)))</f>
        <v>0</v>
      </c>
      <c r="BK17" s="74">
        <f>IF($B17="",0,SUMPRODUCT(-('Gastos Gerais'!$F$4:$F$1005='Gastos das Atividades'!$B17),-('Gastos das Atividades'!BK$3&gt;='Gastos Gerais'!$D$4:$D$1005),-('Gastos das Atividades'!BK$3&lt;='Gastos Gerais'!$E$4:$E$1005),-('Gastos Gerais'!$C$4:$C$1005)))</f>
        <v>0</v>
      </c>
      <c r="BL17" s="74">
        <f>IF($B17="",0,SUMPRODUCT(-('Gastos Gerais'!$F$4:$F$1005='Gastos das Atividades'!$B17),-('Gastos das Atividades'!BL$3&gt;='Gastos Gerais'!$D$4:$D$1005),-('Gastos das Atividades'!BL$3&lt;='Gastos Gerais'!$E$4:$E$1005),-('Gastos Gerais'!$C$4:$C$1005)))</f>
        <v>0</v>
      </c>
      <c r="BM17" s="74">
        <f>IF($B17="",0,SUMPRODUCT(-('Gastos Gerais'!$F$4:$F$1005='Gastos das Atividades'!$B17),-('Gastos das Atividades'!BM$3&gt;='Gastos Gerais'!$D$4:$D$1005),-('Gastos das Atividades'!BM$3&lt;='Gastos Gerais'!$E$4:$E$1005),-('Gastos Gerais'!$C$4:$C$1005)))</f>
        <v>0</v>
      </c>
      <c r="BN17" s="74">
        <f>IF($B17="",0,SUMPRODUCT(-('Gastos Gerais'!$F$4:$F$1005='Gastos das Atividades'!$B17),-('Gastos das Atividades'!BN$3&gt;='Gastos Gerais'!$D$4:$D$1005),-('Gastos das Atividades'!BN$3&lt;='Gastos Gerais'!$E$4:$E$1005),-('Gastos Gerais'!$C$4:$C$1005)))</f>
        <v>0</v>
      </c>
      <c r="BO17" s="74">
        <f>IF($B17="",0,SUMPRODUCT(-('Gastos Gerais'!$F$4:$F$1005='Gastos das Atividades'!$B17),-('Gastos das Atividades'!BO$3&gt;='Gastos Gerais'!$D$4:$D$1005),-('Gastos das Atividades'!BO$3&lt;='Gastos Gerais'!$E$4:$E$1005),-('Gastos Gerais'!$C$4:$C$1005)))</f>
        <v>0</v>
      </c>
      <c r="BP17" s="74">
        <f>IF($B17="",0,SUMPRODUCT(-('Gastos Gerais'!$F$4:$F$1005='Gastos das Atividades'!$B17),-('Gastos das Atividades'!BP$3&gt;='Gastos Gerais'!$D$4:$D$1005),-('Gastos das Atividades'!BP$3&lt;='Gastos Gerais'!$E$4:$E$1005),-('Gastos Gerais'!$C$4:$C$1005)))</f>
        <v>0</v>
      </c>
      <c r="BQ17" s="74">
        <f>IF($B17="",0,SUMPRODUCT(-('Gastos Gerais'!$F$4:$F$1005='Gastos das Atividades'!$B17),-('Gastos das Atividades'!BQ$3&gt;='Gastos Gerais'!$D$4:$D$1005),-('Gastos das Atividades'!BQ$3&lt;='Gastos Gerais'!$E$4:$E$1005),-('Gastos Gerais'!$C$4:$C$1005)))</f>
        <v>0</v>
      </c>
      <c r="BR17" s="74">
        <f>IF($B17="",0,SUMPRODUCT(-('Gastos Gerais'!$F$4:$F$1005='Gastos das Atividades'!$B17),-('Gastos das Atividades'!BR$3&gt;='Gastos Gerais'!$D$4:$D$1005),-('Gastos das Atividades'!BR$3&lt;='Gastos Gerais'!$E$4:$E$1005),-('Gastos Gerais'!$C$4:$C$1005)))</f>
        <v>0</v>
      </c>
      <c r="BS17" s="74">
        <f>IF($B17="",0,SUMPRODUCT(-('Gastos Gerais'!$F$4:$F$1005='Gastos das Atividades'!$B17),-('Gastos das Atividades'!BS$3&gt;='Gastos Gerais'!$D$4:$D$1005),-('Gastos das Atividades'!BS$3&lt;='Gastos Gerais'!$E$4:$E$1005),-('Gastos Gerais'!$C$4:$C$1005)))</f>
        <v>0</v>
      </c>
      <c r="BT17" s="74">
        <f>IF($B17="",0,SUMPRODUCT(-('Gastos Gerais'!$F$4:$F$1005='Gastos das Atividades'!$B17),-('Gastos das Atividades'!BT$3&gt;='Gastos Gerais'!$D$4:$D$1005),-('Gastos das Atividades'!BT$3&lt;='Gastos Gerais'!$E$4:$E$1005),-('Gastos Gerais'!$C$4:$C$1005)))</f>
        <v>0</v>
      </c>
      <c r="BU17" s="74">
        <f>IF($B17="",0,SUMPRODUCT(-('Gastos Gerais'!$F$4:$F$1005='Gastos das Atividades'!$B17),-('Gastos das Atividades'!BU$3&gt;='Gastos Gerais'!$D$4:$D$1005),-('Gastos das Atividades'!BU$3&lt;='Gastos Gerais'!$E$4:$E$1005),-('Gastos Gerais'!$C$4:$C$1005)))</f>
        <v>0</v>
      </c>
      <c r="BV17" s="74">
        <f>IF($B17="",0,SUMPRODUCT(-('Gastos Gerais'!$F$4:$F$1005='Gastos das Atividades'!$B17),-('Gastos das Atividades'!BV$3&gt;='Gastos Gerais'!$D$4:$D$1005),-('Gastos das Atividades'!BV$3&lt;='Gastos Gerais'!$E$4:$E$1005),-('Gastos Gerais'!$C$4:$C$1005)))</f>
        <v>0</v>
      </c>
      <c r="BW17" s="74">
        <f>IF($B17="",0,SUMPRODUCT(-('Gastos Gerais'!$F$4:$F$1005='Gastos das Atividades'!$B17),-('Gastos das Atividades'!BW$3&gt;='Gastos Gerais'!$D$4:$D$1005),-('Gastos das Atividades'!BW$3&lt;='Gastos Gerais'!$E$4:$E$1005),-('Gastos Gerais'!$C$4:$C$1005)))</f>
        <v>0</v>
      </c>
      <c r="BX17" s="74">
        <f>IF($B17="",0,SUMPRODUCT(-('Gastos Gerais'!$F$4:$F$1005='Gastos das Atividades'!$B17),-('Gastos das Atividades'!BX$3&gt;='Gastos Gerais'!$D$4:$D$1005),-('Gastos das Atividades'!BX$3&lt;='Gastos Gerais'!$E$4:$E$1005),-('Gastos Gerais'!$C$4:$C$1005)))</f>
        <v>0</v>
      </c>
    </row>
    <row r="18" spans="1:76" hidden="1" x14ac:dyDescent="0.2">
      <c r="A18" s="141">
        <v>15</v>
      </c>
      <c r="B18" s="159"/>
      <c r="C18" s="301">
        <v>0</v>
      </c>
      <c r="D18" s="352">
        <f t="shared" si="9"/>
        <v>0</v>
      </c>
      <c r="E18" s="139">
        <f t="shared" si="10"/>
        <v>0</v>
      </c>
      <c r="F18" s="74">
        <f t="shared" si="2"/>
        <v>0</v>
      </c>
      <c r="G18" s="74">
        <f t="shared" si="2"/>
        <v>0</v>
      </c>
      <c r="H18" s="74">
        <f t="shared" si="2"/>
        <v>0</v>
      </c>
      <c r="I18" s="74">
        <f t="shared" si="2"/>
        <v>0</v>
      </c>
      <c r="J18" s="140">
        <f t="shared" si="3"/>
        <v>0</v>
      </c>
      <c r="K18" s="77">
        <f t="shared" si="4"/>
        <v>0</v>
      </c>
      <c r="L18" s="77">
        <f t="shared" si="5"/>
        <v>0</v>
      </c>
      <c r="M18" s="77">
        <f t="shared" si="6"/>
        <v>0</v>
      </c>
      <c r="N18" s="77">
        <f t="shared" si="11"/>
        <v>0</v>
      </c>
      <c r="O18" s="77">
        <f t="shared" si="12"/>
        <v>0</v>
      </c>
      <c r="P18" s="205">
        <f t="shared" si="8"/>
        <v>0</v>
      </c>
      <c r="Q18" s="74">
        <f>IF($B18="",0,SUMPRODUCT(-('Gastos Gerais'!$F$4:$F$1005='Gastos das Atividades'!$B18),-('Gastos das Atividades'!Q$3&gt;='Gastos Gerais'!$D$4:$D$1005),-('Gastos das Atividades'!Q$3&lt;='Gastos Gerais'!$E$4:$E$1005),-('Gastos Gerais'!$C$4:$C$1005)))</f>
        <v>0</v>
      </c>
      <c r="R18" s="74">
        <f>IF($B18="",0,SUMPRODUCT(-('Gastos Gerais'!$F$4:$F$1005='Gastos das Atividades'!$B18),-('Gastos das Atividades'!R$3&gt;='Gastos Gerais'!$D$4:$D$1005),-('Gastos das Atividades'!R$3&lt;='Gastos Gerais'!$E$4:$E$1005),-('Gastos Gerais'!$C$4:$C$1005)))</f>
        <v>0</v>
      </c>
      <c r="S18" s="74">
        <f>IF($B18="",0,SUMPRODUCT(-('Gastos Gerais'!$F$4:$F$1005='Gastos das Atividades'!$B18),-('Gastos das Atividades'!S$3&gt;='Gastos Gerais'!$D$4:$D$1005),-('Gastos das Atividades'!S$3&lt;='Gastos Gerais'!$E$4:$E$1005),-('Gastos Gerais'!$C$4:$C$1005)))</f>
        <v>0</v>
      </c>
      <c r="T18" s="74">
        <f>IF($B18="",0,SUMPRODUCT(-('Gastos Gerais'!$F$4:$F$1005='Gastos das Atividades'!$B18),-('Gastos das Atividades'!T$3&gt;='Gastos Gerais'!$D$4:$D$1005),-('Gastos das Atividades'!T$3&lt;='Gastos Gerais'!$E$4:$E$1005),-('Gastos Gerais'!$C$4:$C$1005)))</f>
        <v>0</v>
      </c>
      <c r="U18" s="74">
        <f>IF($B18="",0,SUMPRODUCT(-('Gastos Gerais'!$F$4:$F$1005='Gastos das Atividades'!$B18),-('Gastos das Atividades'!U$3&gt;='Gastos Gerais'!$D$4:$D$1005),-('Gastos das Atividades'!U$3&lt;='Gastos Gerais'!$E$4:$E$1005),-('Gastos Gerais'!$C$4:$C$1005)))</f>
        <v>0</v>
      </c>
      <c r="V18" s="74">
        <f>IF($B18="",0,SUMPRODUCT(-('Gastos Gerais'!$F$4:$F$1005='Gastos das Atividades'!$B18),-('Gastos das Atividades'!V$3&gt;='Gastos Gerais'!$D$4:$D$1005),-('Gastos das Atividades'!V$3&lt;='Gastos Gerais'!$E$4:$E$1005),-('Gastos Gerais'!$C$4:$C$1005)))</f>
        <v>0</v>
      </c>
      <c r="W18" s="74">
        <f>IF($B18="",0,SUMPRODUCT(-('Gastos Gerais'!$F$4:$F$1005='Gastos das Atividades'!$B18),-('Gastos das Atividades'!W$3&gt;='Gastos Gerais'!$D$4:$D$1005),-('Gastos das Atividades'!W$3&lt;='Gastos Gerais'!$E$4:$E$1005),-('Gastos Gerais'!$C$4:$C$1005)))</f>
        <v>0</v>
      </c>
      <c r="X18" s="74">
        <f>IF($B18="",0,SUMPRODUCT(-('Gastos Gerais'!$F$4:$F$1005='Gastos das Atividades'!$B18),-('Gastos das Atividades'!X$3&gt;='Gastos Gerais'!$D$4:$D$1005),-('Gastos das Atividades'!X$3&lt;='Gastos Gerais'!$E$4:$E$1005),-('Gastos Gerais'!$C$4:$C$1005)))</f>
        <v>0</v>
      </c>
      <c r="Y18" s="74">
        <f>IF($B18="",0,SUMPRODUCT(-('Gastos Gerais'!$F$4:$F$1005='Gastos das Atividades'!$B18),-('Gastos das Atividades'!Y$3&gt;='Gastos Gerais'!$D$4:$D$1005),-('Gastos das Atividades'!Y$3&lt;='Gastos Gerais'!$E$4:$E$1005),-('Gastos Gerais'!$C$4:$C$1005)))</f>
        <v>0</v>
      </c>
      <c r="Z18" s="74">
        <f>IF($B18="",0,SUMPRODUCT(-('Gastos Gerais'!$F$4:$F$1005='Gastos das Atividades'!$B18),-('Gastos das Atividades'!Z$3&gt;='Gastos Gerais'!$D$4:$D$1005),-('Gastos das Atividades'!Z$3&lt;='Gastos Gerais'!$E$4:$E$1005),-('Gastos Gerais'!$C$4:$C$1005)))</f>
        <v>0</v>
      </c>
      <c r="AA18" s="74">
        <f>IF($B18="",0,SUMPRODUCT(-('Gastos Gerais'!$F$4:$F$1005='Gastos das Atividades'!$B18),-('Gastos das Atividades'!AA$3&gt;='Gastos Gerais'!$D$4:$D$1005),-('Gastos das Atividades'!AA$3&lt;='Gastos Gerais'!$E$4:$E$1005),-('Gastos Gerais'!$C$4:$C$1005)))</f>
        <v>0</v>
      </c>
      <c r="AB18" s="74">
        <f>IF($B18="",0,SUMPRODUCT(-('Gastos Gerais'!$F$4:$F$1005='Gastos das Atividades'!$B18),-('Gastos das Atividades'!AB$3&gt;='Gastos Gerais'!$D$4:$D$1005),-('Gastos das Atividades'!AB$3&lt;='Gastos Gerais'!$E$4:$E$1005),-('Gastos Gerais'!$C$4:$C$1005)))</f>
        <v>0</v>
      </c>
      <c r="AC18" s="74">
        <f>IF($B18="",0,SUMPRODUCT(-('Gastos Gerais'!$F$4:$F$1005='Gastos das Atividades'!$B18),-('Gastos das Atividades'!AC$3&gt;='Gastos Gerais'!$D$4:$D$1005),-('Gastos das Atividades'!AC$3&lt;='Gastos Gerais'!$E$4:$E$1005),-('Gastos Gerais'!$C$4:$C$1005)))</f>
        <v>0</v>
      </c>
      <c r="AD18" s="74">
        <f>IF($B18="",0,SUMPRODUCT(-('Gastos Gerais'!$F$4:$F$1005='Gastos das Atividades'!$B18),-('Gastos das Atividades'!AD$3&gt;='Gastos Gerais'!$D$4:$D$1005),-('Gastos das Atividades'!AD$3&lt;='Gastos Gerais'!$E$4:$E$1005),-('Gastos Gerais'!$C$4:$C$1005)))</f>
        <v>0</v>
      </c>
      <c r="AE18" s="74">
        <f>IF($B18="",0,SUMPRODUCT(-('Gastos Gerais'!$F$4:$F$1005='Gastos das Atividades'!$B18),-('Gastos das Atividades'!AE$3&gt;='Gastos Gerais'!$D$4:$D$1005),-('Gastos das Atividades'!AE$3&lt;='Gastos Gerais'!$E$4:$E$1005),-('Gastos Gerais'!$C$4:$C$1005)))</f>
        <v>0</v>
      </c>
      <c r="AF18" s="74">
        <f>IF($B18="",0,SUMPRODUCT(-('Gastos Gerais'!$F$4:$F$1005='Gastos das Atividades'!$B18),-('Gastos das Atividades'!AF$3&gt;='Gastos Gerais'!$D$4:$D$1005),-('Gastos das Atividades'!AF$3&lt;='Gastos Gerais'!$E$4:$E$1005),-('Gastos Gerais'!$C$4:$C$1005)))</f>
        <v>0</v>
      </c>
      <c r="AG18" s="74">
        <f>IF($B18="",0,SUMPRODUCT(-('Gastos Gerais'!$F$4:$F$1005='Gastos das Atividades'!$B18),-('Gastos das Atividades'!AG$3&gt;='Gastos Gerais'!$D$4:$D$1005),-('Gastos das Atividades'!AG$3&lt;='Gastos Gerais'!$E$4:$E$1005),-('Gastos Gerais'!$C$4:$C$1005)))</f>
        <v>0</v>
      </c>
      <c r="AH18" s="74">
        <f>IF($B18="",0,SUMPRODUCT(-('Gastos Gerais'!$F$4:$F$1005='Gastos das Atividades'!$B18),-('Gastos das Atividades'!AH$3&gt;='Gastos Gerais'!$D$4:$D$1005),-('Gastos das Atividades'!AH$3&lt;='Gastos Gerais'!$E$4:$E$1005),-('Gastos Gerais'!$C$4:$C$1005)))</f>
        <v>0</v>
      </c>
      <c r="AI18" s="74">
        <f>IF($B18="",0,SUMPRODUCT(-('Gastos Gerais'!$F$4:$F$1005='Gastos das Atividades'!$B18),-('Gastos das Atividades'!AI$3&gt;='Gastos Gerais'!$D$4:$D$1005),-('Gastos das Atividades'!AI$3&lt;='Gastos Gerais'!$E$4:$E$1005),-('Gastos Gerais'!$C$4:$C$1005)))</f>
        <v>0</v>
      </c>
      <c r="AJ18" s="74">
        <f>IF($B18="",0,SUMPRODUCT(-('Gastos Gerais'!$F$4:$F$1005='Gastos das Atividades'!$B18),-('Gastos das Atividades'!AJ$3&gt;='Gastos Gerais'!$D$4:$D$1005),-('Gastos das Atividades'!AJ$3&lt;='Gastos Gerais'!$E$4:$E$1005),-('Gastos Gerais'!$C$4:$C$1005)))</f>
        <v>0</v>
      </c>
      <c r="AK18" s="74">
        <f>IF($B18="",0,SUMPRODUCT(-('Gastos Gerais'!$F$4:$F$1005='Gastos das Atividades'!$B18),-('Gastos das Atividades'!AK$3&gt;='Gastos Gerais'!$D$4:$D$1005),-('Gastos das Atividades'!AK$3&lt;='Gastos Gerais'!$E$4:$E$1005),-('Gastos Gerais'!$C$4:$C$1005)))</f>
        <v>0</v>
      </c>
      <c r="AL18" s="74">
        <f>IF($B18="",0,SUMPRODUCT(-('Gastos Gerais'!$F$4:$F$1005='Gastos das Atividades'!$B18),-('Gastos das Atividades'!AL$3&gt;='Gastos Gerais'!$D$4:$D$1005),-('Gastos das Atividades'!AL$3&lt;='Gastos Gerais'!$E$4:$E$1005),-('Gastos Gerais'!$C$4:$C$1005)))</f>
        <v>0</v>
      </c>
      <c r="AM18" s="74">
        <f>IF($B18="",0,SUMPRODUCT(-('Gastos Gerais'!$F$4:$F$1005='Gastos das Atividades'!$B18),-('Gastos das Atividades'!AM$3&gt;='Gastos Gerais'!$D$4:$D$1005),-('Gastos das Atividades'!AM$3&lt;='Gastos Gerais'!$E$4:$E$1005),-('Gastos Gerais'!$C$4:$C$1005)))</f>
        <v>0</v>
      </c>
      <c r="AN18" s="74">
        <f>IF($B18="",0,SUMPRODUCT(-('Gastos Gerais'!$F$4:$F$1005='Gastos das Atividades'!$B18),-('Gastos das Atividades'!AN$3&gt;='Gastos Gerais'!$D$4:$D$1005),-('Gastos das Atividades'!AN$3&lt;='Gastos Gerais'!$E$4:$E$1005),-('Gastos Gerais'!$C$4:$C$1005)))</f>
        <v>0</v>
      </c>
      <c r="AO18" s="74">
        <f>IF($B18="",0,SUMPRODUCT(-('Gastos Gerais'!$F$4:$F$1005='Gastos das Atividades'!$B18),-('Gastos das Atividades'!AO$3&gt;='Gastos Gerais'!$D$4:$D$1005),-('Gastos das Atividades'!AO$3&lt;='Gastos Gerais'!$E$4:$E$1005),-('Gastos Gerais'!$C$4:$C$1005)))</f>
        <v>0</v>
      </c>
      <c r="AP18" s="74">
        <f>IF($B18="",0,SUMPRODUCT(-('Gastos Gerais'!$F$4:$F$1005='Gastos das Atividades'!$B18),-('Gastos das Atividades'!AP$3&gt;='Gastos Gerais'!$D$4:$D$1005),-('Gastos das Atividades'!AP$3&lt;='Gastos Gerais'!$E$4:$E$1005),-('Gastos Gerais'!$C$4:$C$1005)))</f>
        <v>0</v>
      </c>
      <c r="AQ18" s="74">
        <f>IF($B18="",0,SUMPRODUCT(-('Gastos Gerais'!$F$4:$F$1005='Gastos das Atividades'!$B18),-('Gastos das Atividades'!AQ$3&gt;='Gastos Gerais'!$D$4:$D$1005),-('Gastos das Atividades'!AQ$3&lt;='Gastos Gerais'!$E$4:$E$1005),-('Gastos Gerais'!$C$4:$C$1005)))</f>
        <v>0</v>
      </c>
      <c r="AR18" s="74">
        <f>IF($B18="",0,SUMPRODUCT(-('Gastos Gerais'!$F$4:$F$1005='Gastos das Atividades'!$B18),-('Gastos das Atividades'!AR$3&gt;='Gastos Gerais'!$D$4:$D$1005),-('Gastos das Atividades'!AR$3&lt;='Gastos Gerais'!$E$4:$E$1005),-('Gastos Gerais'!$C$4:$C$1005)))</f>
        <v>0</v>
      </c>
      <c r="AS18" s="74">
        <f>IF($B18="",0,SUMPRODUCT(-('Gastos Gerais'!$F$4:$F$1005='Gastos das Atividades'!$B18),-('Gastos das Atividades'!AS$3&gt;='Gastos Gerais'!$D$4:$D$1005),-('Gastos das Atividades'!AS$3&lt;='Gastos Gerais'!$E$4:$E$1005),-('Gastos Gerais'!$C$4:$C$1005)))</f>
        <v>0</v>
      </c>
      <c r="AT18" s="74">
        <f>IF($B18="",0,SUMPRODUCT(-('Gastos Gerais'!$F$4:$F$1005='Gastos das Atividades'!$B18),-('Gastos das Atividades'!AT$3&gt;='Gastos Gerais'!$D$4:$D$1005),-('Gastos das Atividades'!AT$3&lt;='Gastos Gerais'!$E$4:$E$1005),-('Gastos Gerais'!$C$4:$C$1005)))</f>
        <v>0</v>
      </c>
      <c r="AU18" s="74">
        <f>IF($B18="",0,SUMPRODUCT(-('Gastos Gerais'!$F$4:$F$1005='Gastos das Atividades'!$B18),-('Gastos das Atividades'!AU$3&gt;='Gastos Gerais'!$D$4:$D$1005),-('Gastos das Atividades'!AU$3&lt;='Gastos Gerais'!$E$4:$E$1005),-('Gastos Gerais'!$C$4:$C$1005)))</f>
        <v>0</v>
      </c>
      <c r="AV18" s="74">
        <f>IF($B18="",0,SUMPRODUCT(-('Gastos Gerais'!$F$4:$F$1005='Gastos das Atividades'!$B18),-('Gastos das Atividades'!AV$3&gt;='Gastos Gerais'!$D$4:$D$1005),-('Gastos das Atividades'!AV$3&lt;='Gastos Gerais'!$E$4:$E$1005),-('Gastos Gerais'!$C$4:$C$1005)))</f>
        <v>0</v>
      </c>
      <c r="AW18" s="74">
        <f>IF($B18="",0,SUMPRODUCT(-('Gastos Gerais'!$F$4:$F$1005='Gastos das Atividades'!$B18),-('Gastos das Atividades'!AW$3&gt;='Gastos Gerais'!$D$4:$D$1005),-('Gastos das Atividades'!AW$3&lt;='Gastos Gerais'!$E$4:$E$1005),-('Gastos Gerais'!$C$4:$C$1005)))</f>
        <v>0</v>
      </c>
      <c r="AX18" s="74">
        <f>IF($B18="",0,SUMPRODUCT(-('Gastos Gerais'!$F$4:$F$1005='Gastos das Atividades'!$B18),-('Gastos das Atividades'!AX$3&gt;='Gastos Gerais'!$D$4:$D$1005),-('Gastos das Atividades'!AX$3&lt;='Gastos Gerais'!$E$4:$E$1005),-('Gastos Gerais'!$C$4:$C$1005)))</f>
        <v>0</v>
      </c>
      <c r="AY18" s="74">
        <f>IF($B18="",0,SUMPRODUCT(-('Gastos Gerais'!$F$4:$F$1005='Gastos das Atividades'!$B18),-('Gastos das Atividades'!AY$3&gt;='Gastos Gerais'!$D$4:$D$1005),-('Gastos das Atividades'!AY$3&lt;='Gastos Gerais'!$E$4:$E$1005),-('Gastos Gerais'!$C$4:$C$1005)))</f>
        <v>0</v>
      </c>
      <c r="AZ18" s="74">
        <f>IF($B18="",0,SUMPRODUCT(-('Gastos Gerais'!$F$4:$F$1005='Gastos das Atividades'!$B18),-('Gastos das Atividades'!AZ$3&gt;='Gastos Gerais'!$D$4:$D$1005),-('Gastos das Atividades'!AZ$3&lt;='Gastos Gerais'!$E$4:$E$1005),-('Gastos Gerais'!$C$4:$C$1005)))</f>
        <v>0</v>
      </c>
      <c r="BA18" s="74">
        <f>IF($B18="",0,SUMPRODUCT(-('Gastos Gerais'!$F$4:$F$1005='Gastos das Atividades'!$B18),-('Gastos das Atividades'!BA$3&gt;='Gastos Gerais'!$D$4:$D$1005),-('Gastos das Atividades'!BA$3&lt;='Gastos Gerais'!$E$4:$E$1005),-('Gastos Gerais'!$C$4:$C$1005)))</f>
        <v>0</v>
      </c>
      <c r="BB18" s="74">
        <f>IF($B18="",0,SUMPRODUCT(-('Gastos Gerais'!$F$4:$F$1005='Gastos das Atividades'!$B18),-('Gastos das Atividades'!BB$3&gt;='Gastos Gerais'!$D$4:$D$1005),-('Gastos das Atividades'!BB$3&lt;='Gastos Gerais'!$E$4:$E$1005),-('Gastos Gerais'!$C$4:$C$1005)))</f>
        <v>0</v>
      </c>
      <c r="BC18" s="74">
        <f>IF($B18="",0,SUMPRODUCT(-('Gastos Gerais'!$F$4:$F$1005='Gastos das Atividades'!$B18),-('Gastos das Atividades'!BC$3&gt;='Gastos Gerais'!$D$4:$D$1005),-('Gastos das Atividades'!BC$3&lt;='Gastos Gerais'!$E$4:$E$1005),-('Gastos Gerais'!$C$4:$C$1005)))</f>
        <v>0</v>
      </c>
      <c r="BD18" s="74">
        <f>IF($B18="",0,SUMPRODUCT(-('Gastos Gerais'!$F$4:$F$1005='Gastos das Atividades'!$B18),-('Gastos das Atividades'!BD$3&gt;='Gastos Gerais'!$D$4:$D$1005),-('Gastos das Atividades'!BD$3&lt;='Gastos Gerais'!$E$4:$E$1005),-('Gastos Gerais'!$C$4:$C$1005)))</f>
        <v>0</v>
      </c>
      <c r="BE18" s="74">
        <f>IF($B18="",0,SUMPRODUCT(-('Gastos Gerais'!$F$4:$F$1005='Gastos das Atividades'!$B18),-('Gastos das Atividades'!BE$3&gt;='Gastos Gerais'!$D$4:$D$1005),-('Gastos das Atividades'!BE$3&lt;='Gastos Gerais'!$E$4:$E$1005),-('Gastos Gerais'!$C$4:$C$1005)))</f>
        <v>0</v>
      </c>
      <c r="BF18" s="74">
        <f>IF($B18="",0,SUMPRODUCT(-('Gastos Gerais'!$F$4:$F$1005='Gastos das Atividades'!$B18),-('Gastos das Atividades'!BF$3&gt;='Gastos Gerais'!$D$4:$D$1005),-('Gastos das Atividades'!BF$3&lt;='Gastos Gerais'!$E$4:$E$1005),-('Gastos Gerais'!$C$4:$C$1005)))</f>
        <v>0</v>
      </c>
      <c r="BG18" s="74">
        <f>IF($B18="",0,SUMPRODUCT(-('Gastos Gerais'!$F$4:$F$1005='Gastos das Atividades'!$B18),-('Gastos das Atividades'!BG$3&gt;='Gastos Gerais'!$D$4:$D$1005),-('Gastos das Atividades'!BG$3&lt;='Gastos Gerais'!$E$4:$E$1005),-('Gastos Gerais'!$C$4:$C$1005)))</f>
        <v>0</v>
      </c>
      <c r="BH18" s="74">
        <f>IF($B18="",0,SUMPRODUCT(-('Gastos Gerais'!$F$4:$F$1005='Gastos das Atividades'!$B18),-('Gastos das Atividades'!BH$3&gt;='Gastos Gerais'!$D$4:$D$1005),-('Gastos das Atividades'!BH$3&lt;='Gastos Gerais'!$E$4:$E$1005),-('Gastos Gerais'!$C$4:$C$1005)))</f>
        <v>0</v>
      </c>
      <c r="BI18" s="74">
        <f>IF($B18="",0,SUMPRODUCT(-('Gastos Gerais'!$F$4:$F$1005='Gastos das Atividades'!$B18),-('Gastos das Atividades'!BI$3&gt;='Gastos Gerais'!$D$4:$D$1005),-('Gastos das Atividades'!BI$3&lt;='Gastos Gerais'!$E$4:$E$1005),-('Gastos Gerais'!$C$4:$C$1005)))</f>
        <v>0</v>
      </c>
      <c r="BJ18" s="74">
        <f>IF($B18="",0,SUMPRODUCT(-('Gastos Gerais'!$F$4:$F$1005='Gastos das Atividades'!$B18),-('Gastos das Atividades'!BJ$3&gt;='Gastos Gerais'!$D$4:$D$1005),-('Gastos das Atividades'!BJ$3&lt;='Gastos Gerais'!$E$4:$E$1005),-('Gastos Gerais'!$C$4:$C$1005)))</f>
        <v>0</v>
      </c>
      <c r="BK18" s="74">
        <f>IF($B18="",0,SUMPRODUCT(-('Gastos Gerais'!$F$4:$F$1005='Gastos das Atividades'!$B18),-('Gastos das Atividades'!BK$3&gt;='Gastos Gerais'!$D$4:$D$1005),-('Gastos das Atividades'!BK$3&lt;='Gastos Gerais'!$E$4:$E$1005),-('Gastos Gerais'!$C$4:$C$1005)))</f>
        <v>0</v>
      </c>
      <c r="BL18" s="74">
        <f>IF($B18="",0,SUMPRODUCT(-('Gastos Gerais'!$F$4:$F$1005='Gastos das Atividades'!$B18),-('Gastos das Atividades'!BL$3&gt;='Gastos Gerais'!$D$4:$D$1005),-('Gastos das Atividades'!BL$3&lt;='Gastos Gerais'!$E$4:$E$1005),-('Gastos Gerais'!$C$4:$C$1005)))</f>
        <v>0</v>
      </c>
      <c r="BM18" s="74">
        <f>IF($B18="",0,SUMPRODUCT(-('Gastos Gerais'!$F$4:$F$1005='Gastos das Atividades'!$B18),-('Gastos das Atividades'!BM$3&gt;='Gastos Gerais'!$D$4:$D$1005),-('Gastos das Atividades'!BM$3&lt;='Gastos Gerais'!$E$4:$E$1005),-('Gastos Gerais'!$C$4:$C$1005)))</f>
        <v>0</v>
      </c>
      <c r="BN18" s="74">
        <f>IF($B18="",0,SUMPRODUCT(-('Gastos Gerais'!$F$4:$F$1005='Gastos das Atividades'!$B18),-('Gastos das Atividades'!BN$3&gt;='Gastos Gerais'!$D$4:$D$1005),-('Gastos das Atividades'!BN$3&lt;='Gastos Gerais'!$E$4:$E$1005),-('Gastos Gerais'!$C$4:$C$1005)))</f>
        <v>0</v>
      </c>
      <c r="BO18" s="74">
        <f>IF($B18="",0,SUMPRODUCT(-('Gastos Gerais'!$F$4:$F$1005='Gastos das Atividades'!$B18),-('Gastos das Atividades'!BO$3&gt;='Gastos Gerais'!$D$4:$D$1005),-('Gastos das Atividades'!BO$3&lt;='Gastos Gerais'!$E$4:$E$1005),-('Gastos Gerais'!$C$4:$C$1005)))</f>
        <v>0</v>
      </c>
      <c r="BP18" s="74">
        <f>IF($B18="",0,SUMPRODUCT(-('Gastos Gerais'!$F$4:$F$1005='Gastos das Atividades'!$B18),-('Gastos das Atividades'!BP$3&gt;='Gastos Gerais'!$D$4:$D$1005),-('Gastos das Atividades'!BP$3&lt;='Gastos Gerais'!$E$4:$E$1005),-('Gastos Gerais'!$C$4:$C$1005)))</f>
        <v>0</v>
      </c>
      <c r="BQ18" s="74">
        <f>IF($B18="",0,SUMPRODUCT(-('Gastos Gerais'!$F$4:$F$1005='Gastos das Atividades'!$B18),-('Gastos das Atividades'!BQ$3&gt;='Gastos Gerais'!$D$4:$D$1005),-('Gastos das Atividades'!BQ$3&lt;='Gastos Gerais'!$E$4:$E$1005),-('Gastos Gerais'!$C$4:$C$1005)))</f>
        <v>0</v>
      </c>
      <c r="BR18" s="74">
        <f>IF($B18="",0,SUMPRODUCT(-('Gastos Gerais'!$F$4:$F$1005='Gastos das Atividades'!$B18),-('Gastos das Atividades'!BR$3&gt;='Gastos Gerais'!$D$4:$D$1005),-('Gastos das Atividades'!BR$3&lt;='Gastos Gerais'!$E$4:$E$1005),-('Gastos Gerais'!$C$4:$C$1005)))</f>
        <v>0</v>
      </c>
      <c r="BS18" s="74">
        <f>IF($B18="",0,SUMPRODUCT(-('Gastos Gerais'!$F$4:$F$1005='Gastos das Atividades'!$B18),-('Gastos das Atividades'!BS$3&gt;='Gastos Gerais'!$D$4:$D$1005),-('Gastos das Atividades'!BS$3&lt;='Gastos Gerais'!$E$4:$E$1005),-('Gastos Gerais'!$C$4:$C$1005)))</f>
        <v>0</v>
      </c>
      <c r="BT18" s="74">
        <f>IF($B18="",0,SUMPRODUCT(-('Gastos Gerais'!$F$4:$F$1005='Gastos das Atividades'!$B18),-('Gastos das Atividades'!BT$3&gt;='Gastos Gerais'!$D$4:$D$1005),-('Gastos das Atividades'!BT$3&lt;='Gastos Gerais'!$E$4:$E$1005),-('Gastos Gerais'!$C$4:$C$1005)))</f>
        <v>0</v>
      </c>
      <c r="BU18" s="74">
        <f>IF($B18="",0,SUMPRODUCT(-('Gastos Gerais'!$F$4:$F$1005='Gastos das Atividades'!$B18),-('Gastos das Atividades'!BU$3&gt;='Gastos Gerais'!$D$4:$D$1005),-('Gastos das Atividades'!BU$3&lt;='Gastos Gerais'!$E$4:$E$1005),-('Gastos Gerais'!$C$4:$C$1005)))</f>
        <v>0</v>
      </c>
      <c r="BV18" s="74">
        <f>IF($B18="",0,SUMPRODUCT(-('Gastos Gerais'!$F$4:$F$1005='Gastos das Atividades'!$B18),-('Gastos das Atividades'!BV$3&gt;='Gastos Gerais'!$D$4:$D$1005),-('Gastos das Atividades'!BV$3&lt;='Gastos Gerais'!$E$4:$E$1005),-('Gastos Gerais'!$C$4:$C$1005)))</f>
        <v>0</v>
      </c>
      <c r="BW18" s="74">
        <f>IF($B18="",0,SUMPRODUCT(-('Gastos Gerais'!$F$4:$F$1005='Gastos das Atividades'!$B18),-('Gastos das Atividades'!BW$3&gt;='Gastos Gerais'!$D$4:$D$1005),-('Gastos das Atividades'!BW$3&lt;='Gastos Gerais'!$E$4:$E$1005),-('Gastos Gerais'!$C$4:$C$1005)))</f>
        <v>0</v>
      </c>
      <c r="BX18" s="74">
        <f>IF($B18="",0,SUMPRODUCT(-('Gastos Gerais'!$F$4:$F$1005='Gastos das Atividades'!$B18),-('Gastos das Atividades'!BX$3&gt;='Gastos Gerais'!$D$4:$D$1005),-('Gastos das Atividades'!BX$3&lt;='Gastos Gerais'!$E$4:$E$1005),-('Gastos Gerais'!$C$4:$C$1005)))</f>
        <v>0</v>
      </c>
    </row>
    <row r="19" spans="1:76" hidden="1" x14ac:dyDescent="0.2">
      <c r="A19" s="141">
        <v>16</v>
      </c>
      <c r="B19" s="159"/>
      <c r="C19" s="301">
        <v>0</v>
      </c>
      <c r="D19" s="352">
        <f t="shared" si="9"/>
        <v>0</v>
      </c>
      <c r="E19" s="139">
        <f t="shared" si="10"/>
        <v>0</v>
      </c>
      <c r="F19" s="74">
        <f t="shared" si="2"/>
        <v>0</v>
      </c>
      <c r="G19" s="74">
        <f t="shared" si="2"/>
        <v>0</v>
      </c>
      <c r="H19" s="74">
        <f t="shared" si="2"/>
        <v>0</v>
      </c>
      <c r="I19" s="74">
        <f t="shared" si="2"/>
        <v>0</v>
      </c>
      <c r="J19" s="140">
        <f t="shared" si="3"/>
        <v>0</v>
      </c>
      <c r="K19" s="77">
        <f t="shared" si="4"/>
        <v>0</v>
      </c>
      <c r="L19" s="77">
        <f t="shared" si="5"/>
        <v>0</v>
      </c>
      <c r="M19" s="77">
        <f t="shared" si="6"/>
        <v>0</v>
      </c>
      <c r="N19" s="77">
        <f t="shared" si="11"/>
        <v>0</v>
      </c>
      <c r="O19" s="77">
        <f t="shared" si="12"/>
        <v>0</v>
      </c>
      <c r="P19" s="205">
        <f t="shared" si="8"/>
        <v>0</v>
      </c>
      <c r="Q19" s="74">
        <f>IF($B19="",0,SUMPRODUCT(-('Gastos Gerais'!$F$4:$F$1005='Gastos das Atividades'!$B19),-('Gastos das Atividades'!Q$3&gt;='Gastos Gerais'!$D$4:$D$1005),-('Gastos das Atividades'!Q$3&lt;='Gastos Gerais'!$E$4:$E$1005),-('Gastos Gerais'!$C$4:$C$1005)))</f>
        <v>0</v>
      </c>
      <c r="R19" s="74">
        <f>IF($B19="",0,SUMPRODUCT(-('Gastos Gerais'!$F$4:$F$1005='Gastos das Atividades'!$B19),-('Gastos das Atividades'!R$3&gt;='Gastos Gerais'!$D$4:$D$1005),-('Gastos das Atividades'!R$3&lt;='Gastos Gerais'!$E$4:$E$1005),-('Gastos Gerais'!$C$4:$C$1005)))</f>
        <v>0</v>
      </c>
      <c r="S19" s="74">
        <f>IF($B19="",0,SUMPRODUCT(-('Gastos Gerais'!$F$4:$F$1005='Gastos das Atividades'!$B19),-('Gastos das Atividades'!S$3&gt;='Gastos Gerais'!$D$4:$D$1005),-('Gastos das Atividades'!S$3&lt;='Gastos Gerais'!$E$4:$E$1005),-('Gastos Gerais'!$C$4:$C$1005)))</f>
        <v>0</v>
      </c>
      <c r="T19" s="74">
        <f>IF($B19="",0,SUMPRODUCT(-('Gastos Gerais'!$F$4:$F$1005='Gastos das Atividades'!$B19),-('Gastos das Atividades'!T$3&gt;='Gastos Gerais'!$D$4:$D$1005),-('Gastos das Atividades'!T$3&lt;='Gastos Gerais'!$E$4:$E$1005),-('Gastos Gerais'!$C$4:$C$1005)))</f>
        <v>0</v>
      </c>
      <c r="U19" s="74">
        <f>IF($B19="",0,SUMPRODUCT(-('Gastos Gerais'!$F$4:$F$1005='Gastos das Atividades'!$B19),-('Gastos das Atividades'!U$3&gt;='Gastos Gerais'!$D$4:$D$1005),-('Gastos das Atividades'!U$3&lt;='Gastos Gerais'!$E$4:$E$1005),-('Gastos Gerais'!$C$4:$C$1005)))</f>
        <v>0</v>
      </c>
      <c r="V19" s="74">
        <f>IF($B19="",0,SUMPRODUCT(-('Gastos Gerais'!$F$4:$F$1005='Gastos das Atividades'!$B19),-('Gastos das Atividades'!V$3&gt;='Gastos Gerais'!$D$4:$D$1005),-('Gastos das Atividades'!V$3&lt;='Gastos Gerais'!$E$4:$E$1005),-('Gastos Gerais'!$C$4:$C$1005)))</f>
        <v>0</v>
      </c>
      <c r="W19" s="74">
        <f>IF($B19="",0,SUMPRODUCT(-('Gastos Gerais'!$F$4:$F$1005='Gastos das Atividades'!$B19),-('Gastos das Atividades'!W$3&gt;='Gastos Gerais'!$D$4:$D$1005),-('Gastos das Atividades'!W$3&lt;='Gastos Gerais'!$E$4:$E$1005),-('Gastos Gerais'!$C$4:$C$1005)))</f>
        <v>0</v>
      </c>
      <c r="X19" s="74">
        <f>IF($B19="",0,SUMPRODUCT(-('Gastos Gerais'!$F$4:$F$1005='Gastos das Atividades'!$B19),-('Gastos das Atividades'!X$3&gt;='Gastos Gerais'!$D$4:$D$1005),-('Gastos das Atividades'!X$3&lt;='Gastos Gerais'!$E$4:$E$1005),-('Gastos Gerais'!$C$4:$C$1005)))</f>
        <v>0</v>
      </c>
      <c r="Y19" s="74">
        <f>IF($B19="",0,SUMPRODUCT(-('Gastos Gerais'!$F$4:$F$1005='Gastos das Atividades'!$B19),-('Gastos das Atividades'!Y$3&gt;='Gastos Gerais'!$D$4:$D$1005),-('Gastos das Atividades'!Y$3&lt;='Gastos Gerais'!$E$4:$E$1005),-('Gastos Gerais'!$C$4:$C$1005)))</f>
        <v>0</v>
      </c>
      <c r="Z19" s="74">
        <f>IF($B19="",0,SUMPRODUCT(-('Gastos Gerais'!$F$4:$F$1005='Gastos das Atividades'!$B19),-('Gastos das Atividades'!Z$3&gt;='Gastos Gerais'!$D$4:$D$1005),-('Gastos das Atividades'!Z$3&lt;='Gastos Gerais'!$E$4:$E$1005),-('Gastos Gerais'!$C$4:$C$1005)))</f>
        <v>0</v>
      </c>
      <c r="AA19" s="74">
        <f>IF($B19="",0,SUMPRODUCT(-('Gastos Gerais'!$F$4:$F$1005='Gastos das Atividades'!$B19),-('Gastos das Atividades'!AA$3&gt;='Gastos Gerais'!$D$4:$D$1005),-('Gastos das Atividades'!AA$3&lt;='Gastos Gerais'!$E$4:$E$1005),-('Gastos Gerais'!$C$4:$C$1005)))</f>
        <v>0</v>
      </c>
      <c r="AB19" s="74">
        <f>IF($B19="",0,SUMPRODUCT(-('Gastos Gerais'!$F$4:$F$1005='Gastos das Atividades'!$B19),-('Gastos das Atividades'!AB$3&gt;='Gastos Gerais'!$D$4:$D$1005),-('Gastos das Atividades'!AB$3&lt;='Gastos Gerais'!$E$4:$E$1005),-('Gastos Gerais'!$C$4:$C$1005)))</f>
        <v>0</v>
      </c>
      <c r="AC19" s="74">
        <f>IF($B19="",0,SUMPRODUCT(-('Gastos Gerais'!$F$4:$F$1005='Gastos das Atividades'!$B19),-('Gastos das Atividades'!AC$3&gt;='Gastos Gerais'!$D$4:$D$1005),-('Gastos das Atividades'!AC$3&lt;='Gastos Gerais'!$E$4:$E$1005),-('Gastos Gerais'!$C$4:$C$1005)))</f>
        <v>0</v>
      </c>
      <c r="AD19" s="74">
        <f>IF($B19="",0,SUMPRODUCT(-('Gastos Gerais'!$F$4:$F$1005='Gastos das Atividades'!$B19),-('Gastos das Atividades'!AD$3&gt;='Gastos Gerais'!$D$4:$D$1005),-('Gastos das Atividades'!AD$3&lt;='Gastos Gerais'!$E$4:$E$1005),-('Gastos Gerais'!$C$4:$C$1005)))</f>
        <v>0</v>
      </c>
      <c r="AE19" s="74">
        <f>IF($B19="",0,SUMPRODUCT(-('Gastos Gerais'!$F$4:$F$1005='Gastos das Atividades'!$B19),-('Gastos das Atividades'!AE$3&gt;='Gastos Gerais'!$D$4:$D$1005),-('Gastos das Atividades'!AE$3&lt;='Gastos Gerais'!$E$4:$E$1005),-('Gastos Gerais'!$C$4:$C$1005)))</f>
        <v>0</v>
      </c>
      <c r="AF19" s="74">
        <f>IF($B19="",0,SUMPRODUCT(-('Gastos Gerais'!$F$4:$F$1005='Gastos das Atividades'!$B19),-('Gastos das Atividades'!AF$3&gt;='Gastos Gerais'!$D$4:$D$1005),-('Gastos das Atividades'!AF$3&lt;='Gastos Gerais'!$E$4:$E$1005),-('Gastos Gerais'!$C$4:$C$1005)))</f>
        <v>0</v>
      </c>
      <c r="AG19" s="74">
        <f>IF($B19="",0,SUMPRODUCT(-('Gastos Gerais'!$F$4:$F$1005='Gastos das Atividades'!$B19),-('Gastos das Atividades'!AG$3&gt;='Gastos Gerais'!$D$4:$D$1005),-('Gastos das Atividades'!AG$3&lt;='Gastos Gerais'!$E$4:$E$1005),-('Gastos Gerais'!$C$4:$C$1005)))</f>
        <v>0</v>
      </c>
      <c r="AH19" s="74">
        <f>IF($B19="",0,SUMPRODUCT(-('Gastos Gerais'!$F$4:$F$1005='Gastos das Atividades'!$B19),-('Gastos das Atividades'!AH$3&gt;='Gastos Gerais'!$D$4:$D$1005),-('Gastos das Atividades'!AH$3&lt;='Gastos Gerais'!$E$4:$E$1005),-('Gastos Gerais'!$C$4:$C$1005)))</f>
        <v>0</v>
      </c>
      <c r="AI19" s="74">
        <f>IF($B19="",0,SUMPRODUCT(-('Gastos Gerais'!$F$4:$F$1005='Gastos das Atividades'!$B19),-('Gastos das Atividades'!AI$3&gt;='Gastos Gerais'!$D$4:$D$1005),-('Gastos das Atividades'!AI$3&lt;='Gastos Gerais'!$E$4:$E$1005),-('Gastos Gerais'!$C$4:$C$1005)))</f>
        <v>0</v>
      </c>
      <c r="AJ19" s="74">
        <f>IF($B19="",0,SUMPRODUCT(-('Gastos Gerais'!$F$4:$F$1005='Gastos das Atividades'!$B19),-('Gastos das Atividades'!AJ$3&gt;='Gastos Gerais'!$D$4:$D$1005),-('Gastos das Atividades'!AJ$3&lt;='Gastos Gerais'!$E$4:$E$1005),-('Gastos Gerais'!$C$4:$C$1005)))</f>
        <v>0</v>
      </c>
      <c r="AK19" s="74">
        <f>IF($B19="",0,SUMPRODUCT(-('Gastos Gerais'!$F$4:$F$1005='Gastos das Atividades'!$B19),-('Gastos das Atividades'!AK$3&gt;='Gastos Gerais'!$D$4:$D$1005),-('Gastos das Atividades'!AK$3&lt;='Gastos Gerais'!$E$4:$E$1005),-('Gastos Gerais'!$C$4:$C$1005)))</f>
        <v>0</v>
      </c>
      <c r="AL19" s="74">
        <f>IF($B19="",0,SUMPRODUCT(-('Gastos Gerais'!$F$4:$F$1005='Gastos das Atividades'!$B19),-('Gastos das Atividades'!AL$3&gt;='Gastos Gerais'!$D$4:$D$1005),-('Gastos das Atividades'!AL$3&lt;='Gastos Gerais'!$E$4:$E$1005),-('Gastos Gerais'!$C$4:$C$1005)))</f>
        <v>0</v>
      </c>
      <c r="AM19" s="74">
        <f>IF($B19="",0,SUMPRODUCT(-('Gastos Gerais'!$F$4:$F$1005='Gastos das Atividades'!$B19),-('Gastos das Atividades'!AM$3&gt;='Gastos Gerais'!$D$4:$D$1005),-('Gastos das Atividades'!AM$3&lt;='Gastos Gerais'!$E$4:$E$1005),-('Gastos Gerais'!$C$4:$C$1005)))</f>
        <v>0</v>
      </c>
      <c r="AN19" s="74">
        <f>IF($B19="",0,SUMPRODUCT(-('Gastos Gerais'!$F$4:$F$1005='Gastos das Atividades'!$B19),-('Gastos das Atividades'!AN$3&gt;='Gastos Gerais'!$D$4:$D$1005),-('Gastos das Atividades'!AN$3&lt;='Gastos Gerais'!$E$4:$E$1005),-('Gastos Gerais'!$C$4:$C$1005)))</f>
        <v>0</v>
      </c>
      <c r="AO19" s="74">
        <f>IF($B19="",0,SUMPRODUCT(-('Gastos Gerais'!$F$4:$F$1005='Gastos das Atividades'!$B19),-('Gastos das Atividades'!AO$3&gt;='Gastos Gerais'!$D$4:$D$1005),-('Gastos das Atividades'!AO$3&lt;='Gastos Gerais'!$E$4:$E$1005),-('Gastos Gerais'!$C$4:$C$1005)))</f>
        <v>0</v>
      </c>
      <c r="AP19" s="74">
        <f>IF($B19="",0,SUMPRODUCT(-('Gastos Gerais'!$F$4:$F$1005='Gastos das Atividades'!$B19),-('Gastos das Atividades'!AP$3&gt;='Gastos Gerais'!$D$4:$D$1005),-('Gastos das Atividades'!AP$3&lt;='Gastos Gerais'!$E$4:$E$1005),-('Gastos Gerais'!$C$4:$C$1005)))</f>
        <v>0</v>
      </c>
      <c r="AQ19" s="74">
        <f>IF($B19="",0,SUMPRODUCT(-('Gastos Gerais'!$F$4:$F$1005='Gastos das Atividades'!$B19),-('Gastos das Atividades'!AQ$3&gt;='Gastos Gerais'!$D$4:$D$1005),-('Gastos das Atividades'!AQ$3&lt;='Gastos Gerais'!$E$4:$E$1005),-('Gastos Gerais'!$C$4:$C$1005)))</f>
        <v>0</v>
      </c>
      <c r="AR19" s="74">
        <f>IF($B19="",0,SUMPRODUCT(-('Gastos Gerais'!$F$4:$F$1005='Gastos das Atividades'!$B19),-('Gastos das Atividades'!AR$3&gt;='Gastos Gerais'!$D$4:$D$1005),-('Gastos das Atividades'!AR$3&lt;='Gastos Gerais'!$E$4:$E$1005),-('Gastos Gerais'!$C$4:$C$1005)))</f>
        <v>0</v>
      </c>
      <c r="AS19" s="74">
        <f>IF($B19="",0,SUMPRODUCT(-('Gastos Gerais'!$F$4:$F$1005='Gastos das Atividades'!$B19),-('Gastos das Atividades'!AS$3&gt;='Gastos Gerais'!$D$4:$D$1005),-('Gastos das Atividades'!AS$3&lt;='Gastos Gerais'!$E$4:$E$1005),-('Gastos Gerais'!$C$4:$C$1005)))</f>
        <v>0</v>
      </c>
      <c r="AT19" s="74">
        <f>IF($B19="",0,SUMPRODUCT(-('Gastos Gerais'!$F$4:$F$1005='Gastos das Atividades'!$B19),-('Gastos das Atividades'!AT$3&gt;='Gastos Gerais'!$D$4:$D$1005),-('Gastos das Atividades'!AT$3&lt;='Gastos Gerais'!$E$4:$E$1005),-('Gastos Gerais'!$C$4:$C$1005)))</f>
        <v>0</v>
      </c>
      <c r="AU19" s="74">
        <f>IF($B19="",0,SUMPRODUCT(-('Gastos Gerais'!$F$4:$F$1005='Gastos das Atividades'!$B19),-('Gastos das Atividades'!AU$3&gt;='Gastos Gerais'!$D$4:$D$1005),-('Gastos das Atividades'!AU$3&lt;='Gastos Gerais'!$E$4:$E$1005),-('Gastos Gerais'!$C$4:$C$1005)))</f>
        <v>0</v>
      </c>
      <c r="AV19" s="74">
        <f>IF($B19="",0,SUMPRODUCT(-('Gastos Gerais'!$F$4:$F$1005='Gastos das Atividades'!$B19),-('Gastos das Atividades'!AV$3&gt;='Gastos Gerais'!$D$4:$D$1005),-('Gastos das Atividades'!AV$3&lt;='Gastos Gerais'!$E$4:$E$1005),-('Gastos Gerais'!$C$4:$C$1005)))</f>
        <v>0</v>
      </c>
      <c r="AW19" s="74">
        <f>IF($B19="",0,SUMPRODUCT(-('Gastos Gerais'!$F$4:$F$1005='Gastos das Atividades'!$B19),-('Gastos das Atividades'!AW$3&gt;='Gastos Gerais'!$D$4:$D$1005),-('Gastos das Atividades'!AW$3&lt;='Gastos Gerais'!$E$4:$E$1005),-('Gastos Gerais'!$C$4:$C$1005)))</f>
        <v>0</v>
      </c>
      <c r="AX19" s="74">
        <f>IF($B19="",0,SUMPRODUCT(-('Gastos Gerais'!$F$4:$F$1005='Gastos das Atividades'!$B19),-('Gastos das Atividades'!AX$3&gt;='Gastos Gerais'!$D$4:$D$1005),-('Gastos das Atividades'!AX$3&lt;='Gastos Gerais'!$E$4:$E$1005),-('Gastos Gerais'!$C$4:$C$1005)))</f>
        <v>0</v>
      </c>
      <c r="AY19" s="74">
        <f>IF($B19="",0,SUMPRODUCT(-('Gastos Gerais'!$F$4:$F$1005='Gastos das Atividades'!$B19),-('Gastos das Atividades'!AY$3&gt;='Gastos Gerais'!$D$4:$D$1005),-('Gastos das Atividades'!AY$3&lt;='Gastos Gerais'!$E$4:$E$1005),-('Gastos Gerais'!$C$4:$C$1005)))</f>
        <v>0</v>
      </c>
      <c r="AZ19" s="74">
        <f>IF($B19="",0,SUMPRODUCT(-('Gastos Gerais'!$F$4:$F$1005='Gastos das Atividades'!$B19),-('Gastos das Atividades'!AZ$3&gt;='Gastos Gerais'!$D$4:$D$1005),-('Gastos das Atividades'!AZ$3&lt;='Gastos Gerais'!$E$4:$E$1005),-('Gastos Gerais'!$C$4:$C$1005)))</f>
        <v>0</v>
      </c>
      <c r="BA19" s="74">
        <f>IF($B19="",0,SUMPRODUCT(-('Gastos Gerais'!$F$4:$F$1005='Gastos das Atividades'!$B19),-('Gastos das Atividades'!BA$3&gt;='Gastos Gerais'!$D$4:$D$1005),-('Gastos das Atividades'!BA$3&lt;='Gastos Gerais'!$E$4:$E$1005),-('Gastos Gerais'!$C$4:$C$1005)))</f>
        <v>0</v>
      </c>
      <c r="BB19" s="74">
        <f>IF($B19="",0,SUMPRODUCT(-('Gastos Gerais'!$F$4:$F$1005='Gastos das Atividades'!$B19),-('Gastos das Atividades'!BB$3&gt;='Gastos Gerais'!$D$4:$D$1005),-('Gastos das Atividades'!BB$3&lt;='Gastos Gerais'!$E$4:$E$1005),-('Gastos Gerais'!$C$4:$C$1005)))</f>
        <v>0</v>
      </c>
      <c r="BC19" s="74">
        <f>IF($B19="",0,SUMPRODUCT(-('Gastos Gerais'!$F$4:$F$1005='Gastos das Atividades'!$B19),-('Gastos das Atividades'!BC$3&gt;='Gastos Gerais'!$D$4:$D$1005),-('Gastos das Atividades'!BC$3&lt;='Gastos Gerais'!$E$4:$E$1005),-('Gastos Gerais'!$C$4:$C$1005)))</f>
        <v>0</v>
      </c>
      <c r="BD19" s="74">
        <f>IF($B19="",0,SUMPRODUCT(-('Gastos Gerais'!$F$4:$F$1005='Gastos das Atividades'!$B19),-('Gastos das Atividades'!BD$3&gt;='Gastos Gerais'!$D$4:$D$1005),-('Gastos das Atividades'!BD$3&lt;='Gastos Gerais'!$E$4:$E$1005),-('Gastos Gerais'!$C$4:$C$1005)))</f>
        <v>0</v>
      </c>
      <c r="BE19" s="74">
        <f>IF($B19="",0,SUMPRODUCT(-('Gastos Gerais'!$F$4:$F$1005='Gastos das Atividades'!$B19),-('Gastos das Atividades'!BE$3&gt;='Gastos Gerais'!$D$4:$D$1005),-('Gastos das Atividades'!BE$3&lt;='Gastos Gerais'!$E$4:$E$1005),-('Gastos Gerais'!$C$4:$C$1005)))</f>
        <v>0</v>
      </c>
      <c r="BF19" s="74">
        <f>IF($B19="",0,SUMPRODUCT(-('Gastos Gerais'!$F$4:$F$1005='Gastos das Atividades'!$B19),-('Gastos das Atividades'!BF$3&gt;='Gastos Gerais'!$D$4:$D$1005),-('Gastos das Atividades'!BF$3&lt;='Gastos Gerais'!$E$4:$E$1005),-('Gastos Gerais'!$C$4:$C$1005)))</f>
        <v>0</v>
      </c>
      <c r="BG19" s="74">
        <f>IF($B19="",0,SUMPRODUCT(-('Gastos Gerais'!$F$4:$F$1005='Gastos das Atividades'!$B19),-('Gastos das Atividades'!BG$3&gt;='Gastos Gerais'!$D$4:$D$1005),-('Gastos das Atividades'!BG$3&lt;='Gastos Gerais'!$E$4:$E$1005),-('Gastos Gerais'!$C$4:$C$1005)))</f>
        <v>0</v>
      </c>
      <c r="BH19" s="74">
        <f>IF($B19="",0,SUMPRODUCT(-('Gastos Gerais'!$F$4:$F$1005='Gastos das Atividades'!$B19),-('Gastos das Atividades'!BH$3&gt;='Gastos Gerais'!$D$4:$D$1005),-('Gastos das Atividades'!BH$3&lt;='Gastos Gerais'!$E$4:$E$1005),-('Gastos Gerais'!$C$4:$C$1005)))</f>
        <v>0</v>
      </c>
      <c r="BI19" s="74">
        <f>IF($B19="",0,SUMPRODUCT(-('Gastos Gerais'!$F$4:$F$1005='Gastos das Atividades'!$B19),-('Gastos das Atividades'!BI$3&gt;='Gastos Gerais'!$D$4:$D$1005),-('Gastos das Atividades'!BI$3&lt;='Gastos Gerais'!$E$4:$E$1005),-('Gastos Gerais'!$C$4:$C$1005)))</f>
        <v>0</v>
      </c>
      <c r="BJ19" s="74">
        <f>IF($B19="",0,SUMPRODUCT(-('Gastos Gerais'!$F$4:$F$1005='Gastos das Atividades'!$B19),-('Gastos das Atividades'!BJ$3&gt;='Gastos Gerais'!$D$4:$D$1005),-('Gastos das Atividades'!BJ$3&lt;='Gastos Gerais'!$E$4:$E$1005),-('Gastos Gerais'!$C$4:$C$1005)))</f>
        <v>0</v>
      </c>
      <c r="BK19" s="74">
        <f>IF($B19="",0,SUMPRODUCT(-('Gastos Gerais'!$F$4:$F$1005='Gastos das Atividades'!$B19),-('Gastos das Atividades'!BK$3&gt;='Gastos Gerais'!$D$4:$D$1005),-('Gastos das Atividades'!BK$3&lt;='Gastos Gerais'!$E$4:$E$1005),-('Gastos Gerais'!$C$4:$C$1005)))</f>
        <v>0</v>
      </c>
      <c r="BL19" s="74">
        <f>IF($B19="",0,SUMPRODUCT(-('Gastos Gerais'!$F$4:$F$1005='Gastos das Atividades'!$B19),-('Gastos das Atividades'!BL$3&gt;='Gastos Gerais'!$D$4:$D$1005),-('Gastos das Atividades'!BL$3&lt;='Gastos Gerais'!$E$4:$E$1005),-('Gastos Gerais'!$C$4:$C$1005)))</f>
        <v>0</v>
      </c>
      <c r="BM19" s="74">
        <f>IF($B19="",0,SUMPRODUCT(-('Gastos Gerais'!$F$4:$F$1005='Gastos das Atividades'!$B19),-('Gastos das Atividades'!BM$3&gt;='Gastos Gerais'!$D$4:$D$1005),-('Gastos das Atividades'!BM$3&lt;='Gastos Gerais'!$E$4:$E$1005),-('Gastos Gerais'!$C$4:$C$1005)))</f>
        <v>0</v>
      </c>
      <c r="BN19" s="74">
        <f>IF($B19="",0,SUMPRODUCT(-('Gastos Gerais'!$F$4:$F$1005='Gastos das Atividades'!$B19),-('Gastos das Atividades'!BN$3&gt;='Gastos Gerais'!$D$4:$D$1005),-('Gastos das Atividades'!BN$3&lt;='Gastos Gerais'!$E$4:$E$1005),-('Gastos Gerais'!$C$4:$C$1005)))</f>
        <v>0</v>
      </c>
      <c r="BO19" s="74">
        <f>IF($B19="",0,SUMPRODUCT(-('Gastos Gerais'!$F$4:$F$1005='Gastos das Atividades'!$B19),-('Gastos das Atividades'!BO$3&gt;='Gastos Gerais'!$D$4:$D$1005),-('Gastos das Atividades'!BO$3&lt;='Gastos Gerais'!$E$4:$E$1005),-('Gastos Gerais'!$C$4:$C$1005)))</f>
        <v>0</v>
      </c>
      <c r="BP19" s="74">
        <f>IF($B19="",0,SUMPRODUCT(-('Gastos Gerais'!$F$4:$F$1005='Gastos das Atividades'!$B19),-('Gastos das Atividades'!BP$3&gt;='Gastos Gerais'!$D$4:$D$1005),-('Gastos das Atividades'!BP$3&lt;='Gastos Gerais'!$E$4:$E$1005),-('Gastos Gerais'!$C$4:$C$1005)))</f>
        <v>0</v>
      </c>
      <c r="BQ19" s="74">
        <f>IF($B19="",0,SUMPRODUCT(-('Gastos Gerais'!$F$4:$F$1005='Gastos das Atividades'!$B19),-('Gastos das Atividades'!BQ$3&gt;='Gastos Gerais'!$D$4:$D$1005),-('Gastos das Atividades'!BQ$3&lt;='Gastos Gerais'!$E$4:$E$1005),-('Gastos Gerais'!$C$4:$C$1005)))</f>
        <v>0</v>
      </c>
      <c r="BR19" s="74">
        <f>IF($B19="",0,SUMPRODUCT(-('Gastos Gerais'!$F$4:$F$1005='Gastos das Atividades'!$B19),-('Gastos das Atividades'!BR$3&gt;='Gastos Gerais'!$D$4:$D$1005),-('Gastos das Atividades'!BR$3&lt;='Gastos Gerais'!$E$4:$E$1005),-('Gastos Gerais'!$C$4:$C$1005)))</f>
        <v>0</v>
      </c>
      <c r="BS19" s="74">
        <f>IF($B19="",0,SUMPRODUCT(-('Gastos Gerais'!$F$4:$F$1005='Gastos das Atividades'!$B19),-('Gastos das Atividades'!BS$3&gt;='Gastos Gerais'!$D$4:$D$1005),-('Gastos das Atividades'!BS$3&lt;='Gastos Gerais'!$E$4:$E$1005),-('Gastos Gerais'!$C$4:$C$1005)))</f>
        <v>0</v>
      </c>
      <c r="BT19" s="74">
        <f>IF($B19="",0,SUMPRODUCT(-('Gastos Gerais'!$F$4:$F$1005='Gastos das Atividades'!$B19),-('Gastos das Atividades'!BT$3&gt;='Gastos Gerais'!$D$4:$D$1005),-('Gastos das Atividades'!BT$3&lt;='Gastos Gerais'!$E$4:$E$1005),-('Gastos Gerais'!$C$4:$C$1005)))</f>
        <v>0</v>
      </c>
      <c r="BU19" s="74">
        <f>IF($B19="",0,SUMPRODUCT(-('Gastos Gerais'!$F$4:$F$1005='Gastos das Atividades'!$B19),-('Gastos das Atividades'!BU$3&gt;='Gastos Gerais'!$D$4:$D$1005),-('Gastos das Atividades'!BU$3&lt;='Gastos Gerais'!$E$4:$E$1005),-('Gastos Gerais'!$C$4:$C$1005)))</f>
        <v>0</v>
      </c>
      <c r="BV19" s="74">
        <f>IF($B19="",0,SUMPRODUCT(-('Gastos Gerais'!$F$4:$F$1005='Gastos das Atividades'!$B19),-('Gastos das Atividades'!BV$3&gt;='Gastos Gerais'!$D$4:$D$1005),-('Gastos das Atividades'!BV$3&lt;='Gastos Gerais'!$E$4:$E$1005),-('Gastos Gerais'!$C$4:$C$1005)))</f>
        <v>0</v>
      </c>
      <c r="BW19" s="74">
        <f>IF($B19="",0,SUMPRODUCT(-('Gastos Gerais'!$F$4:$F$1005='Gastos das Atividades'!$B19),-('Gastos das Atividades'!BW$3&gt;='Gastos Gerais'!$D$4:$D$1005),-('Gastos das Atividades'!BW$3&lt;='Gastos Gerais'!$E$4:$E$1005),-('Gastos Gerais'!$C$4:$C$1005)))</f>
        <v>0</v>
      </c>
      <c r="BX19" s="74">
        <f>IF($B19="",0,SUMPRODUCT(-('Gastos Gerais'!$F$4:$F$1005='Gastos das Atividades'!$B19),-('Gastos das Atividades'!BX$3&gt;='Gastos Gerais'!$D$4:$D$1005),-('Gastos das Atividades'!BX$3&lt;='Gastos Gerais'!$E$4:$E$1005),-('Gastos Gerais'!$C$4:$C$1005)))</f>
        <v>0</v>
      </c>
    </row>
    <row r="20" spans="1:76" hidden="1" x14ac:dyDescent="0.2">
      <c r="A20" s="141">
        <v>17</v>
      </c>
      <c r="B20" s="159"/>
      <c r="C20" s="301">
        <v>0</v>
      </c>
      <c r="D20" s="352">
        <f t="shared" si="9"/>
        <v>0</v>
      </c>
      <c r="E20" s="139">
        <f t="shared" si="10"/>
        <v>0</v>
      </c>
      <c r="F20" s="74">
        <f t="shared" si="2"/>
        <v>0</v>
      </c>
      <c r="G20" s="74">
        <f t="shared" si="2"/>
        <v>0</v>
      </c>
      <c r="H20" s="74">
        <f t="shared" si="2"/>
        <v>0</v>
      </c>
      <c r="I20" s="74">
        <f t="shared" si="2"/>
        <v>0</v>
      </c>
      <c r="J20" s="140">
        <f t="shared" si="3"/>
        <v>0</v>
      </c>
      <c r="K20" s="77">
        <f t="shared" si="4"/>
        <v>0</v>
      </c>
      <c r="L20" s="77">
        <f t="shared" si="5"/>
        <v>0</v>
      </c>
      <c r="M20" s="77">
        <f t="shared" si="6"/>
        <v>0</v>
      </c>
      <c r="N20" s="77">
        <f t="shared" si="11"/>
        <v>0</v>
      </c>
      <c r="O20" s="77">
        <f t="shared" si="12"/>
        <v>0</v>
      </c>
      <c r="P20" s="205">
        <f t="shared" si="8"/>
        <v>0</v>
      </c>
      <c r="Q20" s="74">
        <f>IF($B20="",0,SUMPRODUCT(-('Gastos Gerais'!$F$4:$F$1005='Gastos das Atividades'!$B20),-('Gastos das Atividades'!Q$3&gt;='Gastos Gerais'!$D$4:$D$1005),-('Gastos das Atividades'!Q$3&lt;='Gastos Gerais'!$E$4:$E$1005),-('Gastos Gerais'!$C$4:$C$1005)))</f>
        <v>0</v>
      </c>
      <c r="R20" s="74">
        <f>IF($B20="",0,SUMPRODUCT(-('Gastos Gerais'!$F$4:$F$1005='Gastos das Atividades'!$B20),-('Gastos das Atividades'!R$3&gt;='Gastos Gerais'!$D$4:$D$1005),-('Gastos das Atividades'!R$3&lt;='Gastos Gerais'!$E$4:$E$1005),-('Gastos Gerais'!$C$4:$C$1005)))</f>
        <v>0</v>
      </c>
      <c r="S20" s="74">
        <f>IF($B20="",0,SUMPRODUCT(-('Gastos Gerais'!$F$4:$F$1005='Gastos das Atividades'!$B20),-('Gastos das Atividades'!S$3&gt;='Gastos Gerais'!$D$4:$D$1005),-('Gastos das Atividades'!S$3&lt;='Gastos Gerais'!$E$4:$E$1005),-('Gastos Gerais'!$C$4:$C$1005)))</f>
        <v>0</v>
      </c>
      <c r="T20" s="74">
        <f>IF($B20="",0,SUMPRODUCT(-('Gastos Gerais'!$F$4:$F$1005='Gastos das Atividades'!$B20),-('Gastos das Atividades'!T$3&gt;='Gastos Gerais'!$D$4:$D$1005),-('Gastos das Atividades'!T$3&lt;='Gastos Gerais'!$E$4:$E$1005),-('Gastos Gerais'!$C$4:$C$1005)))</f>
        <v>0</v>
      </c>
      <c r="U20" s="74">
        <f>IF($B20="",0,SUMPRODUCT(-('Gastos Gerais'!$F$4:$F$1005='Gastos das Atividades'!$B20),-('Gastos das Atividades'!U$3&gt;='Gastos Gerais'!$D$4:$D$1005),-('Gastos das Atividades'!U$3&lt;='Gastos Gerais'!$E$4:$E$1005),-('Gastos Gerais'!$C$4:$C$1005)))</f>
        <v>0</v>
      </c>
      <c r="V20" s="74">
        <f>IF($B20="",0,SUMPRODUCT(-('Gastos Gerais'!$F$4:$F$1005='Gastos das Atividades'!$B20),-('Gastos das Atividades'!V$3&gt;='Gastos Gerais'!$D$4:$D$1005),-('Gastos das Atividades'!V$3&lt;='Gastos Gerais'!$E$4:$E$1005),-('Gastos Gerais'!$C$4:$C$1005)))</f>
        <v>0</v>
      </c>
      <c r="W20" s="74">
        <f>IF($B20="",0,SUMPRODUCT(-('Gastos Gerais'!$F$4:$F$1005='Gastos das Atividades'!$B20),-('Gastos das Atividades'!W$3&gt;='Gastos Gerais'!$D$4:$D$1005),-('Gastos das Atividades'!W$3&lt;='Gastos Gerais'!$E$4:$E$1005),-('Gastos Gerais'!$C$4:$C$1005)))</f>
        <v>0</v>
      </c>
      <c r="X20" s="74">
        <f>IF($B20="",0,SUMPRODUCT(-('Gastos Gerais'!$F$4:$F$1005='Gastos das Atividades'!$B20),-('Gastos das Atividades'!X$3&gt;='Gastos Gerais'!$D$4:$D$1005),-('Gastos das Atividades'!X$3&lt;='Gastos Gerais'!$E$4:$E$1005),-('Gastos Gerais'!$C$4:$C$1005)))</f>
        <v>0</v>
      </c>
      <c r="Y20" s="74">
        <f>IF($B20="",0,SUMPRODUCT(-('Gastos Gerais'!$F$4:$F$1005='Gastos das Atividades'!$B20),-('Gastos das Atividades'!Y$3&gt;='Gastos Gerais'!$D$4:$D$1005),-('Gastos das Atividades'!Y$3&lt;='Gastos Gerais'!$E$4:$E$1005),-('Gastos Gerais'!$C$4:$C$1005)))</f>
        <v>0</v>
      </c>
      <c r="Z20" s="74">
        <f>IF($B20="",0,SUMPRODUCT(-('Gastos Gerais'!$F$4:$F$1005='Gastos das Atividades'!$B20),-('Gastos das Atividades'!Z$3&gt;='Gastos Gerais'!$D$4:$D$1005),-('Gastos das Atividades'!Z$3&lt;='Gastos Gerais'!$E$4:$E$1005),-('Gastos Gerais'!$C$4:$C$1005)))</f>
        <v>0</v>
      </c>
      <c r="AA20" s="74">
        <f>IF($B20="",0,SUMPRODUCT(-('Gastos Gerais'!$F$4:$F$1005='Gastos das Atividades'!$B20),-('Gastos das Atividades'!AA$3&gt;='Gastos Gerais'!$D$4:$D$1005),-('Gastos das Atividades'!AA$3&lt;='Gastos Gerais'!$E$4:$E$1005),-('Gastos Gerais'!$C$4:$C$1005)))</f>
        <v>0</v>
      </c>
      <c r="AB20" s="74">
        <f>IF($B20="",0,SUMPRODUCT(-('Gastos Gerais'!$F$4:$F$1005='Gastos das Atividades'!$B20),-('Gastos das Atividades'!AB$3&gt;='Gastos Gerais'!$D$4:$D$1005),-('Gastos das Atividades'!AB$3&lt;='Gastos Gerais'!$E$4:$E$1005),-('Gastos Gerais'!$C$4:$C$1005)))</f>
        <v>0</v>
      </c>
      <c r="AC20" s="74">
        <f>IF($B20="",0,SUMPRODUCT(-('Gastos Gerais'!$F$4:$F$1005='Gastos das Atividades'!$B20),-('Gastos das Atividades'!AC$3&gt;='Gastos Gerais'!$D$4:$D$1005),-('Gastos das Atividades'!AC$3&lt;='Gastos Gerais'!$E$4:$E$1005),-('Gastos Gerais'!$C$4:$C$1005)))</f>
        <v>0</v>
      </c>
      <c r="AD20" s="74">
        <f>IF($B20="",0,SUMPRODUCT(-('Gastos Gerais'!$F$4:$F$1005='Gastos das Atividades'!$B20),-('Gastos das Atividades'!AD$3&gt;='Gastos Gerais'!$D$4:$D$1005),-('Gastos das Atividades'!AD$3&lt;='Gastos Gerais'!$E$4:$E$1005),-('Gastos Gerais'!$C$4:$C$1005)))</f>
        <v>0</v>
      </c>
      <c r="AE20" s="74">
        <f>IF($B20="",0,SUMPRODUCT(-('Gastos Gerais'!$F$4:$F$1005='Gastos das Atividades'!$B20),-('Gastos das Atividades'!AE$3&gt;='Gastos Gerais'!$D$4:$D$1005),-('Gastos das Atividades'!AE$3&lt;='Gastos Gerais'!$E$4:$E$1005),-('Gastos Gerais'!$C$4:$C$1005)))</f>
        <v>0</v>
      </c>
      <c r="AF20" s="74">
        <f>IF($B20="",0,SUMPRODUCT(-('Gastos Gerais'!$F$4:$F$1005='Gastos das Atividades'!$B20),-('Gastos das Atividades'!AF$3&gt;='Gastos Gerais'!$D$4:$D$1005),-('Gastos das Atividades'!AF$3&lt;='Gastos Gerais'!$E$4:$E$1005),-('Gastos Gerais'!$C$4:$C$1005)))</f>
        <v>0</v>
      </c>
      <c r="AG20" s="74">
        <f>IF($B20="",0,SUMPRODUCT(-('Gastos Gerais'!$F$4:$F$1005='Gastos das Atividades'!$B20),-('Gastos das Atividades'!AG$3&gt;='Gastos Gerais'!$D$4:$D$1005),-('Gastos das Atividades'!AG$3&lt;='Gastos Gerais'!$E$4:$E$1005),-('Gastos Gerais'!$C$4:$C$1005)))</f>
        <v>0</v>
      </c>
      <c r="AH20" s="74">
        <f>IF($B20="",0,SUMPRODUCT(-('Gastos Gerais'!$F$4:$F$1005='Gastos das Atividades'!$B20),-('Gastos das Atividades'!AH$3&gt;='Gastos Gerais'!$D$4:$D$1005),-('Gastos das Atividades'!AH$3&lt;='Gastos Gerais'!$E$4:$E$1005),-('Gastos Gerais'!$C$4:$C$1005)))</f>
        <v>0</v>
      </c>
      <c r="AI20" s="74">
        <f>IF($B20="",0,SUMPRODUCT(-('Gastos Gerais'!$F$4:$F$1005='Gastos das Atividades'!$B20),-('Gastos das Atividades'!AI$3&gt;='Gastos Gerais'!$D$4:$D$1005),-('Gastos das Atividades'!AI$3&lt;='Gastos Gerais'!$E$4:$E$1005),-('Gastos Gerais'!$C$4:$C$1005)))</f>
        <v>0</v>
      </c>
      <c r="AJ20" s="74">
        <f>IF($B20="",0,SUMPRODUCT(-('Gastos Gerais'!$F$4:$F$1005='Gastos das Atividades'!$B20),-('Gastos das Atividades'!AJ$3&gt;='Gastos Gerais'!$D$4:$D$1005),-('Gastos das Atividades'!AJ$3&lt;='Gastos Gerais'!$E$4:$E$1005),-('Gastos Gerais'!$C$4:$C$1005)))</f>
        <v>0</v>
      </c>
      <c r="AK20" s="74">
        <f>IF($B20="",0,SUMPRODUCT(-('Gastos Gerais'!$F$4:$F$1005='Gastos das Atividades'!$B20),-('Gastos das Atividades'!AK$3&gt;='Gastos Gerais'!$D$4:$D$1005),-('Gastos das Atividades'!AK$3&lt;='Gastos Gerais'!$E$4:$E$1005),-('Gastos Gerais'!$C$4:$C$1005)))</f>
        <v>0</v>
      </c>
      <c r="AL20" s="74">
        <f>IF($B20="",0,SUMPRODUCT(-('Gastos Gerais'!$F$4:$F$1005='Gastos das Atividades'!$B20),-('Gastos das Atividades'!AL$3&gt;='Gastos Gerais'!$D$4:$D$1005),-('Gastos das Atividades'!AL$3&lt;='Gastos Gerais'!$E$4:$E$1005),-('Gastos Gerais'!$C$4:$C$1005)))</f>
        <v>0</v>
      </c>
      <c r="AM20" s="74">
        <f>IF($B20="",0,SUMPRODUCT(-('Gastos Gerais'!$F$4:$F$1005='Gastos das Atividades'!$B20),-('Gastos das Atividades'!AM$3&gt;='Gastos Gerais'!$D$4:$D$1005),-('Gastos das Atividades'!AM$3&lt;='Gastos Gerais'!$E$4:$E$1005),-('Gastos Gerais'!$C$4:$C$1005)))</f>
        <v>0</v>
      </c>
      <c r="AN20" s="74">
        <f>IF($B20="",0,SUMPRODUCT(-('Gastos Gerais'!$F$4:$F$1005='Gastos das Atividades'!$B20),-('Gastos das Atividades'!AN$3&gt;='Gastos Gerais'!$D$4:$D$1005),-('Gastos das Atividades'!AN$3&lt;='Gastos Gerais'!$E$4:$E$1005),-('Gastos Gerais'!$C$4:$C$1005)))</f>
        <v>0</v>
      </c>
      <c r="AO20" s="74">
        <f>IF($B20="",0,SUMPRODUCT(-('Gastos Gerais'!$F$4:$F$1005='Gastos das Atividades'!$B20),-('Gastos das Atividades'!AO$3&gt;='Gastos Gerais'!$D$4:$D$1005),-('Gastos das Atividades'!AO$3&lt;='Gastos Gerais'!$E$4:$E$1005),-('Gastos Gerais'!$C$4:$C$1005)))</f>
        <v>0</v>
      </c>
      <c r="AP20" s="74">
        <f>IF($B20="",0,SUMPRODUCT(-('Gastos Gerais'!$F$4:$F$1005='Gastos das Atividades'!$B20),-('Gastos das Atividades'!AP$3&gt;='Gastos Gerais'!$D$4:$D$1005),-('Gastos das Atividades'!AP$3&lt;='Gastos Gerais'!$E$4:$E$1005),-('Gastos Gerais'!$C$4:$C$1005)))</f>
        <v>0</v>
      </c>
      <c r="AQ20" s="74">
        <f>IF($B20="",0,SUMPRODUCT(-('Gastos Gerais'!$F$4:$F$1005='Gastos das Atividades'!$B20),-('Gastos das Atividades'!AQ$3&gt;='Gastos Gerais'!$D$4:$D$1005),-('Gastos das Atividades'!AQ$3&lt;='Gastos Gerais'!$E$4:$E$1005),-('Gastos Gerais'!$C$4:$C$1005)))</f>
        <v>0</v>
      </c>
      <c r="AR20" s="74">
        <f>IF($B20="",0,SUMPRODUCT(-('Gastos Gerais'!$F$4:$F$1005='Gastos das Atividades'!$B20),-('Gastos das Atividades'!AR$3&gt;='Gastos Gerais'!$D$4:$D$1005),-('Gastos das Atividades'!AR$3&lt;='Gastos Gerais'!$E$4:$E$1005),-('Gastos Gerais'!$C$4:$C$1005)))</f>
        <v>0</v>
      </c>
      <c r="AS20" s="74">
        <f>IF($B20="",0,SUMPRODUCT(-('Gastos Gerais'!$F$4:$F$1005='Gastos das Atividades'!$B20),-('Gastos das Atividades'!AS$3&gt;='Gastos Gerais'!$D$4:$D$1005),-('Gastos das Atividades'!AS$3&lt;='Gastos Gerais'!$E$4:$E$1005),-('Gastos Gerais'!$C$4:$C$1005)))</f>
        <v>0</v>
      </c>
      <c r="AT20" s="74">
        <f>IF($B20="",0,SUMPRODUCT(-('Gastos Gerais'!$F$4:$F$1005='Gastos das Atividades'!$B20),-('Gastos das Atividades'!AT$3&gt;='Gastos Gerais'!$D$4:$D$1005),-('Gastos das Atividades'!AT$3&lt;='Gastos Gerais'!$E$4:$E$1005),-('Gastos Gerais'!$C$4:$C$1005)))</f>
        <v>0</v>
      </c>
      <c r="AU20" s="74">
        <f>IF($B20="",0,SUMPRODUCT(-('Gastos Gerais'!$F$4:$F$1005='Gastos das Atividades'!$B20),-('Gastos das Atividades'!AU$3&gt;='Gastos Gerais'!$D$4:$D$1005),-('Gastos das Atividades'!AU$3&lt;='Gastos Gerais'!$E$4:$E$1005),-('Gastos Gerais'!$C$4:$C$1005)))</f>
        <v>0</v>
      </c>
      <c r="AV20" s="74">
        <f>IF($B20="",0,SUMPRODUCT(-('Gastos Gerais'!$F$4:$F$1005='Gastos das Atividades'!$B20),-('Gastos das Atividades'!AV$3&gt;='Gastos Gerais'!$D$4:$D$1005),-('Gastos das Atividades'!AV$3&lt;='Gastos Gerais'!$E$4:$E$1005),-('Gastos Gerais'!$C$4:$C$1005)))</f>
        <v>0</v>
      </c>
      <c r="AW20" s="74">
        <f>IF($B20="",0,SUMPRODUCT(-('Gastos Gerais'!$F$4:$F$1005='Gastos das Atividades'!$B20),-('Gastos das Atividades'!AW$3&gt;='Gastos Gerais'!$D$4:$D$1005),-('Gastos das Atividades'!AW$3&lt;='Gastos Gerais'!$E$4:$E$1005),-('Gastos Gerais'!$C$4:$C$1005)))</f>
        <v>0</v>
      </c>
      <c r="AX20" s="74">
        <f>IF($B20="",0,SUMPRODUCT(-('Gastos Gerais'!$F$4:$F$1005='Gastos das Atividades'!$B20),-('Gastos das Atividades'!AX$3&gt;='Gastos Gerais'!$D$4:$D$1005),-('Gastos das Atividades'!AX$3&lt;='Gastos Gerais'!$E$4:$E$1005),-('Gastos Gerais'!$C$4:$C$1005)))</f>
        <v>0</v>
      </c>
      <c r="AY20" s="74">
        <f>IF($B20="",0,SUMPRODUCT(-('Gastos Gerais'!$F$4:$F$1005='Gastos das Atividades'!$B20),-('Gastos das Atividades'!AY$3&gt;='Gastos Gerais'!$D$4:$D$1005),-('Gastos das Atividades'!AY$3&lt;='Gastos Gerais'!$E$4:$E$1005),-('Gastos Gerais'!$C$4:$C$1005)))</f>
        <v>0</v>
      </c>
      <c r="AZ20" s="74">
        <f>IF($B20="",0,SUMPRODUCT(-('Gastos Gerais'!$F$4:$F$1005='Gastos das Atividades'!$B20),-('Gastos das Atividades'!AZ$3&gt;='Gastos Gerais'!$D$4:$D$1005),-('Gastos das Atividades'!AZ$3&lt;='Gastos Gerais'!$E$4:$E$1005),-('Gastos Gerais'!$C$4:$C$1005)))</f>
        <v>0</v>
      </c>
      <c r="BA20" s="74">
        <f>IF($B20="",0,SUMPRODUCT(-('Gastos Gerais'!$F$4:$F$1005='Gastos das Atividades'!$B20),-('Gastos das Atividades'!BA$3&gt;='Gastos Gerais'!$D$4:$D$1005),-('Gastos das Atividades'!BA$3&lt;='Gastos Gerais'!$E$4:$E$1005),-('Gastos Gerais'!$C$4:$C$1005)))</f>
        <v>0</v>
      </c>
      <c r="BB20" s="74">
        <f>IF($B20="",0,SUMPRODUCT(-('Gastos Gerais'!$F$4:$F$1005='Gastos das Atividades'!$B20),-('Gastos das Atividades'!BB$3&gt;='Gastos Gerais'!$D$4:$D$1005),-('Gastos das Atividades'!BB$3&lt;='Gastos Gerais'!$E$4:$E$1005),-('Gastos Gerais'!$C$4:$C$1005)))</f>
        <v>0</v>
      </c>
      <c r="BC20" s="74">
        <f>IF($B20="",0,SUMPRODUCT(-('Gastos Gerais'!$F$4:$F$1005='Gastos das Atividades'!$B20),-('Gastos das Atividades'!BC$3&gt;='Gastos Gerais'!$D$4:$D$1005),-('Gastos das Atividades'!BC$3&lt;='Gastos Gerais'!$E$4:$E$1005),-('Gastos Gerais'!$C$4:$C$1005)))</f>
        <v>0</v>
      </c>
      <c r="BD20" s="74">
        <f>IF($B20="",0,SUMPRODUCT(-('Gastos Gerais'!$F$4:$F$1005='Gastos das Atividades'!$B20),-('Gastos das Atividades'!BD$3&gt;='Gastos Gerais'!$D$4:$D$1005),-('Gastos das Atividades'!BD$3&lt;='Gastos Gerais'!$E$4:$E$1005),-('Gastos Gerais'!$C$4:$C$1005)))</f>
        <v>0</v>
      </c>
      <c r="BE20" s="74">
        <f>IF($B20="",0,SUMPRODUCT(-('Gastos Gerais'!$F$4:$F$1005='Gastos das Atividades'!$B20),-('Gastos das Atividades'!BE$3&gt;='Gastos Gerais'!$D$4:$D$1005),-('Gastos das Atividades'!BE$3&lt;='Gastos Gerais'!$E$4:$E$1005),-('Gastos Gerais'!$C$4:$C$1005)))</f>
        <v>0</v>
      </c>
      <c r="BF20" s="74">
        <f>IF($B20="",0,SUMPRODUCT(-('Gastos Gerais'!$F$4:$F$1005='Gastos das Atividades'!$B20),-('Gastos das Atividades'!BF$3&gt;='Gastos Gerais'!$D$4:$D$1005),-('Gastos das Atividades'!BF$3&lt;='Gastos Gerais'!$E$4:$E$1005),-('Gastos Gerais'!$C$4:$C$1005)))</f>
        <v>0</v>
      </c>
      <c r="BG20" s="74">
        <f>IF($B20="",0,SUMPRODUCT(-('Gastos Gerais'!$F$4:$F$1005='Gastos das Atividades'!$B20),-('Gastos das Atividades'!BG$3&gt;='Gastos Gerais'!$D$4:$D$1005),-('Gastos das Atividades'!BG$3&lt;='Gastos Gerais'!$E$4:$E$1005),-('Gastos Gerais'!$C$4:$C$1005)))</f>
        <v>0</v>
      </c>
      <c r="BH20" s="74">
        <f>IF($B20="",0,SUMPRODUCT(-('Gastos Gerais'!$F$4:$F$1005='Gastos das Atividades'!$B20),-('Gastos das Atividades'!BH$3&gt;='Gastos Gerais'!$D$4:$D$1005),-('Gastos das Atividades'!BH$3&lt;='Gastos Gerais'!$E$4:$E$1005),-('Gastos Gerais'!$C$4:$C$1005)))</f>
        <v>0</v>
      </c>
      <c r="BI20" s="74">
        <f>IF($B20="",0,SUMPRODUCT(-('Gastos Gerais'!$F$4:$F$1005='Gastos das Atividades'!$B20),-('Gastos das Atividades'!BI$3&gt;='Gastos Gerais'!$D$4:$D$1005),-('Gastos das Atividades'!BI$3&lt;='Gastos Gerais'!$E$4:$E$1005),-('Gastos Gerais'!$C$4:$C$1005)))</f>
        <v>0</v>
      </c>
      <c r="BJ20" s="74">
        <f>IF($B20="",0,SUMPRODUCT(-('Gastos Gerais'!$F$4:$F$1005='Gastos das Atividades'!$B20),-('Gastos das Atividades'!BJ$3&gt;='Gastos Gerais'!$D$4:$D$1005),-('Gastos das Atividades'!BJ$3&lt;='Gastos Gerais'!$E$4:$E$1005),-('Gastos Gerais'!$C$4:$C$1005)))</f>
        <v>0</v>
      </c>
      <c r="BK20" s="74">
        <f>IF($B20="",0,SUMPRODUCT(-('Gastos Gerais'!$F$4:$F$1005='Gastos das Atividades'!$B20),-('Gastos das Atividades'!BK$3&gt;='Gastos Gerais'!$D$4:$D$1005),-('Gastos das Atividades'!BK$3&lt;='Gastos Gerais'!$E$4:$E$1005),-('Gastos Gerais'!$C$4:$C$1005)))</f>
        <v>0</v>
      </c>
      <c r="BL20" s="74">
        <f>IF($B20="",0,SUMPRODUCT(-('Gastos Gerais'!$F$4:$F$1005='Gastos das Atividades'!$B20),-('Gastos das Atividades'!BL$3&gt;='Gastos Gerais'!$D$4:$D$1005),-('Gastos das Atividades'!BL$3&lt;='Gastos Gerais'!$E$4:$E$1005),-('Gastos Gerais'!$C$4:$C$1005)))</f>
        <v>0</v>
      </c>
      <c r="BM20" s="74">
        <f>IF($B20="",0,SUMPRODUCT(-('Gastos Gerais'!$F$4:$F$1005='Gastos das Atividades'!$B20),-('Gastos das Atividades'!BM$3&gt;='Gastos Gerais'!$D$4:$D$1005),-('Gastos das Atividades'!BM$3&lt;='Gastos Gerais'!$E$4:$E$1005),-('Gastos Gerais'!$C$4:$C$1005)))</f>
        <v>0</v>
      </c>
      <c r="BN20" s="74">
        <f>IF($B20="",0,SUMPRODUCT(-('Gastos Gerais'!$F$4:$F$1005='Gastos das Atividades'!$B20),-('Gastos das Atividades'!BN$3&gt;='Gastos Gerais'!$D$4:$D$1005),-('Gastos das Atividades'!BN$3&lt;='Gastos Gerais'!$E$4:$E$1005),-('Gastos Gerais'!$C$4:$C$1005)))</f>
        <v>0</v>
      </c>
      <c r="BO20" s="74">
        <f>IF($B20="",0,SUMPRODUCT(-('Gastos Gerais'!$F$4:$F$1005='Gastos das Atividades'!$B20),-('Gastos das Atividades'!BO$3&gt;='Gastos Gerais'!$D$4:$D$1005),-('Gastos das Atividades'!BO$3&lt;='Gastos Gerais'!$E$4:$E$1005),-('Gastos Gerais'!$C$4:$C$1005)))</f>
        <v>0</v>
      </c>
      <c r="BP20" s="74">
        <f>IF($B20="",0,SUMPRODUCT(-('Gastos Gerais'!$F$4:$F$1005='Gastos das Atividades'!$B20),-('Gastos das Atividades'!BP$3&gt;='Gastos Gerais'!$D$4:$D$1005),-('Gastos das Atividades'!BP$3&lt;='Gastos Gerais'!$E$4:$E$1005),-('Gastos Gerais'!$C$4:$C$1005)))</f>
        <v>0</v>
      </c>
      <c r="BQ20" s="74">
        <f>IF($B20="",0,SUMPRODUCT(-('Gastos Gerais'!$F$4:$F$1005='Gastos das Atividades'!$B20),-('Gastos das Atividades'!BQ$3&gt;='Gastos Gerais'!$D$4:$D$1005),-('Gastos das Atividades'!BQ$3&lt;='Gastos Gerais'!$E$4:$E$1005),-('Gastos Gerais'!$C$4:$C$1005)))</f>
        <v>0</v>
      </c>
      <c r="BR20" s="74">
        <f>IF($B20="",0,SUMPRODUCT(-('Gastos Gerais'!$F$4:$F$1005='Gastos das Atividades'!$B20),-('Gastos das Atividades'!BR$3&gt;='Gastos Gerais'!$D$4:$D$1005),-('Gastos das Atividades'!BR$3&lt;='Gastos Gerais'!$E$4:$E$1005),-('Gastos Gerais'!$C$4:$C$1005)))</f>
        <v>0</v>
      </c>
      <c r="BS20" s="74">
        <f>IF($B20="",0,SUMPRODUCT(-('Gastos Gerais'!$F$4:$F$1005='Gastos das Atividades'!$B20),-('Gastos das Atividades'!BS$3&gt;='Gastos Gerais'!$D$4:$D$1005),-('Gastos das Atividades'!BS$3&lt;='Gastos Gerais'!$E$4:$E$1005),-('Gastos Gerais'!$C$4:$C$1005)))</f>
        <v>0</v>
      </c>
      <c r="BT20" s="74">
        <f>IF($B20="",0,SUMPRODUCT(-('Gastos Gerais'!$F$4:$F$1005='Gastos das Atividades'!$B20),-('Gastos das Atividades'!BT$3&gt;='Gastos Gerais'!$D$4:$D$1005),-('Gastos das Atividades'!BT$3&lt;='Gastos Gerais'!$E$4:$E$1005),-('Gastos Gerais'!$C$4:$C$1005)))</f>
        <v>0</v>
      </c>
      <c r="BU20" s="74">
        <f>IF($B20="",0,SUMPRODUCT(-('Gastos Gerais'!$F$4:$F$1005='Gastos das Atividades'!$B20),-('Gastos das Atividades'!BU$3&gt;='Gastos Gerais'!$D$4:$D$1005),-('Gastos das Atividades'!BU$3&lt;='Gastos Gerais'!$E$4:$E$1005),-('Gastos Gerais'!$C$4:$C$1005)))</f>
        <v>0</v>
      </c>
      <c r="BV20" s="74">
        <f>IF($B20="",0,SUMPRODUCT(-('Gastos Gerais'!$F$4:$F$1005='Gastos das Atividades'!$B20),-('Gastos das Atividades'!BV$3&gt;='Gastos Gerais'!$D$4:$D$1005),-('Gastos das Atividades'!BV$3&lt;='Gastos Gerais'!$E$4:$E$1005),-('Gastos Gerais'!$C$4:$C$1005)))</f>
        <v>0</v>
      </c>
      <c r="BW20" s="74">
        <f>IF($B20="",0,SUMPRODUCT(-('Gastos Gerais'!$F$4:$F$1005='Gastos das Atividades'!$B20),-('Gastos das Atividades'!BW$3&gt;='Gastos Gerais'!$D$4:$D$1005),-('Gastos das Atividades'!BW$3&lt;='Gastos Gerais'!$E$4:$E$1005),-('Gastos Gerais'!$C$4:$C$1005)))</f>
        <v>0</v>
      </c>
      <c r="BX20" s="74">
        <f>IF($B20="",0,SUMPRODUCT(-('Gastos Gerais'!$F$4:$F$1005='Gastos das Atividades'!$B20),-('Gastos das Atividades'!BX$3&gt;='Gastos Gerais'!$D$4:$D$1005),-('Gastos das Atividades'!BX$3&lt;='Gastos Gerais'!$E$4:$E$1005),-('Gastos Gerais'!$C$4:$C$1005)))</f>
        <v>0</v>
      </c>
    </row>
    <row r="21" spans="1:76" hidden="1" x14ac:dyDescent="0.2">
      <c r="A21" s="141">
        <v>18</v>
      </c>
      <c r="B21" s="159"/>
      <c r="C21" s="301">
        <v>0</v>
      </c>
      <c r="D21" s="352">
        <f t="shared" si="9"/>
        <v>0</v>
      </c>
      <c r="E21" s="139">
        <f t="shared" si="10"/>
        <v>0</v>
      </c>
      <c r="F21" s="74">
        <f t="shared" si="2"/>
        <v>0</v>
      </c>
      <c r="G21" s="74">
        <f t="shared" si="2"/>
        <v>0</v>
      </c>
      <c r="H21" s="74">
        <f t="shared" si="2"/>
        <v>0</v>
      </c>
      <c r="I21" s="74">
        <f t="shared" si="2"/>
        <v>0</v>
      </c>
      <c r="J21" s="140">
        <f t="shared" si="3"/>
        <v>0</v>
      </c>
      <c r="K21" s="77">
        <f t="shared" si="4"/>
        <v>0</v>
      </c>
      <c r="L21" s="77">
        <f t="shared" si="5"/>
        <v>0</v>
      </c>
      <c r="M21" s="77">
        <f t="shared" si="6"/>
        <v>0</v>
      </c>
      <c r="N21" s="77">
        <f t="shared" si="11"/>
        <v>0</v>
      </c>
      <c r="O21" s="77">
        <f t="shared" si="12"/>
        <v>0</v>
      </c>
      <c r="P21" s="205">
        <f t="shared" si="8"/>
        <v>0</v>
      </c>
      <c r="Q21" s="74">
        <f>IF($B21="",0,SUMPRODUCT(-('Gastos Gerais'!$F$4:$F$1005='Gastos das Atividades'!$B21),-('Gastos das Atividades'!Q$3&gt;='Gastos Gerais'!$D$4:$D$1005),-('Gastos das Atividades'!Q$3&lt;='Gastos Gerais'!$E$4:$E$1005),-('Gastos Gerais'!$C$4:$C$1005)))</f>
        <v>0</v>
      </c>
      <c r="R21" s="74">
        <f>IF($B21="",0,SUMPRODUCT(-('Gastos Gerais'!$F$4:$F$1005='Gastos das Atividades'!$B21),-('Gastos das Atividades'!R$3&gt;='Gastos Gerais'!$D$4:$D$1005),-('Gastos das Atividades'!R$3&lt;='Gastos Gerais'!$E$4:$E$1005),-('Gastos Gerais'!$C$4:$C$1005)))</f>
        <v>0</v>
      </c>
      <c r="S21" s="74">
        <f>IF($B21="",0,SUMPRODUCT(-('Gastos Gerais'!$F$4:$F$1005='Gastos das Atividades'!$B21),-('Gastos das Atividades'!S$3&gt;='Gastos Gerais'!$D$4:$D$1005),-('Gastos das Atividades'!S$3&lt;='Gastos Gerais'!$E$4:$E$1005),-('Gastos Gerais'!$C$4:$C$1005)))</f>
        <v>0</v>
      </c>
      <c r="T21" s="74">
        <f>IF($B21="",0,SUMPRODUCT(-('Gastos Gerais'!$F$4:$F$1005='Gastos das Atividades'!$B21),-('Gastos das Atividades'!T$3&gt;='Gastos Gerais'!$D$4:$D$1005),-('Gastos das Atividades'!T$3&lt;='Gastos Gerais'!$E$4:$E$1005),-('Gastos Gerais'!$C$4:$C$1005)))</f>
        <v>0</v>
      </c>
      <c r="U21" s="74">
        <f>IF($B21="",0,SUMPRODUCT(-('Gastos Gerais'!$F$4:$F$1005='Gastos das Atividades'!$B21),-('Gastos das Atividades'!U$3&gt;='Gastos Gerais'!$D$4:$D$1005),-('Gastos das Atividades'!U$3&lt;='Gastos Gerais'!$E$4:$E$1005),-('Gastos Gerais'!$C$4:$C$1005)))</f>
        <v>0</v>
      </c>
      <c r="V21" s="74">
        <f>IF($B21="",0,SUMPRODUCT(-('Gastos Gerais'!$F$4:$F$1005='Gastos das Atividades'!$B21),-('Gastos das Atividades'!V$3&gt;='Gastos Gerais'!$D$4:$D$1005),-('Gastos das Atividades'!V$3&lt;='Gastos Gerais'!$E$4:$E$1005),-('Gastos Gerais'!$C$4:$C$1005)))</f>
        <v>0</v>
      </c>
      <c r="W21" s="74">
        <f>IF($B21="",0,SUMPRODUCT(-('Gastos Gerais'!$F$4:$F$1005='Gastos das Atividades'!$B21),-('Gastos das Atividades'!W$3&gt;='Gastos Gerais'!$D$4:$D$1005),-('Gastos das Atividades'!W$3&lt;='Gastos Gerais'!$E$4:$E$1005),-('Gastos Gerais'!$C$4:$C$1005)))</f>
        <v>0</v>
      </c>
      <c r="X21" s="74">
        <f>IF($B21="",0,SUMPRODUCT(-('Gastos Gerais'!$F$4:$F$1005='Gastos das Atividades'!$B21),-('Gastos das Atividades'!X$3&gt;='Gastos Gerais'!$D$4:$D$1005),-('Gastos das Atividades'!X$3&lt;='Gastos Gerais'!$E$4:$E$1005),-('Gastos Gerais'!$C$4:$C$1005)))</f>
        <v>0</v>
      </c>
      <c r="Y21" s="74">
        <f>IF($B21="",0,SUMPRODUCT(-('Gastos Gerais'!$F$4:$F$1005='Gastos das Atividades'!$B21),-('Gastos das Atividades'!Y$3&gt;='Gastos Gerais'!$D$4:$D$1005),-('Gastos das Atividades'!Y$3&lt;='Gastos Gerais'!$E$4:$E$1005),-('Gastos Gerais'!$C$4:$C$1005)))</f>
        <v>0</v>
      </c>
      <c r="Z21" s="74">
        <f>IF($B21="",0,SUMPRODUCT(-('Gastos Gerais'!$F$4:$F$1005='Gastos das Atividades'!$B21),-('Gastos das Atividades'!Z$3&gt;='Gastos Gerais'!$D$4:$D$1005),-('Gastos das Atividades'!Z$3&lt;='Gastos Gerais'!$E$4:$E$1005),-('Gastos Gerais'!$C$4:$C$1005)))</f>
        <v>0</v>
      </c>
      <c r="AA21" s="74">
        <f>IF($B21="",0,SUMPRODUCT(-('Gastos Gerais'!$F$4:$F$1005='Gastos das Atividades'!$B21),-('Gastos das Atividades'!AA$3&gt;='Gastos Gerais'!$D$4:$D$1005),-('Gastos das Atividades'!AA$3&lt;='Gastos Gerais'!$E$4:$E$1005),-('Gastos Gerais'!$C$4:$C$1005)))</f>
        <v>0</v>
      </c>
      <c r="AB21" s="74">
        <f>IF($B21="",0,SUMPRODUCT(-('Gastos Gerais'!$F$4:$F$1005='Gastos das Atividades'!$B21),-('Gastos das Atividades'!AB$3&gt;='Gastos Gerais'!$D$4:$D$1005),-('Gastos das Atividades'!AB$3&lt;='Gastos Gerais'!$E$4:$E$1005),-('Gastos Gerais'!$C$4:$C$1005)))</f>
        <v>0</v>
      </c>
      <c r="AC21" s="74">
        <f>IF($B21="",0,SUMPRODUCT(-('Gastos Gerais'!$F$4:$F$1005='Gastos das Atividades'!$B21),-('Gastos das Atividades'!AC$3&gt;='Gastos Gerais'!$D$4:$D$1005),-('Gastos das Atividades'!AC$3&lt;='Gastos Gerais'!$E$4:$E$1005),-('Gastos Gerais'!$C$4:$C$1005)))</f>
        <v>0</v>
      </c>
      <c r="AD21" s="74">
        <f>IF($B21="",0,SUMPRODUCT(-('Gastos Gerais'!$F$4:$F$1005='Gastos das Atividades'!$B21),-('Gastos das Atividades'!AD$3&gt;='Gastos Gerais'!$D$4:$D$1005),-('Gastos das Atividades'!AD$3&lt;='Gastos Gerais'!$E$4:$E$1005),-('Gastos Gerais'!$C$4:$C$1005)))</f>
        <v>0</v>
      </c>
      <c r="AE21" s="74">
        <f>IF($B21="",0,SUMPRODUCT(-('Gastos Gerais'!$F$4:$F$1005='Gastos das Atividades'!$B21),-('Gastos das Atividades'!AE$3&gt;='Gastos Gerais'!$D$4:$D$1005),-('Gastos das Atividades'!AE$3&lt;='Gastos Gerais'!$E$4:$E$1005),-('Gastos Gerais'!$C$4:$C$1005)))</f>
        <v>0</v>
      </c>
      <c r="AF21" s="74">
        <f>IF($B21="",0,SUMPRODUCT(-('Gastos Gerais'!$F$4:$F$1005='Gastos das Atividades'!$B21),-('Gastos das Atividades'!AF$3&gt;='Gastos Gerais'!$D$4:$D$1005),-('Gastos das Atividades'!AF$3&lt;='Gastos Gerais'!$E$4:$E$1005),-('Gastos Gerais'!$C$4:$C$1005)))</f>
        <v>0</v>
      </c>
      <c r="AG21" s="74">
        <f>IF($B21="",0,SUMPRODUCT(-('Gastos Gerais'!$F$4:$F$1005='Gastos das Atividades'!$B21),-('Gastos das Atividades'!AG$3&gt;='Gastos Gerais'!$D$4:$D$1005),-('Gastos das Atividades'!AG$3&lt;='Gastos Gerais'!$E$4:$E$1005),-('Gastos Gerais'!$C$4:$C$1005)))</f>
        <v>0</v>
      </c>
      <c r="AH21" s="74">
        <f>IF($B21="",0,SUMPRODUCT(-('Gastos Gerais'!$F$4:$F$1005='Gastos das Atividades'!$B21),-('Gastos das Atividades'!AH$3&gt;='Gastos Gerais'!$D$4:$D$1005),-('Gastos das Atividades'!AH$3&lt;='Gastos Gerais'!$E$4:$E$1005),-('Gastos Gerais'!$C$4:$C$1005)))</f>
        <v>0</v>
      </c>
      <c r="AI21" s="74">
        <f>IF($B21="",0,SUMPRODUCT(-('Gastos Gerais'!$F$4:$F$1005='Gastos das Atividades'!$B21),-('Gastos das Atividades'!AI$3&gt;='Gastos Gerais'!$D$4:$D$1005),-('Gastos das Atividades'!AI$3&lt;='Gastos Gerais'!$E$4:$E$1005),-('Gastos Gerais'!$C$4:$C$1005)))</f>
        <v>0</v>
      </c>
      <c r="AJ21" s="74">
        <f>IF($B21="",0,SUMPRODUCT(-('Gastos Gerais'!$F$4:$F$1005='Gastos das Atividades'!$B21),-('Gastos das Atividades'!AJ$3&gt;='Gastos Gerais'!$D$4:$D$1005),-('Gastos das Atividades'!AJ$3&lt;='Gastos Gerais'!$E$4:$E$1005),-('Gastos Gerais'!$C$4:$C$1005)))</f>
        <v>0</v>
      </c>
      <c r="AK21" s="74">
        <f>IF($B21="",0,SUMPRODUCT(-('Gastos Gerais'!$F$4:$F$1005='Gastos das Atividades'!$B21),-('Gastos das Atividades'!AK$3&gt;='Gastos Gerais'!$D$4:$D$1005),-('Gastos das Atividades'!AK$3&lt;='Gastos Gerais'!$E$4:$E$1005),-('Gastos Gerais'!$C$4:$C$1005)))</f>
        <v>0</v>
      </c>
      <c r="AL21" s="74">
        <f>IF($B21="",0,SUMPRODUCT(-('Gastos Gerais'!$F$4:$F$1005='Gastos das Atividades'!$B21),-('Gastos das Atividades'!AL$3&gt;='Gastos Gerais'!$D$4:$D$1005),-('Gastos das Atividades'!AL$3&lt;='Gastos Gerais'!$E$4:$E$1005),-('Gastos Gerais'!$C$4:$C$1005)))</f>
        <v>0</v>
      </c>
      <c r="AM21" s="74">
        <f>IF($B21="",0,SUMPRODUCT(-('Gastos Gerais'!$F$4:$F$1005='Gastos das Atividades'!$B21),-('Gastos das Atividades'!AM$3&gt;='Gastos Gerais'!$D$4:$D$1005),-('Gastos das Atividades'!AM$3&lt;='Gastos Gerais'!$E$4:$E$1005),-('Gastos Gerais'!$C$4:$C$1005)))</f>
        <v>0</v>
      </c>
      <c r="AN21" s="74">
        <f>IF($B21="",0,SUMPRODUCT(-('Gastos Gerais'!$F$4:$F$1005='Gastos das Atividades'!$B21),-('Gastos das Atividades'!AN$3&gt;='Gastos Gerais'!$D$4:$D$1005),-('Gastos das Atividades'!AN$3&lt;='Gastos Gerais'!$E$4:$E$1005),-('Gastos Gerais'!$C$4:$C$1005)))</f>
        <v>0</v>
      </c>
      <c r="AO21" s="74">
        <f>IF($B21="",0,SUMPRODUCT(-('Gastos Gerais'!$F$4:$F$1005='Gastos das Atividades'!$B21),-('Gastos das Atividades'!AO$3&gt;='Gastos Gerais'!$D$4:$D$1005),-('Gastos das Atividades'!AO$3&lt;='Gastos Gerais'!$E$4:$E$1005),-('Gastos Gerais'!$C$4:$C$1005)))</f>
        <v>0</v>
      </c>
      <c r="AP21" s="74">
        <f>IF($B21="",0,SUMPRODUCT(-('Gastos Gerais'!$F$4:$F$1005='Gastos das Atividades'!$B21),-('Gastos das Atividades'!AP$3&gt;='Gastos Gerais'!$D$4:$D$1005),-('Gastos das Atividades'!AP$3&lt;='Gastos Gerais'!$E$4:$E$1005),-('Gastos Gerais'!$C$4:$C$1005)))</f>
        <v>0</v>
      </c>
      <c r="AQ21" s="74">
        <f>IF($B21="",0,SUMPRODUCT(-('Gastos Gerais'!$F$4:$F$1005='Gastos das Atividades'!$B21),-('Gastos das Atividades'!AQ$3&gt;='Gastos Gerais'!$D$4:$D$1005),-('Gastos das Atividades'!AQ$3&lt;='Gastos Gerais'!$E$4:$E$1005),-('Gastos Gerais'!$C$4:$C$1005)))</f>
        <v>0</v>
      </c>
      <c r="AR21" s="74">
        <f>IF($B21="",0,SUMPRODUCT(-('Gastos Gerais'!$F$4:$F$1005='Gastos das Atividades'!$B21),-('Gastos das Atividades'!AR$3&gt;='Gastos Gerais'!$D$4:$D$1005),-('Gastos das Atividades'!AR$3&lt;='Gastos Gerais'!$E$4:$E$1005),-('Gastos Gerais'!$C$4:$C$1005)))</f>
        <v>0</v>
      </c>
      <c r="AS21" s="74">
        <f>IF($B21="",0,SUMPRODUCT(-('Gastos Gerais'!$F$4:$F$1005='Gastos das Atividades'!$B21),-('Gastos das Atividades'!AS$3&gt;='Gastos Gerais'!$D$4:$D$1005),-('Gastos das Atividades'!AS$3&lt;='Gastos Gerais'!$E$4:$E$1005),-('Gastos Gerais'!$C$4:$C$1005)))</f>
        <v>0</v>
      </c>
      <c r="AT21" s="74">
        <f>IF($B21="",0,SUMPRODUCT(-('Gastos Gerais'!$F$4:$F$1005='Gastos das Atividades'!$B21),-('Gastos das Atividades'!AT$3&gt;='Gastos Gerais'!$D$4:$D$1005),-('Gastos das Atividades'!AT$3&lt;='Gastos Gerais'!$E$4:$E$1005),-('Gastos Gerais'!$C$4:$C$1005)))</f>
        <v>0</v>
      </c>
      <c r="AU21" s="74">
        <f>IF($B21="",0,SUMPRODUCT(-('Gastos Gerais'!$F$4:$F$1005='Gastos das Atividades'!$B21),-('Gastos das Atividades'!AU$3&gt;='Gastos Gerais'!$D$4:$D$1005),-('Gastos das Atividades'!AU$3&lt;='Gastos Gerais'!$E$4:$E$1005),-('Gastos Gerais'!$C$4:$C$1005)))</f>
        <v>0</v>
      </c>
      <c r="AV21" s="74">
        <f>IF($B21="",0,SUMPRODUCT(-('Gastos Gerais'!$F$4:$F$1005='Gastos das Atividades'!$B21),-('Gastos das Atividades'!AV$3&gt;='Gastos Gerais'!$D$4:$D$1005),-('Gastos das Atividades'!AV$3&lt;='Gastos Gerais'!$E$4:$E$1005),-('Gastos Gerais'!$C$4:$C$1005)))</f>
        <v>0</v>
      </c>
      <c r="AW21" s="74">
        <f>IF($B21="",0,SUMPRODUCT(-('Gastos Gerais'!$F$4:$F$1005='Gastos das Atividades'!$B21),-('Gastos das Atividades'!AW$3&gt;='Gastos Gerais'!$D$4:$D$1005),-('Gastos das Atividades'!AW$3&lt;='Gastos Gerais'!$E$4:$E$1005),-('Gastos Gerais'!$C$4:$C$1005)))</f>
        <v>0</v>
      </c>
      <c r="AX21" s="74">
        <f>IF($B21="",0,SUMPRODUCT(-('Gastos Gerais'!$F$4:$F$1005='Gastos das Atividades'!$B21),-('Gastos das Atividades'!AX$3&gt;='Gastos Gerais'!$D$4:$D$1005),-('Gastos das Atividades'!AX$3&lt;='Gastos Gerais'!$E$4:$E$1005),-('Gastos Gerais'!$C$4:$C$1005)))</f>
        <v>0</v>
      </c>
      <c r="AY21" s="74">
        <f>IF($B21="",0,SUMPRODUCT(-('Gastos Gerais'!$F$4:$F$1005='Gastos das Atividades'!$B21),-('Gastos das Atividades'!AY$3&gt;='Gastos Gerais'!$D$4:$D$1005),-('Gastos das Atividades'!AY$3&lt;='Gastos Gerais'!$E$4:$E$1005),-('Gastos Gerais'!$C$4:$C$1005)))</f>
        <v>0</v>
      </c>
      <c r="AZ21" s="74">
        <f>IF($B21="",0,SUMPRODUCT(-('Gastos Gerais'!$F$4:$F$1005='Gastos das Atividades'!$B21),-('Gastos das Atividades'!AZ$3&gt;='Gastos Gerais'!$D$4:$D$1005),-('Gastos das Atividades'!AZ$3&lt;='Gastos Gerais'!$E$4:$E$1005),-('Gastos Gerais'!$C$4:$C$1005)))</f>
        <v>0</v>
      </c>
      <c r="BA21" s="74">
        <f>IF($B21="",0,SUMPRODUCT(-('Gastos Gerais'!$F$4:$F$1005='Gastos das Atividades'!$B21),-('Gastos das Atividades'!BA$3&gt;='Gastos Gerais'!$D$4:$D$1005),-('Gastos das Atividades'!BA$3&lt;='Gastos Gerais'!$E$4:$E$1005),-('Gastos Gerais'!$C$4:$C$1005)))</f>
        <v>0</v>
      </c>
      <c r="BB21" s="74">
        <f>IF($B21="",0,SUMPRODUCT(-('Gastos Gerais'!$F$4:$F$1005='Gastos das Atividades'!$B21),-('Gastos das Atividades'!BB$3&gt;='Gastos Gerais'!$D$4:$D$1005),-('Gastos das Atividades'!BB$3&lt;='Gastos Gerais'!$E$4:$E$1005),-('Gastos Gerais'!$C$4:$C$1005)))</f>
        <v>0</v>
      </c>
      <c r="BC21" s="74">
        <f>IF($B21="",0,SUMPRODUCT(-('Gastos Gerais'!$F$4:$F$1005='Gastos das Atividades'!$B21),-('Gastos das Atividades'!BC$3&gt;='Gastos Gerais'!$D$4:$D$1005),-('Gastos das Atividades'!BC$3&lt;='Gastos Gerais'!$E$4:$E$1005),-('Gastos Gerais'!$C$4:$C$1005)))</f>
        <v>0</v>
      </c>
      <c r="BD21" s="74">
        <f>IF($B21="",0,SUMPRODUCT(-('Gastos Gerais'!$F$4:$F$1005='Gastos das Atividades'!$B21),-('Gastos das Atividades'!BD$3&gt;='Gastos Gerais'!$D$4:$D$1005),-('Gastos das Atividades'!BD$3&lt;='Gastos Gerais'!$E$4:$E$1005),-('Gastos Gerais'!$C$4:$C$1005)))</f>
        <v>0</v>
      </c>
      <c r="BE21" s="74">
        <f>IF($B21="",0,SUMPRODUCT(-('Gastos Gerais'!$F$4:$F$1005='Gastos das Atividades'!$B21),-('Gastos das Atividades'!BE$3&gt;='Gastos Gerais'!$D$4:$D$1005),-('Gastos das Atividades'!BE$3&lt;='Gastos Gerais'!$E$4:$E$1005),-('Gastos Gerais'!$C$4:$C$1005)))</f>
        <v>0</v>
      </c>
      <c r="BF21" s="74">
        <f>IF($B21="",0,SUMPRODUCT(-('Gastos Gerais'!$F$4:$F$1005='Gastos das Atividades'!$B21),-('Gastos das Atividades'!BF$3&gt;='Gastos Gerais'!$D$4:$D$1005),-('Gastos das Atividades'!BF$3&lt;='Gastos Gerais'!$E$4:$E$1005),-('Gastos Gerais'!$C$4:$C$1005)))</f>
        <v>0</v>
      </c>
      <c r="BG21" s="74">
        <f>IF($B21="",0,SUMPRODUCT(-('Gastos Gerais'!$F$4:$F$1005='Gastos das Atividades'!$B21),-('Gastos das Atividades'!BG$3&gt;='Gastos Gerais'!$D$4:$D$1005),-('Gastos das Atividades'!BG$3&lt;='Gastos Gerais'!$E$4:$E$1005),-('Gastos Gerais'!$C$4:$C$1005)))</f>
        <v>0</v>
      </c>
      <c r="BH21" s="74">
        <f>IF($B21="",0,SUMPRODUCT(-('Gastos Gerais'!$F$4:$F$1005='Gastos das Atividades'!$B21),-('Gastos das Atividades'!BH$3&gt;='Gastos Gerais'!$D$4:$D$1005),-('Gastos das Atividades'!BH$3&lt;='Gastos Gerais'!$E$4:$E$1005),-('Gastos Gerais'!$C$4:$C$1005)))</f>
        <v>0</v>
      </c>
      <c r="BI21" s="74">
        <f>IF($B21="",0,SUMPRODUCT(-('Gastos Gerais'!$F$4:$F$1005='Gastos das Atividades'!$B21),-('Gastos das Atividades'!BI$3&gt;='Gastos Gerais'!$D$4:$D$1005),-('Gastos das Atividades'!BI$3&lt;='Gastos Gerais'!$E$4:$E$1005),-('Gastos Gerais'!$C$4:$C$1005)))</f>
        <v>0</v>
      </c>
      <c r="BJ21" s="74">
        <f>IF($B21="",0,SUMPRODUCT(-('Gastos Gerais'!$F$4:$F$1005='Gastos das Atividades'!$B21),-('Gastos das Atividades'!BJ$3&gt;='Gastos Gerais'!$D$4:$D$1005),-('Gastos das Atividades'!BJ$3&lt;='Gastos Gerais'!$E$4:$E$1005),-('Gastos Gerais'!$C$4:$C$1005)))</f>
        <v>0</v>
      </c>
      <c r="BK21" s="74">
        <f>IF($B21="",0,SUMPRODUCT(-('Gastos Gerais'!$F$4:$F$1005='Gastos das Atividades'!$B21),-('Gastos das Atividades'!BK$3&gt;='Gastos Gerais'!$D$4:$D$1005),-('Gastos das Atividades'!BK$3&lt;='Gastos Gerais'!$E$4:$E$1005),-('Gastos Gerais'!$C$4:$C$1005)))</f>
        <v>0</v>
      </c>
      <c r="BL21" s="74">
        <f>IF($B21="",0,SUMPRODUCT(-('Gastos Gerais'!$F$4:$F$1005='Gastos das Atividades'!$B21),-('Gastos das Atividades'!BL$3&gt;='Gastos Gerais'!$D$4:$D$1005),-('Gastos das Atividades'!BL$3&lt;='Gastos Gerais'!$E$4:$E$1005),-('Gastos Gerais'!$C$4:$C$1005)))</f>
        <v>0</v>
      </c>
      <c r="BM21" s="74">
        <f>IF($B21="",0,SUMPRODUCT(-('Gastos Gerais'!$F$4:$F$1005='Gastos das Atividades'!$B21),-('Gastos das Atividades'!BM$3&gt;='Gastos Gerais'!$D$4:$D$1005),-('Gastos das Atividades'!BM$3&lt;='Gastos Gerais'!$E$4:$E$1005),-('Gastos Gerais'!$C$4:$C$1005)))</f>
        <v>0</v>
      </c>
      <c r="BN21" s="74">
        <f>IF($B21="",0,SUMPRODUCT(-('Gastos Gerais'!$F$4:$F$1005='Gastos das Atividades'!$B21),-('Gastos das Atividades'!BN$3&gt;='Gastos Gerais'!$D$4:$D$1005),-('Gastos das Atividades'!BN$3&lt;='Gastos Gerais'!$E$4:$E$1005),-('Gastos Gerais'!$C$4:$C$1005)))</f>
        <v>0</v>
      </c>
      <c r="BO21" s="74">
        <f>IF($B21="",0,SUMPRODUCT(-('Gastos Gerais'!$F$4:$F$1005='Gastos das Atividades'!$B21),-('Gastos das Atividades'!BO$3&gt;='Gastos Gerais'!$D$4:$D$1005),-('Gastos das Atividades'!BO$3&lt;='Gastos Gerais'!$E$4:$E$1005),-('Gastos Gerais'!$C$4:$C$1005)))</f>
        <v>0</v>
      </c>
      <c r="BP21" s="74">
        <f>IF($B21="",0,SUMPRODUCT(-('Gastos Gerais'!$F$4:$F$1005='Gastos das Atividades'!$B21),-('Gastos das Atividades'!BP$3&gt;='Gastos Gerais'!$D$4:$D$1005),-('Gastos das Atividades'!BP$3&lt;='Gastos Gerais'!$E$4:$E$1005),-('Gastos Gerais'!$C$4:$C$1005)))</f>
        <v>0</v>
      </c>
      <c r="BQ21" s="74">
        <f>IF($B21="",0,SUMPRODUCT(-('Gastos Gerais'!$F$4:$F$1005='Gastos das Atividades'!$B21),-('Gastos das Atividades'!BQ$3&gt;='Gastos Gerais'!$D$4:$D$1005),-('Gastos das Atividades'!BQ$3&lt;='Gastos Gerais'!$E$4:$E$1005),-('Gastos Gerais'!$C$4:$C$1005)))</f>
        <v>0</v>
      </c>
      <c r="BR21" s="74">
        <f>IF($B21="",0,SUMPRODUCT(-('Gastos Gerais'!$F$4:$F$1005='Gastos das Atividades'!$B21),-('Gastos das Atividades'!BR$3&gt;='Gastos Gerais'!$D$4:$D$1005),-('Gastos das Atividades'!BR$3&lt;='Gastos Gerais'!$E$4:$E$1005),-('Gastos Gerais'!$C$4:$C$1005)))</f>
        <v>0</v>
      </c>
      <c r="BS21" s="74">
        <f>IF($B21="",0,SUMPRODUCT(-('Gastos Gerais'!$F$4:$F$1005='Gastos das Atividades'!$B21),-('Gastos das Atividades'!BS$3&gt;='Gastos Gerais'!$D$4:$D$1005),-('Gastos das Atividades'!BS$3&lt;='Gastos Gerais'!$E$4:$E$1005),-('Gastos Gerais'!$C$4:$C$1005)))</f>
        <v>0</v>
      </c>
      <c r="BT21" s="74">
        <f>IF($B21="",0,SUMPRODUCT(-('Gastos Gerais'!$F$4:$F$1005='Gastos das Atividades'!$B21),-('Gastos das Atividades'!BT$3&gt;='Gastos Gerais'!$D$4:$D$1005),-('Gastos das Atividades'!BT$3&lt;='Gastos Gerais'!$E$4:$E$1005),-('Gastos Gerais'!$C$4:$C$1005)))</f>
        <v>0</v>
      </c>
      <c r="BU21" s="74">
        <f>IF($B21="",0,SUMPRODUCT(-('Gastos Gerais'!$F$4:$F$1005='Gastos das Atividades'!$B21),-('Gastos das Atividades'!BU$3&gt;='Gastos Gerais'!$D$4:$D$1005),-('Gastos das Atividades'!BU$3&lt;='Gastos Gerais'!$E$4:$E$1005),-('Gastos Gerais'!$C$4:$C$1005)))</f>
        <v>0</v>
      </c>
      <c r="BV21" s="74">
        <f>IF($B21="",0,SUMPRODUCT(-('Gastos Gerais'!$F$4:$F$1005='Gastos das Atividades'!$B21),-('Gastos das Atividades'!BV$3&gt;='Gastos Gerais'!$D$4:$D$1005),-('Gastos das Atividades'!BV$3&lt;='Gastos Gerais'!$E$4:$E$1005),-('Gastos Gerais'!$C$4:$C$1005)))</f>
        <v>0</v>
      </c>
      <c r="BW21" s="74">
        <f>IF($B21="",0,SUMPRODUCT(-('Gastos Gerais'!$F$4:$F$1005='Gastos das Atividades'!$B21),-('Gastos das Atividades'!BW$3&gt;='Gastos Gerais'!$D$4:$D$1005),-('Gastos das Atividades'!BW$3&lt;='Gastos Gerais'!$E$4:$E$1005),-('Gastos Gerais'!$C$4:$C$1005)))</f>
        <v>0</v>
      </c>
      <c r="BX21" s="74">
        <f>IF($B21="",0,SUMPRODUCT(-('Gastos Gerais'!$F$4:$F$1005='Gastos das Atividades'!$B21),-('Gastos das Atividades'!BX$3&gt;='Gastos Gerais'!$D$4:$D$1005),-('Gastos das Atividades'!BX$3&lt;='Gastos Gerais'!$E$4:$E$1005),-('Gastos Gerais'!$C$4:$C$1005)))</f>
        <v>0</v>
      </c>
    </row>
    <row r="22" spans="1:76" hidden="1" x14ac:dyDescent="0.2">
      <c r="A22" s="141">
        <v>19</v>
      </c>
      <c r="B22" s="159"/>
      <c r="C22" s="301">
        <v>0</v>
      </c>
      <c r="D22" s="352">
        <f t="shared" si="9"/>
        <v>0</v>
      </c>
      <c r="E22" s="139">
        <f t="shared" si="10"/>
        <v>0</v>
      </c>
      <c r="F22" s="74">
        <f t="shared" si="2"/>
        <v>0</v>
      </c>
      <c r="G22" s="74">
        <f t="shared" si="2"/>
        <v>0</v>
      </c>
      <c r="H22" s="74">
        <f t="shared" si="2"/>
        <v>0</v>
      </c>
      <c r="I22" s="74">
        <f t="shared" si="2"/>
        <v>0</v>
      </c>
      <c r="J22" s="140">
        <f t="shared" si="3"/>
        <v>0</v>
      </c>
      <c r="K22" s="77">
        <f t="shared" si="4"/>
        <v>0</v>
      </c>
      <c r="L22" s="77">
        <f t="shared" si="5"/>
        <v>0</v>
      </c>
      <c r="M22" s="77">
        <f t="shared" si="6"/>
        <v>0</v>
      </c>
      <c r="N22" s="77">
        <f t="shared" si="11"/>
        <v>0</v>
      </c>
      <c r="O22" s="77">
        <f t="shared" si="12"/>
        <v>0</v>
      </c>
      <c r="P22" s="205">
        <f t="shared" si="8"/>
        <v>0</v>
      </c>
      <c r="Q22" s="74">
        <f>IF($B22="",0,SUMPRODUCT(-('Gastos Gerais'!$F$4:$F$1005='Gastos das Atividades'!$B22),-('Gastos das Atividades'!Q$3&gt;='Gastos Gerais'!$D$4:$D$1005),-('Gastos das Atividades'!Q$3&lt;='Gastos Gerais'!$E$4:$E$1005),-('Gastos Gerais'!$C$4:$C$1005)))</f>
        <v>0</v>
      </c>
      <c r="R22" s="74">
        <f>IF($B22="",0,SUMPRODUCT(-('Gastos Gerais'!$F$4:$F$1005='Gastos das Atividades'!$B22),-('Gastos das Atividades'!R$3&gt;='Gastos Gerais'!$D$4:$D$1005),-('Gastos das Atividades'!R$3&lt;='Gastos Gerais'!$E$4:$E$1005),-('Gastos Gerais'!$C$4:$C$1005)))</f>
        <v>0</v>
      </c>
      <c r="S22" s="74">
        <f>IF($B22="",0,SUMPRODUCT(-('Gastos Gerais'!$F$4:$F$1005='Gastos das Atividades'!$B22),-('Gastos das Atividades'!S$3&gt;='Gastos Gerais'!$D$4:$D$1005),-('Gastos das Atividades'!S$3&lt;='Gastos Gerais'!$E$4:$E$1005),-('Gastos Gerais'!$C$4:$C$1005)))</f>
        <v>0</v>
      </c>
      <c r="T22" s="74">
        <f>IF($B22="",0,SUMPRODUCT(-('Gastos Gerais'!$F$4:$F$1005='Gastos das Atividades'!$B22),-('Gastos das Atividades'!T$3&gt;='Gastos Gerais'!$D$4:$D$1005),-('Gastos das Atividades'!T$3&lt;='Gastos Gerais'!$E$4:$E$1005),-('Gastos Gerais'!$C$4:$C$1005)))</f>
        <v>0</v>
      </c>
      <c r="U22" s="74">
        <f>IF($B22="",0,SUMPRODUCT(-('Gastos Gerais'!$F$4:$F$1005='Gastos das Atividades'!$B22),-('Gastos das Atividades'!U$3&gt;='Gastos Gerais'!$D$4:$D$1005),-('Gastos das Atividades'!U$3&lt;='Gastos Gerais'!$E$4:$E$1005),-('Gastos Gerais'!$C$4:$C$1005)))</f>
        <v>0</v>
      </c>
      <c r="V22" s="74">
        <f>IF($B22="",0,SUMPRODUCT(-('Gastos Gerais'!$F$4:$F$1005='Gastos das Atividades'!$B22),-('Gastos das Atividades'!V$3&gt;='Gastos Gerais'!$D$4:$D$1005),-('Gastos das Atividades'!V$3&lt;='Gastos Gerais'!$E$4:$E$1005),-('Gastos Gerais'!$C$4:$C$1005)))</f>
        <v>0</v>
      </c>
      <c r="W22" s="74">
        <f>IF($B22="",0,SUMPRODUCT(-('Gastos Gerais'!$F$4:$F$1005='Gastos das Atividades'!$B22),-('Gastos das Atividades'!W$3&gt;='Gastos Gerais'!$D$4:$D$1005),-('Gastos das Atividades'!W$3&lt;='Gastos Gerais'!$E$4:$E$1005),-('Gastos Gerais'!$C$4:$C$1005)))</f>
        <v>0</v>
      </c>
      <c r="X22" s="74">
        <f>IF($B22="",0,SUMPRODUCT(-('Gastos Gerais'!$F$4:$F$1005='Gastos das Atividades'!$B22),-('Gastos das Atividades'!X$3&gt;='Gastos Gerais'!$D$4:$D$1005),-('Gastos das Atividades'!X$3&lt;='Gastos Gerais'!$E$4:$E$1005),-('Gastos Gerais'!$C$4:$C$1005)))</f>
        <v>0</v>
      </c>
      <c r="Y22" s="74">
        <f>IF($B22="",0,SUMPRODUCT(-('Gastos Gerais'!$F$4:$F$1005='Gastos das Atividades'!$B22),-('Gastos das Atividades'!Y$3&gt;='Gastos Gerais'!$D$4:$D$1005),-('Gastos das Atividades'!Y$3&lt;='Gastos Gerais'!$E$4:$E$1005),-('Gastos Gerais'!$C$4:$C$1005)))</f>
        <v>0</v>
      </c>
      <c r="Z22" s="74">
        <f>IF($B22="",0,SUMPRODUCT(-('Gastos Gerais'!$F$4:$F$1005='Gastos das Atividades'!$B22),-('Gastos das Atividades'!Z$3&gt;='Gastos Gerais'!$D$4:$D$1005),-('Gastos das Atividades'!Z$3&lt;='Gastos Gerais'!$E$4:$E$1005),-('Gastos Gerais'!$C$4:$C$1005)))</f>
        <v>0</v>
      </c>
      <c r="AA22" s="74">
        <f>IF($B22="",0,SUMPRODUCT(-('Gastos Gerais'!$F$4:$F$1005='Gastos das Atividades'!$B22),-('Gastos das Atividades'!AA$3&gt;='Gastos Gerais'!$D$4:$D$1005),-('Gastos das Atividades'!AA$3&lt;='Gastos Gerais'!$E$4:$E$1005),-('Gastos Gerais'!$C$4:$C$1005)))</f>
        <v>0</v>
      </c>
      <c r="AB22" s="74">
        <f>IF($B22="",0,SUMPRODUCT(-('Gastos Gerais'!$F$4:$F$1005='Gastos das Atividades'!$B22),-('Gastos das Atividades'!AB$3&gt;='Gastos Gerais'!$D$4:$D$1005),-('Gastos das Atividades'!AB$3&lt;='Gastos Gerais'!$E$4:$E$1005),-('Gastos Gerais'!$C$4:$C$1005)))</f>
        <v>0</v>
      </c>
      <c r="AC22" s="74">
        <f>IF($B22="",0,SUMPRODUCT(-('Gastos Gerais'!$F$4:$F$1005='Gastos das Atividades'!$B22),-('Gastos das Atividades'!AC$3&gt;='Gastos Gerais'!$D$4:$D$1005),-('Gastos das Atividades'!AC$3&lt;='Gastos Gerais'!$E$4:$E$1005),-('Gastos Gerais'!$C$4:$C$1005)))</f>
        <v>0</v>
      </c>
      <c r="AD22" s="74">
        <f>IF($B22="",0,SUMPRODUCT(-('Gastos Gerais'!$F$4:$F$1005='Gastos das Atividades'!$B22),-('Gastos das Atividades'!AD$3&gt;='Gastos Gerais'!$D$4:$D$1005),-('Gastos das Atividades'!AD$3&lt;='Gastos Gerais'!$E$4:$E$1005),-('Gastos Gerais'!$C$4:$C$1005)))</f>
        <v>0</v>
      </c>
      <c r="AE22" s="74">
        <f>IF($B22="",0,SUMPRODUCT(-('Gastos Gerais'!$F$4:$F$1005='Gastos das Atividades'!$B22),-('Gastos das Atividades'!AE$3&gt;='Gastos Gerais'!$D$4:$D$1005),-('Gastos das Atividades'!AE$3&lt;='Gastos Gerais'!$E$4:$E$1005),-('Gastos Gerais'!$C$4:$C$1005)))</f>
        <v>0</v>
      </c>
      <c r="AF22" s="74">
        <f>IF($B22="",0,SUMPRODUCT(-('Gastos Gerais'!$F$4:$F$1005='Gastos das Atividades'!$B22),-('Gastos das Atividades'!AF$3&gt;='Gastos Gerais'!$D$4:$D$1005),-('Gastos das Atividades'!AF$3&lt;='Gastos Gerais'!$E$4:$E$1005),-('Gastos Gerais'!$C$4:$C$1005)))</f>
        <v>0</v>
      </c>
      <c r="AG22" s="74">
        <f>IF($B22="",0,SUMPRODUCT(-('Gastos Gerais'!$F$4:$F$1005='Gastos das Atividades'!$B22),-('Gastos das Atividades'!AG$3&gt;='Gastos Gerais'!$D$4:$D$1005),-('Gastos das Atividades'!AG$3&lt;='Gastos Gerais'!$E$4:$E$1005),-('Gastos Gerais'!$C$4:$C$1005)))</f>
        <v>0</v>
      </c>
      <c r="AH22" s="74">
        <f>IF($B22="",0,SUMPRODUCT(-('Gastos Gerais'!$F$4:$F$1005='Gastos das Atividades'!$B22),-('Gastos das Atividades'!AH$3&gt;='Gastos Gerais'!$D$4:$D$1005),-('Gastos das Atividades'!AH$3&lt;='Gastos Gerais'!$E$4:$E$1005),-('Gastos Gerais'!$C$4:$C$1005)))</f>
        <v>0</v>
      </c>
      <c r="AI22" s="74">
        <f>IF($B22="",0,SUMPRODUCT(-('Gastos Gerais'!$F$4:$F$1005='Gastos das Atividades'!$B22),-('Gastos das Atividades'!AI$3&gt;='Gastos Gerais'!$D$4:$D$1005),-('Gastos das Atividades'!AI$3&lt;='Gastos Gerais'!$E$4:$E$1005),-('Gastos Gerais'!$C$4:$C$1005)))</f>
        <v>0</v>
      </c>
      <c r="AJ22" s="74">
        <f>IF($B22="",0,SUMPRODUCT(-('Gastos Gerais'!$F$4:$F$1005='Gastos das Atividades'!$B22),-('Gastos das Atividades'!AJ$3&gt;='Gastos Gerais'!$D$4:$D$1005),-('Gastos das Atividades'!AJ$3&lt;='Gastos Gerais'!$E$4:$E$1005),-('Gastos Gerais'!$C$4:$C$1005)))</f>
        <v>0</v>
      </c>
      <c r="AK22" s="74">
        <f>IF($B22="",0,SUMPRODUCT(-('Gastos Gerais'!$F$4:$F$1005='Gastos das Atividades'!$B22),-('Gastos das Atividades'!AK$3&gt;='Gastos Gerais'!$D$4:$D$1005),-('Gastos das Atividades'!AK$3&lt;='Gastos Gerais'!$E$4:$E$1005),-('Gastos Gerais'!$C$4:$C$1005)))</f>
        <v>0</v>
      </c>
      <c r="AL22" s="74">
        <f>IF($B22="",0,SUMPRODUCT(-('Gastos Gerais'!$F$4:$F$1005='Gastos das Atividades'!$B22),-('Gastos das Atividades'!AL$3&gt;='Gastos Gerais'!$D$4:$D$1005),-('Gastos das Atividades'!AL$3&lt;='Gastos Gerais'!$E$4:$E$1005),-('Gastos Gerais'!$C$4:$C$1005)))</f>
        <v>0</v>
      </c>
      <c r="AM22" s="74">
        <f>IF($B22="",0,SUMPRODUCT(-('Gastos Gerais'!$F$4:$F$1005='Gastos das Atividades'!$B22),-('Gastos das Atividades'!AM$3&gt;='Gastos Gerais'!$D$4:$D$1005),-('Gastos das Atividades'!AM$3&lt;='Gastos Gerais'!$E$4:$E$1005),-('Gastos Gerais'!$C$4:$C$1005)))</f>
        <v>0</v>
      </c>
      <c r="AN22" s="74">
        <f>IF($B22="",0,SUMPRODUCT(-('Gastos Gerais'!$F$4:$F$1005='Gastos das Atividades'!$B22),-('Gastos das Atividades'!AN$3&gt;='Gastos Gerais'!$D$4:$D$1005),-('Gastos das Atividades'!AN$3&lt;='Gastos Gerais'!$E$4:$E$1005),-('Gastos Gerais'!$C$4:$C$1005)))</f>
        <v>0</v>
      </c>
      <c r="AO22" s="74">
        <f>IF($B22="",0,SUMPRODUCT(-('Gastos Gerais'!$F$4:$F$1005='Gastos das Atividades'!$B22),-('Gastos das Atividades'!AO$3&gt;='Gastos Gerais'!$D$4:$D$1005),-('Gastos das Atividades'!AO$3&lt;='Gastos Gerais'!$E$4:$E$1005),-('Gastos Gerais'!$C$4:$C$1005)))</f>
        <v>0</v>
      </c>
      <c r="AP22" s="74">
        <f>IF($B22="",0,SUMPRODUCT(-('Gastos Gerais'!$F$4:$F$1005='Gastos das Atividades'!$B22),-('Gastos das Atividades'!AP$3&gt;='Gastos Gerais'!$D$4:$D$1005),-('Gastos das Atividades'!AP$3&lt;='Gastos Gerais'!$E$4:$E$1005),-('Gastos Gerais'!$C$4:$C$1005)))</f>
        <v>0</v>
      </c>
      <c r="AQ22" s="74">
        <f>IF($B22="",0,SUMPRODUCT(-('Gastos Gerais'!$F$4:$F$1005='Gastos das Atividades'!$B22),-('Gastos das Atividades'!AQ$3&gt;='Gastos Gerais'!$D$4:$D$1005),-('Gastos das Atividades'!AQ$3&lt;='Gastos Gerais'!$E$4:$E$1005),-('Gastos Gerais'!$C$4:$C$1005)))</f>
        <v>0</v>
      </c>
      <c r="AR22" s="74">
        <f>IF($B22="",0,SUMPRODUCT(-('Gastos Gerais'!$F$4:$F$1005='Gastos das Atividades'!$B22),-('Gastos das Atividades'!AR$3&gt;='Gastos Gerais'!$D$4:$D$1005),-('Gastos das Atividades'!AR$3&lt;='Gastos Gerais'!$E$4:$E$1005),-('Gastos Gerais'!$C$4:$C$1005)))</f>
        <v>0</v>
      </c>
      <c r="AS22" s="74">
        <f>IF($B22="",0,SUMPRODUCT(-('Gastos Gerais'!$F$4:$F$1005='Gastos das Atividades'!$B22),-('Gastos das Atividades'!AS$3&gt;='Gastos Gerais'!$D$4:$D$1005),-('Gastos das Atividades'!AS$3&lt;='Gastos Gerais'!$E$4:$E$1005),-('Gastos Gerais'!$C$4:$C$1005)))</f>
        <v>0</v>
      </c>
      <c r="AT22" s="74">
        <f>IF($B22="",0,SUMPRODUCT(-('Gastos Gerais'!$F$4:$F$1005='Gastos das Atividades'!$B22),-('Gastos das Atividades'!AT$3&gt;='Gastos Gerais'!$D$4:$D$1005),-('Gastos das Atividades'!AT$3&lt;='Gastos Gerais'!$E$4:$E$1005),-('Gastos Gerais'!$C$4:$C$1005)))</f>
        <v>0</v>
      </c>
      <c r="AU22" s="74">
        <f>IF($B22="",0,SUMPRODUCT(-('Gastos Gerais'!$F$4:$F$1005='Gastos das Atividades'!$B22),-('Gastos das Atividades'!AU$3&gt;='Gastos Gerais'!$D$4:$D$1005),-('Gastos das Atividades'!AU$3&lt;='Gastos Gerais'!$E$4:$E$1005),-('Gastos Gerais'!$C$4:$C$1005)))</f>
        <v>0</v>
      </c>
      <c r="AV22" s="74">
        <f>IF($B22="",0,SUMPRODUCT(-('Gastos Gerais'!$F$4:$F$1005='Gastos das Atividades'!$B22),-('Gastos das Atividades'!AV$3&gt;='Gastos Gerais'!$D$4:$D$1005),-('Gastos das Atividades'!AV$3&lt;='Gastos Gerais'!$E$4:$E$1005),-('Gastos Gerais'!$C$4:$C$1005)))</f>
        <v>0</v>
      </c>
      <c r="AW22" s="74">
        <f>IF($B22="",0,SUMPRODUCT(-('Gastos Gerais'!$F$4:$F$1005='Gastos das Atividades'!$B22),-('Gastos das Atividades'!AW$3&gt;='Gastos Gerais'!$D$4:$D$1005),-('Gastos das Atividades'!AW$3&lt;='Gastos Gerais'!$E$4:$E$1005),-('Gastos Gerais'!$C$4:$C$1005)))</f>
        <v>0</v>
      </c>
      <c r="AX22" s="74">
        <f>IF($B22="",0,SUMPRODUCT(-('Gastos Gerais'!$F$4:$F$1005='Gastos das Atividades'!$B22),-('Gastos das Atividades'!AX$3&gt;='Gastos Gerais'!$D$4:$D$1005),-('Gastos das Atividades'!AX$3&lt;='Gastos Gerais'!$E$4:$E$1005),-('Gastos Gerais'!$C$4:$C$1005)))</f>
        <v>0</v>
      </c>
      <c r="AY22" s="74">
        <f>IF($B22="",0,SUMPRODUCT(-('Gastos Gerais'!$F$4:$F$1005='Gastos das Atividades'!$B22),-('Gastos das Atividades'!AY$3&gt;='Gastos Gerais'!$D$4:$D$1005),-('Gastos das Atividades'!AY$3&lt;='Gastos Gerais'!$E$4:$E$1005),-('Gastos Gerais'!$C$4:$C$1005)))</f>
        <v>0</v>
      </c>
      <c r="AZ22" s="74">
        <f>IF($B22="",0,SUMPRODUCT(-('Gastos Gerais'!$F$4:$F$1005='Gastos das Atividades'!$B22),-('Gastos das Atividades'!AZ$3&gt;='Gastos Gerais'!$D$4:$D$1005),-('Gastos das Atividades'!AZ$3&lt;='Gastos Gerais'!$E$4:$E$1005),-('Gastos Gerais'!$C$4:$C$1005)))</f>
        <v>0</v>
      </c>
      <c r="BA22" s="74">
        <f>IF($B22="",0,SUMPRODUCT(-('Gastos Gerais'!$F$4:$F$1005='Gastos das Atividades'!$B22),-('Gastos das Atividades'!BA$3&gt;='Gastos Gerais'!$D$4:$D$1005),-('Gastos das Atividades'!BA$3&lt;='Gastos Gerais'!$E$4:$E$1005),-('Gastos Gerais'!$C$4:$C$1005)))</f>
        <v>0</v>
      </c>
      <c r="BB22" s="74">
        <f>IF($B22="",0,SUMPRODUCT(-('Gastos Gerais'!$F$4:$F$1005='Gastos das Atividades'!$B22),-('Gastos das Atividades'!BB$3&gt;='Gastos Gerais'!$D$4:$D$1005),-('Gastos das Atividades'!BB$3&lt;='Gastos Gerais'!$E$4:$E$1005),-('Gastos Gerais'!$C$4:$C$1005)))</f>
        <v>0</v>
      </c>
      <c r="BC22" s="74">
        <f>IF($B22="",0,SUMPRODUCT(-('Gastos Gerais'!$F$4:$F$1005='Gastos das Atividades'!$B22),-('Gastos das Atividades'!BC$3&gt;='Gastos Gerais'!$D$4:$D$1005),-('Gastos das Atividades'!BC$3&lt;='Gastos Gerais'!$E$4:$E$1005),-('Gastos Gerais'!$C$4:$C$1005)))</f>
        <v>0</v>
      </c>
      <c r="BD22" s="74">
        <f>IF($B22="",0,SUMPRODUCT(-('Gastos Gerais'!$F$4:$F$1005='Gastos das Atividades'!$B22),-('Gastos das Atividades'!BD$3&gt;='Gastos Gerais'!$D$4:$D$1005),-('Gastos das Atividades'!BD$3&lt;='Gastos Gerais'!$E$4:$E$1005),-('Gastos Gerais'!$C$4:$C$1005)))</f>
        <v>0</v>
      </c>
      <c r="BE22" s="74">
        <f>IF($B22="",0,SUMPRODUCT(-('Gastos Gerais'!$F$4:$F$1005='Gastos das Atividades'!$B22),-('Gastos das Atividades'!BE$3&gt;='Gastos Gerais'!$D$4:$D$1005),-('Gastos das Atividades'!BE$3&lt;='Gastos Gerais'!$E$4:$E$1005),-('Gastos Gerais'!$C$4:$C$1005)))</f>
        <v>0</v>
      </c>
      <c r="BF22" s="74">
        <f>IF($B22="",0,SUMPRODUCT(-('Gastos Gerais'!$F$4:$F$1005='Gastos das Atividades'!$B22),-('Gastos das Atividades'!BF$3&gt;='Gastos Gerais'!$D$4:$D$1005),-('Gastos das Atividades'!BF$3&lt;='Gastos Gerais'!$E$4:$E$1005),-('Gastos Gerais'!$C$4:$C$1005)))</f>
        <v>0</v>
      </c>
      <c r="BG22" s="74">
        <f>IF($B22="",0,SUMPRODUCT(-('Gastos Gerais'!$F$4:$F$1005='Gastos das Atividades'!$B22),-('Gastos das Atividades'!BG$3&gt;='Gastos Gerais'!$D$4:$D$1005),-('Gastos das Atividades'!BG$3&lt;='Gastos Gerais'!$E$4:$E$1005),-('Gastos Gerais'!$C$4:$C$1005)))</f>
        <v>0</v>
      </c>
      <c r="BH22" s="74">
        <f>IF($B22="",0,SUMPRODUCT(-('Gastos Gerais'!$F$4:$F$1005='Gastos das Atividades'!$B22),-('Gastos das Atividades'!BH$3&gt;='Gastos Gerais'!$D$4:$D$1005),-('Gastos das Atividades'!BH$3&lt;='Gastos Gerais'!$E$4:$E$1005),-('Gastos Gerais'!$C$4:$C$1005)))</f>
        <v>0</v>
      </c>
      <c r="BI22" s="74">
        <f>IF($B22="",0,SUMPRODUCT(-('Gastos Gerais'!$F$4:$F$1005='Gastos das Atividades'!$B22),-('Gastos das Atividades'!BI$3&gt;='Gastos Gerais'!$D$4:$D$1005),-('Gastos das Atividades'!BI$3&lt;='Gastos Gerais'!$E$4:$E$1005),-('Gastos Gerais'!$C$4:$C$1005)))</f>
        <v>0</v>
      </c>
      <c r="BJ22" s="74">
        <f>IF($B22="",0,SUMPRODUCT(-('Gastos Gerais'!$F$4:$F$1005='Gastos das Atividades'!$B22),-('Gastos das Atividades'!BJ$3&gt;='Gastos Gerais'!$D$4:$D$1005),-('Gastos das Atividades'!BJ$3&lt;='Gastos Gerais'!$E$4:$E$1005),-('Gastos Gerais'!$C$4:$C$1005)))</f>
        <v>0</v>
      </c>
      <c r="BK22" s="74">
        <f>IF($B22="",0,SUMPRODUCT(-('Gastos Gerais'!$F$4:$F$1005='Gastos das Atividades'!$B22),-('Gastos das Atividades'!BK$3&gt;='Gastos Gerais'!$D$4:$D$1005),-('Gastos das Atividades'!BK$3&lt;='Gastos Gerais'!$E$4:$E$1005),-('Gastos Gerais'!$C$4:$C$1005)))</f>
        <v>0</v>
      </c>
      <c r="BL22" s="74">
        <f>IF($B22="",0,SUMPRODUCT(-('Gastos Gerais'!$F$4:$F$1005='Gastos das Atividades'!$B22),-('Gastos das Atividades'!BL$3&gt;='Gastos Gerais'!$D$4:$D$1005),-('Gastos das Atividades'!BL$3&lt;='Gastos Gerais'!$E$4:$E$1005),-('Gastos Gerais'!$C$4:$C$1005)))</f>
        <v>0</v>
      </c>
      <c r="BM22" s="74">
        <f>IF($B22="",0,SUMPRODUCT(-('Gastos Gerais'!$F$4:$F$1005='Gastos das Atividades'!$B22),-('Gastos das Atividades'!BM$3&gt;='Gastos Gerais'!$D$4:$D$1005),-('Gastos das Atividades'!BM$3&lt;='Gastos Gerais'!$E$4:$E$1005),-('Gastos Gerais'!$C$4:$C$1005)))</f>
        <v>0</v>
      </c>
      <c r="BN22" s="74">
        <f>IF($B22="",0,SUMPRODUCT(-('Gastos Gerais'!$F$4:$F$1005='Gastos das Atividades'!$B22),-('Gastos das Atividades'!BN$3&gt;='Gastos Gerais'!$D$4:$D$1005),-('Gastos das Atividades'!BN$3&lt;='Gastos Gerais'!$E$4:$E$1005),-('Gastos Gerais'!$C$4:$C$1005)))</f>
        <v>0</v>
      </c>
      <c r="BO22" s="74">
        <f>IF($B22="",0,SUMPRODUCT(-('Gastos Gerais'!$F$4:$F$1005='Gastos das Atividades'!$B22),-('Gastos das Atividades'!BO$3&gt;='Gastos Gerais'!$D$4:$D$1005),-('Gastos das Atividades'!BO$3&lt;='Gastos Gerais'!$E$4:$E$1005),-('Gastos Gerais'!$C$4:$C$1005)))</f>
        <v>0</v>
      </c>
      <c r="BP22" s="74">
        <f>IF($B22="",0,SUMPRODUCT(-('Gastos Gerais'!$F$4:$F$1005='Gastos das Atividades'!$B22),-('Gastos das Atividades'!BP$3&gt;='Gastos Gerais'!$D$4:$D$1005),-('Gastos das Atividades'!BP$3&lt;='Gastos Gerais'!$E$4:$E$1005),-('Gastos Gerais'!$C$4:$C$1005)))</f>
        <v>0</v>
      </c>
      <c r="BQ22" s="74">
        <f>IF($B22="",0,SUMPRODUCT(-('Gastos Gerais'!$F$4:$F$1005='Gastos das Atividades'!$B22),-('Gastos das Atividades'!BQ$3&gt;='Gastos Gerais'!$D$4:$D$1005),-('Gastos das Atividades'!BQ$3&lt;='Gastos Gerais'!$E$4:$E$1005),-('Gastos Gerais'!$C$4:$C$1005)))</f>
        <v>0</v>
      </c>
      <c r="BR22" s="74">
        <f>IF($B22="",0,SUMPRODUCT(-('Gastos Gerais'!$F$4:$F$1005='Gastos das Atividades'!$B22),-('Gastos das Atividades'!BR$3&gt;='Gastos Gerais'!$D$4:$D$1005),-('Gastos das Atividades'!BR$3&lt;='Gastos Gerais'!$E$4:$E$1005),-('Gastos Gerais'!$C$4:$C$1005)))</f>
        <v>0</v>
      </c>
      <c r="BS22" s="74">
        <f>IF($B22="",0,SUMPRODUCT(-('Gastos Gerais'!$F$4:$F$1005='Gastos das Atividades'!$B22),-('Gastos das Atividades'!BS$3&gt;='Gastos Gerais'!$D$4:$D$1005),-('Gastos das Atividades'!BS$3&lt;='Gastos Gerais'!$E$4:$E$1005),-('Gastos Gerais'!$C$4:$C$1005)))</f>
        <v>0</v>
      </c>
      <c r="BT22" s="74">
        <f>IF($B22="",0,SUMPRODUCT(-('Gastos Gerais'!$F$4:$F$1005='Gastos das Atividades'!$B22),-('Gastos das Atividades'!BT$3&gt;='Gastos Gerais'!$D$4:$D$1005),-('Gastos das Atividades'!BT$3&lt;='Gastos Gerais'!$E$4:$E$1005),-('Gastos Gerais'!$C$4:$C$1005)))</f>
        <v>0</v>
      </c>
      <c r="BU22" s="74">
        <f>IF($B22="",0,SUMPRODUCT(-('Gastos Gerais'!$F$4:$F$1005='Gastos das Atividades'!$B22),-('Gastos das Atividades'!BU$3&gt;='Gastos Gerais'!$D$4:$D$1005),-('Gastos das Atividades'!BU$3&lt;='Gastos Gerais'!$E$4:$E$1005),-('Gastos Gerais'!$C$4:$C$1005)))</f>
        <v>0</v>
      </c>
      <c r="BV22" s="74">
        <f>IF($B22="",0,SUMPRODUCT(-('Gastos Gerais'!$F$4:$F$1005='Gastos das Atividades'!$B22),-('Gastos das Atividades'!BV$3&gt;='Gastos Gerais'!$D$4:$D$1005),-('Gastos das Atividades'!BV$3&lt;='Gastos Gerais'!$E$4:$E$1005),-('Gastos Gerais'!$C$4:$C$1005)))</f>
        <v>0</v>
      </c>
      <c r="BW22" s="74">
        <f>IF($B22="",0,SUMPRODUCT(-('Gastos Gerais'!$F$4:$F$1005='Gastos das Atividades'!$B22),-('Gastos das Atividades'!BW$3&gt;='Gastos Gerais'!$D$4:$D$1005),-('Gastos das Atividades'!BW$3&lt;='Gastos Gerais'!$E$4:$E$1005),-('Gastos Gerais'!$C$4:$C$1005)))</f>
        <v>0</v>
      </c>
      <c r="BX22" s="74">
        <f>IF($B22="",0,SUMPRODUCT(-('Gastos Gerais'!$F$4:$F$1005='Gastos das Atividades'!$B22),-('Gastos das Atividades'!BX$3&gt;='Gastos Gerais'!$D$4:$D$1005),-('Gastos das Atividades'!BX$3&lt;='Gastos Gerais'!$E$4:$E$1005),-('Gastos Gerais'!$C$4:$C$1005)))</f>
        <v>0</v>
      </c>
    </row>
    <row r="23" spans="1:76" hidden="1" x14ac:dyDescent="0.2">
      <c r="A23" s="141">
        <v>20</v>
      </c>
      <c r="B23" s="159"/>
      <c r="C23" s="301">
        <v>0</v>
      </c>
      <c r="D23" s="352">
        <f t="shared" si="9"/>
        <v>0</v>
      </c>
      <c r="E23" s="139">
        <f t="shared" si="10"/>
        <v>0</v>
      </c>
      <c r="F23" s="74">
        <f t="shared" si="2"/>
        <v>0</v>
      </c>
      <c r="G23" s="74">
        <f t="shared" si="2"/>
        <v>0</v>
      </c>
      <c r="H23" s="74">
        <f t="shared" si="2"/>
        <v>0</v>
      </c>
      <c r="I23" s="74">
        <f t="shared" si="2"/>
        <v>0</v>
      </c>
      <c r="J23" s="140">
        <f t="shared" si="3"/>
        <v>0</v>
      </c>
      <c r="K23" s="77">
        <f t="shared" si="4"/>
        <v>0</v>
      </c>
      <c r="L23" s="77">
        <f t="shared" si="5"/>
        <v>0</v>
      </c>
      <c r="M23" s="77">
        <f t="shared" si="6"/>
        <v>0</v>
      </c>
      <c r="N23" s="77">
        <f t="shared" si="11"/>
        <v>0</v>
      </c>
      <c r="O23" s="77">
        <f t="shared" si="12"/>
        <v>0</v>
      </c>
      <c r="P23" s="205">
        <f t="shared" si="8"/>
        <v>0</v>
      </c>
      <c r="Q23" s="74">
        <f>IF($B23="",0,SUMPRODUCT(-('Gastos Gerais'!$F$4:$F$1005='Gastos das Atividades'!$B23),-('Gastos das Atividades'!Q$3&gt;='Gastos Gerais'!$D$4:$D$1005),-('Gastos das Atividades'!Q$3&lt;='Gastos Gerais'!$E$4:$E$1005),-('Gastos Gerais'!$C$4:$C$1005)))</f>
        <v>0</v>
      </c>
      <c r="R23" s="74">
        <f>IF($B23="",0,SUMPRODUCT(-('Gastos Gerais'!$F$4:$F$1005='Gastos das Atividades'!$B23),-('Gastos das Atividades'!R$3&gt;='Gastos Gerais'!$D$4:$D$1005),-('Gastos das Atividades'!R$3&lt;='Gastos Gerais'!$E$4:$E$1005),-('Gastos Gerais'!$C$4:$C$1005)))</f>
        <v>0</v>
      </c>
      <c r="S23" s="74">
        <f>IF($B23="",0,SUMPRODUCT(-('Gastos Gerais'!$F$4:$F$1005='Gastos das Atividades'!$B23),-('Gastos das Atividades'!S$3&gt;='Gastos Gerais'!$D$4:$D$1005),-('Gastos das Atividades'!S$3&lt;='Gastos Gerais'!$E$4:$E$1005),-('Gastos Gerais'!$C$4:$C$1005)))</f>
        <v>0</v>
      </c>
      <c r="T23" s="74">
        <f>IF($B23="",0,SUMPRODUCT(-('Gastos Gerais'!$F$4:$F$1005='Gastos das Atividades'!$B23),-('Gastos das Atividades'!T$3&gt;='Gastos Gerais'!$D$4:$D$1005),-('Gastos das Atividades'!T$3&lt;='Gastos Gerais'!$E$4:$E$1005),-('Gastos Gerais'!$C$4:$C$1005)))</f>
        <v>0</v>
      </c>
      <c r="U23" s="74">
        <f>IF($B23="",0,SUMPRODUCT(-('Gastos Gerais'!$F$4:$F$1005='Gastos das Atividades'!$B23),-('Gastos das Atividades'!U$3&gt;='Gastos Gerais'!$D$4:$D$1005),-('Gastos das Atividades'!U$3&lt;='Gastos Gerais'!$E$4:$E$1005),-('Gastos Gerais'!$C$4:$C$1005)))</f>
        <v>0</v>
      </c>
      <c r="V23" s="74">
        <f>IF($B23="",0,SUMPRODUCT(-('Gastos Gerais'!$F$4:$F$1005='Gastos das Atividades'!$B23),-('Gastos das Atividades'!V$3&gt;='Gastos Gerais'!$D$4:$D$1005),-('Gastos das Atividades'!V$3&lt;='Gastos Gerais'!$E$4:$E$1005),-('Gastos Gerais'!$C$4:$C$1005)))</f>
        <v>0</v>
      </c>
      <c r="W23" s="74">
        <f>IF($B23="",0,SUMPRODUCT(-('Gastos Gerais'!$F$4:$F$1005='Gastos das Atividades'!$B23),-('Gastos das Atividades'!W$3&gt;='Gastos Gerais'!$D$4:$D$1005),-('Gastos das Atividades'!W$3&lt;='Gastos Gerais'!$E$4:$E$1005),-('Gastos Gerais'!$C$4:$C$1005)))</f>
        <v>0</v>
      </c>
      <c r="X23" s="74">
        <f>IF($B23="",0,SUMPRODUCT(-('Gastos Gerais'!$F$4:$F$1005='Gastos das Atividades'!$B23),-('Gastos das Atividades'!X$3&gt;='Gastos Gerais'!$D$4:$D$1005),-('Gastos das Atividades'!X$3&lt;='Gastos Gerais'!$E$4:$E$1005),-('Gastos Gerais'!$C$4:$C$1005)))</f>
        <v>0</v>
      </c>
      <c r="Y23" s="74">
        <f>IF($B23="",0,SUMPRODUCT(-('Gastos Gerais'!$F$4:$F$1005='Gastos das Atividades'!$B23),-('Gastos das Atividades'!Y$3&gt;='Gastos Gerais'!$D$4:$D$1005),-('Gastos das Atividades'!Y$3&lt;='Gastos Gerais'!$E$4:$E$1005),-('Gastos Gerais'!$C$4:$C$1005)))</f>
        <v>0</v>
      </c>
      <c r="Z23" s="74">
        <f>IF($B23="",0,SUMPRODUCT(-('Gastos Gerais'!$F$4:$F$1005='Gastos das Atividades'!$B23),-('Gastos das Atividades'!Z$3&gt;='Gastos Gerais'!$D$4:$D$1005),-('Gastos das Atividades'!Z$3&lt;='Gastos Gerais'!$E$4:$E$1005),-('Gastos Gerais'!$C$4:$C$1005)))</f>
        <v>0</v>
      </c>
      <c r="AA23" s="74">
        <f>IF($B23="",0,SUMPRODUCT(-('Gastos Gerais'!$F$4:$F$1005='Gastos das Atividades'!$B23),-('Gastos das Atividades'!AA$3&gt;='Gastos Gerais'!$D$4:$D$1005),-('Gastos das Atividades'!AA$3&lt;='Gastos Gerais'!$E$4:$E$1005),-('Gastos Gerais'!$C$4:$C$1005)))</f>
        <v>0</v>
      </c>
      <c r="AB23" s="74">
        <f>IF($B23="",0,SUMPRODUCT(-('Gastos Gerais'!$F$4:$F$1005='Gastos das Atividades'!$B23),-('Gastos das Atividades'!AB$3&gt;='Gastos Gerais'!$D$4:$D$1005),-('Gastos das Atividades'!AB$3&lt;='Gastos Gerais'!$E$4:$E$1005),-('Gastos Gerais'!$C$4:$C$1005)))</f>
        <v>0</v>
      </c>
      <c r="AC23" s="74">
        <f>IF($B23="",0,SUMPRODUCT(-('Gastos Gerais'!$F$4:$F$1005='Gastos das Atividades'!$B23),-('Gastos das Atividades'!AC$3&gt;='Gastos Gerais'!$D$4:$D$1005),-('Gastos das Atividades'!AC$3&lt;='Gastos Gerais'!$E$4:$E$1005),-('Gastos Gerais'!$C$4:$C$1005)))</f>
        <v>0</v>
      </c>
      <c r="AD23" s="74">
        <f>IF($B23="",0,SUMPRODUCT(-('Gastos Gerais'!$F$4:$F$1005='Gastos das Atividades'!$B23),-('Gastos das Atividades'!AD$3&gt;='Gastos Gerais'!$D$4:$D$1005),-('Gastos das Atividades'!AD$3&lt;='Gastos Gerais'!$E$4:$E$1005),-('Gastos Gerais'!$C$4:$C$1005)))</f>
        <v>0</v>
      </c>
      <c r="AE23" s="74">
        <f>IF($B23="",0,SUMPRODUCT(-('Gastos Gerais'!$F$4:$F$1005='Gastos das Atividades'!$B23),-('Gastos das Atividades'!AE$3&gt;='Gastos Gerais'!$D$4:$D$1005),-('Gastos das Atividades'!AE$3&lt;='Gastos Gerais'!$E$4:$E$1005),-('Gastos Gerais'!$C$4:$C$1005)))</f>
        <v>0</v>
      </c>
      <c r="AF23" s="74">
        <f>IF($B23="",0,SUMPRODUCT(-('Gastos Gerais'!$F$4:$F$1005='Gastos das Atividades'!$B23),-('Gastos das Atividades'!AF$3&gt;='Gastos Gerais'!$D$4:$D$1005),-('Gastos das Atividades'!AF$3&lt;='Gastos Gerais'!$E$4:$E$1005),-('Gastos Gerais'!$C$4:$C$1005)))</f>
        <v>0</v>
      </c>
      <c r="AG23" s="74">
        <f>IF($B23="",0,SUMPRODUCT(-('Gastos Gerais'!$F$4:$F$1005='Gastos das Atividades'!$B23),-('Gastos das Atividades'!AG$3&gt;='Gastos Gerais'!$D$4:$D$1005),-('Gastos das Atividades'!AG$3&lt;='Gastos Gerais'!$E$4:$E$1005),-('Gastos Gerais'!$C$4:$C$1005)))</f>
        <v>0</v>
      </c>
      <c r="AH23" s="74">
        <f>IF($B23="",0,SUMPRODUCT(-('Gastos Gerais'!$F$4:$F$1005='Gastos das Atividades'!$B23),-('Gastos das Atividades'!AH$3&gt;='Gastos Gerais'!$D$4:$D$1005),-('Gastos das Atividades'!AH$3&lt;='Gastos Gerais'!$E$4:$E$1005),-('Gastos Gerais'!$C$4:$C$1005)))</f>
        <v>0</v>
      </c>
      <c r="AI23" s="74">
        <f>IF($B23="",0,SUMPRODUCT(-('Gastos Gerais'!$F$4:$F$1005='Gastos das Atividades'!$B23),-('Gastos das Atividades'!AI$3&gt;='Gastos Gerais'!$D$4:$D$1005),-('Gastos das Atividades'!AI$3&lt;='Gastos Gerais'!$E$4:$E$1005),-('Gastos Gerais'!$C$4:$C$1005)))</f>
        <v>0</v>
      </c>
      <c r="AJ23" s="74">
        <f>IF($B23="",0,SUMPRODUCT(-('Gastos Gerais'!$F$4:$F$1005='Gastos das Atividades'!$B23),-('Gastos das Atividades'!AJ$3&gt;='Gastos Gerais'!$D$4:$D$1005),-('Gastos das Atividades'!AJ$3&lt;='Gastos Gerais'!$E$4:$E$1005),-('Gastos Gerais'!$C$4:$C$1005)))</f>
        <v>0</v>
      </c>
      <c r="AK23" s="74">
        <f>IF($B23="",0,SUMPRODUCT(-('Gastos Gerais'!$F$4:$F$1005='Gastos das Atividades'!$B23),-('Gastos das Atividades'!AK$3&gt;='Gastos Gerais'!$D$4:$D$1005),-('Gastos das Atividades'!AK$3&lt;='Gastos Gerais'!$E$4:$E$1005),-('Gastos Gerais'!$C$4:$C$1005)))</f>
        <v>0</v>
      </c>
      <c r="AL23" s="74">
        <f>IF($B23="",0,SUMPRODUCT(-('Gastos Gerais'!$F$4:$F$1005='Gastos das Atividades'!$B23),-('Gastos das Atividades'!AL$3&gt;='Gastos Gerais'!$D$4:$D$1005),-('Gastos das Atividades'!AL$3&lt;='Gastos Gerais'!$E$4:$E$1005),-('Gastos Gerais'!$C$4:$C$1005)))</f>
        <v>0</v>
      </c>
      <c r="AM23" s="74">
        <f>IF($B23="",0,SUMPRODUCT(-('Gastos Gerais'!$F$4:$F$1005='Gastos das Atividades'!$B23),-('Gastos das Atividades'!AM$3&gt;='Gastos Gerais'!$D$4:$D$1005),-('Gastos das Atividades'!AM$3&lt;='Gastos Gerais'!$E$4:$E$1005),-('Gastos Gerais'!$C$4:$C$1005)))</f>
        <v>0</v>
      </c>
      <c r="AN23" s="74">
        <f>IF($B23="",0,SUMPRODUCT(-('Gastos Gerais'!$F$4:$F$1005='Gastos das Atividades'!$B23),-('Gastos das Atividades'!AN$3&gt;='Gastos Gerais'!$D$4:$D$1005),-('Gastos das Atividades'!AN$3&lt;='Gastos Gerais'!$E$4:$E$1005),-('Gastos Gerais'!$C$4:$C$1005)))</f>
        <v>0</v>
      </c>
      <c r="AO23" s="74">
        <f>IF($B23="",0,SUMPRODUCT(-('Gastos Gerais'!$F$4:$F$1005='Gastos das Atividades'!$B23),-('Gastos das Atividades'!AO$3&gt;='Gastos Gerais'!$D$4:$D$1005),-('Gastos das Atividades'!AO$3&lt;='Gastos Gerais'!$E$4:$E$1005),-('Gastos Gerais'!$C$4:$C$1005)))</f>
        <v>0</v>
      </c>
      <c r="AP23" s="74">
        <f>IF($B23="",0,SUMPRODUCT(-('Gastos Gerais'!$F$4:$F$1005='Gastos das Atividades'!$B23),-('Gastos das Atividades'!AP$3&gt;='Gastos Gerais'!$D$4:$D$1005),-('Gastos das Atividades'!AP$3&lt;='Gastos Gerais'!$E$4:$E$1005),-('Gastos Gerais'!$C$4:$C$1005)))</f>
        <v>0</v>
      </c>
      <c r="AQ23" s="74">
        <f>IF($B23="",0,SUMPRODUCT(-('Gastos Gerais'!$F$4:$F$1005='Gastos das Atividades'!$B23),-('Gastos das Atividades'!AQ$3&gt;='Gastos Gerais'!$D$4:$D$1005),-('Gastos das Atividades'!AQ$3&lt;='Gastos Gerais'!$E$4:$E$1005),-('Gastos Gerais'!$C$4:$C$1005)))</f>
        <v>0</v>
      </c>
      <c r="AR23" s="74">
        <f>IF($B23="",0,SUMPRODUCT(-('Gastos Gerais'!$F$4:$F$1005='Gastos das Atividades'!$B23),-('Gastos das Atividades'!AR$3&gt;='Gastos Gerais'!$D$4:$D$1005),-('Gastos das Atividades'!AR$3&lt;='Gastos Gerais'!$E$4:$E$1005),-('Gastos Gerais'!$C$4:$C$1005)))</f>
        <v>0</v>
      </c>
      <c r="AS23" s="74">
        <f>IF($B23="",0,SUMPRODUCT(-('Gastos Gerais'!$F$4:$F$1005='Gastos das Atividades'!$B23),-('Gastos das Atividades'!AS$3&gt;='Gastos Gerais'!$D$4:$D$1005),-('Gastos das Atividades'!AS$3&lt;='Gastos Gerais'!$E$4:$E$1005),-('Gastos Gerais'!$C$4:$C$1005)))</f>
        <v>0</v>
      </c>
      <c r="AT23" s="74">
        <f>IF($B23="",0,SUMPRODUCT(-('Gastos Gerais'!$F$4:$F$1005='Gastos das Atividades'!$B23),-('Gastos das Atividades'!AT$3&gt;='Gastos Gerais'!$D$4:$D$1005),-('Gastos das Atividades'!AT$3&lt;='Gastos Gerais'!$E$4:$E$1005),-('Gastos Gerais'!$C$4:$C$1005)))</f>
        <v>0</v>
      </c>
      <c r="AU23" s="74">
        <f>IF($B23="",0,SUMPRODUCT(-('Gastos Gerais'!$F$4:$F$1005='Gastos das Atividades'!$B23),-('Gastos das Atividades'!AU$3&gt;='Gastos Gerais'!$D$4:$D$1005),-('Gastos das Atividades'!AU$3&lt;='Gastos Gerais'!$E$4:$E$1005),-('Gastos Gerais'!$C$4:$C$1005)))</f>
        <v>0</v>
      </c>
      <c r="AV23" s="74">
        <f>IF($B23="",0,SUMPRODUCT(-('Gastos Gerais'!$F$4:$F$1005='Gastos das Atividades'!$B23),-('Gastos das Atividades'!AV$3&gt;='Gastos Gerais'!$D$4:$D$1005),-('Gastos das Atividades'!AV$3&lt;='Gastos Gerais'!$E$4:$E$1005),-('Gastos Gerais'!$C$4:$C$1005)))</f>
        <v>0</v>
      </c>
      <c r="AW23" s="74">
        <f>IF($B23="",0,SUMPRODUCT(-('Gastos Gerais'!$F$4:$F$1005='Gastos das Atividades'!$B23),-('Gastos das Atividades'!AW$3&gt;='Gastos Gerais'!$D$4:$D$1005),-('Gastos das Atividades'!AW$3&lt;='Gastos Gerais'!$E$4:$E$1005),-('Gastos Gerais'!$C$4:$C$1005)))</f>
        <v>0</v>
      </c>
      <c r="AX23" s="74">
        <f>IF($B23="",0,SUMPRODUCT(-('Gastos Gerais'!$F$4:$F$1005='Gastos das Atividades'!$B23),-('Gastos das Atividades'!AX$3&gt;='Gastos Gerais'!$D$4:$D$1005),-('Gastos das Atividades'!AX$3&lt;='Gastos Gerais'!$E$4:$E$1005),-('Gastos Gerais'!$C$4:$C$1005)))</f>
        <v>0</v>
      </c>
      <c r="AY23" s="74">
        <f>IF($B23="",0,SUMPRODUCT(-('Gastos Gerais'!$F$4:$F$1005='Gastos das Atividades'!$B23),-('Gastos das Atividades'!AY$3&gt;='Gastos Gerais'!$D$4:$D$1005),-('Gastos das Atividades'!AY$3&lt;='Gastos Gerais'!$E$4:$E$1005),-('Gastos Gerais'!$C$4:$C$1005)))</f>
        <v>0</v>
      </c>
      <c r="AZ23" s="74">
        <f>IF($B23="",0,SUMPRODUCT(-('Gastos Gerais'!$F$4:$F$1005='Gastos das Atividades'!$B23),-('Gastos das Atividades'!AZ$3&gt;='Gastos Gerais'!$D$4:$D$1005),-('Gastos das Atividades'!AZ$3&lt;='Gastos Gerais'!$E$4:$E$1005),-('Gastos Gerais'!$C$4:$C$1005)))</f>
        <v>0</v>
      </c>
      <c r="BA23" s="74">
        <f>IF($B23="",0,SUMPRODUCT(-('Gastos Gerais'!$F$4:$F$1005='Gastos das Atividades'!$B23),-('Gastos das Atividades'!BA$3&gt;='Gastos Gerais'!$D$4:$D$1005),-('Gastos das Atividades'!BA$3&lt;='Gastos Gerais'!$E$4:$E$1005),-('Gastos Gerais'!$C$4:$C$1005)))</f>
        <v>0</v>
      </c>
      <c r="BB23" s="74">
        <f>IF($B23="",0,SUMPRODUCT(-('Gastos Gerais'!$F$4:$F$1005='Gastos das Atividades'!$B23),-('Gastos das Atividades'!BB$3&gt;='Gastos Gerais'!$D$4:$D$1005),-('Gastos das Atividades'!BB$3&lt;='Gastos Gerais'!$E$4:$E$1005),-('Gastos Gerais'!$C$4:$C$1005)))</f>
        <v>0</v>
      </c>
      <c r="BC23" s="74">
        <f>IF($B23="",0,SUMPRODUCT(-('Gastos Gerais'!$F$4:$F$1005='Gastos das Atividades'!$B23),-('Gastos das Atividades'!BC$3&gt;='Gastos Gerais'!$D$4:$D$1005),-('Gastos das Atividades'!BC$3&lt;='Gastos Gerais'!$E$4:$E$1005),-('Gastos Gerais'!$C$4:$C$1005)))</f>
        <v>0</v>
      </c>
      <c r="BD23" s="74">
        <f>IF($B23="",0,SUMPRODUCT(-('Gastos Gerais'!$F$4:$F$1005='Gastos das Atividades'!$B23),-('Gastos das Atividades'!BD$3&gt;='Gastos Gerais'!$D$4:$D$1005),-('Gastos das Atividades'!BD$3&lt;='Gastos Gerais'!$E$4:$E$1005),-('Gastos Gerais'!$C$4:$C$1005)))</f>
        <v>0</v>
      </c>
      <c r="BE23" s="74">
        <f>IF($B23="",0,SUMPRODUCT(-('Gastos Gerais'!$F$4:$F$1005='Gastos das Atividades'!$B23),-('Gastos das Atividades'!BE$3&gt;='Gastos Gerais'!$D$4:$D$1005),-('Gastos das Atividades'!BE$3&lt;='Gastos Gerais'!$E$4:$E$1005),-('Gastos Gerais'!$C$4:$C$1005)))</f>
        <v>0</v>
      </c>
      <c r="BF23" s="74">
        <f>IF($B23="",0,SUMPRODUCT(-('Gastos Gerais'!$F$4:$F$1005='Gastos das Atividades'!$B23),-('Gastos das Atividades'!BF$3&gt;='Gastos Gerais'!$D$4:$D$1005),-('Gastos das Atividades'!BF$3&lt;='Gastos Gerais'!$E$4:$E$1005),-('Gastos Gerais'!$C$4:$C$1005)))</f>
        <v>0</v>
      </c>
      <c r="BG23" s="74">
        <f>IF($B23="",0,SUMPRODUCT(-('Gastos Gerais'!$F$4:$F$1005='Gastos das Atividades'!$B23),-('Gastos das Atividades'!BG$3&gt;='Gastos Gerais'!$D$4:$D$1005),-('Gastos das Atividades'!BG$3&lt;='Gastos Gerais'!$E$4:$E$1005),-('Gastos Gerais'!$C$4:$C$1005)))</f>
        <v>0</v>
      </c>
      <c r="BH23" s="74">
        <f>IF($B23="",0,SUMPRODUCT(-('Gastos Gerais'!$F$4:$F$1005='Gastos das Atividades'!$B23),-('Gastos das Atividades'!BH$3&gt;='Gastos Gerais'!$D$4:$D$1005),-('Gastos das Atividades'!BH$3&lt;='Gastos Gerais'!$E$4:$E$1005),-('Gastos Gerais'!$C$4:$C$1005)))</f>
        <v>0</v>
      </c>
      <c r="BI23" s="74">
        <f>IF($B23="",0,SUMPRODUCT(-('Gastos Gerais'!$F$4:$F$1005='Gastos das Atividades'!$B23),-('Gastos das Atividades'!BI$3&gt;='Gastos Gerais'!$D$4:$D$1005),-('Gastos das Atividades'!BI$3&lt;='Gastos Gerais'!$E$4:$E$1005),-('Gastos Gerais'!$C$4:$C$1005)))</f>
        <v>0</v>
      </c>
      <c r="BJ23" s="74">
        <f>IF($B23="",0,SUMPRODUCT(-('Gastos Gerais'!$F$4:$F$1005='Gastos das Atividades'!$B23),-('Gastos das Atividades'!BJ$3&gt;='Gastos Gerais'!$D$4:$D$1005),-('Gastos das Atividades'!BJ$3&lt;='Gastos Gerais'!$E$4:$E$1005),-('Gastos Gerais'!$C$4:$C$1005)))</f>
        <v>0</v>
      </c>
      <c r="BK23" s="74">
        <f>IF($B23="",0,SUMPRODUCT(-('Gastos Gerais'!$F$4:$F$1005='Gastos das Atividades'!$B23),-('Gastos das Atividades'!BK$3&gt;='Gastos Gerais'!$D$4:$D$1005),-('Gastos das Atividades'!BK$3&lt;='Gastos Gerais'!$E$4:$E$1005),-('Gastos Gerais'!$C$4:$C$1005)))</f>
        <v>0</v>
      </c>
      <c r="BL23" s="74">
        <f>IF($B23="",0,SUMPRODUCT(-('Gastos Gerais'!$F$4:$F$1005='Gastos das Atividades'!$B23),-('Gastos das Atividades'!BL$3&gt;='Gastos Gerais'!$D$4:$D$1005),-('Gastos das Atividades'!BL$3&lt;='Gastos Gerais'!$E$4:$E$1005),-('Gastos Gerais'!$C$4:$C$1005)))</f>
        <v>0</v>
      </c>
      <c r="BM23" s="74">
        <f>IF($B23="",0,SUMPRODUCT(-('Gastos Gerais'!$F$4:$F$1005='Gastos das Atividades'!$B23),-('Gastos das Atividades'!BM$3&gt;='Gastos Gerais'!$D$4:$D$1005),-('Gastos das Atividades'!BM$3&lt;='Gastos Gerais'!$E$4:$E$1005),-('Gastos Gerais'!$C$4:$C$1005)))</f>
        <v>0</v>
      </c>
      <c r="BN23" s="74">
        <f>IF($B23="",0,SUMPRODUCT(-('Gastos Gerais'!$F$4:$F$1005='Gastos das Atividades'!$B23),-('Gastos das Atividades'!BN$3&gt;='Gastos Gerais'!$D$4:$D$1005),-('Gastos das Atividades'!BN$3&lt;='Gastos Gerais'!$E$4:$E$1005),-('Gastos Gerais'!$C$4:$C$1005)))</f>
        <v>0</v>
      </c>
      <c r="BO23" s="74">
        <f>IF($B23="",0,SUMPRODUCT(-('Gastos Gerais'!$F$4:$F$1005='Gastos das Atividades'!$B23),-('Gastos das Atividades'!BO$3&gt;='Gastos Gerais'!$D$4:$D$1005),-('Gastos das Atividades'!BO$3&lt;='Gastos Gerais'!$E$4:$E$1005),-('Gastos Gerais'!$C$4:$C$1005)))</f>
        <v>0</v>
      </c>
      <c r="BP23" s="74">
        <f>IF($B23="",0,SUMPRODUCT(-('Gastos Gerais'!$F$4:$F$1005='Gastos das Atividades'!$B23),-('Gastos das Atividades'!BP$3&gt;='Gastos Gerais'!$D$4:$D$1005),-('Gastos das Atividades'!BP$3&lt;='Gastos Gerais'!$E$4:$E$1005),-('Gastos Gerais'!$C$4:$C$1005)))</f>
        <v>0</v>
      </c>
      <c r="BQ23" s="74">
        <f>IF($B23="",0,SUMPRODUCT(-('Gastos Gerais'!$F$4:$F$1005='Gastos das Atividades'!$B23),-('Gastos das Atividades'!BQ$3&gt;='Gastos Gerais'!$D$4:$D$1005),-('Gastos das Atividades'!BQ$3&lt;='Gastos Gerais'!$E$4:$E$1005),-('Gastos Gerais'!$C$4:$C$1005)))</f>
        <v>0</v>
      </c>
      <c r="BR23" s="74">
        <f>IF($B23="",0,SUMPRODUCT(-('Gastos Gerais'!$F$4:$F$1005='Gastos das Atividades'!$B23),-('Gastos das Atividades'!BR$3&gt;='Gastos Gerais'!$D$4:$D$1005),-('Gastos das Atividades'!BR$3&lt;='Gastos Gerais'!$E$4:$E$1005),-('Gastos Gerais'!$C$4:$C$1005)))</f>
        <v>0</v>
      </c>
      <c r="BS23" s="74">
        <f>IF($B23="",0,SUMPRODUCT(-('Gastos Gerais'!$F$4:$F$1005='Gastos das Atividades'!$B23),-('Gastos das Atividades'!BS$3&gt;='Gastos Gerais'!$D$4:$D$1005),-('Gastos das Atividades'!BS$3&lt;='Gastos Gerais'!$E$4:$E$1005),-('Gastos Gerais'!$C$4:$C$1005)))</f>
        <v>0</v>
      </c>
      <c r="BT23" s="74">
        <f>IF($B23="",0,SUMPRODUCT(-('Gastos Gerais'!$F$4:$F$1005='Gastos das Atividades'!$B23),-('Gastos das Atividades'!BT$3&gt;='Gastos Gerais'!$D$4:$D$1005),-('Gastos das Atividades'!BT$3&lt;='Gastos Gerais'!$E$4:$E$1005),-('Gastos Gerais'!$C$4:$C$1005)))</f>
        <v>0</v>
      </c>
      <c r="BU23" s="74">
        <f>IF($B23="",0,SUMPRODUCT(-('Gastos Gerais'!$F$4:$F$1005='Gastos das Atividades'!$B23),-('Gastos das Atividades'!BU$3&gt;='Gastos Gerais'!$D$4:$D$1005),-('Gastos das Atividades'!BU$3&lt;='Gastos Gerais'!$E$4:$E$1005),-('Gastos Gerais'!$C$4:$C$1005)))</f>
        <v>0</v>
      </c>
      <c r="BV23" s="74">
        <f>IF($B23="",0,SUMPRODUCT(-('Gastos Gerais'!$F$4:$F$1005='Gastos das Atividades'!$B23),-('Gastos das Atividades'!BV$3&gt;='Gastos Gerais'!$D$4:$D$1005),-('Gastos das Atividades'!BV$3&lt;='Gastos Gerais'!$E$4:$E$1005),-('Gastos Gerais'!$C$4:$C$1005)))</f>
        <v>0</v>
      </c>
      <c r="BW23" s="74">
        <f>IF($B23="",0,SUMPRODUCT(-('Gastos Gerais'!$F$4:$F$1005='Gastos das Atividades'!$B23),-('Gastos das Atividades'!BW$3&gt;='Gastos Gerais'!$D$4:$D$1005),-('Gastos das Atividades'!BW$3&lt;='Gastos Gerais'!$E$4:$E$1005),-('Gastos Gerais'!$C$4:$C$1005)))</f>
        <v>0</v>
      </c>
      <c r="BX23" s="74">
        <f>IF($B23="",0,SUMPRODUCT(-('Gastos Gerais'!$F$4:$F$1005='Gastos das Atividades'!$B23),-('Gastos das Atividades'!BX$3&gt;='Gastos Gerais'!$D$4:$D$1005),-('Gastos das Atividades'!BX$3&lt;='Gastos Gerais'!$E$4:$E$1005),-('Gastos Gerais'!$C$4:$C$1005)))</f>
        <v>0</v>
      </c>
    </row>
    <row r="24" spans="1:76" hidden="1" x14ac:dyDescent="0.2">
      <c r="A24" s="141">
        <v>21</v>
      </c>
      <c r="B24" s="159"/>
      <c r="C24" s="301">
        <v>0</v>
      </c>
      <c r="D24" s="352">
        <f t="shared" si="9"/>
        <v>0</v>
      </c>
      <c r="E24" s="139">
        <f t="shared" si="10"/>
        <v>0</v>
      </c>
      <c r="F24" s="74">
        <f t="shared" si="2"/>
        <v>0</v>
      </c>
      <c r="G24" s="74">
        <f t="shared" si="2"/>
        <v>0</v>
      </c>
      <c r="H24" s="74">
        <f t="shared" si="2"/>
        <v>0</v>
      </c>
      <c r="I24" s="74">
        <f t="shared" si="2"/>
        <v>0</v>
      </c>
      <c r="J24" s="140">
        <f t="shared" si="3"/>
        <v>0</v>
      </c>
      <c r="K24" s="77">
        <f t="shared" si="4"/>
        <v>0</v>
      </c>
      <c r="L24" s="77">
        <f t="shared" si="5"/>
        <v>0</v>
      </c>
      <c r="M24" s="77">
        <f t="shared" si="6"/>
        <v>0</v>
      </c>
      <c r="N24" s="77">
        <f t="shared" si="11"/>
        <v>0</v>
      </c>
      <c r="O24" s="77">
        <f t="shared" si="12"/>
        <v>0</v>
      </c>
      <c r="P24" s="205">
        <f t="shared" si="8"/>
        <v>0</v>
      </c>
      <c r="Q24" s="74">
        <f>IF($B24="",0,SUMPRODUCT(-('Gastos Gerais'!$F$4:$F$1005='Gastos das Atividades'!$B24),-('Gastos das Atividades'!Q$3&gt;='Gastos Gerais'!$D$4:$D$1005),-('Gastos das Atividades'!Q$3&lt;='Gastos Gerais'!$E$4:$E$1005),-('Gastos Gerais'!$C$4:$C$1005)))</f>
        <v>0</v>
      </c>
      <c r="R24" s="74">
        <f>IF($B24="",0,SUMPRODUCT(-('Gastos Gerais'!$F$4:$F$1005='Gastos das Atividades'!$B24),-('Gastos das Atividades'!R$3&gt;='Gastos Gerais'!$D$4:$D$1005),-('Gastos das Atividades'!R$3&lt;='Gastos Gerais'!$E$4:$E$1005),-('Gastos Gerais'!$C$4:$C$1005)))</f>
        <v>0</v>
      </c>
      <c r="S24" s="74">
        <f>IF($B24="",0,SUMPRODUCT(-('Gastos Gerais'!$F$4:$F$1005='Gastos das Atividades'!$B24),-('Gastos das Atividades'!S$3&gt;='Gastos Gerais'!$D$4:$D$1005),-('Gastos das Atividades'!S$3&lt;='Gastos Gerais'!$E$4:$E$1005),-('Gastos Gerais'!$C$4:$C$1005)))</f>
        <v>0</v>
      </c>
      <c r="T24" s="74">
        <f>IF($B24="",0,SUMPRODUCT(-('Gastos Gerais'!$F$4:$F$1005='Gastos das Atividades'!$B24),-('Gastos das Atividades'!T$3&gt;='Gastos Gerais'!$D$4:$D$1005),-('Gastos das Atividades'!T$3&lt;='Gastos Gerais'!$E$4:$E$1005),-('Gastos Gerais'!$C$4:$C$1005)))</f>
        <v>0</v>
      </c>
      <c r="U24" s="74">
        <f>IF($B24="",0,SUMPRODUCT(-('Gastos Gerais'!$F$4:$F$1005='Gastos das Atividades'!$B24),-('Gastos das Atividades'!U$3&gt;='Gastos Gerais'!$D$4:$D$1005),-('Gastos das Atividades'!U$3&lt;='Gastos Gerais'!$E$4:$E$1005),-('Gastos Gerais'!$C$4:$C$1005)))</f>
        <v>0</v>
      </c>
      <c r="V24" s="74">
        <f>IF($B24="",0,SUMPRODUCT(-('Gastos Gerais'!$F$4:$F$1005='Gastos das Atividades'!$B24),-('Gastos das Atividades'!V$3&gt;='Gastos Gerais'!$D$4:$D$1005),-('Gastos das Atividades'!V$3&lt;='Gastos Gerais'!$E$4:$E$1005),-('Gastos Gerais'!$C$4:$C$1005)))</f>
        <v>0</v>
      </c>
      <c r="W24" s="74">
        <f>IF($B24="",0,SUMPRODUCT(-('Gastos Gerais'!$F$4:$F$1005='Gastos das Atividades'!$B24),-('Gastos das Atividades'!W$3&gt;='Gastos Gerais'!$D$4:$D$1005),-('Gastos das Atividades'!W$3&lt;='Gastos Gerais'!$E$4:$E$1005),-('Gastos Gerais'!$C$4:$C$1005)))</f>
        <v>0</v>
      </c>
      <c r="X24" s="74">
        <f>IF($B24="",0,SUMPRODUCT(-('Gastos Gerais'!$F$4:$F$1005='Gastos das Atividades'!$B24),-('Gastos das Atividades'!X$3&gt;='Gastos Gerais'!$D$4:$D$1005),-('Gastos das Atividades'!X$3&lt;='Gastos Gerais'!$E$4:$E$1005),-('Gastos Gerais'!$C$4:$C$1005)))</f>
        <v>0</v>
      </c>
      <c r="Y24" s="74">
        <f>IF($B24="",0,SUMPRODUCT(-('Gastos Gerais'!$F$4:$F$1005='Gastos das Atividades'!$B24),-('Gastos das Atividades'!Y$3&gt;='Gastos Gerais'!$D$4:$D$1005),-('Gastos das Atividades'!Y$3&lt;='Gastos Gerais'!$E$4:$E$1005),-('Gastos Gerais'!$C$4:$C$1005)))</f>
        <v>0</v>
      </c>
      <c r="Z24" s="74">
        <f>IF($B24="",0,SUMPRODUCT(-('Gastos Gerais'!$F$4:$F$1005='Gastos das Atividades'!$B24),-('Gastos das Atividades'!Z$3&gt;='Gastos Gerais'!$D$4:$D$1005),-('Gastos das Atividades'!Z$3&lt;='Gastos Gerais'!$E$4:$E$1005),-('Gastos Gerais'!$C$4:$C$1005)))</f>
        <v>0</v>
      </c>
      <c r="AA24" s="74">
        <f>IF($B24="",0,SUMPRODUCT(-('Gastos Gerais'!$F$4:$F$1005='Gastos das Atividades'!$B24),-('Gastos das Atividades'!AA$3&gt;='Gastos Gerais'!$D$4:$D$1005),-('Gastos das Atividades'!AA$3&lt;='Gastos Gerais'!$E$4:$E$1005),-('Gastos Gerais'!$C$4:$C$1005)))</f>
        <v>0</v>
      </c>
      <c r="AB24" s="74">
        <f>IF($B24="",0,SUMPRODUCT(-('Gastos Gerais'!$F$4:$F$1005='Gastos das Atividades'!$B24),-('Gastos das Atividades'!AB$3&gt;='Gastos Gerais'!$D$4:$D$1005),-('Gastos das Atividades'!AB$3&lt;='Gastos Gerais'!$E$4:$E$1005),-('Gastos Gerais'!$C$4:$C$1005)))</f>
        <v>0</v>
      </c>
      <c r="AC24" s="74">
        <f>IF($B24="",0,SUMPRODUCT(-('Gastos Gerais'!$F$4:$F$1005='Gastos das Atividades'!$B24),-('Gastos das Atividades'!AC$3&gt;='Gastos Gerais'!$D$4:$D$1005),-('Gastos das Atividades'!AC$3&lt;='Gastos Gerais'!$E$4:$E$1005),-('Gastos Gerais'!$C$4:$C$1005)))</f>
        <v>0</v>
      </c>
      <c r="AD24" s="74">
        <f>IF($B24="",0,SUMPRODUCT(-('Gastos Gerais'!$F$4:$F$1005='Gastos das Atividades'!$B24),-('Gastos das Atividades'!AD$3&gt;='Gastos Gerais'!$D$4:$D$1005),-('Gastos das Atividades'!AD$3&lt;='Gastos Gerais'!$E$4:$E$1005),-('Gastos Gerais'!$C$4:$C$1005)))</f>
        <v>0</v>
      </c>
      <c r="AE24" s="74">
        <f>IF($B24="",0,SUMPRODUCT(-('Gastos Gerais'!$F$4:$F$1005='Gastos das Atividades'!$B24),-('Gastos das Atividades'!AE$3&gt;='Gastos Gerais'!$D$4:$D$1005),-('Gastos das Atividades'!AE$3&lt;='Gastos Gerais'!$E$4:$E$1005),-('Gastos Gerais'!$C$4:$C$1005)))</f>
        <v>0</v>
      </c>
      <c r="AF24" s="74">
        <f>IF($B24="",0,SUMPRODUCT(-('Gastos Gerais'!$F$4:$F$1005='Gastos das Atividades'!$B24),-('Gastos das Atividades'!AF$3&gt;='Gastos Gerais'!$D$4:$D$1005),-('Gastos das Atividades'!AF$3&lt;='Gastos Gerais'!$E$4:$E$1005),-('Gastos Gerais'!$C$4:$C$1005)))</f>
        <v>0</v>
      </c>
      <c r="AG24" s="74">
        <f>IF($B24="",0,SUMPRODUCT(-('Gastos Gerais'!$F$4:$F$1005='Gastos das Atividades'!$B24),-('Gastos das Atividades'!AG$3&gt;='Gastos Gerais'!$D$4:$D$1005),-('Gastos das Atividades'!AG$3&lt;='Gastos Gerais'!$E$4:$E$1005),-('Gastos Gerais'!$C$4:$C$1005)))</f>
        <v>0</v>
      </c>
      <c r="AH24" s="74">
        <f>IF($B24="",0,SUMPRODUCT(-('Gastos Gerais'!$F$4:$F$1005='Gastos das Atividades'!$B24),-('Gastos das Atividades'!AH$3&gt;='Gastos Gerais'!$D$4:$D$1005),-('Gastos das Atividades'!AH$3&lt;='Gastos Gerais'!$E$4:$E$1005),-('Gastos Gerais'!$C$4:$C$1005)))</f>
        <v>0</v>
      </c>
      <c r="AI24" s="74">
        <f>IF($B24="",0,SUMPRODUCT(-('Gastos Gerais'!$F$4:$F$1005='Gastos das Atividades'!$B24),-('Gastos das Atividades'!AI$3&gt;='Gastos Gerais'!$D$4:$D$1005),-('Gastos das Atividades'!AI$3&lt;='Gastos Gerais'!$E$4:$E$1005),-('Gastos Gerais'!$C$4:$C$1005)))</f>
        <v>0</v>
      </c>
      <c r="AJ24" s="74">
        <f>IF($B24="",0,SUMPRODUCT(-('Gastos Gerais'!$F$4:$F$1005='Gastos das Atividades'!$B24),-('Gastos das Atividades'!AJ$3&gt;='Gastos Gerais'!$D$4:$D$1005),-('Gastos das Atividades'!AJ$3&lt;='Gastos Gerais'!$E$4:$E$1005),-('Gastos Gerais'!$C$4:$C$1005)))</f>
        <v>0</v>
      </c>
      <c r="AK24" s="74">
        <f>IF($B24="",0,SUMPRODUCT(-('Gastos Gerais'!$F$4:$F$1005='Gastos das Atividades'!$B24),-('Gastos das Atividades'!AK$3&gt;='Gastos Gerais'!$D$4:$D$1005),-('Gastos das Atividades'!AK$3&lt;='Gastos Gerais'!$E$4:$E$1005),-('Gastos Gerais'!$C$4:$C$1005)))</f>
        <v>0</v>
      </c>
      <c r="AL24" s="74">
        <f>IF($B24="",0,SUMPRODUCT(-('Gastos Gerais'!$F$4:$F$1005='Gastos das Atividades'!$B24),-('Gastos das Atividades'!AL$3&gt;='Gastos Gerais'!$D$4:$D$1005),-('Gastos das Atividades'!AL$3&lt;='Gastos Gerais'!$E$4:$E$1005),-('Gastos Gerais'!$C$4:$C$1005)))</f>
        <v>0</v>
      </c>
      <c r="AM24" s="74">
        <f>IF($B24="",0,SUMPRODUCT(-('Gastos Gerais'!$F$4:$F$1005='Gastos das Atividades'!$B24),-('Gastos das Atividades'!AM$3&gt;='Gastos Gerais'!$D$4:$D$1005),-('Gastos das Atividades'!AM$3&lt;='Gastos Gerais'!$E$4:$E$1005),-('Gastos Gerais'!$C$4:$C$1005)))</f>
        <v>0</v>
      </c>
      <c r="AN24" s="74">
        <f>IF($B24="",0,SUMPRODUCT(-('Gastos Gerais'!$F$4:$F$1005='Gastos das Atividades'!$B24),-('Gastos das Atividades'!AN$3&gt;='Gastos Gerais'!$D$4:$D$1005),-('Gastos das Atividades'!AN$3&lt;='Gastos Gerais'!$E$4:$E$1005),-('Gastos Gerais'!$C$4:$C$1005)))</f>
        <v>0</v>
      </c>
      <c r="AO24" s="74">
        <f>IF($B24="",0,SUMPRODUCT(-('Gastos Gerais'!$F$4:$F$1005='Gastos das Atividades'!$B24),-('Gastos das Atividades'!AO$3&gt;='Gastos Gerais'!$D$4:$D$1005),-('Gastos das Atividades'!AO$3&lt;='Gastos Gerais'!$E$4:$E$1005),-('Gastos Gerais'!$C$4:$C$1005)))</f>
        <v>0</v>
      </c>
      <c r="AP24" s="74">
        <f>IF($B24="",0,SUMPRODUCT(-('Gastos Gerais'!$F$4:$F$1005='Gastos das Atividades'!$B24),-('Gastos das Atividades'!AP$3&gt;='Gastos Gerais'!$D$4:$D$1005),-('Gastos das Atividades'!AP$3&lt;='Gastos Gerais'!$E$4:$E$1005),-('Gastos Gerais'!$C$4:$C$1005)))</f>
        <v>0</v>
      </c>
      <c r="AQ24" s="74">
        <f>IF($B24="",0,SUMPRODUCT(-('Gastos Gerais'!$F$4:$F$1005='Gastos das Atividades'!$B24),-('Gastos das Atividades'!AQ$3&gt;='Gastos Gerais'!$D$4:$D$1005),-('Gastos das Atividades'!AQ$3&lt;='Gastos Gerais'!$E$4:$E$1005),-('Gastos Gerais'!$C$4:$C$1005)))</f>
        <v>0</v>
      </c>
      <c r="AR24" s="74">
        <f>IF($B24="",0,SUMPRODUCT(-('Gastos Gerais'!$F$4:$F$1005='Gastos das Atividades'!$B24),-('Gastos das Atividades'!AR$3&gt;='Gastos Gerais'!$D$4:$D$1005),-('Gastos das Atividades'!AR$3&lt;='Gastos Gerais'!$E$4:$E$1005),-('Gastos Gerais'!$C$4:$C$1005)))</f>
        <v>0</v>
      </c>
      <c r="AS24" s="74">
        <f>IF($B24="",0,SUMPRODUCT(-('Gastos Gerais'!$F$4:$F$1005='Gastos das Atividades'!$B24),-('Gastos das Atividades'!AS$3&gt;='Gastos Gerais'!$D$4:$D$1005),-('Gastos das Atividades'!AS$3&lt;='Gastos Gerais'!$E$4:$E$1005),-('Gastos Gerais'!$C$4:$C$1005)))</f>
        <v>0</v>
      </c>
      <c r="AT24" s="74">
        <f>IF($B24="",0,SUMPRODUCT(-('Gastos Gerais'!$F$4:$F$1005='Gastos das Atividades'!$B24),-('Gastos das Atividades'!AT$3&gt;='Gastos Gerais'!$D$4:$D$1005),-('Gastos das Atividades'!AT$3&lt;='Gastos Gerais'!$E$4:$E$1005),-('Gastos Gerais'!$C$4:$C$1005)))</f>
        <v>0</v>
      </c>
      <c r="AU24" s="74">
        <f>IF($B24="",0,SUMPRODUCT(-('Gastos Gerais'!$F$4:$F$1005='Gastos das Atividades'!$B24),-('Gastos das Atividades'!AU$3&gt;='Gastos Gerais'!$D$4:$D$1005),-('Gastos das Atividades'!AU$3&lt;='Gastos Gerais'!$E$4:$E$1005),-('Gastos Gerais'!$C$4:$C$1005)))</f>
        <v>0</v>
      </c>
      <c r="AV24" s="74">
        <f>IF($B24="",0,SUMPRODUCT(-('Gastos Gerais'!$F$4:$F$1005='Gastos das Atividades'!$B24),-('Gastos das Atividades'!AV$3&gt;='Gastos Gerais'!$D$4:$D$1005),-('Gastos das Atividades'!AV$3&lt;='Gastos Gerais'!$E$4:$E$1005),-('Gastos Gerais'!$C$4:$C$1005)))</f>
        <v>0</v>
      </c>
      <c r="AW24" s="74">
        <f>IF($B24="",0,SUMPRODUCT(-('Gastos Gerais'!$F$4:$F$1005='Gastos das Atividades'!$B24),-('Gastos das Atividades'!AW$3&gt;='Gastos Gerais'!$D$4:$D$1005),-('Gastos das Atividades'!AW$3&lt;='Gastos Gerais'!$E$4:$E$1005),-('Gastos Gerais'!$C$4:$C$1005)))</f>
        <v>0</v>
      </c>
      <c r="AX24" s="74">
        <f>IF($B24="",0,SUMPRODUCT(-('Gastos Gerais'!$F$4:$F$1005='Gastos das Atividades'!$B24),-('Gastos das Atividades'!AX$3&gt;='Gastos Gerais'!$D$4:$D$1005),-('Gastos das Atividades'!AX$3&lt;='Gastos Gerais'!$E$4:$E$1005),-('Gastos Gerais'!$C$4:$C$1005)))</f>
        <v>0</v>
      </c>
      <c r="AY24" s="74">
        <f>IF($B24="",0,SUMPRODUCT(-('Gastos Gerais'!$F$4:$F$1005='Gastos das Atividades'!$B24),-('Gastos das Atividades'!AY$3&gt;='Gastos Gerais'!$D$4:$D$1005),-('Gastos das Atividades'!AY$3&lt;='Gastos Gerais'!$E$4:$E$1005),-('Gastos Gerais'!$C$4:$C$1005)))</f>
        <v>0</v>
      </c>
      <c r="AZ24" s="74">
        <f>IF($B24="",0,SUMPRODUCT(-('Gastos Gerais'!$F$4:$F$1005='Gastos das Atividades'!$B24),-('Gastos das Atividades'!AZ$3&gt;='Gastos Gerais'!$D$4:$D$1005),-('Gastos das Atividades'!AZ$3&lt;='Gastos Gerais'!$E$4:$E$1005),-('Gastos Gerais'!$C$4:$C$1005)))</f>
        <v>0</v>
      </c>
      <c r="BA24" s="74">
        <f>IF($B24="",0,SUMPRODUCT(-('Gastos Gerais'!$F$4:$F$1005='Gastos das Atividades'!$B24),-('Gastos das Atividades'!BA$3&gt;='Gastos Gerais'!$D$4:$D$1005),-('Gastos das Atividades'!BA$3&lt;='Gastos Gerais'!$E$4:$E$1005),-('Gastos Gerais'!$C$4:$C$1005)))</f>
        <v>0</v>
      </c>
      <c r="BB24" s="74">
        <f>IF($B24="",0,SUMPRODUCT(-('Gastos Gerais'!$F$4:$F$1005='Gastos das Atividades'!$B24),-('Gastos das Atividades'!BB$3&gt;='Gastos Gerais'!$D$4:$D$1005),-('Gastos das Atividades'!BB$3&lt;='Gastos Gerais'!$E$4:$E$1005),-('Gastos Gerais'!$C$4:$C$1005)))</f>
        <v>0</v>
      </c>
      <c r="BC24" s="74">
        <f>IF($B24="",0,SUMPRODUCT(-('Gastos Gerais'!$F$4:$F$1005='Gastos das Atividades'!$B24),-('Gastos das Atividades'!BC$3&gt;='Gastos Gerais'!$D$4:$D$1005),-('Gastos das Atividades'!BC$3&lt;='Gastos Gerais'!$E$4:$E$1005),-('Gastos Gerais'!$C$4:$C$1005)))</f>
        <v>0</v>
      </c>
      <c r="BD24" s="74">
        <f>IF($B24="",0,SUMPRODUCT(-('Gastos Gerais'!$F$4:$F$1005='Gastos das Atividades'!$B24),-('Gastos das Atividades'!BD$3&gt;='Gastos Gerais'!$D$4:$D$1005),-('Gastos das Atividades'!BD$3&lt;='Gastos Gerais'!$E$4:$E$1005),-('Gastos Gerais'!$C$4:$C$1005)))</f>
        <v>0</v>
      </c>
      <c r="BE24" s="74">
        <f>IF($B24="",0,SUMPRODUCT(-('Gastos Gerais'!$F$4:$F$1005='Gastos das Atividades'!$B24),-('Gastos das Atividades'!BE$3&gt;='Gastos Gerais'!$D$4:$D$1005),-('Gastos das Atividades'!BE$3&lt;='Gastos Gerais'!$E$4:$E$1005),-('Gastos Gerais'!$C$4:$C$1005)))</f>
        <v>0</v>
      </c>
      <c r="BF24" s="74">
        <f>IF($B24="",0,SUMPRODUCT(-('Gastos Gerais'!$F$4:$F$1005='Gastos das Atividades'!$B24),-('Gastos das Atividades'!BF$3&gt;='Gastos Gerais'!$D$4:$D$1005),-('Gastos das Atividades'!BF$3&lt;='Gastos Gerais'!$E$4:$E$1005),-('Gastos Gerais'!$C$4:$C$1005)))</f>
        <v>0</v>
      </c>
      <c r="BG24" s="74">
        <f>IF($B24="",0,SUMPRODUCT(-('Gastos Gerais'!$F$4:$F$1005='Gastos das Atividades'!$B24),-('Gastos das Atividades'!BG$3&gt;='Gastos Gerais'!$D$4:$D$1005),-('Gastos das Atividades'!BG$3&lt;='Gastos Gerais'!$E$4:$E$1005),-('Gastos Gerais'!$C$4:$C$1005)))</f>
        <v>0</v>
      </c>
      <c r="BH24" s="74">
        <f>IF($B24="",0,SUMPRODUCT(-('Gastos Gerais'!$F$4:$F$1005='Gastos das Atividades'!$B24),-('Gastos das Atividades'!BH$3&gt;='Gastos Gerais'!$D$4:$D$1005),-('Gastos das Atividades'!BH$3&lt;='Gastos Gerais'!$E$4:$E$1005),-('Gastos Gerais'!$C$4:$C$1005)))</f>
        <v>0</v>
      </c>
      <c r="BI24" s="74">
        <f>IF($B24="",0,SUMPRODUCT(-('Gastos Gerais'!$F$4:$F$1005='Gastos das Atividades'!$B24),-('Gastos das Atividades'!BI$3&gt;='Gastos Gerais'!$D$4:$D$1005),-('Gastos das Atividades'!BI$3&lt;='Gastos Gerais'!$E$4:$E$1005),-('Gastos Gerais'!$C$4:$C$1005)))</f>
        <v>0</v>
      </c>
      <c r="BJ24" s="74">
        <f>IF($B24="",0,SUMPRODUCT(-('Gastos Gerais'!$F$4:$F$1005='Gastos das Atividades'!$B24),-('Gastos das Atividades'!BJ$3&gt;='Gastos Gerais'!$D$4:$D$1005),-('Gastos das Atividades'!BJ$3&lt;='Gastos Gerais'!$E$4:$E$1005),-('Gastos Gerais'!$C$4:$C$1005)))</f>
        <v>0</v>
      </c>
      <c r="BK24" s="74">
        <f>IF($B24="",0,SUMPRODUCT(-('Gastos Gerais'!$F$4:$F$1005='Gastos das Atividades'!$B24),-('Gastos das Atividades'!BK$3&gt;='Gastos Gerais'!$D$4:$D$1005),-('Gastos das Atividades'!BK$3&lt;='Gastos Gerais'!$E$4:$E$1005),-('Gastos Gerais'!$C$4:$C$1005)))</f>
        <v>0</v>
      </c>
      <c r="BL24" s="74">
        <f>IF($B24="",0,SUMPRODUCT(-('Gastos Gerais'!$F$4:$F$1005='Gastos das Atividades'!$B24),-('Gastos das Atividades'!BL$3&gt;='Gastos Gerais'!$D$4:$D$1005),-('Gastos das Atividades'!BL$3&lt;='Gastos Gerais'!$E$4:$E$1005),-('Gastos Gerais'!$C$4:$C$1005)))</f>
        <v>0</v>
      </c>
      <c r="BM24" s="74">
        <f>IF($B24="",0,SUMPRODUCT(-('Gastos Gerais'!$F$4:$F$1005='Gastos das Atividades'!$B24),-('Gastos das Atividades'!BM$3&gt;='Gastos Gerais'!$D$4:$D$1005),-('Gastos das Atividades'!BM$3&lt;='Gastos Gerais'!$E$4:$E$1005),-('Gastos Gerais'!$C$4:$C$1005)))</f>
        <v>0</v>
      </c>
      <c r="BN24" s="74">
        <f>IF($B24="",0,SUMPRODUCT(-('Gastos Gerais'!$F$4:$F$1005='Gastos das Atividades'!$B24),-('Gastos das Atividades'!BN$3&gt;='Gastos Gerais'!$D$4:$D$1005),-('Gastos das Atividades'!BN$3&lt;='Gastos Gerais'!$E$4:$E$1005),-('Gastos Gerais'!$C$4:$C$1005)))</f>
        <v>0</v>
      </c>
      <c r="BO24" s="74">
        <f>IF($B24="",0,SUMPRODUCT(-('Gastos Gerais'!$F$4:$F$1005='Gastos das Atividades'!$B24),-('Gastos das Atividades'!BO$3&gt;='Gastos Gerais'!$D$4:$D$1005),-('Gastos das Atividades'!BO$3&lt;='Gastos Gerais'!$E$4:$E$1005),-('Gastos Gerais'!$C$4:$C$1005)))</f>
        <v>0</v>
      </c>
      <c r="BP24" s="74">
        <f>IF($B24="",0,SUMPRODUCT(-('Gastos Gerais'!$F$4:$F$1005='Gastos das Atividades'!$B24),-('Gastos das Atividades'!BP$3&gt;='Gastos Gerais'!$D$4:$D$1005),-('Gastos das Atividades'!BP$3&lt;='Gastos Gerais'!$E$4:$E$1005),-('Gastos Gerais'!$C$4:$C$1005)))</f>
        <v>0</v>
      </c>
      <c r="BQ24" s="74">
        <f>IF($B24="",0,SUMPRODUCT(-('Gastos Gerais'!$F$4:$F$1005='Gastos das Atividades'!$B24),-('Gastos das Atividades'!BQ$3&gt;='Gastos Gerais'!$D$4:$D$1005),-('Gastos das Atividades'!BQ$3&lt;='Gastos Gerais'!$E$4:$E$1005),-('Gastos Gerais'!$C$4:$C$1005)))</f>
        <v>0</v>
      </c>
      <c r="BR24" s="74">
        <f>IF($B24="",0,SUMPRODUCT(-('Gastos Gerais'!$F$4:$F$1005='Gastos das Atividades'!$B24),-('Gastos das Atividades'!BR$3&gt;='Gastos Gerais'!$D$4:$D$1005),-('Gastos das Atividades'!BR$3&lt;='Gastos Gerais'!$E$4:$E$1005),-('Gastos Gerais'!$C$4:$C$1005)))</f>
        <v>0</v>
      </c>
      <c r="BS24" s="74">
        <f>IF($B24="",0,SUMPRODUCT(-('Gastos Gerais'!$F$4:$F$1005='Gastos das Atividades'!$B24),-('Gastos das Atividades'!BS$3&gt;='Gastos Gerais'!$D$4:$D$1005),-('Gastos das Atividades'!BS$3&lt;='Gastos Gerais'!$E$4:$E$1005),-('Gastos Gerais'!$C$4:$C$1005)))</f>
        <v>0</v>
      </c>
      <c r="BT24" s="74">
        <f>IF($B24="",0,SUMPRODUCT(-('Gastos Gerais'!$F$4:$F$1005='Gastos das Atividades'!$B24),-('Gastos das Atividades'!BT$3&gt;='Gastos Gerais'!$D$4:$D$1005),-('Gastos das Atividades'!BT$3&lt;='Gastos Gerais'!$E$4:$E$1005),-('Gastos Gerais'!$C$4:$C$1005)))</f>
        <v>0</v>
      </c>
      <c r="BU24" s="74">
        <f>IF($B24="",0,SUMPRODUCT(-('Gastos Gerais'!$F$4:$F$1005='Gastos das Atividades'!$B24),-('Gastos das Atividades'!BU$3&gt;='Gastos Gerais'!$D$4:$D$1005),-('Gastos das Atividades'!BU$3&lt;='Gastos Gerais'!$E$4:$E$1005),-('Gastos Gerais'!$C$4:$C$1005)))</f>
        <v>0</v>
      </c>
      <c r="BV24" s="74">
        <f>IF($B24="",0,SUMPRODUCT(-('Gastos Gerais'!$F$4:$F$1005='Gastos das Atividades'!$B24),-('Gastos das Atividades'!BV$3&gt;='Gastos Gerais'!$D$4:$D$1005),-('Gastos das Atividades'!BV$3&lt;='Gastos Gerais'!$E$4:$E$1005),-('Gastos Gerais'!$C$4:$C$1005)))</f>
        <v>0</v>
      </c>
      <c r="BW24" s="74">
        <f>IF($B24="",0,SUMPRODUCT(-('Gastos Gerais'!$F$4:$F$1005='Gastos das Atividades'!$B24),-('Gastos das Atividades'!BW$3&gt;='Gastos Gerais'!$D$4:$D$1005),-('Gastos das Atividades'!BW$3&lt;='Gastos Gerais'!$E$4:$E$1005),-('Gastos Gerais'!$C$4:$C$1005)))</f>
        <v>0</v>
      </c>
      <c r="BX24" s="74">
        <f>IF($B24="",0,SUMPRODUCT(-('Gastos Gerais'!$F$4:$F$1005='Gastos das Atividades'!$B24),-('Gastos das Atividades'!BX$3&gt;='Gastos Gerais'!$D$4:$D$1005),-('Gastos das Atividades'!BX$3&lt;='Gastos Gerais'!$E$4:$E$1005),-('Gastos Gerais'!$C$4:$C$1005)))</f>
        <v>0</v>
      </c>
    </row>
    <row r="25" spans="1:76" hidden="1" x14ac:dyDescent="0.2">
      <c r="A25" s="141">
        <v>22</v>
      </c>
      <c r="B25" s="159"/>
      <c r="C25" s="301">
        <v>0</v>
      </c>
      <c r="D25" s="352">
        <f t="shared" si="9"/>
        <v>0</v>
      </c>
      <c r="E25" s="139">
        <f t="shared" si="10"/>
        <v>0</v>
      </c>
      <c r="F25" s="74">
        <f t="shared" si="2"/>
        <v>0</v>
      </c>
      <c r="G25" s="74">
        <f t="shared" si="2"/>
        <v>0</v>
      </c>
      <c r="H25" s="74">
        <f t="shared" si="2"/>
        <v>0</v>
      </c>
      <c r="I25" s="74">
        <f t="shared" si="2"/>
        <v>0</v>
      </c>
      <c r="J25" s="140">
        <f t="shared" si="3"/>
        <v>0</v>
      </c>
      <c r="K25" s="77">
        <f t="shared" si="4"/>
        <v>0</v>
      </c>
      <c r="L25" s="77">
        <f t="shared" si="5"/>
        <v>0</v>
      </c>
      <c r="M25" s="77">
        <f t="shared" si="6"/>
        <v>0</v>
      </c>
      <c r="N25" s="77">
        <f t="shared" si="11"/>
        <v>0</v>
      </c>
      <c r="O25" s="77">
        <f t="shared" si="12"/>
        <v>0</v>
      </c>
      <c r="P25" s="205">
        <f t="shared" si="8"/>
        <v>0</v>
      </c>
      <c r="Q25" s="74">
        <f>IF($B25="",0,SUMPRODUCT(-('Gastos Gerais'!$F$4:$F$1005='Gastos das Atividades'!$B25),-('Gastos das Atividades'!Q$3&gt;='Gastos Gerais'!$D$4:$D$1005),-('Gastos das Atividades'!Q$3&lt;='Gastos Gerais'!$E$4:$E$1005),-('Gastos Gerais'!$C$4:$C$1005)))</f>
        <v>0</v>
      </c>
      <c r="R25" s="74">
        <f>IF($B25="",0,SUMPRODUCT(-('Gastos Gerais'!$F$4:$F$1005='Gastos das Atividades'!$B25),-('Gastos das Atividades'!R$3&gt;='Gastos Gerais'!$D$4:$D$1005),-('Gastos das Atividades'!R$3&lt;='Gastos Gerais'!$E$4:$E$1005),-('Gastos Gerais'!$C$4:$C$1005)))</f>
        <v>0</v>
      </c>
      <c r="S25" s="74">
        <f>IF($B25="",0,SUMPRODUCT(-('Gastos Gerais'!$F$4:$F$1005='Gastos das Atividades'!$B25),-('Gastos das Atividades'!S$3&gt;='Gastos Gerais'!$D$4:$D$1005),-('Gastos das Atividades'!S$3&lt;='Gastos Gerais'!$E$4:$E$1005),-('Gastos Gerais'!$C$4:$C$1005)))</f>
        <v>0</v>
      </c>
      <c r="T25" s="74">
        <f>IF($B25="",0,SUMPRODUCT(-('Gastos Gerais'!$F$4:$F$1005='Gastos das Atividades'!$B25),-('Gastos das Atividades'!T$3&gt;='Gastos Gerais'!$D$4:$D$1005),-('Gastos das Atividades'!T$3&lt;='Gastos Gerais'!$E$4:$E$1005),-('Gastos Gerais'!$C$4:$C$1005)))</f>
        <v>0</v>
      </c>
      <c r="U25" s="74">
        <f>IF($B25="",0,SUMPRODUCT(-('Gastos Gerais'!$F$4:$F$1005='Gastos das Atividades'!$B25),-('Gastos das Atividades'!U$3&gt;='Gastos Gerais'!$D$4:$D$1005),-('Gastos das Atividades'!U$3&lt;='Gastos Gerais'!$E$4:$E$1005),-('Gastos Gerais'!$C$4:$C$1005)))</f>
        <v>0</v>
      </c>
      <c r="V25" s="74">
        <f>IF($B25="",0,SUMPRODUCT(-('Gastos Gerais'!$F$4:$F$1005='Gastos das Atividades'!$B25),-('Gastos das Atividades'!V$3&gt;='Gastos Gerais'!$D$4:$D$1005),-('Gastos das Atividades'!V$3&lt;='Gastos Gerais'!$E$4:$E$1005),-('Gastos Gerais'!$C$4:$C$1005)))</f>
        <v>0</v>
      </c>
      <c r="W25" s="74">
        <f>IF($B25="",0,SUMPRODUCT(-('Gastos Gerais'!$F$4:$F$1005='Gastos das Atividades'!$B25),-('Gastos das Atividades'!W$3&gt;='Gastos Gerais'!$D$4:$D$1005),-('Gastos das Atividades'!W$3&lt;='Gastos Gerais'!$E$4:$E$1005),-('Gastos Gerais'!$C$4:$C$1005)))</f>
        <v>0</v>
      </c>
      <c r="X25" s="74">
        <f>IF($B25="",0,SUMPRODUCT(-('Gastos Gerais'!$F$4:$F$1005='Gastos das Atividades'!$B25),-('Gastos das Atividades'!X$3&gt;='Gastos Gerais'!$D$4:$D$1005),-('Gastos das Atividades'!X$3&lt;='Gastos Gerais'!$E$4:$E$1005),-('Gastos Gerais'!$C$4:$C$1005)))</f>
        <v>0</v>
      </c>
      <c r="Y25" s="74">
        <f>IF($B25="",0,SUMPRODUCT(-('Gastos Gerais'!$F$4:$F$1005='Gastos das Atividades'!$B25),-('Gastos das Atividades'!Y$3&gt;='Gastos Gerais'!$D$4:$D$1005),-('Gastos das Atividades'!Y$3&lt;='Gastos Gerais'!$E$4:$E$1005),-('Gastos Gerais'!$C$4:$C$1005)))</f>
        <v>0</v>
      </c>
      <c r="Z25" s="74">
        <f>IF($B25="",0,SUMPRODUCT(-('Gastos Gerais'!$F$4:$F$1005='Gastos das Atividades'!$B25),-('Gastos das Atividades'!Z$3&gt;='Gastos Gerais'!$D$4:$D$1005),-('Gastos das Atividades'!Z$3&lt;='Gastos Gerais'!$E$4:$E$1005),-('Gastos Gerais'!$C$4:$C$1005)))</f>
        <v>0</v>
      </c>
      <c r="AA25" s="74">
        <f>IF($B25="",0,SUMPRODUCT(-('Gastos Gerais'!$F$4:$F$1005='Gastos das Atividades'!$B25),-('Gastos das Atividades'!AA$3&gt;='Gastos Gerais'!$D$4:$D$1005),-('Gastos das Atividades'!AA$3&lt;='Gastos Gerais'!$E$4:$E$1005),-('Gastos Gerais'!$C$4:$C$1005)))</f>
        <v>0</v>
      </c>
      <c r="AB25" s="74">
        <f>IF($B25="",0,SUMPRODUCT(-('Gastos Gerais'!$F$4:$F$1005='Gastos das Atividades'!$B25),-('Gastos das Atividades'!AB$3&gt;='Gastos Gerais'!$D$4:$D$1005),-('Gastos das Atividades'!AB$3&lt;='Gastos Gerais'!$E$4:$E$1005),-('Gastos Gerais'!$C$4:$C$1005)))</f>
        <v>0</v>
      </c>
      <c r="AC25" s="74">
        <f>IF($B25="",0,SUMPRODUCT(-('Gastos Gerais'!$F$4:$F$1005='Gastos das Atividades'!$B25),-('Gastos das Atividades'!AC$3&gt;='Gastos Gerais'!$D$4:$D$1005),-('Gastos das Atividades'!AC$3&lt;='Gastos Gerais'!$E$4:$E$1005),-('Gastos Gerais'!$C$4:$C$1005)))</f>
        <v>0</v>
      </c>
      <c r="AD25" s="74">
        <f>IF($B25="",0,SUMPRODUCT(-('Gastos Gerais'!$F$4:$F$1005='Gastos das Atividades'!$B25),-('Gastos das Atividades'!AD$3&gt;='Gastos Gerais'!$D$4:$D$1005),-('Gastos das Atividades'!AD$3&lt;='Gastos Gerais'!$E$4:$E$1005),-('Gastos Gerais'!$C$4:$C$1005)))</f>
        <v>0</v>
      </c>
      <c r="AE25" s="74">
        <f>IF($B25="",0,SUMPRODUCT(-('Gastos Gerais'!$F$4:$F$1005='Gastos das Atividades'!$B25),-('Gastos das Atividades'!AE$3&gt;='Gastos Gerais'!$D$4:$D$1005),-('Gastos das Atividades'!AE$3&lt;='Gastos Gerais'!$E$4:$E$1005),-('Gastos Gerais'!$C$4:$C$1005)))</f>
        <v>0</v>
      </c>
      <c r="AF25" s="74">
        <f>IF($B25="",0,SUMPRODUCT(-('Gastos Gerais'!$F$4:$F$1005='Gastos das Atividades'!$B25),-('Gastos das Atividades'!AF$3&gt;='Gastos Gerais'!$D$4:$D$1005),-('Gastos das Atividades'!AF$3&lt;='Gastos Gerais'!$E$4:$E$1005),-('Gastos Gerais'!$C$4:$C$1005)))</f>
        <v>0</v>
      </c>
      <c r="AG25" s="74">
        <f>IF($B25="",0,SUMPRODUCT(-('Gastos Gerais'!$F$4:$F$1005='Gastos das Atividades'!$B25),-('Gastos das Atividades'!AG$3&gt;='Gastos Gerais'!$D$4:$D$1005),-('Gastos das Atividades'!AG$3&lt;='Gastos Gerais'!$E$4:$E$1005),-('Gastos Gerais'!$C$4:$C$1005)))</f>
        <v>0</v>
      </c>
      <c r="AH25" s="74">
        <f>IF($B25="",0,SUMPRODUCT(-('Gastos Gerais'!$F$4:$F$1005='Gastos das Atividades'!$B25),-('Gastos das Atividades'!AH$3&gt;='Gastos Gerais'!$D$4:$D$1005),-('Gastos das Atividades'!AH$3&lt;='Gastos Gerais'!$E$4:$E$1005),-('Gastos Gerais'!$C$4:$C$1005)))</f>
        <v>0</v>
      </c>
      <c r="AI25" s="74">
        <f>IF($B25="",0,SUMPRODUCT(-('Gastos Gerais'!$F$4:$F$1005='Gastos das Atividades'!$B25),-('Gastos das Atividades'!AI$3&gt;='Gastos Gerais'!$D$4:$D$1005),-('Gastos das Atividades'!AI$3&lt;='Gastos Gerais'!$E$4:$E$1005),-('Gastos Gerais'!$C$4:$C$1005)))</f>
        <v>0</v>
      </c>
      <c r="AJ25" s="74">
        <f>IF($B25="",0,SUMPRODUCT(-('Gastos Gerais'!$F$4:$F$1005='Gastos das Atividades'!$B25),-('Gastos das Atividades'!AJ$3&gt;='Gastos Gerais'!$D$4:$D$1005),-('Gastos das Atividades'!AJ$3&lt;='Gastos Gerais'!$E$4:$E$1005),-('Gastos Gerais'!$C$4:$C$1005)))</f>
        <v>0</v>
      </c>
      <c r="AK25" s="74">
        <f>IF($B25="",0,SUMPRODUCT(-('Gastos Gerais'!$F$4:$F$1005='Gastos das Atividades'!$B25),-('Gastos das Atividades'!AK$3&gt;='Gastos Gerais'!$D$4:$D$1005),-('Gastos das Atividades'!AK$3&lt;='Gastos Gerais'!$E$4:$E$1005),-('Gastos Gerais'!$C$4:$C$1005)))</f>
        <v>0</v>
      </c>
      <c r="AL25" s="74">
        <f>IF($B25="",0,SUMPRODUCT(-('Gastos Gerais'!$F$4:$F$1005='Gastos das Atividades'!$B25),-('Gastos das Atividades'!AL$3&gt;='Gastos Gerais'!$D$4:$D$1005),-('Gastos das Atividades'!AL$3&lt;='Gastos Gerais'!$E$4:$E$1005),-('Gastos Gerais'!$C$4:$C$1005)))</f>
        <v>0</v>
      </c>
      <c r="AM25" s="74">
        <f>IF($B25="",0,SUMPRODUCT(-('Gastos Gerais'!$F$4:$F$1005='Gastos das Atividades'!$B25),-('Gastos das Atividades'!AM$3&gt;='Gastos Gerais'!$D$4:$D$1005),-('Gastos das Atividades'!AM$3&lt;='Gastos Gerais'!$E$4:$E$1005),-('Gastos Gerais'!$C$4:$C$1005)))</f>
        <v>0</v>
      </c>
      <c r="AN25" s="74">
        <f>IF($B25="",0,SUMPRODUCT(-('Gastos Gerais'!$F$4:$F$1005='Gastos das Atividades'!$B25),-('Gastos das Atividades'!AN$3&gt;='Gastos Gerais'!$D$4:$D$1005),-('Gastos das Atividades'!AN$3&lt;='Gastos Gerais'!$E$4:$E$1005),-('Gastos Gerais'!$C$4:$C$1005)))</f>
        <v>0</v>
      </c>
      <c r="AO25" s="74">
        <f>IF($B25="",0,SUMPRODUCT(-('Gastos Gerais'!$F$4:$F$1005='Gastos das Atividades'!$B25),-('Gastos das Atividades'!AO$3&gt;='Gastos Gerais'!$D$4:$D$1005),-('Gastos das Atividades'!AO$3&lt;='Gastos Gerais'!$E$4:$E$1005),-('Gastos Gerais'!$C$4:$C$1005)))</f>
        <v>0</v>
      </c>
      <c r="AP25" s="74">
        <f>IF($B25="",0,SUMPRODUCT(-('Gastos Gerais'!$F$4:$F$1005='Gastos das Atividades'!$B25),-('Gastos das Atividades'!AP$3&gt;='Gastos Gerais'!$D$4:$D$1005),-('Gastos das Atividades'!AP$3&lt;='Gastos Gerais'!$E$4:$E$1005),-('Gastos Gerais'!$C$4:$C$1005)))</f>
        <v>0</v>
      </c>
      <c r="AQ25" s="74">
        <f>IF($B25="",0,SUMPRODUCT(-('Gastos Gerais'!$F$4:$F$1005='Gastos das Atividades'!$B25),-('Gastos das Atividades'!AQ$3&gt;='Gastos Gerais'!$D$4:$D$1005),-('Gastos das Atividades'!AQ$3&lt;='Gastos Gerais'!$E$4:$E$1005),-('Gastos Gerais'!$C$4:$C$1005)))</f>
        <v>0</v>
      </c>
      <c r="AR25" s="74">
        <f>IF($B25="",0,SUMPRODUCT(-('Gastos Gerais'!$F$4:$F$1005='Gastos das Atividades'!$B25),-('Gastos das Atividades'!AR$3&gt;='Gastos Gerais'!$D$4:$D$1005),-('Gastos das Atividades'!AR$3&lt;='Gastos Gerais'!$E$4:$E$1005),-('Gastos Gerais'!$C$4:$C$1005)))</f>
        <v>0</v>
      </c>
      <c r="AS25" s="74">
        <f>IF($B25="",0,SUMPRODUCT(-('Gastos Gerais'!$F$4:$F$1005='Gastos das Atividades'!$B25),-('Gastos das Atividades'!AS$3&gt;='Gastos Gerais'!$D$4:$D$1005),-('Gastos das Atividades'!AS$3&lt;='Gastos Gerais'!$E$4:$E$1005),-('Gastos Gerais'!$C$4:$C$1005)))</f>
        <v>0</v>
      </c>
      <c r="AT25" s="74">
        <f>IF($B25="",0,SUMPRODUCT(-('Gastos Gerais'!$F$4:$F$1005='Gastos das Atividades'!$B25),-('Gastos das Atividades'!AT$3&gt;='Gastos Gerais'!$D$4:$D$1005),-('Gastos das Atividades'!AT$3&lt;='Gastos Gerais'!$E$4:$E$1005),-('Gastos Gerais'!$C$4:$C$1005)))</f>
        <v>0</v>
      </c>
      <c r="AU25" s="74">
        <f>IF($B25="",0,SUMPRODUCT(-('Gastos Gerais'!$F$4:$F$1005='Gastos das Atividades'!$B25),-('Gastos das Atividades'!AU$3&gt;='Gastos Gerais'!$D$4:$D$1005),-('Gastos das Atividades'!AU$3&lt;='Gastos Gerais'!$E$4:$E$1005),-('Gastos Gerais'!$C$4:$C$1005)))</f>
        <v>0</v>
      </c>
      <c r="AV25" s="74">
        <f>IF($B25="",0,SUMPRODUCT(-('Gastos Gerais'!$F$4:$F$1005='Gastos das Atividades'!$B25),-('Gastos das Atividades'!AV$3&gt;='Gastos Gerais'!$D$4:$D$1005),-('Gastos das Atividades'!AV$3&lt;='Gastos Gerais'!$E$4:$E$1005),-('Gastos Gerais'!$C$4:$C$1005)))</f>
        <v>0</v>
      </c>
      <c r="AW25" s="74">
        <f>IF($B25="",0,SUMPRODUCT(-('Gastos Gerais'!$F$4:$F$1005='Gastos das Atividades'!$B25),-('Gastos das Atividades'!AW$3&gt;='Gastos Gerais'!$D$4:$D$1005),-('Gastos das Atividades'!AW$3&lt;='Gastos Gerais'!$E$4:$E$1005),-('Gastos Gerais'!$C$4:$C$1005)))</f>
        <v>0</v>
      </c>
      <c r="AX25" s="74">
        <f>IF($B25="",0,SUMPRODUCT(-('Gastos Gerais'!$F$4:$F$1005='Gastos das Atividades'!$B25),-('Gastos das Atividades'!AX$3&gt;='Gastos Gerais'!$D$4:$D$1005),-('Gastos das Atividades'!AX$3&lt;='Gastos Gerais'!$E$4:$E$1005),-('Gastos Gerais'!$C$4:$C$1005)))</f>
        <v>0</v>
      </c>
      <c r="AY25" s="74">
        <f>IF($B25="",0,SUMPRODUCT(-('Gastos Gerais'!$F$4:$F$1005='Gastos das Atividades'!$B25),-('Gastos das Atividades'!AY$3&gt;='Gastos Gerais'!$D$4:$D$1005),-('Gastos das Atividades'!AY$3&lt;='Gastos Gerais'!$E$4:$E$1005),-('Gastos Gerais'!$C$4:$C$1005)))</f>
        <v>0</v>
      </c>
      <c r="AZ25" s="74">
        <f>IF($B25="",0,SUMPRODUCT(-('Gastos Gerais'!$F$4:$F$1005='Gastos das Atividades'!$B25),-('Gastos das Atividades'!AZ$3&gt;='Gastos Gerais'!$D$4:$D$1005),-('Gastos das Atividades'!AZ$3&lt;='Gastos Gerais'!$E$4:$E$1005),-('Gastos Gerais'!$C$4:$C$1005)))</f>
        <v>0</v>
      </c>
      <c r="BA25" s="74">
        <f>IF($B25="",0,SUMPRODUCT(-('Gastos Gerais'!$F$4:$F$1005='Gastos das Atividades'!$B25),-('Gastos das Atividades'!BA$3&gt;='Gastos Gerais'!$D$4:$D$1005),-('Gastos das Atividades'!BA$3&lt;='Gastos Gerais'!$E$4:$E$1005),-('Gastos Gerais'!$C$4:$C$1005)))</f>
        <v>0</v>
      </c>
      <c r="BB25" s="74">
        <f>IF($B25="",0,SUMPRODUCT(-('Gastos Gerais'!$F$4:$F$1005='Gastos das Atividades'!$B25),-('Gastos das Atividades'!BB$3&gt;='Gastos Gerais'!$D$4:$D$1005),-('Gastos das Atividades'!BB$3&lt;='Gastos Gerais'!$E$4:$E$1005),-('Gastos Gerais'!$C$4:$C$1005)))</f>
        <v>0</v>
      </c>
      <c r="BC25" s="74">
        <f>IF($B25="",0,SUMPRODUCT(-('Gastos Gerais'!$F$4:$F$1005='Gastos das Atividades'!$B25),-('Gastos das Atividades'!BC$3&gt;='Gastos Gerais'!$D$4:$D$1005),-('Gastos das Atividades'!BC$3&lt;='Gastos Gerais'!$E$4:$E$1005),-('Gastos Gerais'!$C$4:$C$1005)))</f>
        <v>0</v>
      </c>
      <c r="BD25" s="74">
        <f>IF($B25="",0,SUMPRODUCT(-('Gastos Gerais'!$F$4:$F$1005='Gastos das Atividades'!$B25),-('Gastos das Atividades'!BD$3&gt;='Gastos Gerais'!$D$4:$D$1005),-('Gastos das Atividades'!BD$3&lt;='Gastos Gerais'!$E$4:$E$1005),-('Gastos Gerais'!$C$4:$C$1005)))</f>
        <v>0</v>
      </c>
      <c r="BE25" s="74">
        <f>IF($B25="",0,SUMPRODUCT(-('Gastos Gerais'!$F$4:$F$1005='Gastos das Atividades'!$B25),-('Gastos das Atividades'!BE$3&gt;='Gastos Gerais'!$D$4:$D$1005),-('Gastos das Atividades'!BE$3&lt;='Gastos Gerais'!$E$4:$E$1005),-('Gastos Gerais'!$C$4:$C$1005)))</f>
        <v>0</v>
      </c>
      <c r="BF25" s="74">
        <f>IF($B25="",0,SUMPRODUCT(-('Gastos Gerais'!$F$4:$F$1005='Gastos das Atividades'!$B25),-('Gastos das Atividades'!BF$3&gt;='Gastos Gerais'!$D$4:$D$1005),-('Gastos das Atividades'!BF$3&lt;='Gastos Gerais'!$E$4:$E$1005),-('Gastos Gerais'!$C$4:$C$1005)))</f>
        <v>0</v>
      </c>
      <c r="BG25" s="74">
        <f>IF($B25="",0,SUMPRODUCT(-('Gastos Gerais'!$F$4:$F$1005='Gastos das Atividades'!$B25),-('Gastos das Atividades'!BG$3&gt;='Gastos Gerais'!$D$4:$D$1005),-('Gastos das Atividades'!BG$3&lt;='Gastos Gerais'!$E$4:$E$1005),-('Gastos Gerais'!$C$4:$C$1005)))</f>
        <v>0</v>
      </c>
      <c r="BH25" s="74">
        <f>IF($B25="",0,SUMPRODUCT(-('Gastos Gerais'!$F$4:$F$1005='Gastos das Atividades'!$B25),-('Gastos das Atividades'!BH$3&gt;='Gastos Gerais'!$D$4:$D$1005),-('Gastos das Atividades'!BH$3&lt;='Gastos Gerais'!$E$4:$E$1005),-('Gastos Gerais'!$C$4:$C$1005)))</f>
        <v>0</v>
      </c>
      <c r="BI25" s="74">
        <f>IF($B25="",0,SUMPRODUCT(-('Gastos Gerais'!$F$4:$F$1005='Gastos das Atividades'!$B25),-('Gastos das Atividades'!BI$3&gt;='Gastos Gerais'!$D$4:$D$1005),-('Gastos das Atividades'!BI$3&lt;='Gastos Gerais'!$E$4:$E$1005),-('Gastos Gerais'!$C$4:$C$1005)))</f>
        <v>0</v>
      </c>
      <c r="BJ25" s="74">
        <f>IF($B25="",0,SUMPRODUCT(-('Gastos Gerais'!$F$4:$F$1005='Gastos das Atividades'!$B25),-('Gastos das Atividades'!BJ$3&gt;='Gastos Gerais'!$D$4:$D$1005),-('Gastos das Atividades'!BJ$3&lt;='Gastos Gerais'!$E$4:$E$1005),-('Gastos Gerais'!$C$4:$C$1005)))</f>
        <v>0</v>
      </c>
      <c r="BK25" s="74">
        <f>IF($B25="",0,SUMPRODUCT(-('Gastos Gerais'!$F$4:$F$1005='Gastos das Atividades'!$B25),-('Gastos das Atividades'!BK$3&gt;='Gastos Gerais'!$D$4:$D$1005),-('Gastos das Atividades'!BK$3&lt;='Gastos Gerais'!$E$4:$E$1005),-('Gastos Gerais'!$C$4:$C$1005)))</f>
        <v>0</v>
      </c>
      <c r="BL25" s="74">
        <f>IF($B25="",0,SUMPRODUCT(-('Gastos Gerais'!$F$4:$F$1005='Gastos das Atividades'!$B25),-('Gastos das Atividades'!BL$3&gt;='Gastos Gerais'!$D$4:$D$1005),-('Gastos das Atividades'!BL$3&lt;='Gastos Gerais'!$E$4:$E$1005),-('Gastos Gerais'!$C$4:$C$1005)))</f>
        <v>0</v>
      </c>
      <c r="BM25" s="74">
        <f>IF($B25="",0,SUMPRODUCT(-('Gastos Gerais'!$F$4:$F$1005='Gastos das Atividades'!$B25),-('Gastos das Atividades'!BM$3&gt;='Gastos Gerais'!$D$4:$D$1005),-('Gastos das Atividades'!BM$3&lt;='Gastos Gerais'!$E$4:$E$1005),-('Gastos Gerais'!$C$4:$C$1005)))</f>
        <v>0</v>
      </c>
      <c r="BN25" s="74">
        <f>IF($B25="",0,SUMPRODUCT(-('Gastos Gerais'!$F$4:$F$1005='Gastos das Atividades'!$B25),-('Gastos das Atividades'!BN$3&gt;='Gastos Gerais'!$D$4:$D$1005),-('Gastos das Atividades'!BN$3&lt;='Gastos Gerais'!$E$4:$E$1005),-('Gastos Gerais'!$C$4:$C$1005)))</f>
        <v>0</v>
      </c>
      <c r="BO25" s="74">
        <f>IF($B25="",0,SUMPRODUCT(-('Gastos Gerais'!$F$4:$F$1005='Gastos das Atividades'!$B25),-('Gastos das Atividades'!BO$3&gt;='Gastos Gerais'!$D$4:$D$1005),-('Gastos das Atividades'!BO$3&lt;='Gastos Gerais'!$E$4:$E$1005),-('Gastos Gerais'!$C$4:$C$1005)))</f>
        <v>0</v>
      </c>
      <c r="BP25" s="74">
        <f>IF($B25="",0,SUMPRODUCT(-('Gastos Gerais'!$F$4:$F$1005='Gastos das Atividades'!$B25),-('Gastos das Atividades'!BP$3&gt;='Gastos Gerais'!$D$4:$D$1005),-('Gastos das Atividades'!BP$3&lt;='Gastos Gerais'!$E$4:$E$1005),-('Gastos Gerais'!$C$4:$C$1005)))</f>
        <v>0</v>
      </c>
      <c r="BQ25" s="74">
        <f>IF($B25="",0,SUMPRODUCT(-('Gastos Gerais'!$F$4:$F$1005='Gastos das Atividades'!$B25),-('Gastos das Atividades'!BQ$3&gt;='Gastos Gerais'!$D$4:$D$1005),-('Gastos das Atividades'!BQ$3&lt;='Gastos Gerais'!$E$4:$E$1005),-('Gastos Gerais'!$C$4:$C$1005)))</f>
        <v>0</v>
      </c>
      <c r="BR25" s="74">
        <f>IF($B25="",0,SUMPRODUCT(-('Gastos Gerais'!$F$4:$F$1005='Gastos das Atividades'!$B25),-('Gastos das Atividades'!BR$3&gt;='Gastos Gerais'!$D$4:$D$1005),-('Gastos das Atividades'!BR$3&lt;='Gastos Gerais'!$E$4:$E$1005),-('Gastos Gerais'!$C$4:$C$1005)))</f>
        <v>0</v>
      </c>
      <c r="BS25" s="74">
        <f>IF($B25="",0,SUMPRODUCT(-('Gastos Gerais'!$F$4:$F$1005='Gastos das Atividades'!$B25),-('Gastos das Atividades'!BS$3&gt;='Gastos Gerais'!$D$4:$D$1005),-('Gastos das Atividades'!BS$3&lt;='Gastos Gerais'!$E$4:$E$1005),-('Gastos Gerais'!$C$4:$C$1005)))</f>
        <v>0</v>
      </c>
      <c r="BT25" s="74">
        <f>IF($B25="",0,SUMPRODUCT(-('Gastos Gerais'!$F$4:$F$1005='Gastos das Atividades'!$B25),-('Gastos das Atividades'!BT$3&gt;='Gastos Gerais'!$D$4:$D$1005),-('Gastos das Atividades'!BT$3&lt;='Gastos Gerais'!$E$4:$E$1005),-('Gastos Gerais'!$C$4:$C$1005)))</f>
        <v>0</v>
      </c>
      <c r="BU25" s="74">
        <f>IF($B25="",0,SUMPRODUCT(-('Gastos Gerais'!$F$4:$F$1005='Gastos das Atividades'!$B25),-('Gastos das Atividades'!BU$3&gt;='Gastos Gerais'!$D$4:$D$1005),-('Gastos das Atividades'!BU$3&lt;='Gastos Gerais'!$E$4:$E$1005),-('Gastos Gerais'!$C$4:$C$1005)))</f>
        <v>0</v>
      </c>
      <c r="BV25" s="74">
        <f>IF($B25="",0,SUMPRODUCT(-('Gastos Gerais'!$F$4:$F$1005='Gastos das Atividades'!$B25),-('Gastos das Atividades'!BV$3&gt;='Gastos Gerais'!$D$4:$D$1005),-('Gastos das Atividades'!BV$3&lt;='Gastos Gerais'!$E$4:$E$1005),-('Gastos Gerais'!$C$4:$C$1005)))</f>
        <v>0</v>
      </c>
      <c r="BW25" s="74">
        <f>IF($B25="",0,SUMPRODUCT(-('Gastos Gerais'!$F$4:$F$1005='Gastos das Atividades'!$B25),-('Gastos das Atividades'!BW$3&gt;='Gastos Gerais'!$D$4:$D$1005),-('Gastos das Atividades'!BW$3&lt;='Gastos Gerais'!$E$4:$E$1005),-('Gastos Gerais'!$C$4:$C$1005)))</f>
        <v>0</v>
      </c>
      <c r="BX25" s="74">
        <f>IF($B25="",0,SUMPRODUCT(-('Gastos Gerais'!$F$4:$F$1005='Gastos das Atividades'!$B25),-('Gastos das Atividades'!BX$3&gt;='Gastos Gerais'!$D$4:$D$1005),-('Gastos das Atividades'!BX$3&lt;='Gastos Gerais'!$E$4:$E$1005),-('Gastos Gerais'!$C$4:$C$1005)))</f>
        <v>0</v>
      </c>
    </row>
    <row r="26" spans="1:76" hidden="1" x14ac:dyDescent="0.2">
      <c r="A26" s="141">
        <v>23</v>
      </c>
      <c r="B26" s="159"/>
      <c r="C26" s="301">
        <v>0</v>
      </c>
      <c r="D26" s="352">
        <f t="shared" si="9"/>
        <v>0</v>
      </c>
      <c r="E26" s="139">
        <f t="shared" si="10"/>
        <v>0</v>
      </c>
      <c r="F26" s="74">
        <f t="shared" si="2"/>
        <v>0</v>
      </c>
      <c r="G26" s="74">
        <f t="shared" si="2"/>
        <v>0</v>
      </c>
      <c r="H26" s="74">
        <f t="shared" si="2"/>
        <v>0</v>
      </c>
      <c r="I26" s="74">
        <f t="shared" si="2"/>
        <v>0</v>
      </c>
      <c r="J26" s="140">
        <f t="shared" si="3"/>
        <v>0</v>
      </c>
      <c r="K26" s="77">
        <f t="shared" si="4"/>
        <v>0</v>
      </c>
      <c r="L26" s="77">
        <f t="shared" si="5"/>
        <v>0</v>
      </c>
      <c r="M26" s="77">
        <f t="shared" si="6"/>
        <v>0</v>
      </c>
      <c r="N26" s="77">
        <f t="shared" si="11"/>
        <v>0</v>
      </c>
      <c r="O26" s="77">
        <f t="shared" si="12"/>
        <v>0</v>
      </c>
      <c r="P26" s="205">
        <f t="shared" si="8"/>
        <v>0</v>
      </c>
      <c r="Q26" s="74">
        <f>IF($B26="",0,SUMPRODUCT(-('Gastos Gerais'!$F$4:$F$1005='Gastos das Atividades'!$B26),-('Gastos das Atividades'!Q$3&gt;='Gastos Gerais'!$D$4:$D$1005),-('Gastos das Atividades'!Q$3&lt;='Gastos Gerais'!$E$4:$E$1005),-('Gastos Gerais'!$C$4:$C$1005)))</f>
        <v>0</v>
      </c>
      <c r="R26" s="74">
        <f>IF($B26="",0,SUMPRODUCT(-('Gastos Gerais'!$F$4:$F$1005='Gastos das Atividades'!$B26),-('Gastos das Atividades'!R$3&gt;='Gastos Gerais'!$D$4:$D$1005),-('Gastos das Atividades'!R$3&lt;='Gastos Gerais'!$E$4:$E$1005),-('Gastos Gerais'!$C$4:$C$1005)))</f>
        <v>0</v>
      </c>
      <c r="S26" s="74">
        <f>IF($B26="",0,SUMPRODUCT(-('Gastos Gerais'!$F$4:$F$1005='Gastos das Atividades'!$B26),-('Gastos das Atividades'!S$3&gt;='Gastos Gerais'!$D$4:$D$1005),-('Gastos das Atividades'!S$3&lt;='Gastos Gerais'!$E$4:$E$1005),-('Gastos Gerais'!$C$4:$C$1005)))</f>
        <v>0</v>
      </c>
      <c r="T26" s="74">
        <f>IF($B26="",0,SUMPRODUCT(-('Gastos Gerais'!$F$4:$F$1005='Gastos das Atividades'!$B26),-('Gastos das Atividades'!T$3&gt;='Gastos Gerais'!$D$4:$D$1005),-('Gastos das Atividades'!T$3&lt;='Gastos Gerais'!$E$4:$E$1005),-('Gastos Gerais'!$C$4:$C$1005)))</f>
        <v>0</v>
      </c>
      <c r="U26" s="74">
        <f>IF($B26="",0,SUMPRODUCT(-('Gastos Gerais'!$F$4:$F$1005='Gastos das Atividades'!$B26),-('Gastos das Atividades'!U$3&gt;='Gastos Gerais'!$D$4:$D$1005),-('Gastos das Atividades'!U$3&lt;='Gastos Gerais'!$E$4:$E$1005),-('Gastos Gerais'!$C$4:$C$1005)))</f>
        <v>0</v>
      </c>
      <c r="V26" s="74">
        <f>IF($B26="",0,SUMPRODUCT(-('Gastos Gerais'!$F$4:$F$1005='Gastos das Atividades'!$B26),-('Gastos das Atividades'!V$3&gt;='Gastos Gerais'!$D$4:$D$1005),-('Gastos das Atividades'!V$3&lt;='Gastos Gerais'!$E$4:$E$1005),-('Gastos Gerais'!$C$4:$C$1005)))</f>
        <v>0</v>
      </c>
      <c r="W26" s="74">
        <f>IF($B26="",0,SUMPRODUCT(-('Gastos Gerais'!$F$4:$F$1005='Gastos das Atividades'!$B26),-('Gastos das Atividades'!W$3&gt;='Gastos Gerais'!$D$4:$D$1005),-('Gastos das Atividades'!W$3&lt;='Gastos Gerais'!$E$4:$E$1005),-('Gastos Gerais'!$C$4:$C$1005)))</f>
        <v>0</v>
      </c>
      <c r="X26" s="74">
        <f>IF($B26="",0,SUMPRODUCT(-('Gastos Gerais'!$F$4:$F$1005='Gastos das Atividades'!$B26),-('Gastos das Atividades'!X$3&gt;='Gastos Gerais'!$D$4:$D$1005),-('Gastos das Atividades'!X$3&lt;='Gastos Gerais'!$E$4:$E$1005),-('Gastos Gerais'!$C$4:$C$1005)))</f>
        <v>0</v>
      </c>
      <c r="Y26" s="74">
        <f>IF($B26="",0,SUMPRODUCT(-('Gastos Gerais'!$F$4:$F$1005='Gastos das Atividades'!$B26),-('Gastos das Atividades'!Y$3&gt;='Gastos Gerais'!$D$4:$D$1005),-('Gastos das Atividades'!Y$3&lt;='Gastos Gerais'!$E$4:$E$1005),-('Gastos Gerais'!$C$4:$C$1005)))</f>
        <v>0</v>
      </c>
      <c r="Z26" s="74">
        <f>IF($B26="",0,SUMPRODUCT(-('Gastos Gerais'!$F$4:$F$1005='Gastos das Atividades'!$B26),-('Gastos das Atividades'!Z$3&gt;='Gastos Gerais'!$D$4:$D$1005),-('Gastos das Atividades'!Z$3&lt;='Gastos Gerais'!$E$4:$E$1005),-('Gastos Gerais'!$C$4:$C$1005)))</f>
        <v>0</v>
      </c>
      <c r="AA26" s="74">
        <f>IF($B26="",0,SUMPRODUCT(-('Gastos Gerais'!$F$4:$F$1005='Gastos das Atividades'!$B26),-('Gastos das Atividades'!AA$3&gt;='Gastos Gerais'!$D$4:$D$1005),-('Gastos das Atividades'!AA$3&lt;='Gastos Gerais'!$E$4:$E$1005),-('Gastos Gerais'!$C$4:$C$1005)))</f>
        <v>0</v>
      </c>
      <c r="AB26" s="74">
        <f>IF($B26="",0,SUMPRODUCT(-('Gastos Gerais'!$F$4:$F$1005='Gastos das Atividades'!$B26),-('Gastos das Atividades'!AB$3&gt;='Gastos Gerais'!$D$4:$D$1005),-('Gastos das Atividades'!AB$3&lt;='Gastos Gerais'!$E$4:$E$1005),-('Gastos Gerais'!$C$4:$C$1005)))</f>
        <v>0</v>
      </c>
      <c r="AC26" s="74">
        <f>IF($B26="",0,SUMPRODUCT(-('Gastos Gerais'!$F$4:$F$1005='Gastos das Atividades'!$B26),-('Gastos das Atividades'!AC$3&gt;='Gastos Gerais'!$D$4:$D$1005),-('Gastos das Atividades'!AC$3&lt;='Gastos Gerais'!$E$4:$E$1005),-('Gastos Gerais'!$C$4:$C$1005)))</f>
        <v>0</v>
      </c>
      <c r="AD26" s="74">
        <f>IF($B26="",0,SUMPRODUCT(-('Gastos Gerais'!$F$4:$F$1005='Gastos das Atividades'!$B26),-('Gastos das Atividades'!AD$3&gt;='Gastos Gerais'!$D$4:$D$1005),-('Gastos das Atividades'!AD$3&lt;='Gastos Gerais'!$E$4:$E$1005),-('Gastos Gerais'!$C$4:$C$1005)))</f>
        <v>0</v>
      </c>
      <c r="AE26" s="74">
        <f>IF($B26="",0,SUMPRODUCT(-('Gastos Gerais'!$F$4:$F$1005='Gastos das Atividades'!$B26),-('Gastos das Atividades'!AE$3&gt;='Gastos Gerais'!$D$4:$D$1005),-('Gastos das Atividades'!AE$3&lt;='Gastos Gerais'!$E$4:$E$1005),-('Gastos Gerais'!$C$4:$C$1005)))</f>
        <v>0</v>
      </c>
      <c r="AF26" s="74">
        <f>IF($B26="",0,SUMPRODUCT(-('Gastos Gerais'!$F$4:$F$1005='Gastos das Atividades'!$B26),-('Gastos das Atividades'!AF$3&gt;='Gastos Gerais'!$D$4:$D$1005),-('Gastos das Atividades'!AF$3&lt;='Gastos Gerais'!$E$4:$E$1005),-('Gastos Gerais'!$C$4:$C$1005)))</f>
        <v>0</v>
      </c>
      <c r="AG26" s="74">
        <f>IF($B26="",0,SUMPRODUCT(-('Gastos Gerais'!$F$4:$F$1005='Gastos das Atividades'!$B26),-('Gastos das Atividades'!AG$3&gt;='Gastos Gerais'!$D$4:$D$1005),-('Gastos das Atividades'!AG$3&lt;='Gastos Gerais'!$E$4:$E$1005),-('Gastos Gerais'!$C$4:$C$1005)))</f>
        <v>0</v>
      </c>
      <c r="AH26" s="74">
        <f>IF($B26="",0,SUMPRODUCT(-('Gastos Gerais'!$F$4:$F$1005='Gastos das Atividades'!$B26),-('Gastos das Atividades'!AH$3&gt;='Gastos Gerais'!$D$4:$D$1005),-('Gastos das Atividades'!AH$3&lt;='Gastos Gerais'!$E$4:$E$1005),-('Gastos Gerais'!$C$4:$C$1005)))</f>
        <v>0</v>
      </c>
      <c r="AI26" s="74">
        <f>IF($B26="",0,SUMPRODUCT(-('Gastos Gerais'!$F$4:$F$1005='Gastos das Atividades'!$B26),-('Gastos das Atividades'!AI$3&gt;='Gastos Gerais'!$D$4:$D$1005),-('Gastos das Atividades'!AI$3&lt;='Gastos Gerais'!$E$4:$E$1005),-('Gastos Gerais'!$C$4:$C$1005)))</f>
        <v>0</v>
      </c>
      <c r="AJ26" s="74">
        <f>IF($B26="",0,SUMPRODUCT(-('Gastos Gerais'!$F$4:$F$1005='Gastos das Atividades'!$B26),-('Gastos das Atividades'!AJ$3&gt;='Gastos Gerais'!$D$4:$D$1005),-('Gastos das Atividades'!AJ$3&lt;='Gastos Gerais'!$E$4:$E$1005),-('Gastos Gerais'!$C$4:$C$1005)))</f>
        <v>0</v>
      </c>
      <c r="AK26" s="74">
        <f>IF($B26="",0,SUMPRODUCT(-('Gastos Gerais'!$F$4:$F$1005='Gastos das Atividades'!$B26),-('Gastos das Atividades'!AK$3&gt;='Gastos Gerais'!$D$4:$D$1005),-('Gastos das Atividades'!AK$3&lt;='Gastos Gerais'!$E$4:$E$1005),-('Gastos Gerais'!$C$4:$C$1005)))</f>
        <v>0</v>
      </c>
      <c r="AL26" s="74">
        <f>IF($B26="",0,SUMPRODUCT(-('Gastos Gerais'!$F$4:$F$1005='Gastos das Atividades'!$B26),-('Gastos das Atividades'!AL$3&gt;='Gastos Gerais'!$D$4:$D$1005),-('Gastos das Atividades'!AL$3&lt;='Gastos Gerais'!$E$4:$E$1005),-('Gastos Gerais'!$C$4:$C$1005)))</f>
        <v>0</v>
      </c>
      <c r="AM26" s="74">
        <f>IF($B26="",0,SUMPRODUCT(-('Gastos Gerais'!$F$4:$F$1005='Gastos das Atividades'!$B26),-('Gastos das Atividades'!AM$3&gt;='Gastos Gerais'!$D$4:$D$1005),-('Gastos das Atividades'!AM$3&lt;='Gastos Gerais'!$E$4:$E$1005),-('Gastos Gerais'!$C$4:$C$1005)))</f>
        <v>0</v>
      </c>
      <c r="AN26" s="74">
        <f>IF($B26="",0,SUMPRODUCT(-('Gastos Gerais'!$F$4:$F$1005='Gastos das Atividades'!$B26),-('Gastos das Atividades'!AN$3&gt;='Gastos Gerais'!$D$4:$D$1005),-('Gastos das Atividades'!AN$3&lt;='Gastos Gerais'!$E$4:$E$1005),-('Gastos Gerais'!$C$4:$C$1005)))</f>
        <v>0</v>
      </c>
      <c r="AO26" s="74">
        <f>IF($B26="",0,SUMPRODUCT(-('Gastos Gerais'!$F$4:$F$1005='Gastos das Atividades'!$B26),-('Gastos das Atividades'!AO$3&gt;='Gastos Gerais'!$D$4:$D$1005),-('Gastos das Atividades'!AO$3&lt;='Gastos Gerais'!$E$4:$E$1005),-('Gastos Gerais'!$C$4:$C$1005)))</f>
        <v>0</v>
      </c>
      <c r="AP26" s="74">
        <f>IF($B26="",0,SUMPRODUCT(-('Gastos Gerais'!$F$4:$F$1005='Gastos das Atividades'!$B26),-('Gastos das Atividades'!AP$3&gt;='Gastos Gerais'!$D$4:$D$1005),-('Gastos das Atividades'!AP$3&lt;='Gastos Gerais'!$E$4:$E$1005),-('Gastos Gerais'!$C$4:$C$1005)))</f>
        <v>0</v>
      </c>
      <c r="AQ26" s="74">
        <f>IF($B26="",0,SUMPRODUCT(-('Gastos Gerais'!$F$4:$F$1005='Gastos das Atividades'!$B26),-('Gastos das Atividades'!AQ$3&gt;='Gastos Gerais'!$D$4:$D$1005),-('Gastos das Atividades'!AQ$3&lt;='Gastos Gerais'!$E$4:$E$1005),-('Gastos Gerais'!$C$4:$C$1005)))</f>
        <v>0</v>
      </c>
      <c r="AR26" s="74">
        <f>IF($B26="",0,SUMPRODUCT(-('Gastos Gerais'!$F$4:$F$1005='Gastos das Atividades'!$B26),-('Gastos das Atividades'!AR$3&gt;='Gastos Gerais'!$D$4:$D$1005),-('Gastos das Atividades'!AR$3&lt;='Gastos Gerais'!$E$4:$E$1005),-('Gastos Gerais'!$C$4:$C$1005)))</f>
        <v>0</v>
      </c>
      <c r="AS26" s="74">
        <f>IF($B26="",0,SUMPRODUCT(-('Gastos Gerais'!$F$4:$F$1005='Gastos das Atividades'!$B26),-('Gastos das Atividades'!AS$3&gt;='Gastos Gerais'!$D$4:$D$1005),-('Gastos das Atividades'!AS$3&lt;='Gastos Gerais'!$E$4:$E$1005),-('Gastos Gerais'!$C$4:$C$1005)))</f>
        <v>0</v>
      </c>
      <c r="AT26" s="74">
        <f>IF($B26="",0,SUMPRODUCT(-('Gastos Gerais'!$F$4:$F$1005='Gastos das Atividades'!$B26),-('Gastos das Atividades'!AT$3&gt;='Gastos Gerais'!$D$4:$D$1005),-('Gastos das Atividades'!AT$3&lt;='Gastos Gerais'!$E$4:$E$1005),-('Gastos Gerais'!$C$4:$C$1005)))</f>
        <v>0</v>
      </c>
      <c r="AU26" s="74">
        <f>IF($B26="",0,SUMPRODUCT(-('Gastos Gerais'!$F$4:$F$1005='Gastos das Atividades'!$B26),-('Gastos das Atividades'!AU$3&gt;='Gastos Gerais'!$D$4:$D$1005),-('Gastos das Atividades'!AU$3&lt;='Gastos Gerais'!$E$4:$E$1005),-('Gastos Gerais'!$C$4:$C$1005)))</f>
        <v>0</v>
      </c>
      <c r="AV26" s="74">
        <f>IF($B26="",0,SUMPRODUCT(-('Gastos Gerais'!$F$4:$F$1005='Gastos das Atividades'!$B26),-('Gastos das Atividades'!AV$3&gt;='Gastos Gerais'!$D$4:$D$1005),-('Gastos das Atividades'!AV$3&lt;='Gastos Gerais'!$E$4:$E$1005),-('Gastos Gerais'!$C$4:$C$1005)))</f>
        <v>0</v>
      </c>
      <c r="AW26" s="74">
        <f>IF($B26="",0,SUMPRODUCT(-('Gastos Gerais'!$F$4:$F$1005='Gastos das Atividades'!$B26),-('Gastos das Atividades'!AW$3&gt;='Gastos Gerais'!$D$4:$D$1005),-('Gastos das Atividades'!AW$3&lt;='Gastos Gerais'!$E$4:$E$1005),-('Gastos Gerais'!$C$4:$C$1005)))</f>
        <v>0</v>
      </c>
      <c r="AX26" s="74">
        <f>IF($B26="",0,SUMPRODUCT(-('Gastos Gerais'!$F$4:$F$1005='Gastos das Atividades'!$B26),-('Gastos das Atividades'!AX$3&gt;='Gastos Gerais'!$D$4:$D$1005),-('Gastos das Atividades'!AX$3&lt;='Gastos Gerais'!$E$4:$E$1005),-('Gastos Gerais'!$C$4:$C$1005)))</f>
        <v>0</v>
      </c>
      <c r="AY26" s="74">
        <f>IF($B26="",0,SUMPRODUCT(-('Gastos Gerais'!$F$4:$F$1005='Gastos das Atividades'!$B26),-('Gastos das Atividades'!AY$3&gt;='Gastos Gerais'!$D$4:$D$1005),-('Gastos das Atividades'!AY$3&lt;='Gastos Gerais'!$E$4:$E$1005),-('Gastos Gerais'!$C$4:$C$1005)))</f>
        <v>0</v>
      </c>
      <c r="AZ26" s="74">
        <f>IF($B26="",0,SUMPRODUCT(-('Gastos Gerais'!$F$4:$F$1005='Gastos das Atividades'!$B26),-('Gastos das Atividades'!AZ$3&gt;='Gastos Gerais'!$D$4:$D$1005),-('Gastos das Atividades'!AZ$3&lt;='Gastos Gerais'!$E$4:$E$1005),-('Gastos Gerais'!$C$4:$C$1005)))</f>
        <v>0</v>
      </c>
      <c r="BA26" s="74">
        <f>IF($B26="",0,SUMPRODUCT(-('Gastos Gerais'!$F$4:$F$1005='Gastos das Atividades'!$B26),-('Gastos das Atividades'!BA$3&gt;='Gastos Gerais'!$D$4:$D$1005),-('Gastos das Atividades'!BA$3&lt;='Gastos Gerais'!$E$4:$E$1005),-('Gastos Gerais'!$C$4:$C$1005)))</f>
        <v>0</v>
      </c>
      <c r="BB26" s="74">
        <f>IF($B26="",0,SUMPRODUCT(-('Gastos Gerais'!$F$4:$F$1005='Gastos das Atividades'!$B26),-('Gastos das Atividades'!BB$3&gt;='Gastos Gerais'!$D$4:$D$1005),-('Gastos das Atividades'!BB$3&lt;='Gastos Gerais'!$E$4:$E$1005),-('Gastos Gerais'!$C$4:$C$1005)))</f>
        <v>0</v>
      </c>
      <c r="BC26" s="74">
        <f>IF($B26="",0,SUMPRODUCT(-('Gastos Gerais'!$F$4:$F$1005='Gastos das Atividades'!$B26),-('Gastos das Atividades'!BC$3&gt;='Gastos Gerais'!$D$4:$D$1005),-('Gastos das Atividades'!BC$3&lt;='Gastos Gerais'!$E$4:$E$1005),-('Gastos Gerais'!$C$4:$C$1005)))</f>
        <v>0</v>
      </c>
      <c r="BD26" s="74">
        <f>IF($B26="",0,SUMPRODUCT(-('Gastos Gerais'!$F$4:$F$1005='Gastos das Atividades'!$B26),-('Gastos das Atividades'!BD$3&gt;='Gastos Gerais'!$D$4:$D$1005),-('Gastos das Atividades'!BD$3&lt;='Gastos Gerais'!$E$4:$E$1005),-('Gastos Gerais'!$C$4:$C$1005)))</f>
        <v>0</v>
      </c>
      <c r="BE26" s="74">
        <f>IF($B26="",0,SUMPRODUCT(-('Gastos Gerais'!$F$4:$F$1005='Gastos das Atividades'!$B26),-('Gastos das Atividades'!BE$3&gt;='Gastos Gerais'!$D$4:$D$1005),-('Gastos das Atividades'!BE$3&lt;='Gastos Gerais'!$E$4:$E$1005),-('Gastos Gerais'!$C$4:$C$1005)))</f>
        <v>0</v>
      </c>
      <c r="BF26" s="74">
        <f>IF($B26="",0,SUMPRODUCT(-('Gastos Gerais'!$F$4:$F$1005='Gastos das Atividades'!$B26),-('Gastos das Atividades'!BF$3&gt;='Gastos Gerais'!$D$4:$D$1005),-('Gastos das Atividades'!BF$3&lt;='Gastos Gerais'!$E$4:$E$1005),-('Gastos Gerais'!$C$4:$C$1005)))</f>
        <v>0</v>
      </c>
      <c r="BG26" s="74">
        <f>IF($B26="",0,SUMPRODUCT(-('Gastos Gerais'!$F$4:$F$1005='Gastos das Atividades'!$B26),-('Gastos das Atividades'!BG$3&gt;='Gastos Gerais'!$D$4:$D$1005),-('Gastos das Atividades'!BG$3&lt;='Gastos Gerais'!$E$4:$E$1005),-('Gastos Gerais'!$C$4:$C$1005)))</f>
        <v>0</v>
      </c>
      <c r="BH26" s="74">
        <f>IF($B26="",0,SUMPRODUCT(-('Gastos Gerais'!$F$4:$F$1005='Gastos das Atividades'!$B26),-('Gastos das Atividades'!BH$3&gt;='Gastos Gerais'!$D$4:$D$1005),-('Gastos das Atividades'!BH$3&lt;='Gastos Gerais'!$E$4:$E$1005),-('Gastos Gerais'!$C$4:$C$1005)))</f>
        <v>0</v>
      </c>
      <c r="BI26" s="74">
        <f>IF($B26="",0,SUMPRODUCT(-('Gastos Gerais'!$F$4:$F$1005='Gastos das Atividades'!$B26),-('Gastos das Atividades'!BI$3&gt;='Gastos Gerais'!$D$4:$D$1005),-('Gastos das Atividades'!BI$3&lt;='Gastos Gerais'!$E$4:$E$1005),-('Gastos Gerais'!$C$4:$C$1005)))</f>
        <v>0</v>
      </c>
      <c r="BJ26" s="74">
        <f>IF($B26="",0,SUMPRODUCT(-('Gastos Gerais'!$F$4:$F$1005='Gastos das Atividades'!$B26),-('Gastos das Atividades'!BJ$3&gt;='Gastos Gerais'!$D$4:$D$1005),-('Gastos das Atividades'!BJ$3&lt;='Gastos Gerais'!$E$4:$E$1005),-('Gastos Gerais'!$C$4:$C$1005)))</f>
        <v>0</v>
      </c>
      <c r="BK26" s="74">
        <f>IF($B26="",0,SUMPRODUCT(-('Gastos Gerais'!$F$4:$F$1005='Gastos das Atividades'!$B26),-('Gastos das Atividades'!BK$3&gt;='Gastos Gerais'!$D$4:$D$1005),-('Gastos das Atividades'!BK$3&lt;='Gastos Gerais'!$E$4:$E$1005),-('Gastos Gerais'!$C$4:$C$1005)))</f>
        <v>0</v>
      </c>
      <c r="BL26" s="74">
        <f>IF($B26="",0,SUMPRODUCT(-('Gastos Gerais'!$F$4:$F$1005='Gastos das Atividades'!$B26),-('Gastos das Atividades'!BL$3&gt;='Gastos Gerais'!$D$4:$D$1005),-('Gastos das Atividades'!BL$3&lt;='Gastos Gerais'!$E$4:$E$1005),-('Gastos Gerais'!$C$4:$C$1005)))</f>
        <v>0</v>
      </c>
      <c r="BM26" s="74">
        <f>IF($B26="",0,SUMPRODUCT(-('Gastos Gerais'!$F$4:$F$1005='Gastos das Atividades'!$B26),-('Gastos das Atividades'!BM$3&gt;='Gastos Gerais'!$D$4:$D$1005),-('Gastos das Atividades'!BM$3&lt;='Gastos Gerais'!$E$4:$E$1005),-('Gastos Gerais'!$C$4:$C$1005)))</f>
        <v>0</v>
      </c>
      <c r="BN26" s="74">
        <f>IF($B26="",0,SUMPRODUCT(-('Gastos Gerais'!$F$4:$F$1005='Gastos das Atividades'!$B26),-('Gastos das Atividades'!BN$3&gt;='Gastos Gerais'!$D$4:$D$1005),-('Gastos das Atividades'!BN$3&lt;='Gastos Gerais'!$E$4:$E$1005),-('Gastos Gerais'!$C$4:$C$1005)))</f>
        <v>0</v>
      </c>
      <c r="BO26" s="74">
        <f>IF($B26="",0,SUMPRODUCT(-('Gastos Gerais'!$F$4:$F$1005='Gastos das Atividades'!$B26),-('Gastos das Atividades'!BO$3&gt;='Gastos Gerais'!$D$4:$D$1005),-('Gastos das Atividades'!BO$3&lt;='Gastos Gerais'!$E$4:$E$1005),-('Gastos Gerais'!$C$4:$C$1005)))</f>
        <v>0</v>
      </c>
      <c r="BP26" s="74">
        <f>IF($B26="",0,SUMPRODUCT(-('Gastos Gerais'!$F$4:$F$1005='Gastos das Atividades'!$B26),-('Gastos das Atividades'!BP$3&gt;='Gastos Gerais'!$D$4:$D$1005),-('Gastos das Atividades'!BP$3&lt;='Gastos Gerais'!$E$4:$E$1005),-('Gastos Gerais'!$C$4:$C$1005)))</f>
        <v>0</v>
      </c>
      <c r="BQ26" s="74">
        <f>IF($B26="",0,SUMPRODUCT(-('Gastos Gerais'!$F$4:$F$1005='Gastos das Atividades'!$B26),-('Gastos das Atividades'!BQ$3&gt;='Gastos Gerais'!$D$4:$D$1005),-('Gastos das Atividades'!BQ$3&lt;='Gastos Gerais'!$E$4:$E$1005),-('Gastos Gerais'!$C$4:$C$1005)))</f>
        <v>0</v>
      </c>
      <c r="BR26" s="74">
        <f>IF($B26="",0,SUMPRODUCT(-('Gastos Gerais'!$F$4:$F$1005='Gastos das Atividades'!$B26),-('Gastos das Atividades'!BR$3&gt;='Gastos Gerais'!$D$4:$D$1005),-('Gastos das Atividades'!BR$3&lt;='Gastos Gerais'!$E$4:$E$1005),-('Gastos Gerais'!$C$4:$C$1005)))</f>
        <v>0</v>
      </c>
      <c r="BS26" s="74">
        <f>IF($B26="",0,SUMPRODUCT(-('Gastos Gerais'!$F$4:$F$1005='Gastos das Atividades'!$B26),-('Gastos das Atividades'!BS$3&gt;='Gastos Gerais'!$D$4:$D$1005),-('Gastos das Atividades'!BS$3&lt;='Gastos Gerais'!$E$4:$E$1005),-('Gastos Gerais'!$C$4:$C$1005)))</f>
        <v>0</v>
      </c>
      <c r="BT26" s="74">
        <f>IF($B26="",0,SUMPRODUCT(-('Gastos Gerais'!$F$4:$F$1005='Gastos das Atividades'!$B26),-('Gastos das Atividades'!BT$3&gt;='Gastos Gerais'!$D$4:$D$1005),-('Gastos das Atividades'!BT$3&lt;='Gastos Gerais'!$E$4:$E$1005),-('Gastos Gerais'!$C$4:$C$1005)))</f>
        <v>0</v>
      </c>
      <c r="BU26" s="74">
        <f>IF($B26="",0,SUMPRODUCT(-('Gastos Gerais'!$F$4:$F$1005='Gastos das Atividades'!$B26),-('Gastos das Atividades'!BU$3&gt;='Gastos Gerais'!$D$4:$D$1005),-('Gastos das Atividades'!BU$3&lt;='Gastos Gerais'!$E$4:$E$1005),-('Gastos Gerais'!$C$4:$C$1005)))</f>
        <v>0</v>
      </c>
      <c r="BV26" s="74">
        <f>IF($B26="",0,SUMPRODUCT(-('Gastos Gerais'!$F$4:$F$1005='Gastos das Atividades'!$B26),-('Gastos das Atividades'!BV$3&gt;='Gastos Gerais'!$D$4:$D$1005),-('Gastos das Atividades'!BV$3&lt;='Gastos Gerais'!$E$4:$E$1005),-('Gastos Gerais'!$C$4:$C$1005)))</f>
        <v>0</v>
      </c>
      <c r="BW26" s="74">
        <f>IF($B26="",0,SUMPRODUCT(-('Gastos Gerais'!$F$4:$F$1005='Gastos das Atividades'!$B26),-('Gastos das Atividades'!BW$3&gt;='Gastos Gerais'!$D$4:$D$1005),-('Gastos das Atividades'!BW$3&lt;='Gastos Gerais'!$E$4:$E$1005),-('Gastos Gerais'!$C$4:$C$1005)))</f>
        <v>0</v>
      </c>
      <c r="BX26" s="74">
        <f>IF($B26="",0,SUMPRODUCT(-('Gastos Gerais'!$F$4:$F$1005='Gastos das Atividades'!$B26),-('Gastos das Atividades'!BX$3&gt;='Gastos Gerais'!$D$4:$D$1005),-('Gastos das Atividades'!BX$3&lt;='Gastos Gerais'!$E$4:$E$1005),-('Gastos Gerais'!$C$4:$C$1005)))</f>
        <v>0</v>
      </c>
    </row>
    <row r="27" spans="1:76" hidden="1" x14ac:dyDescent="0.2">
      <c r="A27" s="141">
        <v>24</v>
      </c>
      <c r="B27" s="159"/>
      <c r="C27" s="301">
        <v>0</v>
      </c>
      <c r="D27" s="352">
        <f t="shared" si="9"/>
        <v>0</v>
      </c>
      <c r="E27" s="139">
        <f t="shared" si="10"/>
        <v>0</v>
      </c>
      <c r="F27" s="74">
        <f t="shared" si="2"/>
        <v>0</v>
      </c>
      <c r="G27" s="74">
        <f t="shared" si="2"/>
        <v>0</v>
      </c>
      <c r="H27" s="74">
        <f t="shared" si="2"/>
        <v>0</v>
      </c>
      <c r="I27" s="74">
        <f t="shared" si="2"/>
        <v>0</v>
      </c>
      <c r="J27" s="140">
        <f t="shared" si="3"/>
        <v>0</v>
      </c>
      <c r="K27" s="77">
        <f t="shared" si="4"/>
        <v>0</v>
      </c>
      <c r="L27" s="77">
        <f t="shared" si="5"/>
        <v>0</v>
      </c>
      <c r="M27" s="77">
        <f t="shared" si="6"/>
        <v>0</v>
      </c>
      <c r="N27" s="77">
        <f t="shared" si="11"/>
        <v>0</v>
      </c>
      <c r="O27" s="77">
        <f t="shared" si="12"/>
        <v>0</v>
      </c>
      <c r="P27" s="205">
        <f t="shared" si="8"/>
        <v>0</v>
      </c>
      <c r="Q27" s="74">
        <f>IF($B27="",0,SUMPRODUCT(-('Gastos Gerais'!$F$4:$F$1005='Gastos das Atividades'!$B27),-('Gastos das Atividades'!Q$3&gt;='Gastos Gerais'!$D$4:$D$1005),-('Gastos das Atividades'!Q$3&lt;='Gastos Gerais'!$E$4:$E$1005),-('Gastos Gerais'!$C$4:$C$1005)))</f>
        <v>0</v>
      </c>
      <c r="R27" s="74">
        <f>IF($B27="",0,SUMPRODUCT(-('Gastos Gerais'!$F$4:$F$1005='Gastos das Atividades'!$B27),-('Gastos das Atividades'!R$3&gt;='Gastos Gerais'!$D$4:$D$1005),-('Gastos das Atividades'!R$3&lt;='Gastos Gerais'!$E$4:$E$1005),-('Gastos Gerais'!$C$4:$C$1005)))</f>
        <v>0</v>
      </c>
      <c r="S27" s="74">
        <f>IF($B27="",0,SUMPRODUCT(-('Gastos Gerais'!$F$4:$F$1005='Gastos das Atividades'!$B27),-('Gastos das Atividades'!S$3&gt;='Gastos Gerais'!$D$4:$D$1005),-('Gastos das Atividades'!S$3&lt;='Gastos Gerais'!$E$4:$E$1005),-('Gastos Gerais'!$C$4:$C$1005)))</f>
        <v>0</v>
      </c>
      <c r="T27" s="74">
        <f>IF($B27="",0,SUMPRODUCT(-('Gastos Gerais'!$F$4:$F$1005='Gastos das Atividades'!$B27),-('Gastos das Atividades'!T$3&gt;='Gastos Gerais'!$D$4:$D$1005),-('Gastos das Atividades'!T$3&lt;='Gastos Gerais'!$E$4:$E$1005),-('Gastos Gerais'!$C$4:$C$1005)))</f>
        <v>0</v>
      </c>
      <c r="U27" s="74">
        <f>IF($B27="",0,SUMPRODUCT(-('Gastos Gerais'!$F$4:$F$1005='Gastos das Atividades'!$B27),-('Gastos das Atividades'!U$3&gt;='Gastos Gerais'!$D$4:$D$1005),-('Gastos das Atividades'!U$3&lt;='Gastos Gerais'!$E$4:$E$1005),-('Gastos Gerais'!$C$4:$C$1005)))</f>
        <v>0</v>
      </c>
      <c r="V27" s="74">
        <f>IF($B27="",0,SUMPRODUCT(-('Gastos Gerais'!$F$4:$F$1005='Gastos das Atividades'!$B27),-('Gastos das Atividades'!V$3&gt;='Gastos Gerais'!$D$4:$D$1005),-('Gastos das Atividades'!V$3&lt;='Gastos Gerais'!$E$4:$E$1005),-('Gastos Gerais'!$C$4:$C$1005)))</f>
        <v>0</v>
      </c>
      <c r="W27" s="74">
        <f>IF($B27="",0,SUMPRODUCT(-('Gastos Gerais'!$F$4:$F$1005='Gastos das Atividades'!$B27),-('Gastos das Atividades'!W$3&gt;='Gastos Gerais'!$D$4:$D$1005),-('Gastos das Atividades'!W$3&lt;='Gastos Gerais'!$E$4:$E$1005),-('Gastos Gerais'!$C$4:$C$1005)))</f>
        <v>0</v>
      </c>
      <c r="X27" s="74">
        <f>IF($B27="",0,SUMPRODUCT(-('Gastos Gerais'!$F$4:$F$1005='Gastos das Atividades'!$B27),-('Gastos das Atividades'!X$3&gt;='Gastos Gerais'!$D$4:$D$1005),-('Gastos das Atividades'!X$3&lt;='Gastos Gerais'!$E$4:$E$1005),-('Gastos Gerais'!$C$4:$C$1005)))</f>
        <v>0</v>
      </c>
      <c r="Y27" s="74">
        <f>IF($B27="",0,SUMPRODUCT(-('Gastos Gerais'!$F$4:$F$1005='Gastos das Atividades'!$B27),-('Gastos das Atividades'!Y$3&gt;='Gastos Gerais'!$D$4:$D$1005),-('Gastos das Atividades'!Y$3&lt;='Gastos Gerais'!$E$4:$E$1005),-('Gastos Gerais'!$C$4:$C$1005)))</f>
        <v>0</v>
      </c>
      <c r="Z27" s="74">
        <f>IF($B27="",0,SUMPRODUCT(-('Gastos Gerais'!$F$4:$F$1005='Gastos das Atividades'!$B27),-('Gastos das Atividades'!Z$3&gt;='Gastos Gerais'!$D$4:$D$1005),-('Gastos das Atividades'!Z$3&lt;='Gastos Gerais'!$E$4:$E$1005),-('Gastos Gerais'!$C$4:$C$1005)))</f>
        <v>0</v>
      </c>
      <c r="AA27" s="74">
        <f>IF($B27="",0,SUMPRODUCT(-('Gastos Gerais'!$F$4:$F$1005='Gastos das Atividades'!$B27),-('Gastos das Atividades'!AA$3&gt;='Gastos Gerais'!$D$4:$D$1005),-('Gastos das Atividades'!AA$3&lt;='Gastos Gerais'!$E$4:$E$1005),-('Gastos Gerais'!$C$4:$C$1005)))</f>
        <v>0</v>
      </c>
      <c r="AB27" s="74">
        <f>IF($B27="",0,SUMPRODUCT(-('Gastos Gerais'!$F$4:$F$1005='Gastos das Atividades'!$B27),-('Gastos das Atividades'!AB$3&gt;='Gastos Gerais'!$D$4:$D$1005),-('Gastos das Atividades'!AB$3&lt;='Gastos Gerais'!$E$4:$E$1005),-('Gastos Gerais'!$C$4:$C$1005)))</f>
        <v>0</v>
      </c>
      <c r="AC27" s="74">
        <f>IF($B27="",0,SUMPRODUCT(-('Gastos Gerais'!$F$4:$F$1005='Gastos das Atividades'!$B27),-('Gastos das Atividades'!AC$3&gt;='Gastos Gerais'!$D$4:$D$1005),-('Gastos das Atividades'!AC$3&lt;='Gastos Gerais'!$E$4:$E$1005),-('Gastos Gerais'!$C$4:$C$1005)))</f>
        <v>0</v>
      </c>
      <c r="AD27" s="74">
        <f>IF($B27="",0,SUMPRODUCT(-('Gastos Gerais'!$F$4:$F$1005='Gastos das Atividades'!$B27),-('Gastos das Atividades'!AD$3&gt;='Gastos Gerais'!$D$4:$D$1005),-('Gastos das Atividades'!AD$3&lt;='Gastos Gerais'!$E$4:$E$1005),-('Gastos Gerais'!$C$4:$C$1005)))</f>
        <v>0</v>
      </c>
      <c r="AE27" s="74">
        <f>IF($B27="",0,SUMPRODUCT(-('Gastos Gerais'!$F$4:$F$1005='Gastos das Atividades'!$B27),-('Gastos das Atividades'!AE$3&gt;='Gastos Gerais'!$D$4:$D$1005),-('Gastos das Atividades'!AE$3&lt;='Gastos Gerais'!$E$4:$E$1005),-('Gastos Gerais'!$C$4:$C$1005)))</f>
        <v>0</v>
      </c>
      <c r="AF27" s="74">
        <f>IF($B27="",0,SUMPRODUCT(-('Gastos Gerais'!$F$4:$F$1005='Gastos das Atividades'!$B27),-('Gastos das Atividades'!AF$3&gt;='Gastos Gerais'!$D$4:$D$1005),-('Gastos das Atividades'!AF$3&lt;='Gastos Gerais'!$E$4:$E$1005),-('Gastos Gerais'!$C$4:$C$1005)))</f>
        <v>0</v>
      </c>
      <c r="AG27" s="74">
        <f>IF($B27="",0,SUMPRODUCT(-('Gastos Gerais'!$F$4:$F$1005='Gastos das Atividades'!$B27),-('Gastos das Atividades'!AG$3&gt;='Gastos Gerais'!$D$4:$D$1005),-('Gastos das Atividades'!AG$3&lt;='Gastos Gerais'!$E$4:$E$1005),-('Gastos Gerais'!$C$4:$C$1005)))</f>
        <v>0</v>
      </c>
      <c r="AH27" s="74">
        <f>IF($B27="",0,SUMPRODUCT(-('Gastos Gerais'!$F$4:$F$1005='Gastos das Atividades'!$B27),-('Gastos das Atividades'!AH$3&gt;='Gastos Gerais'!$D$4:$D$1005),-('Gastos das Atividades'!AH$3&lt;='Gastos Gerais'!$E$4:$E$1005),-('Gastos Gerais'!$C$4:$C$1005)))</f>
        <v>0</v>
      </c>
      <c r="AI27" s="74">
        <f>IF($B27="",0,SUMPRODUCT(-('Gastos Gerais'!$F$4:$F$1005='Gastos das Atividades'!$B27),-('Gastos das Atividades'!AI$3&gt;='Gastos Gerais'!$D$4:$D$1005),-('Gastos das Atividades'!AI$3&lt;='Gastos Gerais'!$E$4:$E$1005),-('Gastos Gerais'!$C$4:$C$1005)))</f>
        <v>0</v>
      </c>
      <c r="AJ27" s="74">
        <f>IF($B27="",0,SUMPRODUCT(-('Gastos Gerais'!$F$4:$F$1005='Gastos das Atividades'!$B27),-('Gastos das Atividades'!AJ$3&gt;='Gastos Gerais'!$D$4:$D$1005),-('Gastos das Atividades'!AJ$3&lt;='Gastos Gerais'!$E$4:$E$1005),-('Gastos Gerais'!$C$4:$C$1005)))</f>
        <v>0</v>
      </c>
      <c r="AK27" s="74">
        <f>IF($B27="",0,SUMPRODUCT(-('Gastos Gerais'!$F$4:$F$1005='Gastos das Atividades'!$B27),-('Gastos das Atividades'!AK$3&gt;='Gastos Gerais'!$D$4:$D$1005),-('Gastos das Atividades'!AK$3&lt;='Gastos Gerais'!$E$4:$E$1005),-('Gastos Gerais'!$C$4:$C$1005)))</f>
        <v>0</v>
      </c>
      <c r="AL27" s="74">
        <f>IF($B27="",0,SUMPRODUCT(-('Gastos Gerais'!$F$4:$F$1005='Gastos das Atividades'!$B27),-('Gastos das Atividades'!AL$3&gt;='Gastos Gerais'!$D$4:$D$1005),-('Gastos das Atividades'!AL$3&lt;='Gastos Gerais'!$E$4:$E$1005),-('Gastos Gerais'!$C$4:$C$1005)))</f>
        <v>0</v>
      </c>
      <c r="AM27" s="74">
        <f>IF($B27="",0,SUMPRODUCT(-('Gastos Gerais'!$F$4:$F$1005='Gastos das Atividades'!$B27),-('Gastos das Atividades'!AM$3&gt;='Gastos Gerais'!$D$4:$D$1005),-('Gastos das Atividades'!AM$3&lt;='Gastos Gerais'!$E$4:$E$1005),-('Gastos Gerais'!$C$4:$C$1005)))</f>
        <v>0</v>
      </c>
      <c r="AN27" s="74">
        <f>IF($B27="",0,SUMPRODUCT(-('Gastos Gerais'!$F$4:$F$1005='Gastos das Atividades'!$B27),-('Gastos das Atividades'!AN$3&gt;='Gastos Gerais'!$D$4:$D$1005),-('Gastos das Atividades'!AN$3&lt;='Gastos Gerais'!$E$4:$E$1005),-('Gastos Gerais'!$C$4:$C$1005)))</f>
        <v>0</v>
      </c>
      <c r="AO27" s="74">
        <f>IF($B27="",0,SUMPRODUCT(-('Gastos Gerais'!$F$4:$F$1005='Gastos das Atividades'!$B27),-('Gastos das Atividades'!AO$3&gt;='Gastos Gerais'!$D$4:$D$1005),-('Gastos das Atividades'!AO$3&lt;='Gastos Gerais'!$E$4:$E$1005),-('Gastos Gerais'!$C$4:$C$1005)))</f>
        <v>0</v>
      </c>
      <c r="AP27" s="74">
        <f>IF($B27="",0,SUMPRODUCT(-('Gastos Gerais'!$F$4:$F$1005='Gastos das Atividades'!$B27),-('Gastos das Atividades'!AP$3&gt;='Gastos Gerais'!$D$4:$D$1005),-('Gastos das Atividades'!AP$3&lt;='Gastos Gerais'!$E$4:$E$1005),-('Gastos Gerais'!$C$4:$C$1005)))</f>
        <v>0</v>
      </c>
      <c r="AQ27" s="74">
        <f>IF($B27="",0,SUMPRODUCT(-('Gastos Gerais'!$F$4:$F$1005='Gastos das Atividades'!$B27),-('Gastos das Atividades'!AQ$3&gt;='Gastos Gerais'!$D$4:$D$1005),-('Gastos das Atividades'!AQ$3&lt;='Gastos Gerais'!$E$4:$E$1005),-('Gastos Gerais'!$C$4:$C$1005)))</f>
        <v>0</v>
      </c>
      <c r="AR27" s="74">
        <f>IF($B27="",0,SUMPRODUCT(-('Gastos Gerais'!$F$4:$F$1005='Gastos das Atividades'!$B27),-('Gastos das Atividades'!AR$3&gt;='Gastos Gerais'!$D$4:$D$1005),-('Gastos das Atividades'!AR$3&lt;='Gastos Gerais'!$E$4:$E$1005),-('Gastos Gerais'!$C$4:$C$1005)))</f>
        <v>0</v>
      </c>
      <c r="AS27" s="74">
        <f>IF($B27="",0,SUMPRODUCT(-('Gastos Gerais'!$F$4:$F$1005='Gastos das Atividades'!$B27),-('Gastos das Atividades'!AS$3&gt;='Gastos Gerais'!$D$4:$D$1005),-('Gastos das Atividades'!AS$3&lt;='Gastos Gerais'!$E$4:$E$1005),-('Gastos Gerais'!$C$4:$C$1005)))</f>
        <v>0</v>
      </c>
      <c r="AT27" s="74">
        <f>IF($B27="",0,SUMPRODUCT(-('Gastos Gerais'!$F$4:$F$1005='Gastos das Atividades'!$B27),-('Gastos das Atividades'!AT$3&gt;='Gastos Gerais'!$D$4:$D$1005),-('Gastos das Atividades'!AT$3&lt;='Gastos Gerais'!$E$4:$E$1005),-('Gastos Gerais'!$C$4:$C$1005)))</f>
        <v>0</v>
      </c>
      <c r="AU27" s="74">
        <f>IF($B27="",0,SUMPRODUCT(-('Gastos Gerais'!$F$4:$F$1005='Gastos das Atividades'!$B27),-('Gastos das Atividades'!AU$3&gt;='Gastos Gerais'!$D$4:$D$1005),-('Gastos das Atividades'!AU$3&lt;='Gastos Gerais'!$E$4:$E$1005),-('Gastos Gerais'!$C$4:$C$1005)))</f>
        <v>0</v>
      </c>
      <c r="AV27" s="74">
        <f>IF($B27="",0,SUMPRODUCT(-('Gastos Gerais'!$F$4:$F$1005='Gastos das Atividades'!$B27),-('Gastos das Atividades'!AV$3&gt;='Gastos Gerais'!$D$4:$D$1005),-('Gastos das Atividades'!AV$3&lt;='Gastos Gerais'!$E$4:$E$1005),-('Gastos Gerais'!$C$4:$C$1005)))</f>
        <v>0</v>
      </c>
      <c r="AW27" s="74">
        <f>IF($B27="",0,SUMPRODUCT(-('Gastos Gerais'!$F$4:$F$1005='Gastos das Atividades'!$B27),-('Gastos das Atividades'!AW$3&gt;='Gastos Gerais'!$D$4:$D$1005),-('Gastos das Atividades'!AW$3&lt;='Gastos Gerais'!$E$4:$E$1005),-('Gastos Gerais'!$C$4:$C$1005)))</f>
        <v>0</v>
      </c>
      <c r="AX27" s="74">
        <f>IF($B27="",0,SUMPRODUCT(-('Gastos Gerais'!$F$4:$F$1005='Gastos das Atividades'!$B27),-('Gastos das Atividades'!AX$3&gt;='Gastos Gerais'!$D$4:$D$1005),-('Gastos das Atividades'!AX$3&lt;='Gastos Gerais'!$E$4:$E$1005),-('Gastos Gerais'!$C$4:$C$1005)))</f>
        <v>0</v>
      </c>
      <c r="AY27" s="74">
        <f>IF($B27="",0,SUMPRODUCT(-('Gastos Gerais'!$F$4:$F$1005='Gastos das Atividades'!$B27),-('Gastos das Atividades'!AY$3&gt;='Gastos Gerais'!$D$4:$D$1005),-('Gastos das Atividades'!AY$3&lt;='Gastos Gerais'!$E$4:$E$1005),-('Gastos Gerais'!$C$4:$C$1005)))</f>
        <v>0</v>
      </c>
      <c r="AZ27" s="74">
        <f>IF($B27="",0,SUMPRODUCT(-('Gastos Gerais'!$F$4:$F$1005='Gastos das Atividades'!$B27),-('Gastos das Atividades'!AZ$3&gt;='Gastos Gerais'!$D$4:$D$1005),-('Gastos das Atividades'!AZ$3&lt;='Gastos Gerais'!$E$4:$E$1005),-('Gastos Gerais'!$C$4:$C$1005)))</f>
        <v>0</v>
      </c>
      <c r="BA27" s="74">
        <f>IF($B27="",0,SUMPRODUCT(-('Gastos Gerais'!$F$4:$F$1005='Gastos das Atividades'!$B27),-('Gastos das Atividades'!BA$3&gt;='Gastos Gerais'!$D$4:$D$1005),-('Gastos das Atividades'!BA$3&lt;='Gastos Gerais'!$E$4:$E$1005),-('Gastos Gerais'!$C$4:$C$1005)))</f>
        <v>0</v>
      </c>
      <c r="BB27" s="74">
        <f>IF($B27="",0,SUMPRODUCT(-('Gastos Gerais'!$F$4:$F$1005='Gastos das Atividades'!$B27),-('Gastos das Atividades'!BB$3&gt;='Gastos Gerais'!$D$4:$D$1005),-('Gastos das Atividades'!BB$3&lt;='Gastos Gerais'!$E$4:$E$1005),-('Gastos Gerais'!$C$4:$C$1005)))</f>
        <v>0</v>
      </c>
      <c r="BC27" s="74">
        <f>IF($B27="",0,SUMPRODUCT(-('Gastos Gerais'!$F$4:$F$1005='Gastos das Atividades'!$B27),-('Gastos das Atividades'!BC$3&gt;='Gastos Gerais'!$D$4:$D$1005),-('Gastos das Atividades'!BC$3&lt;='Gastos Gerais'!$E$4:$E$1005),-('Gastos Gerais'!$C$4:$C$1005)))</f>
        <v>0</v>
      </c>
      <c r="BD27" s="74">
        <f>IF($B27="",0,SUMPRODUCT(-('Gastos Gerais'!$F$4:$F$1005='Gastos das Atividades'!$B27),-('Gastos das Atividades'!BD$3&gt;='Gastos Gerais'!$D$4:$D$1005),-('Gastos das Atividades'!BD$3&lt;='Gastos Gerais'!$E$4:$E$1005),-('Gastos Gerais'!$C$4:$C$1005)))</f>
        <v>0</v>
      </c>
      <c r="BE27" s="74">
        <f>IF($B27="",0,SUMPRODUCT(-('Gastos Gerais'!$F$4:$F$1005='Gastos das Atividades'!$B27),-('Gastos das Atividades'!BE$3&gt;='Gastos Gerais'!$D$4:$D$1005),-('Gastos das Atividades'!BE$3&lt;='Gastos Gerais'!$E$4:$E$1005),-('Gastos Gerais'!$C$4:$C$1005)))</f>
        <v>0</v>
      </c>
      <c r="BF27" s="74">
        <f>IF($B27="",0,SUMPRODUCT(-('Gastos Gerais'!$F$4:$F$1005='Gastos das Atividades'!$B27),-('Gastos das Atividades'!BF$3&gt;='Gastos Gerais'!$D$4:$D$1005),-('Gastos das Atividades'!BF$3&lt;='Gastos Gerais'!$E$4:$E$1005),-('Gastos Gerais'!$C$4:$C$1005)))</f>
        <v>0</v>
      </c>
      <c r="BG27" s="74">
        <f>IF($B27="",0,SUMPRODUCT(-('Gastos Gerais'!$F$4:$F$1005='Gastos das Atividades'!$B27),-('Gastos das Atividades'!BG$3&gt;='Gastos Gerais'!$D$4:$D$1005),-('Gastos das Atividades'!BG$3&lt;='Gastos Gerais'!$E$4:$E$1005),-('Gastos Gerais'!$C$4:$C$1005)))</f>
        <v>0</v>
      </c>
      <c r="BH27" s="74">
        <f>IF($B27="",0,SUMPRODUCT(-('Gastos Gerais'!$F$4:$F$1005='Gastos das Atividades'!$B27),-('Gastos das Atividades'!BH$3&gt;='Gastos Gerais'!$D$4:$D$1005),-('Gastos das Atividades'!BH$3&lt;='Gastos Gerais'!$E$4:$E$1005),-('Gastos Gerais'!$C$4:$C$1005)))</f>
        <v>0</v>
      </c>
      <c r="BI27" s="74">
        <f>IF($B27="",0,SUMPRODUCT(-('Gastos Gerais'!$F$4:$F$1005='Gastos das Atividades'!$B27),-('Gastos das Atividades'!BI$3&gt;='Gastos Gerais'!$D$4:$D$1005),-('Gastos das Atividades'!BI$3&lt;='Gastos Gerais'!$E$4:$E$1005),-('Gastos Gerais'!$C$4:$C$1005)))</f>
        <v>0</v>
      </c>
      <c r="BJ27" s="74">
        <f>IF($B27="",0,SUMPRODUCT(-('Gastos Gerais'!$F$4:$F$1005='Gastos das Atividades'!$B27),-('Gastos das Atividades'!BJ$3&gt;='Gastos Gerais'!$D$4:$D$1005),-('Gastos das Atividades'!BJ$3&lt;='Gastos Gerais'!$E$4:$E$1005),-('Gastos Gerais'!$C$4:$C$1005)))</f>
        <v>0</v>
      </c>
      <c r="BK27" s="74">
        <f>IF($B27="",0,SUMPRODUCT(-('Gastos Gerais'!$F$4:$F$1005='Gastos das Atividades'!$B27),-('Gastos das Atividades'!BK$3&gt;='Gastos Gerais'!$D$4:$D$1005),-('Gastos das Atividades'!BK$3&lt;='Gastos Gerais'!$E$4:$E$1005),-('Gastos Gerais'!$C$4:$C$1005)))</f>
        <v>0</v>
      </c>
      <c r="BL27" s="74">
        <f>IF($B27="",0,SUMPRODUCT(-('Gastos Gerais'!$F$4:$F$1005='Gastos das Atividades'!$B27),-('Gastos das Atividades'!BL$3&gt;='Gastos Gerais'!$D$4:$D$1005),-('Gastos das Atividades'!BL$3&lt;='Gastos Gerais'!$E$4:$E$1005),-('Gastos Gerais'!$C$4:$C$1005)))</f>
        <v>0</v>
      </c>
      <c r="BM27" s="74">
        <f>IF($B27="",0,SUMPRODUCT(-('Gastos Gerais'!$F$4:$F$1005='Gastos das Atividades'!$B27),-('Gastos das Atividades'!BM$3&gt;='Gastos Gerais'!$D$4:$D$1005),-('Gastos das Atividades'!BM$3&lt;='Gastos Gerais'!$E$4:$E$1005),-('Gastos Gerais'!$C$4:$C$1005)))</f>
        <v>0</v>
      </c>
      <c r="BN27" s="74">
        <f>IF($B27="",0,SUMPRODUCT(-('Gastos Gerais'!$F$4:$F$1005='Gastos das Atividades'!$B27),-('Gastos das Atividades'!BN$3&gt;='Gastos Gerais'!$D$4:$D$1005),-('Gastos das Atividades'!BN$3&lt;='Gastos Gerais'!$E$4:$E$1005),-('Gastos Gerais'!$C$4:$C$1005)))</f>
        <v>0</v>
      </c>
      <c r="BO27" s="74">
        <f>IF($B27="",0,SUMPRODUCT(-('Gastos Gerais'!$F$4:$F$1005='Gastos das Atividades'!$B27),-('Gastos das Atividades'!BO$3&gt;='Gastos Gerais'!$D$4:$D$1005),-('Gastos das Atividades'!BO$3&lt;='Gastos Gerais'!$E$4:$E$1005),-('Gastos Gerais'!$C$4:$C$1005)))</f>
        <v>0</v>
      </c>
      <c r="BP27" s="74">
        <f>IF($B27="",0,SUMPRODUCT(-('Gastos Gerais'!$F$4:$F$1005='Gastos das Atividades'!$B27),-('Gastos das Atividades'!BP$3&gt;='Gastos Gerais'!$D$4:$D$1005),-('Gastos das Atividades'!BP$3&lt;='Gastos Gerais'!$E$4:$E$1005),-('Gastos Gerais'!$C$4:$C$1005)))</f>
        <v>0</v>
      </c>
      <c r="BQ27" s="74">
        <f>IF($B27="",0,SUMPRODUCT(-('Gastos Gerais'!$F$4:$F$1005='Gastos das Atividades'!$B27),-('Gastos das Atividades'!BQ$3&gt;='Gastos Gerais'!$D$4:$D$1005),-('Gastos das Atividades'!BQ$3&lt;='Gastos Gerais'!$E$4:$E$1005),-('Gastos Gerais'!$C$4:$C$1005)))</f>
        <v>0</v>
      </c>
      <c r="BR27" s="74">
        <f>IF($B27="",0,SUMPRODUCT(-('Gastos Gerais'!$F$4:$F$1005='Gastos das Atividades'!$B27),-('Gastos das Atividades'!BR$3&gt;='Gastos Gerais'!$D$4:$D$1005),-('Gastos das Atividades'!BR$3&lt;='Gastos Gerais'!$E$4:$E$1005),-('Gastos Gerais'!$C$4:$C$1005)))</f>
        <v>0</v>
      </c>
      <c r="BS27" s="74">
        <f>IF($B27="",0,SUMPRODUCT(-('Gastos Gerais'!$F$4:$F$1005='Gastos das Atividades'!$B27),-('Gastos das Atividades'!BS$3&gt;='Gastos Gerais'!$D$4:$D$1005),-('Gastos das Atividades'!BS$3&lt;='Gastos Gerais'!$E$4:$E$1005),-('Gastos Gerais'!$C$4:$C$1005)))</f>
        <v>0</v>
      </c>
      <c r="BT27" s="74">
        <f>IF($B27="",0,SUMPRODUCT(-('Gastos Gerais'!$F$4:$F$1005='Gastos das Atividades'!$B27),-('Gastos das Atividades'!BT$3&gt;='Gastos Gerais'!$D$4:$D$1005),-('Gastos das Atividades'!BT$3&lt;='Gastos Gerais'!$E$4:$E$1005),-('Gastos Gerais'!$C$4:$C$1005)))</f>
        <v>0</v>
      </c>
      <c r="BU27" s="74">
        <f>IF($B27="",0,SUMPRODUCT(-('Gastos Gerais'!$F$4:$F$1005='Gastos das Atividades'!$B27),-('Gastos das Atividades'!BU$3&gt;='Gastos Gerais'!$D$4:$D$1005),-('Gastos das Atividades'!BU$3&lt;='Gastos Gerais'!$E$4:$E$1005),-('Gastos Gerais'!$C$4:$C$1005)))</f>
        <v>0</v>
      </c>
      <c r="BV27" s="74">
        <f>IF($B27="",0,SUMPRODUCT(-('Gastos Gerais'!$F$4:$F$1005='Gastos das Atividades'!$B27),-('Gastos das Atividades'!BV$3&gt;='Gastos Gerais'!$D$4:$D$1005),-('Gastos das Atividades'!BV$3&lt;='Gastos Gerais'!$E$4:$E$1005),-('Gastos Gerais'!$C$4:$C$1005)))</f>
        <v>0</v>
      </c>
      <c r="BW27" s="74">
        <f>IF($B27="",0,SUMPRODUCT(-('Gastos Gerais'!$F$4:$F$1005='Gastos das Atividades'!$B27),-('Gastos das Atividades'!BW$3&gt;='Gastos Gerais'!$D$4:$D$1005),-('Gastos das Atividades'!BW$3&lt;='Gastos Gerais'!$E$4:$E$1005),-('Gastos Gerais'!$C$4:$C$1005)))</f>
        <v>0</v>
      </c>
      <c r="BX27" s="74">
        <f>IF($B27="",0,SUMPRODUCT(-('Gastos Gerais'!$F$4:$F$1005='Gastos das Atividades'!$B27),-('Gastos das Atividades'!BX$3&gt;='Gastos Gerais'!$D$4:$D$1005),-('Gastos das Atividades'!BX$3&lt;='Gastos Gerais'!$E$4:$E$1005),-('Gastos Gerais'!$C$4:$C$1005)))</f>
        <v>0</v>
      </c>
    </row>
    <row r="28" spans="1:76" hidden="1" x14ac:dyDescent="0.2">
      <c r="A28" s="141">
        <v>25</v>
      </c>
      <c r="B28" s="159"/>
      <c r="C28" s="301">
        <v>0</v>
      </c>
      <c r="D28" s="352">
        <f t="shared" si="9"/>
        <v>0</v>
      </c>
      <c r="E28" s="139">
        <f t="shared" si="10"/>
        <v>0</v>
      </c>
      <c r="F28" s="74">
        <f t="shared" si="2"/>
        <v>0</v>
      </c>
      <c r="G28" s="74">
        <f t="shared" si="2"/>
        <v>0</v>
      </c>
      <c r="H28" s="74">
        <f t="shared" si="2"/>
        <v>0</v>
      </c>
      <c r="I28" s="74">
        <f t="shared" si="2"/>
        <v>0</v>
      </c>
      <c r="J28" s="140">
        <f t="shared" si="3"/>
        <v>0</v>
      </c>
      <c r="K28" s="77">
        <f t="shared" si="4"/>
        <v>0</v>
      </c>
      <c r="L28" s="77">
        <f t="shared" si="5"/>
        <v>0</v>
      </c>
      <c r="M28" s="77">
        <f t="shared" si="6"/>
        <v>0</v>
      </c>
      <c r="N28" s="77">
        <f t="shared" si="11"/>
        <v>0</v>
      </c>
      <c r="O28" s="77">
        <f t="shared" si="12"/>
        <v>0</v>
      </c>
      <c r="P28" s="205">
        <f t="shared" si="8"/>
        <v>0</v>
      </c>
      <c r="Q28" s="74">
        <f>IF($B28="",0,SUMPRODUCT(-('Gastos Gerais'!$F$4:$F$1005='Gastos das Atividades'!$B28),-('Gastos das Atividades'!Q$3&gt;='Gastos Gerais'!$D$4:$D$1005),-('Gastos das Atividades'!Q$3&lt;='Gastos Gerais'!$E$4:$E$1005),-('Gastos Gerais'!$C$4:$C$1005)))</f>
        <v>0</v>
      </c>
      <c r="R28" s="74">
        <f>IF($B28="",0,SUMPRODUCT(-('Gastos Gerais'!$F$4:$F$1005='Gastos das Atividades'!$B28),-('Gastos das Atividades'!R$3&gt;='Gastos Gerais'!$D$4:$D$1005),-('Gastos das Atividades'!R$3&lt;='Gastos Gerais'!$E$4:$E$1005),-('Gastos Gerais'!$C$4:$C$1005)))</f>
        <v>0</v>
      </c>
      <c r="S28" s="74">
        <f>IF($B28="",0,SUMPRODUCT(-('Gastos Gerais'!$F$4:$F$1005='Gastos das Atividades'!$B28),-('Gastos das Atividades'!S$3&gt;='Gastos Gerais'!$D$4:$D$1005),-('Gastos das Atividades'!S$3&lt;='Gastos Gerais'!$E$4:$E$1005),-('Gastos Gerais'!$C$4:$C$1005)))</f>
        <v>0</v>
      </c>
      <c r="T28" s="74">
        <f>IF($B28="",0,SUMPRODUCT(-('Gastos Gerais'!$F$4:$F$1005='Gastos das Atividades'!$B28),-('Gastos das Atividades'!T$3&gt;='Gastos Gerais'!$D$4:$D$1005),-('Gastos das Atividades'!T$3&lt;='Gastos Gerais'!$E$4:$E$1005),-('Gastos Gerais'!$C$4:$C$1005)))</f>
        <v>0</v>
      </c>
      <c r="U28" s="74">
        <f>IF($B28="",0,SUMPRODUCT(-('Gastos Gerais'!$F$4:$F$1005='Gastos das Atividades'!$B28),-('Gastos das Atividades'!U$3&gt;='Gastos Gerais'!$D$4:$D$1005),-('Gastos das Atividades'!U$3&lt;='Gastos Gerais'!$E$4:$E$1005),-('Gastos Gerais'!$C$4:$C$1005)))</f>
        <v>0</v>
      </c>
      <c r="V28" s="74">
        <f>IF($B28="",0,SUMPRODUCT(-('Gastos Gerais'!$F$4:$F$1005='Gastos das Atividades'!$B28),-('Gastos das Atividades'!V$3&gt;='Gastos Gerais'!$D$4:$D$1005),-('Gastos das Atividades'!V$3&lt;='Gastos Gerais'!$E$4:$E$1005),-('Gastos Gerais'!$C$4:$C$1005)))</f>
        <v>0</v>
      </c>
      <c r="W28" s="74">
        <f>IF($B28="",0,SUMPRODUCT(-('Gastos Gerais'!$F$4:$F$1005='Gastos das Atividades'!$B28),-('Gastos das Atividades'!W$3&gt;='Gastos Gerais'!$D$4:$D$1005),-('Gastos das Atividades'!W$3&lt;='Gastos Gerais'!$E$4:$E$1005),-('Gastos Gerais'!$C$4:$C$1005)))</f>
        <v>0</v>
      </c>
      <c r="X28" s="74">
        <f>IF($B28="",0,SUMPRODUCT(-('Gastos Gerais'!$F$4:$F$1005='Gastos das Atividades'!$B28),-('Gastos das Atividades'!X$3&gt;='Gastos Gerais'!$D$4:$D$1005),-('Gastos das Atividades'!X$3&lt;='Gastos Gerais'!$E$4:$E$1005),-('Gastos Gerais'!$C$4:$C$1005)))</f>
        <v>0</v>
      </c>
      <c r="Y28" s="74">
        <f>IF($B28="",0,SUMPRODUCT(-('Gastos Gerais'!$F$4:$F$1005='Gastos das Atividades'!$B28),-('Gastos das Atividades'!Y$3&gt;='Gastos Gerais'!$D$4:$D$1005),-('Gastos das Atividades'!Y$3&lt;='Gastos Gerais'!$E$4:$E$1005),-('Gastos Gerais'!$C$4:$C$1005)))</f>
        <v>0</v>
      </c>
      <c r="Z28" s="74">
        <f>IF($B28="",0,SUMPRODUCT(-('Gastos Gerais'!$F$4:$F$1005='Gastos das Atividades'!$B28),-('Gastos das Atividades'!Z$3&gt;='Gastos Gerais'!$D$4:$D$1005),-('Gastos das Atividades'!Z$3&lt;='Gastos Gerais'!$E$4:$E$1005),-('Gastos Gerais'!$C$4:$C$1005)))</f>
        <v>0</v>
      </c>
      <c r="AA28" s="74">
        <f>IF($B28="",0,SUMPRODUCT(-('Gastos Gerais'!$F$4:$F$1005='Gastos das Atividades'!$B28),-('Gastos das Atividades'!AA$3&gt;='Gastos Gerais'!$D$4:$D$1005),-('Gastos das Atividades'!AA$3&lt;='Gastos Gerais'!$E$4:$E$1005),-('Gastos Gerais'!$C$4:$C$1005)))</f>
        <v>0</v>
      </c>
      <c r="AB28" s="74">
        <f>IF($B28="",0,SUMPRODUCT(-('Gastos Gerais'!$F$4:$F$1005='Gastos das Atividades'!$B28),-('Gastos das Atividades'!AB$3&gt;='Gastos Gerais'!$D$4:$D$1005),-('Gastos das Atividades'!AB$3&lt;='Gastos Gerais'!$E$4:$E$1005),-('Gastos Gerais'!$C$4:$C$1005)))</f>
        <v>0</v>
      </c>
      <c r="AC28" s="74">
        <f>IF($B28="",0,SUMPRODUCT(-('Gastos Gerais'!$F$4:$F$1005='Gastos das Atividades'!$B28),-('Gastos das Atividades'!AC$3&gt;='Gastos Gerais'!$D$4:$D$1005),-('Gastos das Atividades'!AC$3&lt;='Gastos Gerais'!$E$4:$E$1005),-('Gastos Gerais'!$C$4:$C$1005)))</f>
        <v>0</v>
      </c>
      <c r="AD28" s="74">
        <f>IF($B28="",0,SUMPRODUCT(-('Gastos Gerais'!$F$4:$F$1005='Gastos das Atividades'!$B28),-('Gastos das Atividades'!AD$3&gt;='Gastos Gerais'!$D$4:$D$1005),-('Gastos das Atividades'!AD$3&lt;='Gastos Gerais'!$E$4:$E$1005),-('Gastos Gerais'!$C$4:$C$1005)))</f>
        <v>0</v>
      </c>
      <c r="AE28" s="74">
        <f>IF($B28="",0,SUMPRODUCT(-('Gastos Gerais'!$F$4:$F$1005='Gastos das Atividades'!$B28),-('Gastos das Atividades'!AE$3&gt;='Gastos Gerais'!$D$4:$D$1005),-('Gastos das Atividades'!AE$3&lt;='Gastos Gerais'!$E$4:$E$1005),-('Gastos Gerais'!$C$4:$C$1005)))</f>
        <v>0</v>
      </c>
      <c r="AF28" s="74">
        <f>IF($B28="",0,SUMPRODUCT(-('Gastos Gerais'!$F$4:$F$1005='Gastos das Atividades'!$B28),-('Gastos das Atividades'!AF$3&gt;='Gastos Gerais'!$D$4:$D$1005),-('Gastos das Atividades'!AF$3&lt;='Gastos Gerais'!$E$4:$E$1005),-('Gastos Gerais'!$C$4:$C$1005)))</f>
        <v>0</v>
      </c>
      <c r="AG28" s="74">
        <f>IF($B28="",0,SUMPRODUCT(-('Gastos Gerais'!$F$4:$F$1005='Gastos das Atividades'!$B28),-('Gastos das Atividades'!AG$3&gt;='Gastos Gerais'!$D$4:$D$1005),-('Gastos das Atividades'!AG$3&lt;='Gastos Gerais'!$E$4:$E$1005),-('Gastos Gerais'!$C$4:$C$1005)))</f>
        <v>0</v>
      </c>
      <c r="AH28" s="74">
        <f>IF($B28="",0,SUMPRODUCT(-('Gastos Gerais'!$F$4:$F$1005='Gastos das Atividades'!$B28),-('Gastos das Atividades'!AH$3&gt;='Gastos Gerais'!$D$4:$D$1005),-('Gastos das Atividades'!AH$3&lt;='Gastos Gerais'!$E$4:$E$1005),-('Gastos Gerais'!$C$4:$C$1005)))</f>
        <v>0</v>
      </c>
      <c r="AI28" s="74">
        <f>IF($B28="",0,SUMPRODUCT(-('Gastos Gerais'!$F$4:$F$1005='Gastos das Atividades'!$B28),-('Gastos das Atividades'!AI$3&gt;='Gastos Gerais'!$D$4:$D$1005),-('Gastos das Atividades'!AI$3&lt;='Gastos Gerais'!$E$4:$E$1005),-('Gastos Gerais'!$C$4:$C$1005)))</f>
        <v>0</v>
      </c>
      <c r="AJ28" s="74">
        <f>IF($B28="",0,SUMPRODUCT(-('Gastos Gerais'!$F$4:$F$1005='Gastos das Atividades'!$B28),-('Gastos das Atividades'!AJ$3&gt;='Gastos Gerais'!$D$4:$D$1005),-('Gastos das Atividades'!AJ$3&lt;='Gastos Gerais'!$E$4:$E$1005),-('Gastos Gerais'!$C$4:$C$1005)))</f>
        <v>0</v>
      </c>
      <c r="AK28" s="74">
        <f>IF($B28="",0,SUMPRODUCT(-('Gastos Gerais'!$F$4:$F$1005='Gastos das Atividades'!$B28),-('Gastos das Atividades'!AK$3&gt;='Gastos Gerais'!$D$4:$D$1005),-('Gastos das Atividades'!AK$3&lt;='Gastos Gerais'!$E$4:$E$1005),-('Gastos Gerais'!$C$4:$C$1005)))</f>
        <v>0</v>
      </c>
      <c r="AL28" s="74">
        <f>IF($B28="",0,SUMPRODUCT(-('Gastos Gerais'!$F$4:$F$1005='Gastos das Atividades'!$B28),-('Gastos das Atividades'!AL$3&gt;='Gastos Gerais'!$D$4:$D$1005),-('Gastos das Atividades'!AL$3&lt;='Gastos Gerais'!$E$4:$E$1005),-('Gastos Gerais'!$C$4:$C$1005)))</f>
        <v>0</v>
      </c>
      <c r="AM28" s="74">
        <f>IF($B28="",0,SUMPRODUCT(-('Gastos Gerais'!$F$4:$F$1005='Gastos das Atividades'!$B28),-('Gastos das Atividades'!AM$3&gt;='Gastos Gerais'!$D$4:$D$1005),-('Gastos das Atividades'!AM$3&lt;='Gastos Gerais'!$E$4:$E$1005),-('Gastos Gerais'!$C$4:$C$1005)))</f>
        <v>0</v>
      </c>
      <c r="AN28" s="74">
        <f>IF($B28="",0,SUMPRODUCT(-('Gastos Gerais'!$F$4:$F$1005='Gastos das Atividades'!$B28),-('Gastos das Atividades'!AN$3&gt;='Gastos Gerais'!$D$4:$D$1005),-('Gastos das Atividades'!AN$3&lt;='Gastos Gerais'!$E$4:$E$1005),-('Gastos Gerais'!$C$4:$C$1005)))</f>
        <v>0</v>
      </c>
      <c r="AO28" s="74">
        <f>IF($B28="",0,SUMPRODUCT(-('Gastos Gerais'!$F$4:$F$1005='Gastos das Atividades'!$B28),-('Gastos das Atividades'!AO$3&gt;='Gastos Gerais'!$D$4:$D$1005),-('Gastos das Atividades'!AO$3&lt;='Gastos Gerais'!$E$4:$E$1005),-('Gastos Gerais'!$C$4:$C$1005)))</f>
        <v>0</v>
      </c>
      <c r="AP28" s="74">
        <f>IF($B28="",0,SUMPRODUCT(-('Gastos Gerais'!$F$4:$F$1005='Gastos das Atividades'!$B28),-('Gastos das Atividades'!AP$3&gt;='Gastos Gerais'!$D$4:$D$1005),-('Gastos das Atividades'!AP$3&lt;='Gastos Gerais'!$E$4:$E$1005),-('Gastos Gerais'!$C$4:$C$1005)))</f>
        <v>0</v>
      </c>
      <c r="AQ28" s="74">
        <f>IF($B28="",0,SUMPRODUCT(-('Gastos Gerais'!$F$4:$F$1005='Gastos das Atividades'!$B28),-('Gastos das Atividades'!AQ$3&gt;='Gastos Gerais'!$D$4:$D$1005),-('Gastos das Atividades'!AQ$3&lt;='Gastos Gerais'!$E$4:$E$1005),-('Gastos Gerais'!$C$4:$C$1005)))</f>
        <v>0</v>
      </c>
      <c r="AR28" s="74">
        <f>IF($B28="",0,SUMPRODUCT(-('Gastos Gerais'!$F$4:$F$1005='Gastos das Atividades'!$B28),-('Gastos das Atividades'!AR$3&gt;='Gastos Gerais'!$D$4:$D$1005),-('Gastos das Atividades'!AR$3&lt;='Gastos Gerais'!$E$4:$E$1005),-('Gastos Gerais'!$C$4:$C$1005)))</f>
        <v>0</v>
      </c>
      <c r="AS28" s="74">
        <f>IF($B28="",0,SUMPRODUCT(-('Gastos Gerais'!$F$4:$F$1005='Gastos das Atividades'!$B28),-('Gastos das Atividades'!AS$3&gt;='Gastos Gerais'!$D$4:$D$1005),-('Gastos das Atividades'!AS$3&lt;='Gastos Gerais'!$E$4:$E$1005),-('Gastos Gerais'!$C$4:$C$1005)))</f>
        <v>0</v>
      </c>
      <c r="AT28" s="74">
        <f>IF($B28="",0,SUMPRODUCT(-('Gastos Gerais'!$F$4:$F$1005='Gastos das Atividades'!$B28),-('Gastos das Atividades'!AT$3&gt;='Gastos Gerais'!$D$4:$D$1005),-('Gastos das Atividades'!AT$3&lt;='Gastos Gerais'!$E$4:$E$1005),-('Gastos Gerais'!$C$4:$C$1005)))</f>
        <v>0</v>
      </c>
      <c r="AU28" s="74">
        <f>IF($B28="",0,SUMPRODUCT(-('Gastos Gerais'!$F$4:$F$1005='Gastos das Atividades'!$B28),-('Gastos das Atividades'!AU$3&gt;='Gastos Gerais'!$D$4:$D$1005),-('Gastos das Atividades'!AU$3&lt;='Gastos Gerais'!$E$4:$E$1005),-('Gastos Gerais'!$C$4:$C$1005)))</f>
        <v>0</v>
      </c>
      <c r="AV28" s="74">
        <f>IF($B28="",0,SUMPRODUCT(-('Gastos Gerais'!$F$4:$F$1005='Gastos das Atividades'!$B28),-('Gastos das Atividades'!AV$3&gt;='Gastos Gerais'!$D$4:$D$1005),-('Gastos das Atividades'!AV$3&lt;='Gastos Gerais'!$E$4:$E$1005),-('Gastos Gerais'!$C$4:$C$1005)))</f>
        <v>0</v>
      </c>
      <c r="AW28" s="74">
        <f>IF($B28="",0,SUMPRODUCT(-('Gastos Gerais'!$F$4:$F$1005='Gastos das Atividades'!$B28),-('Gastos das Atividades'!AW$3&gt;='Gastos Gerais'!$D$4:$D$1005),-('Gastos das Atividades'!AW$3&lt;='Gastos Gerais'!$E$4:$E$1005),-('Gastos Gerais'!$C$4:$C$1005)))</f>
        <v>0</v>
      </c>
      <c r="AX28" s="74">
        <f>IF($B28="",0,SUMPRODUCT(-('Gastos Gerais'!$F$4:$F$1005='Gastos das Atividades'!$B28),-('Gastos das Atividades'!AX$3&gt;='Gastos Gerais'!$D$4:$D$1005),-('Gastos das Atividades'!AX$3&lt;='Gastos Gerais'!$E$4:$E$1005),-('Gastos Gerais'!$C$4:$C$1005)))</f>
        <v>0</v>
      </c>
      <c r="AY28" s="74">
        <f>IF($B28="",0,SUMPRODUCT(-('Gastos Gerais'!$F$4:$F$1005='Gastos das Atividades'!$B28),-('Gastos das Atividades'!AY$3&gt;='Gastos Gerais'!$D$4:$D$1005),-('Gastos das Atividades'!AY$3&lt;='Gastos Gerais'!$E$4:$E$1005),-('Gastos Gerais'!$C$4:$C$1005)))</f>
        <v>0</v>
      </c>
      <c r="AZ28" s="74">
        <f>IF($B28="",0,SUMPRODUCT(-('Gastos Gerais'!$F$4:$F$1005='Gastos das Atividades'!$B28),-('Gastos das Atividades'!AZ$3&gt;='Gastos Gerais'!$D$4:$D$1005),-('Gastos das Atividades'!AZ$3&lt;='Gastos Gerais'!$E$4:$E$1005),-('Gastos Gerais'!$C$4:$C$1005)))</f>
        <v>0</v>
      </c>
      <c r="BA28" s="74">
        <f>IF($B28="",0,SUMPRODUCT(-('Gastos Gerais'!$F$4:$F$1005='Gastos das Atividades'!$B28),-('Gastos das Atividades'!BA$3&gt;='Gastos Gerais'!$D$4:$D$1005),-('Gastos das Atividades'!BA$3&lt;='Gastos Gerais'!$E$4:$E$1005),-('Gastos Gerais'!$C$4:$C$1005)))</f>
        <v>0</v>
      </c>
      <c r="BB28" s="74">
        <f>IF($B28="",0,SUMPRODUCT(-('Gastos Gerais'!$F$4:$F$1005='Gastos das Atividades'!$B28),-('Gastos das Atividades'!BB$3&gt;='Gastos Gerais'!$D$4:$D$1005),-('Gastos das Atividades'!BB$3&lt;='Gastos Gerais'!$E$4:$E$1005),-('Gastos Gerais'!$C$4:$C$1005)))</f>
        <v>0</v>
      </c>
      <c r="BC28" s="74">
        <f>IF($B28="",0,SUMPRODUCT(-('Gastos Gerais'!$F$4:$F$1005='Gastos das Atividades'!$B28),-('Gastos das Atividades'!BC$3&gt;='Gastos Gerais'!$D$4:$D$1005),-('Gastos das Atividades'!BC$3&lt;='Gastos Gerais'!$E$4:$E$1005),-('Gastos Gerais'!$C$4:$C$1005)))</f>
        <v>0</v>
      </c>
      <c r="BD28" s="74">
        <f>IF($B28="",0,SUMPRODUCT(-('Gastos Gerais'!$F$4:$F$1005='Gastos das Atividades'!$B28),-('Gastos das Atividades'!BD$3&gt;='Gastos Gerais'!$D$4:$D$1005),-('Gastos das Atividades'!BD$3&lt;='Gastos Gerais'!$E$4:$E$1005),-('Gastos Gerais'!$C$4:$C$1005)))</f>
        <v>0</v>
      </c>
      <c r="BE28" s="74">
        <f>IF($B28="",0,SUMPRODUCT(-('Gastos Gerais'!$F$4:$F$1005='Gastos das Atividades'!$B28),-('Gastos das Atividades'!BE$3&gt;='Gastos Gerais'!$D$4:$D$1005),-('Gastos das Atividades'!BE$3&lt;='Gastos Gerais'!$E$4:$E$1005),-('Gastos Gerais'!$C$4:$C$1005)))</f>
        <v>0</v>
      </c>
      <c r="BF28" s="74">
        <f>IF($B28="",0,SUMPRODUCT(-('Gastos Gerais'!$F$4:$F$1005='Gastos das Atividades'!$B28),-('Gastos das Atividades'!BF$3&gt;='Gastos Gerais'!$D$4:$D$1005),-('Gastos das Atividades'!BF$3&lt;='Gastos Gerais'!$E$4:$E$1005),-('Gastos Gerais'!$C$4:$C$1005)))</f>
        <v>0</v>
      </c>
      <c r="BG28" s="74">
        <f>IF($B28="",0,SUMPRODUCT(-('Gastos Gerais'!$F$4:$F$1005='Gastos das Atividades'!$B28),-('Gastos das Atividades'!BG$3&gt;='Gastos Gerais'!$D$4:$D$1005),-('Gastos das Atividades'!BG$3&lt;='Gastos Gerais'!$E$4:$E$1005),-('Gastos Gerais'!$C$4:$C$1005)))</f>
        <v>0</v>
      </c>
      <c r="BH28" s="74">
        <f>IF($B28="",0,SUMPRODUCT(-('Gastos Gerais'!$F$4:$F$1005='Gastos das Atividades'!$B28),-('Gastos das Atividades'!BH$3&gt;='Gastos Gerais'!$D$4:$D$1005),-('Gastos das Atividades'!BH$3&lt;='Gastos Gerais'!$E$4:$E$1005),-('Gastos Gerais'!$C$4:$C$1005)))</f>
        <v>0</v>
      </c>
      <c r="BI28" s="74">
        <f>IF($B28="",0,SUMPRODUCT(-('Gastos Gerais'!$F$4:$F$1005='Gastos das Atividades'!$B28),-('Gastos das Atividades'!BI$3&gt;='Gastos Gerais'!$D$4:$D$1005),-('Gastos das Atividades'!BI$3&lt;='Gastos Gerais'!$E$4:$E$1005),-('Gastos Gerais'!$C$4:$C$1005)))</f>
        <v>0</v>
      </c>
      <c r="BJ28" s="74">
        <f>IF($B28="",0,SUMPRODUCT(-('Gastos Gerais'!$F$4:$F$1005='Gastos das Atividades'!$B28),-('Gastos das Atividades'!BJ$3&gt;='Gastos Gerais'!$D$4:$D$1005),-('Gastos das Atividades'!BJ$3&lt;='Gastos Gerais'!$E$4:$E$1005),-('Gastos Gerais'!$C$4:$C$1005)))</f>
        <v>0</v>
      </c>
      <c r="BK28" s="74">
        <f>IF($B28="",0,SUMPRODUCT(-('Gastos Gerais'!$F$4:$F$1005='Gastos das Atividades'!$B28),-('Gastos das Atividades'!BK$3&gt;='Gastos Gerais'!$D$4:$D$1005),-('Gastos das Atividades'!BK$3&lt;='Gastos Gerais'!$E$4:$E$1005),-('Gastos Gerais'!$C$4:$C$1005)))</f>
        <v>0</v>
      </c>
      <c r="BL28" s="74">
        <f>IF($B28="",0,SUMPRODUCT(-('Gastos Gerais'!$F$4:$F$1005='Gastos das Atividades'!$B28),-('Gastos das Atividades'!BL$3&gt;='Gastos Gerais'!$D$4:$D$1005),-('Gastos das Atividades'!BL$3&lt;='Gastos Gerais'!$E$4:$E$1005),-('Gastos Gerais'!$C$4:$C$1005)))</f>
        <v>0</v>
      </c>
      <c r="BM28" s="74">
        <f>IF($B28="",0,SUMPRODUCT(-('Gastos Gerais'!$F$4:$F$1005='Gastos das Atividades'!$B28),-('Gastos das Atividades'!BM$3&gt;='Gastos Gerais'!$D$4:$D$1005),-('Gastos das Atividades'!BM$3&lt;='Gastos Gerais'!$E$4:$E$1005),-('Gastos Gerais'!$C$4:$C$1005)))</f>
        <v>0</v>
      </c>
      <c r="BN28" s="74">
        <f>IF($B28="",0,SUMPRODUCT(-('Gastos Gerais'!$F$4:$F$1005='Gastos das Atividades'!$B28),-('Gastos das Atividades'!BN$3&gt;='Gastos Gerais'!$D$4:$D$1005),-('Gastos das Atividades'!BN$3&lt;='Gastos Gerais'!$E$4:$E$1005),-('Gastos Gerais'!$C$4:$C$1005)))</f>
        <v>0</v>
      </c>
      <c r="BO28" s="74">
        <f>IF($B28="",0,SUMPRODUCT(-('Gastos Gerais'!$F$4:$F$1005='Gastos das Atividades'!$B28),-('Gastos das Atividades'!BO$3&gt;='Gastos Gerais'!$D$4:$D$1005),-('Gastos das Atividades'!BO$3&lt;='Gastos Gerais'!$E$4:$E$1005),-('Gastos Gerais'!$C$4:$C$1005)))</f>
        <v>0</v>
      </c>
      <c r="BP28" s="74">
        <f>IF($B28="",0,SUMPRODUCT(-('Gastos Gerais'!$F$4:$F$1005='Gastos das Atividades'!$B28),-('Gastos das Atividades'!BP$3&gt;='Gastos Gerais'!$D$4:$D$1005),-('Gastos das Atividades'!BP$3&lt;='Gastos Gerais'!$E$4:$E$1005),-('Gastos Gerais'!$C$4:$C$1005)))</f>
        <v>0</v>
      </c>
      <c r="BQ28" s="74">
        <f>IF($B28="",0,SUMPRODUCT(-('Gastos Gerais'!$F$4:$F$1005='Gastos das Atividades'!$B28),-('Gastos das Atividades'!BQ$3&gt;='Gastos Gerais'!$D$4:$D$1005),-('Gastos das Atividades'!BQ$3&lt;='Gastos Gerais'!$E$4:$E$1005),-('Gastos Gerais'!$C$4:$C$1005)))</f>
        <v>0</v>
      </c>
      <c r="BR28" s="74">
        <f>IF($B28="",0,SUMPRODUCT(-('Gastos Gerais'!$F$4:$F$1005='Gastos das Atividades'!$B28),-('Gastos das Atividades'!BR$3&gt;='Gastos Gerais'!$D$4:$D$1005),-('Gastos das Atividades'!BR$3&lt;='Gastos Gerais'!$E$4:$E$1005),-('Gastos Gerais'!$C$4:$C$1005)))</f>
        <v>0</v>
      </c>
      <c r="BS28" s="74">
        <f>IF($B28="",0,SUMPRODUCT(-('Gastos Gerais'!$F$4:$F$1005='Gastos das Atividades'!$B28),-('Gastos das Atividades'!BS$3&gt;='Gastos Gerais'!$D$4:$D$1005),-('Gastos das Atividades'!BS$3&lt;='Gastos Gerais'!$E$4:$E$1005),-('Gastos Gerais'!$C$4:$C$1005)))</f>
        <v>0</v>
      </c>
      <c r="BT28" s="74">
        <f>IF($B28="",0,SUMPRODUCT(-('Gastos Gerais'!$F$4:$F$1005='Gastos das Atividades'!$B28),-('Gastos das Atividades'!BT$3&gt;='Gastos Gerais'!$D$4:$D$1005),-('Gastos das Atividades'!BT$3&lt;='Gastos Gerais'!$E$4:$E$1005),-('Gastos Gerais'!$C$4:$C$1005)))</f>
        <v>0</v>
      </c>
      <c r="BU28" s="74">
        <f>IF($B28="",0,SUMPRODUCT(-('Gastos Gerais'!$F$4:$F$1005='Gastos das Atividades'!$B28),-('Gastos das Atividades'!BU$3&gt;='Gastos Gerais'!$D$4:$D$1005),-('Gastos das Atividades'!BU$3&lt;='Gastos Gerais'!$E$4:$E$1005),-('Gastos Gerais'!$C$4:$C$1005)))</f>
        <v>0</v>
      </c>
      <c r="BV28" s="74">
        <f>IF($B28="",0,SUMPRODUCT(-('Gastos Gerais'!$F$4:$F$1005='Gastos das Atividades'!$B28),-('Gastos das Atividades'!BV$3&gt;='Gastos Gerais'!$D$4:$D$1005),-('Gastos das Atividades'!BV$3&lt;='Gastos Gerais'!$E$4:$E$1005),-('Gastos Gerais'!$C$4:$C$1005)))</f>
        <v>0</v>
      </c>
      <c r="BW28" s="74">
        <f>IF($B28="",0,SUMPRODUCT(-('Gastos Gerais'!$F$4:$F$1005='Gastos das Atividades'!$B28),-('Gastos das Atividades'!BW$3&gt;='Gastos Gerais'!$D$4:$D$1005),-('Gastos das Atividades'!BW$3&lt;='Gastos Gerais'!$E$4:$E$1005),-('Gastos Gerais'!$C$4:$C$1005)))</f>
        <v>0</v>
      </c>
      <c r="BX28" s="74">
        <f>IF($B28="",0,SUMPRODUCT(-('Gastos Gerais'!$F$4:$F$1005='Gastos das Atividades'!$B28),-('Gastos das Atividades'!BX$3&gt;='Gastos Gerais'!$D$4:$D$1005),-('Gastos das Atividades'!BX$3&lt;='Gastos Gerais'!$E$4:$E$1005),-('Gastos Gerais'!$C$4:$C$1005)))</f>
        <v>0</v>
      </c>
    </row>
    <row r="29" spans="1:76" hidden="1" x14ac:dyDescent="0.2">
      <c r="A29" s="141">
        <v>26</v>
      </c>
      <c r="B29" s="159"/>
      <c r="C29" s="301">
        <v>0</v>
      </c>
      <c r="D29" s="352">
        <f t="shared" si="9"/>
        <v>0</v>
      </c>
      <c r="E29" s="139">
        <f t="shared" si="10"/>
        <v>0</v>
      </c>
      <c r="F29" s="74">
        <f t="shared" si="2"/>
        <v>0</v>
      </c>
      <c r="G29" s="74">
        <f t="shared" si="2"/>
        <v>0</v>
      </c>
      <c r="H29" s="74">
        <f t="shared" si="2"/>
        <v>0</v>
      </c>
      <c r="I29" s="74">
        <f t="shared" si="2"/>
        <v>0</v>
      </c>
      <c r="J29" s="140">
        <f t="shared" si="3"/>
        <v>0</v>
      </c>
      <c r="K29" s="77">
        <f t="shared" si="4"/>
        <v>0</v>
      </c>
      <c r="L29" s="77">
        <f t="shared" si="5"/>
        <v>0</v>
      </c>
      <c r="M29" s="77">
        <f t="shared" si="6"/>
        <v>0</v>
      </c>
      <c r="N29" s="77">
        <f t="shared" si="11"/>
        <v>0</v>
      </c>
      <c r="O29" s="77">
        <f t="shared" si="12"/>
        <v>0</v>
      </c>
      <c r="P29" s="205">
        <f t="shared" si="8"/>
        <v>0</v>
      </c>
      <c r="Q29" s="74">
        <f>IF($B29="",0,SUMPRODUCT(-('Gastos Gerais'!$F$4:$F$1005='Gastos das Atividades'!$B29),-('Gastos das Atividades'!Q$3&gt;='Gastos Gerais'!$D$4:$D$1005),-('Gastos das Atividades'!Q$3&lt;='Gastos Gerais'!$E$4:$E$1005),-('Gastos Gerais'!$C$4:$C$1005)))</f>
        <v>0</v>
      </c>
      <c r="R29" s="74">
        <f>IF($B29="",0,SUMPRODUCT(-('Gastos Gerais'!$F$4:$F$1005='Gastos das Atividades'!$B29),-('Gastos das Atividades'!R$3&gt;='Gastos Gerais'!$D$4:$D$1005),-('Gastos das Atividades'!R$3&lt;='Gastos Gerais'!$E$4:$E$1005),-('Gastos Gerais'!$C$4:$C$1005)))</f>
        <v>0</v>
      </c>
      <c r="S29" s="74">
        <f>IF($B29="",0,SUMPRODUCT(-('Gastos Gerais'!$F$4:$F$1005='Gastos das Atividades'!$B29),-('Gastos das Atividades'!S$3&gt;='Gastos Gerais'!$D$4:$D$1005),-('Gastos das Atividades'!S$3&lt;='Gastos Gerais'!$E$4:$E$1005),-('Gastos Gerais'!$C$4:$C$1005)))</f>
        <v>0</v>
      </c>
      <c r="T29" s="74">
        <f>IF($B29="",0,SUMPRODUCT(-('Gastos Gerais'!$F$4:$F$1005='Gastos das Atividades'!$B29),-('Gastos das Atividades'!T$3&gt;='Gastos Gerais'!$D$4:$D$1005),-('Gastos das Atividades'!T$3&lt;='Gastos Gerais'!$E$4:$E$1005),-('Gastos Gerais'!$C$4:$C$1005)))</f>
        <v>0</v>
      </c>
      <c r="U29" s="74">
        <f>IF($B29="",0,SUMPRODUCT(-('Gastos Gerais'!$F$4:$F$1005='Gastos das Atividades'!$B29),-('Gastos das Atividades'!U$3&gt;='Gastos Gerais'!$D$4:$D$1005),-('Gastos das Atividades'!U$3&lt;='Gastos Gerais'!$E$4:$E$1005),-('Gastos Gerais'!$C$4:$C$1005)))</f>
        <v>0</v>
      </c>
      <c r="V29" s="74">
        <f>IF($B29="",0,SUMPRODUCT(-('Gastos Gerais'!$F$4:$F$1005='Gastos das Atividades'!$B29),-('Gastos das Atividades'!V$3&gt;='Gastos Gerais'!$D$4:$D$1005),-('Gastos das Atividades'!V$3&lt;='Gastos Gerais'!$E$4:$E$1005),-('Gastos Gerais'!$C$4:$C$1005)))</f>
        <v>0</v>
      </c>
      <c r="W29" s="74">
        <f>IF($B29="",0,SUMPRODUCT(-('Gastos Gerais'!$F$4:$F$1005='Gastos das Atividades'!$B29),-('Gastos das Atividades'!W$3&gt;='Gastos Gerais'!$D$4:$D$1005),-('Gastos das Atividades'!W$3&lt;='Gastos Gerais'!$E$4:$E$1005),-('Gastos Gerais'!$C$4:$C$1005)))</f>
        <v>0</v>
      </c>
      <c r="X29" s="74">
        <f>IF($B29="",0,SUMPRODUCT(-('Gastos Gerais'!$F$4:$F$1005='Gastos das Atividades'!$B29),-('Gastos das Atividades'!X$3&gt;='Gastos Gerais'!$D$4:$D$1005),-('Gastos das Atividades'!X$3&lt;='Gastos Gerais'!$E$4:$E$1005),-('Gastos Gerais'!$C$4:$C$1005)))</f>
        <v>0</v>
      </c>
      <c r="Y29" s="74">
        <f>IF($B29="",0,SUMPRODUCT(-('Gastos Gerais'!$F$4:$F$1005='Gastos das Atividades'!$B29),-('Gastos das Atividades'!Y$3&gt;='Gastos Gerais'!$D$4:$D$1005),-('Gastos das Atividades'!Y$3&lt;='Gastos Gerais'!$E$4:$E$1005),-('Gastos Gerais'!$C$4:$C$1005)))</f>
        <v>0</v>
      </c>
      <c r="Z29" s="74">
        <f>IF($B29="",0,SUMPRODUCT(-('Gastos Gerais'!$F$4:$F$1005='Gastos das Atividades'!$B29),-('Gastos das Atividades'!Z$3&gt;='Gastos Gerais'!$D$4:$D$1005),-('Gastos das Atividades'!Z$3&lt;='Gastos Gerais'!$E$4:$E$1005),-('Gastos Gerais'!$C$4:$C$1005)))</f>
        <v>0</v>
      </c>
      <c r="AA29" s="74">
        <f>IF($B29="",0,SUMPRODUCT(-('Gastos Gerais'!$F$4:$F$1005='Gastos das Atividades'!$B29),-('Gastos das Atividades'!AA$3&gt;='Gastos Gerais'!$D$4:$D$1005),-('Gastos das Atividades'!AA$3&lt;='Gastos Gerais'!$E$4:$E$1005),-('Gastos Gerais'!$C$4:$C$1005)))</f>
        <v>0</v>
      </c>
      <c r="AB29" s="74">
        <f>IF($B29="",0,SUMPRODUCT(-('Gastos Gerais'!$F$4:$F$1005='Gastos das Atividades'!$B29),-('Gastos das Atividades'!AB$3&gt;='Gastos Gerais'!$D$4:$D$1005),-('Gastos das Atividades'!AB$3&lt;='Gastos Gerais'!$E$4:$E$1005),-('Gastos Gerais'!$C$4:$C$1005)))</f>
        <v>0</v>
      </c>
      <c r="AC29" s="74">
        <f>IF($B29="",0,SUMPRODUCT(-('Gastos Gerais'!$F$4:$F$1005='Gastos das Atividades'!$B29),-('Gastos das Atividades'!AC$3&gt;='Gastos Gerais'!$D$4:$D$1005),-('Gastos das Atividades'!AC$3&lt;='Gastos Gerais'!$E$4:$E$1005),-('Gastos Gerais'!$C$4:$C$1005)))</f>
        <v>0</v>
      </c>
      <c r="AD29" s="74">
        <f>IF($B29="",0,SUMPRODUCT(-('Gastos Gerais'!$F$4:$F$1005='Gastos das Atividades'!$B29),-('Gastos das Atividades'!AD$3&gt;='Gastos Gerais'!$D$4:$D$1005),-('Gastos das Atividades'!AD$3&lt;='Gastos Gerais'!$E$4:$E$1005),-('Gastos Gerais'!$C$4:$C$1005)))</f>
        <v>0</v>
      </c>
      <c r="AE29" s="74">
        <f>IF($B29="",0,SUMPRODUCT(-('Gastos Gerais'!$F$4:$F$1005='Gastos das Atividades'!$B29),-('Gastos das Atividades'!AE$3&gt;='Gastos Gerais'!$D$4:$D$1005),-('Gastos das Atividades'!AE$3&lt;='Gastos Gerais'!$E$4:$E$1005),-('Gastos Gerais'!$C$4:$C$1005)))</f>
        <v>0</v>
      </c>
      <c r="AF29" s="74">
        <f>IF($B29="",0,SUMPRODUCT(-('Gastos Gerais'!$F$4:$F$1005='Gastos das Atividades'!$B29),-('Gastos das Atividades'!AF$3&gt;='Gastos Gerais'!$D$4:$D$1005),-('Gastos das Atividades'!AF$3&lt;='Gastos Gerais'!$E$4:$E$1005),-('Gastos Gerais'!$C$4:$C$1005)))</f>
        <v>0</v>
      </c>
      <c r="AG29" s="74">
        <f>IF($B29="",0,SUMPRODUCT(-('Gastos Gerais'!$F$4:$F$1005='Gastos das Atividades'!$B29),-('Gastos das Atividades'!AG$3&gt;='Gastos Gerais'!$D$4:$D$1005),-('Gastos das Atividades'!AG$3&lt;='Gastos Gerais'!$E$4:$E$1005),-('Gastos Gerais'!$C$4:$C$1005)))</f>
        <v>0</v>
      </c>
      <c r="AH29" s="74">
        <f>IF($B29="",0,SUMPRODUCT(-('Gastos Gerais'!$F$4:$F$1005='Gastos das Atividades'!$B29),-('Gastos das Atividades'!AH$3&gt;='Gastos Gerais'!$D$4:$D$1005),-('Gastos das Atividades'!AH$3&lt;='Gastos Gerais'!$E$4:$E$1005),-('Gastos Gerais'!$C$4:$C$1005)))</f>
        <v>0</v>
      </c>
      <c r="AI29" s="74">
        <f>IF($B29="",0,SUMPRODUCT(-('Gastos Gerais'!$F$4:$F$1005='Gastos das Atividades'!$B29),-('Gastos das Atividades'!AI$3&gt;='Gastos Gerais'!$D$4:$D$1005),-('Gastos das Atividades'!AI$3&lt;='Gastos Gerais'!$E$4:$E$1005),-('Gastos Gerais'!$C$4:$C$1005)))</f>
        <v>0</v>
      </c>
      <c r="AJ29" s="74">
        <f>IF($B29="",0,SUMPRODUCT(-('Gastos Gerais'!$F$4:$F$1005='Gastos das Atividades'!$B29),-('Gastos das Atividades'!AJ$3&gt;='Gastos Gerais'!$D$4:$D$1005),-('Gastos das Atividades'!AJ$3&lt;='Gastos Gerais'!$E$4:$E$1005),-('Gastos Gerais'!$C$4:$C$1005)))</f>
        <v>0</v>
      </c>
      <c r="AK29" s="74">
        <f>IF($B29="",0,SUMPRODUCT(-('Gastos Gerais'!$F$4:$F$1005='Gastos das Atividades'!$B29),-('Gastos das Atividades'!AK$3&gt;='Gastos Gerais'!$D$4:$D$1005),-('Gastos das Atividades'!AK$3&lt;='Gastos Gerais'!$E$4:$E$1005),-('Gastos Gerais'!$C$4:$C$1005)))</f>
        <v>0</v>
      </c>
      <c r="AL29" s="74">
        <f>IF($B29="",0,SUMPRODUCT(-('Gastos Gerais'!$F$4:$F$1005='Gastos das Atividades'!$B29),-('Gastos das Atividades'!AL$3&gt;='Gastos Gerais'!$D$4:$D$1005),-('Gastos das Atividades'!AL$3&lt;='Gastos Gerais'!$E$4:$E$1005),-('Gastos Gerais'!$C$4:$C$1005)))</f>
        <v>0</v>
      </c>
      <c r="AM29" s="74">
        <f>IF($B29="",0,SUMPRODUCT(-('Gastos Gerais'!$F$4:$F$1005='Gastos das Atividades'!$B29),-('Gastos das Atividades'!AM$3&gt;='Gastos Gerais'!$D$4:$D$1005),-('Gastos das Atividades'!AM$3&lt;='Gastos Gerais'!$E$4:$E$1005),-('Gastos Gerais'!$C$4:$C$1005)))</f>
        <v>0</v>
      </c>
      <c r="AN29" s="74">
        <f>IF($B29="",0,SUMPRODUCT(-('Gastos Gerais'!$F$4:$F$1005='Gastos das Atividades'!$B29),-('Gastos das Atividades'!AN$3&gt;='Gastos Gerais'!$D$4:$D$1005),-('Gastos das Atividades'!AN$3&lt;='Gastos Gerais'!$E$4:$E$1005),-('Gastos Gerais'!$C$4:$C$1005)))</f>
        <v>0</v>
      </c>
      <c r="AO29" s="74">
        <f>IF($B29="",0,SUMPRODUCT(-('Gastos Gerais'!$F$4:$F$1005='Gastos das Atividades'!$B29),-('Gastos das Atividades'!AO$3&gt;='Gastos Gerais'!$D$4:$D$1005),-('Gastos das Atividades'!AO$3&lt;='Gastos Gerais'!$E$4:$E$1005),-('Gastos Gerais'!$C$4:$C$1005)))</f>
        <v>0</v>
      </c>
      <c r="AP29" s="74">
        <f>IF($B29="",0,SUMPRODUCT(-('Gastos Gerais'!$F$4:$F$1005='Gastos das Atividades'!$B29),-('Gastos das Atividades'!AP$3&gt;='Gastos Gerais'!$D$4:$D$1005),-('Gastos das Atividades'!AP$3&lt;='Gastos Gerais'!$E$4:$E$1005),-('Gastos Gerais'!$C$4:$C$1005)))</f>
        <v>0</v>
      </c>
      <c r="AQ29" s="74">
        <f>IF($B29="",0,SUMPRODUCT(-('Gastos Gerais'!$F$4:$F$1005='Gastos das Atividades'!$B29),-('Gastos das Atividades'!AQ$3&gt;='Gastos Gerais'!$D$4:$D$1005),-('Gastos das Atividades'!AQ$3&lt;='Gastos Gerais'!$E$4:$E$1005),-('Gastos Gerais'!$C$4:$C$1005)))</f>
        <v>0</v>
      </c>
      <c r="AR29" s="74">
        <f>IF($B29="",0,SUMPRODUCT(-('Gastos Gerais'!$F$4:$F$1005='Gastos das Atividades'!$B29),-('Gastos das Atividades'!AR$3&gt;='Gastos Gerais'!$D$4:$D$1005),-('Gastos das Atividades'!AR$3&lt;='Gastos Gerais'!$E$4:$E$1005),-('Gastos Gerais'!$C$4:$C$1005)))</f>
        <v>0</v>
      </c>
      <c r="AS29" s="74">
        <f>IF($B29="",0,SUMPRODUCT(-('Gastos Gerais'!$F$4:$F$1005='Gastos das Atividades'!$B29),-('Gastos das Atividades'!AS$3&gt;='Gastos Gerais'!$D$4:$D$1005),-('Gastos das Atividades'!AS$3&lt;='Gastos Gerais'!$E$4:$E$1005),-('Gastos Gerais'!$C$4:$C$1005)))</f>
        <v>0</v>
      </c>
      <c r="AT29" s="74">
        <f>IF($B29="",0,SUMPRODUCT(-('Gastos Gerais'!$F$4:$F$1005='Gastos das Atividades'!$B29),-('Gastos das Atividades'!AT$3&gt;='Gastos Gerais'!$D$4:$D$1005),-('Gastos das Atividades'!AT$3&lt;='Gastos Gerais'!$E$4:$E$1005),-('Gastos Gerais'!$C$4:$C$1005)))</f>
        <v>0</v>
      </c>
      <c r="AU29" s="74">
        <f>IF($B29="",0,SUMPRODUCT(-('Gastos Gerais'!$F$4:$F$1005='Gastos das Atividades'!$B29),-('Gastos das Atividades'!AU$3&gt;='Gastos Gerais'!$D$4:$D$1005),-('Gastos das Atividades'!AU$3&lt;='Gastos Gerais'!$E$4:$E$1005),-('Gastos Gerais'!$C$4:$C$1005)))</f>
        <v>0</v>
      </c>
      <c r="AV29" s="74">
        <f>IF($B29="",0,SUMPRODUCT(-('Gastos Gerais'!$F$4:$F$1005='Gastos das Atividades'!$B29),-('Gastos das Atividades'!AV$3&gt;='Gastos Gerais'!$D$4:$D$1005),-('Gastos das Atividades'!AV$3&lt;='Gastos Gerais'!$E$4:$E$1005),-('Gastos Gerais'!$C$4:$C$1005)))</f>
        <v>0</v>
      </c>
      <c r="AW29" s="74">
        <f>IF($B29="",0,SUMPRODUCT(-('Gastos Gerais'!$F$4:$F$1005='Gastos das Atividades'!$B29),-('Gastos das Atividades'!AW$3&gt;='Gastos Gerais'!$D$4:$D$1005),-('Gastos das Atividades'!AW$3&lt;='Gastos Gerais'!$E$4:$E$1005),-('Gastos Gerais'!$C$4:$C$1005)))</f>
        <v>0</v>
      </c>
      <c r="AX29" s="74">
        <f>IF($B29="",0,SUMPRODUCT(-('Gastos Gerais'!$F$4:$F$1005='Gastos das Atividades'!$B29),-('Gastos das Atividades'!AX$3&gt;='Gastos Gerais'!$D$4:$D$1005),-('Gastos das Atividades'!AX$3&lt;='Gastos Gerais'!$E$4:$E$1005),-('Gastos Gerais'!$C$4:$C$1005)))</f>
        <v>0</v>
      </c>
      <c r="AY29" s="74">
        <f>IF($B29="",0,SUMPRODUCT(-('Gastos Gerais'!$F$4:$F$1005='Gastos das Atividades'!$B29),-('Gastos das Atividades'!AY$3&gt;='Gastos Gerais'!$D$4:$D$1005),-('Gastos das Atividades'!AY$3&lt;='Gastos Gerais'!$E$4:$E$1005),-('Gastos Gerais'!$C$4:$C$1005)))</f>
        <v>0</v>
      </c>
      <c r="AZ29" s="74">
        <f>IF($B29="",0,SUMPRODUCT(-('Gastos Gerais'!$F$4:$F$1005='Gastos das Atividades'!$B29),-('Gastos das Atividades'!AZ$3&gt;='Gastos Gerais'!$D$4:$D$1005),-('Gastos das Atividades'!AZ$3&lt;='Gastos Gerais'!$E$4:$E$1005),-('Gastos Gerais'!$C$4:$C$1005)))</f>
        <v>0</v>
      </c>
      <c r="BA29" s="74">
        <f>IF($B29="",0,SUMPRODUCT(-('Gastos Gerais'!$F$4:$F$1005='Gastos das Atividades'!$B29),-('Gastos das Atividades'!BA$3&gt;='Gastos Gerais'!$D$4:$D$1005),-('Gastos das Atividades'!BA$3&lt;='Gastos Gerais'!$E$4:$E$1005),-('Gastos Gerais'!$C$4:$C$1005)))</f>
        <v>0</v>
      </c>
      <c r="BB29" s="74">
        <f>IF($B29="",0,SUMPRODUCT(-('Gastos Gerais'!$F$4:$F$1005='Gastos das Atividades'!$B29),-('Gastos das Atividades'!BB$3&gt;='Gastos Gerais'!$D$4:$D$1005),-('Gastos das Atividades'!BB$3&lt;='Gastos Gerais'!$E$4:$E$1005),-('Gastos Gerais'!$C$4:$C$1005)))</f>
        <v>0</v>
      </c>
      <c r="BC29" s="74">
        <f>IF($B29="",0,SUMPRODUCT(-('Gastos Gerais'!$F$4:$F$1005='Gastos das Atividades'!$B29),-('Gastos das Atividades'!BC$3&gt;='Gastos Gerais'!$D$4:$D$1005),-('Gastos das Atividades'!BC$3&lt;='Gastos Gerais'!$E$4:$E$1005),-('Gastos Gerais'!$C$4:$C$1005)))</f>
        <v>0</v>
      </c>
      <c r="BD29" s="74">
        <f>IF($B29="",0,SUMPRODUCT(-('Gastos Gerais'!$F$4:$F$1005='Gastos das Atividades'!$B29),-('Gastos das Atividades'!BD$3&gt;='Gastos Gerais'!$D$4:$D$1005),-('Gastos das Atividades'!BD$3&lt;='Gastos Gerais'!$E$4:$E$1005),-('Gastos Gerais'!$C$4:$C$1005)))</f>
        <v>0</v>
      </c>
      <c r="BE29" s="74">
        <f>IF($B29="",0,SUMPRODUCT(-('Gastos Gerais'!$F$4:$F$1005='Gastos das Atividades'!$B29),-('Gastos das Atividades'!BE$3&gt;='Gastos Gerais'!$D$4:$D$1005),-('Gastos das Atividades'!BE$3&lt;='Gastos Gerais'!$E$4:$E$1005),-('Gastos Gerais'!$C$4:$C$1005)))</f>
        <v>0</v>
      </c>
      <c r="BF29" s="74">
        <f>IF($B29="",0,SUMPRODUCT(-('Gastos Gerais'!$F$4:$F$1005='Gastos das Atividades'!$B29),-('Gastos das Atividades'!BF$3&gt;='Gastos Gerais'!$D$4:$D$1005),-('Gastos das Atividades'!BF$3&lt;='Gastos Gerais'!$E$4:$E$1005),-('Gastos Gerais'!$C$4:$C$1005)))</f>
        <v>0</v>
      </c>
      <c r="BG29" s="74">
        <f>IF($B29="",0,SUMPRODUCT(-('Gastos Gerais'!$F$4:$F$1005='Gastos das Atividades'!$B29),-('Gastos das Atividades'!BG$3&gt;='Gastos Gerais'!$D$4:$D$1005),-('Gastos das Atividades'!BG$3&lt;='Gastos Gerais'!$E$4:$E$1005),-('Gastos Gerais'!$C$4:$C$1005)))</f>
        <v>0</v>
      </c>
      <c r="BH29" s="74">
        <f>IF($B29="",0,SUMPRODUCT(-('Gastos Gerais'!$F$4:$F$1005='Gastos das Atividades'!$B29),-('Gastos das Atividades'!BH$3&gt;='Gastos Gerais'!$D$4:$D$1005),-('Gastos das Atividades'!BH$3&lt;='Gastos Gerais'!$E$4:$E$1005),-('Gastos Gerais'!$C$4:$C$1005)))</f>
        <v>0</v>
      </c>
      <c r="BI29" s="74">
        <f>IF($B29="",0,SUMPRODUCT(-('Gastos Gerais'!$F$4:$F$1005='Gastos das Atividades'!$B29),-('Gastos das Atividades'!BI$3&gt;='Gastos Gerais'!$D$4:$D$1005),-('Gastos das Atividades'!BI$3&lt;='Gastos Gerais'!$E$4:$E$1005),-('Gastos Gerais'!$C$4:$C$1005)))</f>
        <v>0</v>
      </c>
      <c r="BJ29" s="74">
        <f>IF($B29="",0,SUMPRODUCT(-('Gastos Gerais'!$F$4:$F$1005='Gastos das Atividades'!$B29),-('Gastos das Atividades'!BJ$3&gt;='Gastos Gerais'!$D$4:$D$1005),-('Gastos das Atividades'!BJ$3&lt;='Gastos Gerais'!$E$4:$E$1005),-('Gastos Gerais'!$C$4:$C$1005)))</f>
        <v>0</v>
      </c>
      <c r="BK29" s="74">
        <f>IF($B29="",0,SUMPRODUCT(-('Gastos Gerais'!$F$4:$F$1005='Gastos das Atividades'!$B29),-('Gastos das Atividades'!BK$3&gt;='Gastos Gerais'!$D$4:$D$1005),-('Gastos das Atividades'!BK$3&lt;='Gastos Gerais'!$E$4:$E$1005),-('Gastos Gerais'!$C$4:$C$1005)))</f>
        <v>0</v>
      </c>
      <c r="BL29" s="74">
        <f>IF($B29="",0,SUMPRODUCT(-('Gastos Gerais'!$F$4:$F$1005='Gastos das Atividades'!$B29),-('Gastos das Atividades'!BL$3&gt;='Gastos Gerais'!$D$4:$D$1005),-('Gastos das Atividades'!BL$3&lt;='Gastos Gerais'!$E$4:$E$1005),-('Gastos Gerais'!$C$4:$C$1005)))</f>
        <v>0</v>
      </c>
      <c r="BM29" s="74">
        <f>IF($B29="",0,SUMPRODUCT(-('Gastos Gerais'!$F$4:$F$1005='Gastos das Atividades'!$B29),-('Gastos das Atividades'!BM$3&gt;='Gastos Gerais'!$D$4:$D$1005),-('Gastos das Atividades'!BM$3&lt;='Gastos Gerais'!$E$4:$E$1005),-('Gastos Gerais'!$C$4:$C$1005)))</f>
        <v>0</v>
      </c>
      <c r="BN29" s="74">
        <f>IF($B29="",0,SUMPRODUCT(-('Gastos Gerais'!$F$4:$F$1005='Gastos das Atividades'!$B29),-('Gastos das Atividades'!BN$3&gt;='Gastos Gerais'!$D$4:$D$1005),-('Gastos das Atividades'!BN$3&lt;='Gastos Gerais'!$E$4:$E$1005),-('Gastos Gerais'!$C$4:$C$1005)))</f>
        <v>0</v>
      </c>
      <c r="BO29" s="74">
        <f>IF($B29="",0,SUMPRODUCT(-('Gastos Gerais'!$F$4:$F$1005='Gastos das Atividades'!$B29),-('Gastos das Atividades'!BO$3&gt;='Gastos Gerais'!$D$4:$D$1005),-('Gastos das Atividades'!BO$3&lt;='Gastos Gerais'!$E$4:$E$1005),-('Gastos Gerais'!$C$4:$C$1005)))</f>
        <v>0</v>
      </c>
      <c r="BP29" s="74">
        <f>IF($B29="",0,SUMPRODUCT(-('Gastos Gerais'!$F$4:$F$1005='Gastos das Atividades'!$B29),-('Gastos das Atividades'!BP$3&gt;='Gastos Gerais'!$D$4:$D$1005),-('Gastos das Atividades'!BP$3&lt;='Gastos Gerais'!$E$4:$E$1005),-('Gastos Gerais'!$C$4:$C$1005)))</f>
        <v>0</v>
      </c>
      <c r="BQ29" s="74">
        <f>IF($B29="",0,SUMPRODUCT(-('Gastos Gerais'!$F$4:$F$1005='Gastos das Atividades'!$B29),-('Gastos das Atividades'!BQ$3&gt;='Gastos Gerais'!$D$4:$D$1005),-('Gastos das Atividades'!BQ$3&lt;='Gastos Gerais'!$E$4:$E$1005),-('Gastos Gerais'!$C$4:$C$1005)))</f>
        <v>0</v>
      </c>
      <c r="BR29" s="74">
        <f>IF($B29="",0,SUMPRODUCT(-('Gastos Gerais'!$F$4:$F$1005='Gastos das Atividades'!$B29),-('Gastos das Atividades'!BR$3&gt;='Gastos Gerais'!$D$4:$D$1005),-('Gastos das Atividades'!BR$3&lt;='Gastos Gerais'!$E$4:$E$1005),-('Gastos Gerais'!$C$4:$C$1005)))</f>
        <v>0</v>
      </c>
      <c r="BS29" s="74">
        <f>IF($B29="",0,SUMPRODUCT(-('Gastos Gerais'!$F$4:$F$1005='Gastos das Atividades'!$B29),-('Gastos das Atividades'!BS$3&gt;='Gastos Gerais'!$D$4:$D$1005),-('Gastos das Atividades'!BS$3&lt;='Gastos Gerais'!$E$4:$E$1005),-('Gastos Gerais'!$C$4:$C$1005)))</f>
        <v>0</v>
      </c>
      <c r="BT29" s="74">
        <f>IF($B29="",0,SUMPRODUCT(-('Gastos Gerais'!$F$4:$F$1005='Gastos das Atividades'!$B29),-('Gastos das Atividades'!BT$3&gt;='Gastos Gerais'!$D$4:$D$1005),-('Gastos das Atividades'!BT$3&lt;='Gastos Gerais'!$E$4:$E$1005),-('Gastos Gerais'!$C$4:$C$1005)))</f>
        <v>0</v>
      </c>
      <c r="BU29" s="74">
        <f>IF($B29="",0,SUMPRODUCT(-('Gastos Gerais'!$F$4:$F$1005='Gastos das Atividades'!$B29),-('Gastos das Atividades'!BU$3&gt;='Gastos Gerais'!$D$4:$D$1005),-('Gastos das Atividades'!BU$3&lt;='Gastos Gerais'!$E$4:$E$1005),-('Gastos Gerais'!$C$4:$C$1005)))</f>
        <v>0</v>
      </c>
      <c r="BV29" s="74">
        <f>IF($B29="",0,SUMPRODUCT(-('Gastos Gerais'!$F$4:$F$1005='Gastos das Atividades'!$B29),-('Gastos das Atividades'!BV$3&gt;='Gastos Gerais'!$D$4:$D$1005),-('Gastos das Atividades'!BV$3&lt;='Gastos Gerais'!$E$4:$E$1005),-('Gastos Gerais'!$C$4:$C$1005)))</f>
        <v>0</v>
      </c>
      <c r="BW29" s="74">
        <f>IF($B29="",0,SUMPRODUCT(-('Gastos Gerais'!$F$4:$F$1005='Gastos das Atividades'!$B29),-('Gastos das Atividades'!BW$3&gt;='Gastos Gerais'!$D$4:$D$1005),-('Gastos das Atividades'!BW$3&lt;='Gastos Gerais'!$E$4:$E$1005),-('Gastos Gerais'!$C$4:$C$1005)))</f>
        <v>0</v>
      </c>
      <c r="BX29" s="74">
        <f>IF($B29="",0,SUMPRODUCT(-('Gastos Gerais'!$F$4:$F$1005='Gastos das Atividades'!$B29),-('Gastos das Atividades'!BX$3&gt;='Gastos Gerais'!$D$4:$D$1005),-('Gastos das Atividades'!BX$3&lt;='Gastos Gerais'!$E$4:$E$1005),-('Gastos Gerais'!$C$4:$C$1005)))</f>
        <v>0</v>
      </c>
    </row>
    <row r="30" spans="1:76" hidden="1" x14ac:dyDescent="0.2">
      <c r="A30" s="141">
        <v>27</v>
      </c>
      <c r="B30" s="159"/>
      <c r="C30" s="301">
        <v>0</v>
      </c>
      <c r="D30" s="352">
        <f t="shared" si="9"/>
        <v>0</v>
      </c>
      <c r="E30" s="139">
        <f t="shared" si="10"/>
        <v>0</v>
      </c>
      <c r="F30" s="74">
        <f t="shared" si="2"/>
        <v>0</v>
      </c>
      <c r="G30" s="74">
        <f t="shared" si="2"/>
        <v>0</v>
      </c>
      <c r="H30" s="74">
        <f t="shared" si="2"/>
        <v>0</v>
      </c>
      <c r="I30" s="74">
        <f t="shared" si="2"/>
        <v>0</v>
      </c>
      <c r="J30" s="140">
        <f t="shared" si="3"/>
        <v>0</v>
      </c>
      <c r="K30" s="77">
        <f t="shared" si="4"/>
        <v>0</v>
      </c>
      <c r="L30" s="77">
        <f t="shared" si="5"/>
        <v>0</v>
      </c>
      <c r="M30" s="77">
        <f t="shared" si="6"/>
        <v>0</v>
      </c>
      <c r="N30" s="77">
        <f t="shared" si="11"/>
        <v>0</v>
      </c>
      <c r="O30" s="77">
        <f t="shared" si="12"/>
        <v>0</v>
      </c>
      <c r="P30" s="205">
        <f t="shared" si="8"/>
        <v>0</v>
      </c>
      <c r="Q30" s="74">
        <f>IF($B30="",0,SUMPRODUCT(-('Gastos Gerais'!$F$4:$F$1005='Gastos das Atividades'!$B30),-('Gastos das Atividades'!Q$3&gt;='Gastos Gerais'!$D$4:$D$1005),-('Gastos das Atividades'!Q$3&lt;='Gastos Gerais'!$E$4:$E$1005),-('Gastos Gerais'!$C$4:$C$1005)))</f>
        <v>0</v>
      </c>
      <c r="R30" s="74">
        <f>IF($B30="",0,SUMPRODUCT(-('Gastos Gerais'!$F$4:$F$1005='Gastos das Atividades'!$B30),-('Gastos das Atividades'!R$3&gt;='Gastos Gerais'!$D$4:$D$1005),-('Gastos das Atividades'!R$3&lt;='Gastos Gerais'!$E$4:$E$1005),-('Gastos Gerais'!$C$4:$C$1005)))</f>
        <v>0</v>
      </c>
      <c r="S30" s="74">
        <f>IF($B30="",0,SUMPRODUCT(-('Gastos Gerais'!$F$4:$F$1005='Gastos das Atividades'!$B30),-('Gastos das Atividades'!S$3&gt;='Gastos Gerais'!$D$4:$D$1005),-('Gastos das Atividades'!S$3&lt;='Gastos Gerais'!$E$4:$E$1005),-('Gastos Gerais'!$C$4:$C$1005)))</f>
        <v>0</v>
      </c>
      <c r="T30" s="74">
        <f>IF($B30="",0,SUMPRODUCT(-('Gastos Gerais'!$F$4:$F$1005='Gastos das Atividades'!$B30),-('Gastos das Atividades'!T$3&gt;='Gastos Gerais'!$D$4:$D$1005),-('Gastos das Atividades'!T$3&lt;='Gastos Gerais'!$E$4:$E$1005),-('Gastos Gerais'!$C$4:$C$1005)))</f>
        <v>0</v>
      </c>
      <c r="U30" s="74">
        <f>IF($B30="",0,SUMPRODUCT(-('Gastos Gerais'!$F$4:$F$1005='Gastos das Atividades'!$B30),-('Gastos das Atividades'!U$3&gt;='Gastos Gerais'!$D$4:$D$1005),-('Gastos das Atividades'!U$3&lt;='Gastos Gerais'!$E$4:$E$1005),-('Gastos Gerais'!$C$4:$C$1005)))</f>
        <v>0</v>
      </c>
      <c r="V30" s="74">
        <f>IF($B30="",0,SUMPRODUCT(-('Gastos Gerais'!$F$4:$F$1005='Gastos das Atividades'!$B30),-('Gastos das Atividades'!V$3&gt;='Gastos Gerais'!$D$4:$D$1005),-('Gastos das Atividades'!V$3&lt;='Gastos Gerais'!$E$4:$E$1005),-('Gastos Gerais'!$C$4:$C$1005)))</f>
        <v>0</v>
      </c>
      <c r="W30" s="74">
        <f>IF($B30="",0,SUMPRODUCT(-('Gastos Gerais'!$F$4:$F$1005='Gastos das Atividades'!$B30),-('Gastos das Atividades'!W$3&gt;='Gastos Gerais'!$D$4:$D$1005),-('Gastos das Atividades'!W$3&lt;='Gastos Gerais'!$E$4:$E$1005),-('Gastos Gerais'!$C$4:$C$1005)))</f>
        <v>0</v>
      </c>
      <c r="X30" s="74">
        <f>IF($B30="",0,SUMPRODUCT(-('Gastos Gerais'!$F$4:$F$1005='Gastos das Atividades'!$B30),-('Gastos das Atividades'!X$3&gt;='Gastos Gerais'!$D$4:$D$1005),-('Gastos das Atividades'!X$3&lt;='Gastos Gerais'!$E$4:$E$1005),-('Gastos Gerais'!$C$4:$C$1005)))</f>
        <v>0</v>
      </c>
      <c r="Y30" s="74">
        <f>IF($B30="",0,SUMPRODUCT(-('Gastos Gerais'!$F$4:$F$1005='Gastos das Atividades'!$B30),-('Gastos das Atividades'!Y$3&gt;='Gastos Gerais'!$D$4:$D$1005),-('Gastos das Atividades'!Y$3&lt;='Gastos Gerais'!$E$4:$E$1005),-('Gastos Gerais'!$C$4:$C$1005)))</f>
        <v>0</v>
      </c>
      <c r="Z30" s="74">
        <f>IF($B30="",0,SUMPRODUCT(-('Gastos Gerais'!$F$4:$F$1005='Gastos das Atividades'!$B30),-('Gastos das Atividades'!Z$3&gt;='Gastos Gerais'!$D$4:$D$1005),-('Gastos das Atividades'!Z$3&lt;='Gastos Gerais'!$E$4:$E$1005),-('Gastos Gerais'!$C$4:$C$1005)))</f>
        <v>0</v>
      </c>
      <c r="AA30" s="74">
        <f>IF($B30="",0,SUMPRODUCT(-('Gastos Gerais'!$F$4:$F$1005='Gastos das Atividades'!$B30),-('Gastos das Atividades'!AA$3&gt;='Gastos Gerais'!$D$4:$D$1005),-('Gastos das Atividades'!AA$3&lt;='Gastos Gerais'!$E$4:$E$1005),-('Gastos Gerais'!$C$4:$C$1005)))</f>
        <v>0</v>
      </c>
      <c r="AB30" s="74">
        <f>IF($B30="",0,SUMPRODUCT(-('Gastos Gerais'!$F$4:$F$1005='Gastos das Atividades'!$B30),-('Gastos das Atividades'!AB$3&gt;='Gastos Gerais'!$D$4:$D$1005),-('Gastos das Atividades'!AB$3&lt;='Gastos Gerais'!$E$4:$E$1005),-('Gastos Gerais'!$C$4:$C$1005)))</f>
        <v>0</v>
      </c>
      <c r="AC30" s="74">
        <f>IF($B30="",0,SUMPRODUCT(-('Gastos Gerais'!$F$4:$F$1005='Gastos das Atividades'!$B30),-('Gastos das Atividades'!AC$3&gt;='Gastos Gerais'!$D$4:$D$1005),-('Gastos das Atividades'!AC$3&lt;='Gastos Gerais'!$E$4:$E$1005),-('Gastos Gerais'!$C$4:$C$1005)))</f>
        <v>0</v>
      </c>
      <c r="AD30" s="74">
        <f>IF($B30="",0,SUMPRODUCT(-('Gastos Gerais'!$F$4:$F$1005='Gastos das Atividades'!$B30),-('Gastos das Atividades'!AD$3&gt;='Gastos Gerais'!$D$4:$D$1005),-('Gastos das Atividades'!AD$3&lt;='Gastos Gerais'!$E$4:$E$1005),-('Gastos Gerais'!$C$4:$C$1005)))</f>
        <v>0</v>
      </c>
      <c r="AE30" s="74">
        <f>IF($B30="",0,SUMPRODUCT(-('Gastos Gerais'!$F$4:$F$1005='Gastos das Atividades'!$B30),-('Gastos das Atividades'!AE$3&gt;='Gastos Gerais'!$D$4:$D$1005),-('Gastos das Atividades'!AE$3&lt;='Gastos Gerais'!$E$4:$E$1005),-('Gastos Gerais'!$C$4:$C$1005)))</f>
        <v>0</v>
      </c>
      <c r="AF30" s="74">
        <f>IF($B30="",0,SUMPRODUCT(-('Gastos Gerais'!$F$4:$F$1005='Gastos das Atividades'!$B30),-('Gastos das Atividades'!AF$3&gt;='Gastos Gerais'!$D$4:$D$1005),-('Gastos das Atividades'!AF$3&lt;='Gastos Gerais'!$E$4:$E$1005),-('Gastos Gerais'!$C$4:$C$1005)))</f>
        <v>0</v>
      </c>
      <c r="AG30" s="74">
        <f>IF($B30="",0,SUMPRODUCT(-('Gastos Gerais'!$F$4:$F$1005='Gastos das Atividades'!$B30),-('Gastos das Atividades'!AG$3&gt;='Gastos Gerais'!$D$4:$D$1005),-('Gastos das Atividades'!AG$3&lt;='Gastos Gerais'!$E$4:$E$1005),-('Gastos Gerais'!$C$4:$C$1005)))</f>
        <v>0</v>
      </c>
      <c r="AH30" s="74">
        <f>IF($B30="",0,SUMPRODUCT(-('Gastos Gerais'!$F$4:$F$1005='Gastos das Atividades'!$B30),-('Gastos das Atividades'!AH$3&gt;='Gastos Gerais'!$D$4:$D$1005),-('Gastos das Atividades'!AH$3&lt;='Gastos Gerais'!$E$4:$E$1005),-('Gastos Gerais'!$C$4:$C$1005)))</f>
        <v>0</v>
      </c>
      <c r="AI30" s="74">
        <f>IF($B30="",0,SUMPRODUCT(-('Gastos Gerais'!$F$4:$F$1005='Gastos das Atividades'!$B30),-('Gastos das Atividades'!AI$3&gt;='Gastos Gerais'!$D$4:$D$1005),-('Gastos das Atividades'!AI$3&lt;='Gastos Gerais'!$E$4:$E$1005),-('Gastos Gerais'!$C$4:$C$1005)))</f>
        <v>0</v>
      </c>
      <c r="AJ30" s="74">
        <f>IF($B30="",0,SUMPRODUCT(-('Gastos Gerais'!$F$4:$F$1005='Gastos das Atividades'!$B30),-('Gastos das Atividades'!AJ$3&gt;='Gastos Gerais'!$D$4:$D$1005),-('Gastos das Atividades'!AJ$3&lt;='Gastos Gerais'!$E$4:$E$1005),-('Gastos Gerais'!$C$4:$C$1005)))</f>
        <v>0</v>
      </c>
      <c r="AK30" s="74">
        <f>IF($B30="",0,SUMPRODUCT(-('Gastos Gerais'!$F$4:$F$1005='Gastos das Atividades'!$B30),-('Gastos das Atividades'!AK$3&gt;='Gastos Gerais'!$D$4:$D$1005),-('Gastos das Atividades'!AK$3&lt;='Gastos Gerais'!$E$4:$E$1005),-('Gastos Gerais'!$C$4:$C$1005)))</f>
        <v>0</v>
      </c>
      <c r="AL30" s="74">
        <f>IF($B30="",0,SUMPRODUCT(-('Gastos Gerais'!$F$4:$F$1005='Gastos das Atividades'!$B30),-('Gastos das Atividades'!AL$3&gt;='Gastos Gerais'!$D$4:$D$1005),-('Gastos das Atividades'!AL$3&lt;='Gastos Gerais'!$E$4:$E$1005),-('Gastos Gerais'!$C$4:$C$1005)))</f>
        <v>0</v>
      </c>
      <c r="AM30" s="74">
        <f>IF($B30="",0,SUMPRODUCT(-('Gastos Gerais'!$F$4:$F$1005='Gastos das Atividades'!$B30),-('Gastos das Atividades'!AM$3&gt;='Gastos Gerais'!$D$4:$D$1005),-('Gastos das Atividades'!AM$3&lt;='Gastos Gerais'!$E$4:$E$1005),-('Gastos Gerais'!$C$4:$C$1005)))</f>
        <v>0</v>
      </c>
      <c r="AN30" s="74">
        <f>IF($B30="",0,SUMPRODUCT(-('Gastos Gerais'!$F$4:$F$1005='Gastos das Atividades'!$B30),-('Gastos das Atividades'!AN$3&gt;='Gastos Gerais'!$D$4:$D$1005),-('Gastos das Atividades'!AN$3&lt;='Gastos Gerais'!$E$4:$E$1005),-('Gastos Gerais'!$C$4:$C$1005)))</f>
        <v>0</v>
      </c>
      <c r="AO30" s="74">
        <f>IF($B30="",0,SUMPRODUCT(-('Gastos Gerais'!$F$4:$F$1005='Gastos das Atividades'!$B30),-('Gastos das Atividades'!AO$3&gt;='Gastos Gerais'!$D$4:$D$1005),-('Gastos das Atividades'!AO$3&lt;='Gastos Gerais'!$E$4:$E$1005),-('Gastos Gerais'!$C$4:$C$1005)))</f>
        <v>0</v>
      </c>
      <c r="AP30" s="74">
        <f>IF($B30="",0,SUMPRODUCT(-('Gastos Gerais'!$F$4:$F$1005='Gastos das Atividades'!$B30),-('Gastos das Atividades'!AP$3&gt;='Gastos Gerais'!$D$4:$D$1005),-('Gastos das Atividades'!AP$3&lt;='Gastos Gerais'!$E$4:$E$1005),-('Gastos Gerais'!$C$4:$C$1005)))</f>
        <v>0</v>
      </c>
      <c r="AQ30" s="74">
        <f>IF($B30="",0,SUMPRODUCT(-('Gastos Gerais'!$F$4:$F$1005='Gastos das Atividades'!$B30),-('Gastos das Atividades'!AQ$3&gt;='Gastos Gerais'!$D$4:$D$1005),-('Gastos das Atividades'!AQ$3&lt;='Gastos Gerais'!$E$4:$E$1005),-('Gastos Gerais'!$C$4:$C$1005)))</f>
        <v>0</v>
      </c>
      <c r="AR30" s="74">
        <f>IF($B30="",0,SUMPRODUCT(-('Gastos Gerais'!$F$4:$F$1005='Gastos das Atividades'!$B30),-('Gastos das Atividades'!AR$3&gt;='Gastos Gerais'!$D$4:$D$1005),-('Gastos das Atividades'!AR$3&lt;='Gastos Gerais'!$E$4:$E$1005),-('Gastos Gerais'!$C$4:$C$1005)))</f>
        <v>0</v>
      </c>
      <c r="AS30" s="74">
        <f>IF($B30="",0,SUMPRODUCT(-('Gastos Gerais'!$F$4:$F$1005='Gastos das Atividades'!$B30),-('Gastos das Atividades'!AS$3&gt;='Gastos Gerais'!$D$4:$D$1005),-('Gastos das Atividades'!AS$3&lt;='Gastos Gerais'!$E$4:$E$1005),-('Gastos Gerais'!$C$4:$C$1005)))</f>
        <v>0</v>
      </c>
      <c r="AT30" s="74">
        <f>IF($B30="",0,SUMPRODUCT(-('Gastos Gerais'!$F$4:$F$1005='Gastos das Atividades'!$B30),-('Gastos das Atividades'!AT$3&gt;='Gastos Gerais'!$D$4:$D$1005),-('Gastos das Atividades'!AT$3&lt;='Gastos Gerais'!$E$4:$E$1005),-('Gastos Gerais'!$C$4:$C$1005)))</f>
        <v>0</v>
      </c>
      <c r="AU30" s="74">
        <f>IF($B30="",0,SUMPRODUCT(-('Gastos Gerais'!$F$4:$F$1005='Gastos das Atividades'!$B30),-('Gastos das Atividades'!AU$3&gt;='Gastos Gerais'!$D$4:$D$1005),-('Gastos das Atividades'!AU$3&lt;='Gastos Gerais'!$E$4:$E$1005),-('Gastos Gerais'!$C$4:$C$1005)))</f>
        <v>0</v>
      </c>
      <c r="AV30" s="74">
        <f>IF($B30="",0,SUMPRODUCT(-('Gastos Gerais'!$F$4:$F$1005='Gastos das Atividades'!$B30),-('Gastos das Atividades'!AV$3&gt;='Gastos Gerais'!$D$4:$D$1005),-('Gastos das Atividades'!AV$3&lt;='Gastos Gerais'!$E$4:$E$1005),-('Gastos Gerais'!$C$4:$C$1005)))</f>
        <v>0</v>
      </c>
      <c r="AW30" s="74">
        <f>IF($B30="",0,SUMPRODUCT(-('Gastos Gerais'!$F$4:$F$1005='Gastos das Atividades'!$B30),-('Gastos das Atividades'!AW$3&gt;='Gastos Gerais'!$D$4:$D$1005),-('Gastos das Atividades'!AW$3&lt;='Gastos Gerais'!$E$4:$E$1005),-('Gastos Gerais'!$C$4:$C$1005)))</f>
        <v>0</v>
      </c>
      <c r="AX30" s="74">
        <f>IF($B30="",0,SUMPRODUCT(-('Gastos Gerais'!$F$4:$F$1005='Gastos das Atividades'!$B30),-('Gastos das Atividades'!AX$3&gt;='Gastos Gerais'!$D$4:$D$1005),-('Gastos das Atividades'!AX$3&lt;='Gastos Gerais'!$E$4:$E$1005),-('Gastos Gerais'!$C$4:$C$1005)))</f>
        <v>0</v>
      </c>
      <c r="AY30" s="74">
        <f>IF($B30="",0,SUMPRODUCT(-('Gastos Gerais'!$F$4:$F$1005='Gastos das Atividades'!$B30),-('Gastos das Atividades'!AY$3&gt;='Gastos Gerais'!$D$4:$D$1005),-('Gastos das Atividades'!AY$3&lt;='Gastos Gerais'!$E$4:$E$1005),-('Gastos Gerais'!$C$4:$C$1005)))</f>
        <v>0</v>
      </c>
      <c r="AZ30" s="74">
        <f>IF($B30="",0,SUMPRODUCT(-('Gastos Gerais'!$F$4:$F$1005='Gastos das Atividades'!$B30),-('Gastos das Atividades'!AZ$3&gt;='Gastos Gerais'!$D$4:$D$1005),-('Gastos das Atividades'!AZ$3&lt;='Gastos Gerais'!$E$4:$E$1005),-('Gastos Gerais'!$C$4:$C$1005)))</f>
        <v>0</v>
      </c>
      <c r="BA30" s="74">
        <f>IF($B30="",0,SUMPRODUCT(-('Gastos Gerais'!$F$4:$F$1005='Gastos das Atividades'!$B30),-('Gastos das Atividades'!BA$3&gt;='Gastos Gerais'!$D$4:$D$1005),-('Gastos das Atividades'!BA$3&lt;='Gastos Gerais'!$E$4:$E$1005),-('Gastos Gerais'!$C$4:$C$1005)))</f>
        <v>0</v>
      </c>
      <c r="BB30" s="74">
        <f>IF($B30="",0,SUMPRODUCT(-('Gastos Gerais'!$F$4:$F$1005='Gastos das Atividades'!$B30),-('Gastos das Atividades'!BB$3&gt;='Gastos Gerais'!$D$4:$D$1005),-('Gastos das Atividades'!BB$3&lt;='Gastos Gerais'!$E$4:$E$1005),-('Gastos Gerais'!$C$4:$C$1005)))</f>
        <v>0</v>
      </c>
      <c r="BC30" s="74">
        <f>IF($B30="",0,SUMPRODUCT(-('Gastos Gerais'!$F$4:$F$1005='Gastos das Atividades'!$B30),-('Gastos das Atividades'!BC$3&gt;='Gastos Gerais'!$D$4:$D$1005),-('Gastos das Atividades'!BC$3&lt;='Gastos Gerais'!$E$4:$E$1005),-('Gastos Gerais'!$C$4:$C$1005)))</f>
        <v>0</v>
      </c>
      <c r="BD30" s="74">
        <f>IF($B30="",0,SUMPRODUCT(-('Gastos Gerais'!$F$4:$F$1005='Gastos das Atividades'!$B30),-('Gastos das Atividades'!BD$3&gt;='Gastos Gerais'!$D$4:$D$1005),-('Gastos das Atividades'!BD$3&lt;='Gastos Gerais'!$E$4:$E$1005),-('Gastos Gerais'!$C$4:$C$1005)))</f>
        <v>0</v>
      </c>
      <c r="BE30" s="74">
        <f>IF($B30="",0,SUMPRODUCT(-('Gastos Gerais'!$F$4:$F$1005='Gastos das Atividades'!$B30),-('Gastos das Atividades'!BE$3&gt;='Gastos Gerais'!$D$4:$D$1005),-('Gastos das Atividades'!BE$3&lt;='Gastos Gerais'!$E$4:$E$1005),-('Gastos Gerais'!$C$4:$C$1005)))</f>
        <v>0</v>
      </c>
      <c r="BF30" s="74">
        <f>IF($B30="",0,SUMPRODUCT(-('Gastos Gerais'!$F$4:$F$1005='Gastos das Atividades'!$B30),-('Gastos das Atividades'!BF$3&gt;='Gastos Gerais'!$D$4:$D$1005),-('Gastos das Atividades'!BF$3&lt;='Gastos Gerais'!$E$4:$E$1005),-('Gastos Gerais'!$C$4:$C$1005)))</f>
        <v>0</v>
      </c>
      <c r="BG30" s="74">
        <f>IF($B30="",0,SUMPRODUCT(-('Gastos Gerais'!$F$4:$F$1005='Gastos das Atividades'!$B30),-('Gastos das Atividades'!BG$3&gt;='Gastos Gerais'!$D$4:$D$1005),-('Gastos das Atividades'!BG$3&lt;='Gastos Gerais'!$E$4:$E$1005),-('Gastos Gerais'!$C$4:$C$1005)))</f>
        <v>0</v>
      </c>
      <c r="BH30" s="74">
        <f>IF($B30="",0,SUMPRODUCT(-('Gastos Gerais'!$F$4:$F$1005='Gastos das Atividades'!$B30),-('Gastos das Atividades'!BH$3&gt;='Gastos Gerais'!$D$4:$D$1005),-('Gastos das Atividades'!BH$3&lt;='Gastos Gerais'!$E$4:$E$1005),-('Gastos Gerais'!$C$4:$C$1005)))</f>
        <v>0</v>
      </c>
      <c r="BI30" s="74">
        <f>IF($B30="",0,SUMPRODUCT(-('Gastos Gerais'!$F$4:$F$1005='Gastos das Atividades'!$B30),-('Gastos das Atividades'!BI$3&gt;='Gastos Gerais'!$D$4:$D$1005),-('Gastos das Atividades'!BI$3&lt;='Gastos Gerais'!$E$4:$E$1005),-('Gastos Gerais'!$C$4:$C$1005)))</f>
        <v>0</v>
      </c>
      <c r="BJ30" s="74">
        <f>IF($B30="",0,SUMPRODUCT(-('Gastos Gerais'!$F$4:$F$1005='Gastos das Atividades'!$B30),-('Gastos das Atividades'!BJ$3&gt;='Gastos Gerais'!$D$4:$D$1005),-('Gastos das Atividades'!BJ$3&lt;='Gastos Gerais'!$E$4:$E$1005),-('Gastos Gerais'!$C$4:$C$1005)))</f>
        <v>0</v>
      </c>
      <c r="BK30" s="74">
        <f>IF($B30="",0,SUMPRODUCT(-('Gastos Gerais'!$F$4:$F$1005='Gastos das Atividades'!$B30),-('Gastos das Atividades'!BK$3&gt;='Gastos Gerais'!$D$4:$D$1005),-('Gastos das Atividades'!BK$3&lt;='Gastos Gerais'!$E$4:$E$1005),-('Gastos Gerais'!$C$4:$C$1005)))</f>
        <v>0</v>
      </c>
      <c r="BL30" s="74">
        <f>IF($B30="",0,SUMPRODUCT(-('Gastos Gerais'!$F$4:$F$1005='Gastos das Atividades'!$B30),-('Gastos das Atividades'!BL$3&gt;='Gastos Gerais'!$D$4:$D$1005),-('Gastos das Atividades'!BL$3&lt;='Gastos Gerais'!$E$4:$E$1005),-('Gastos Gerais'!$C$4:$C$1005)))</f>
        <v>0</v>
      </c>
      <c r="BM30" s="74">
        <f>IF($B30="",0,SUMPRODUCT(-('Gastos Gerais'!$F$4:$F$1005='Gastos das Atividades'!$B30),-('Gastos das Atividades'!BM$3&gt;='Gastos Gerais'!$D$4:$D$1005),-('Gastos das Atividades'!BM$3&lt;='Gastos Gerais'!$E$4:$E$1005),-('Gastos Gerais'!$C$4:$C$1005)))</f>
        <v>0</v>
      </c>
      <c r="BN30" s="74">
        <f>IF($B30="",0,SUMPRODUCT(-('Gastos Gerais'!$F$4:$F$1005='Gastos das Atividades'!$B30),-('Gastos das Atividades'!BN$3&gt;='Gastos Gerais'!$D$4:$D$1005),-('Gastos das Atividades'!BN$3&lt;='Gastos Gerais'!$E$4:$E$1005),-('Gastos Gerais'!$C$4:$C$1005)))</f>
        <v>0</v>
      </c>
      <c r="BO30" s="74">
        <f>IF($B30="",0,SUMPRODUCT(-('Gastos Gerais'!$F$4:$F$1005='Gastos das Atividades'!$B30),-('Gastos das Atividades'!BO$3&gt;='Gastos Gerais'!$D$4:$D$1005),-('Gastos das Atividades'!BO$3&lt;='Gastos Gerais'!$E$4:$E$1005),-('Gastos Gerais'!$C$4:$C$1005)))</f>
        <v>0</v>
      </c>
      <c r="BP30" s="74">
        <f>IF($B30="",0,SUMPRODUCT(-('Gastos Gerais'!$F$4:$F$1005='Gastos das Atividades'!$B30),-('Gastos das Atividades'!BP$3&gt;='Gastos Gerais'!$D$4:$D$1005),-('Gastos das Atividades'!BP$3&lt;='Gastos Gerais'!$E$4:$E$1005),-('Gastos Gerais'!$C$4:$C$1005)))</f>
        <v>0</v>
      </c>
      <c r="BQ30" s="74">
        <f>IF($B30="",0,SUMPRODUCT(-('Gastos Gerais'!$F$4:$F$1005='Gastos das Atividades'!$B30),-('Gastos das Atividades'!BQ$3&gt;='Gastos Gerais'!$D$4:$D$1005),-('Gastos das Atividades'!BQ$3&lt;='Gastos Gerais'!$E$4:$E$1005),-('Gastos Gerais'!$C$4:$C$1005)))</f>
        <v>0</v>
      </c>
      <c r="BR30" s="74">
        <f>IF($B30="",0,SUMPRODUCT(-('Gastos Gerais'!$F$4:$F$1005='Gastos das Atividades'!$B30),-('Gastos das Atividades'!BR$3&gt;='Gastos Gerais'!$D$4:$D$1005),-('Gastos das Atividades'!BR$3&lt;='Gastos Gerais'!$E$4:$E$1005),-('Gastos Gerais'!$C$4:$C$1005)))</f>
        <v>0</v>
      </c>
      <c r="BS30" s="74">
        <f>IF($B30="",0,SUMPRODUCT(-('Gastos Gerais'!$F$4:$F$1005='Gastos das Atividades'!$B30),-('Gastos das Atividades'!BS$3&gt;='Gastos Gerais'!$D$4:$D$1005),-('Gastos das Atividades'!BS$3&lt;='Gastos Gerais'!$E$4:$E$1005),-('Gastos Gerais'!$C$4:$C$1005)))</f>
        <v>0</v>
      </c>
      <c r="BT30" s="74">
        <f>IF($B30="",0,SUMPRODUCT(-('Gastos Gerais'!$F$4:$F$1005='Gastos das Atividades'!$B30),-('Gastos das Atividades'!BT$3&gt;='Gastos Gerais'!$D$4:$D$1005),-('Gastos das Atividades'!BT$3&lt;='Gastos Gerais'!$E$4:$E$1005),-('Gastos Gerais'!$C$4:$C$1005)))</f>
        <v>0</v>
      </c>
      <c r="BU30" s="74">
        <f>IF($B30="",0,SUMPRODUCT(-('Gastos Gerais'!$F$4:$F$1005='Gastos das Atividades'!$B30),-('Gastos das Atividades'!BU$3&gt;='Gastos Gerais'!$D$4:$D$1005),-('Gastos das Atividades'!BU$3&lt;='Gastos Gerais'!$E$4:$E$1005),-('Gastos Gerais'!$C$4:$C$1005)))</f>
        <v>0</v>
      </c>
      <c r="BV30" s="74">
        <f>IF($B30="",0,SUMPRODUCT(-('Gastos Gerais'!$F$4:$F$1005='Gastos das Atividades'!$B30),-('Gastos das Atividades'!BV$3&gt;='Gastos Gerais'!$D$4:$D$1005),-('Gastos das Atividades'!BV$3&lt;='Gastos Gerais'!$E$4:$E$1005),-('Gastos Gerais'!$C$4:$C$1005)))</f>
        <v>0</v>
      </c>
      <c r="BW30" s="74">
        <f>IF($B30="",0,SUMPRODUCT(-('Gastos Gerais'!$F$4:$F$1005='Gastos das Atividades'!$B30),-('Gastos das Atividades'!BW$3&gt;='Gastos Gerais'!$D$4:$D$1005),-('Gastos das Atividades'!BW$3&lt;='Gastos Gerais'!$E$4:$E$1005),-('Gastos Gerais'!$C$4:$C$1005)))</f>
        <v>0</v>
      </c>
      <c r="BX30" s="74">
        <f>IF($B30="",0,SUMPRODUCT(-('Gastos Gerais'!$F$4:$F$1005='Gastos das Atividades'!$B30),-('Gastos das Atividades'!BX$3&gt;='Gastos Gerais'!$D$4:$D$1005),-('Gastos das Atividades'!BX$3&lt;='Gastos Gerais'!$E$4:$E$1005),-('Gastos Gerais'!$C$4:$C$1005)))</f>
        <v>0</v>
      </c>
    </row>
    <row r="31" spans="1:76" hidden="1" x14ac:dyDescent="0.2">
      <c r="A31" s="141">
        <v>28</v>
      </c>
      <c r="B31" s="159"/>
      <c r="C31" s="301">
        <v>0</v>
      </c>
      <c r="D31" s="352">
        <f t="shared" si="9"/>
        <v>0</v>
      </c>
      <c r="E31" s="139">
        <f t="shared" si="10"/>
        <v>0</v>
      </c>
      <c r="F31" s="74">
        <f t="shared" si="2"/>
        <v>0</v>
      </c>
      <c r="G31" s="74">
        <f t="shared" si="2"/>
        <v>0</v>
      </c>
      <c r="H31" s="74">
        <f t="shared" si="2"/>
        <v>0</v>
      </c>
      <c r="I31" s="74">
        <f t="shared" si="2"/>
        <v>0</v>
      </c>
      <c r="J31" s="140">
        <f t="shared" si="3"/>
        <v>0</v>
      </c>
      <c r="K31" s="77">
        <f t="shared" si="4"/>
        <v>0</v>
      </c>
      <c r="L31" s="77">
        <f t="shared" si="5"/>
        <v>0</v>
      </c>
      <c r="M31" s="77">
        <f t="shared" si="6"/>
        <v>0</v>
      </c>
      <c r="N31" s="77">
        <f t="shared" si="11"/>
        <v>0</v>
      </c>
      <c r="O31" s="77">
        <f t="shared" si="12"/>
        <v>0</v>
      </c>
      <c r="P31" s="205">
        <f t="shared" si="8"/>
        <v>0</v>
      </c>
      <c r="Q31" s="74">
        <f>IF($B31="",0,SUMPRODUCT(-('Gastos Gerais'!$F$4:$F$1005='Gastos das Atividades'!$B31),-('Gastos das Atividades'!Q$3&gt;='Gastos Gerais'!$D$4:$D$1005),-('Gastos das Atividades'!Q$3&lt;='Gastos Gerais'!$E$4:$E$1005),-('Gastos Gerais'!$C$4:$C$1005)))</f>
        <v>0</v>
      </c>
      <c r="R31" s="74">
        <f>IF($B31="",0,SUMPRODUCT(-('Gastos Gerais'!$F$4:$F$1005='Gastos das Atividades'!$B31),-('Gastos das Atividades'!R$3&gt;='Gastos Gerais'!$D$4:$D$1005),-('Gastos das Atividades'!R$3&lt;='Gastos Gerais'!$E$4:$E$1005),-('Gastos Gerais'!$C$4:$C$1005)))</f>
        <v>0</v>
      </c>
      <c r="S31" s="74">
        <f>IF($B31="",0,SUMPRODUCT(-('Gastos Gerais'!$F$4:$F$1005='Gastos das Atividades'!$B31),-('Gastos das Atividades'!S$3&gt;='Gastos Gerais'!$D$4:$D$1005),-('Gastos das Atividades'!S$3&lt;='Gastos Gerais'!$E$4:$E$1005),-('Gastos Gerais'!$C$4:$C$1005)))</f>
        <v>0</v>
      </c>
      <c r="T31" s="74">
        <f>IF($B31="",0,SUMPRODUCT(-('Gastos Gerais'!$F$4:$F$1005='Gastos das Atividades'!$B31),-('Gastos das Atividades'!T$3&gt;='Gastos Gerais'!$D$4:$D$1005),-('Gastos das Atividades'!T$3&lt;='Gastos Gerais'!$E$4:$E$1005),-('Gastos Gerais'!$C$4:$C$1005)))</f>
        <v>0</v>
      </c>
      <c r="U31" s="74">
        <f>IF($B31="",0,SUMPRODUCT(-('Gastos Gerais'!$F$4:$F$1005='Gastos das Atividades'!$B31),-('Gastos das Atividades'!U$3&gt;='Gastos Gerais'!$D$4:$D$1005),-('Gastos das Atividades'!U$3&lt;='Gastos Gerais'!$E$4:$E$1005),-('Gastos Gerais'!$C$4:$C$1005)))</f>
        <v>0</v>
      </c>
      <c r="V31" s="74">
        <f>IF($B31="",0,SUMPRODUCT(-('Gastos Gerais'!$F$4:$F$1005='Gastos das Atividades'!$B31),-('Gastos das Atividades'!V$3&gt;='Gastos Gerais'!$D$4:$D$1005),-('Gastos das Atividades'!V$3&lt;='Gastos Gerais'!$E$4:$E$1005),-('Gastos Gerais'!$C$4:$C$1005)))</f>
        <v>0</v>
      </c>
      <c r="W31" s="74">
        <f>IF($B31="",0,SUMPRODUCT(-('Gastos Gerais'!$F$4:$F$1005='Gastos das Atividades'!$B31),-('Gastos das Atividades'!W$3&gt;='Gastos Gerais'!$D$4:$D$1005),-('Gastos das Atividades'!W$3&lt;='Gastos Gerais'!$E$4:$E$1005),-('Gastos Gerais'!$C$4:$C$1005)))</f>
        <v>0</v>
      </c>
      <c r="X31" s="74">
        <f>IF($B31="",0,SUMPRODUCT(-('Gastos Gerais'!$F$4:$F$1005='Gastos das Atividades'!$B31),-('Gastos das Atividades'!X$3&gt;='Gastos Gerais'!$D$4:$D$1005),-('Gastos das Atividades'!X$3&lt;='Gastos Gerais'!$E$4:$E$1005),-('Gastos Gerais'!$C$4:$C$1005)))</f>
        <v>0</v>
      </c>
      <c r="Y31" s="74">
        <f>IF($B31="",0,SUMPRODUCT(-('Gastos Gerais'!$F$4:$F$1005='Gastos das Atividades'!$B31),-('Gastos das Atividades'!Y$3&gt;='Gastos Gerais'!$D$4:$D$1005),-('Gastos das Atividades'!Y$3&lt;='Gastos Gerais'!$E$4:$E$1005),-('Gastos Gerais'!$C$4:$C$1005)))</f>
        <v>0</v>
      </c>
      <c r="Z31" s="74">
        <f>IF($B31="",0,SUMPRODUCT(-('Gastos Gerais'!$F$4:$F$1005='Gastos das Atividades'!$B31),-('Gastos das Atividades'!Z$3&gt;='Gastos Gerais'!$D$4:$D$1005),-('Gastos das Atividades'!Z$3&lt;='Gastos Gerais'!$E$4:$E$1005),-('Gastos Gerais'!$C$4:$C$1005)))</f>
        <v>0</v>
      </c>
      <c r="AA31" s="74">
        <f>IF($B31="",0,SUMPRODUCT(-('Gastos Gerais'!$F$4:$F$1005='Gastos das Atividades'!$B31),-('Gastos das Atividades'!AA$3&gt;='Gastos Gerais'!$D$4:$D$1005),-('Gastos das Atividades'!AA$3&lt;='Gastos Gerais'!$E$4:$E$1005),-('Gastos Gerais'!$C$4:$C$1005)))</f>
        <v>0</v>
      </c>
      <c r="AB31" s="74">
        <f>IF($B31="",0,SUMPRODUCT(-('Gastos Gerais'!$F$4:$F$1005='Gastos das Atividades'!$B31),-('Gastos das Atividades'!AB$3&gt;='Gastos Gerais'!$D$4:$D$1005),-('Gastos das Atividades'!AB$3&lt;='Gastos Gerais'!$E$4:$E$1005),-('Gastos Gerais'!$C$4:$C$1005)))</f>
        <v>0</v>
      </c>
      <c r="AC31" s="74">
        <f>IF($B31="",0,SUMPRODUCT(-('Gastos Gerais'!$F$4:$F$1005='Gastos das Atividades'!$B31),-('Gastos das Atividades'!AC$3&gt;='Gastos Gerais'!$D$4:$D$1005),-('Gastos das Atividades'!AC$3&lt;='Gastos Gerais'!$E$4:$E$1005),-('Gastos Gerais'!$C$4:$C$1005)))</f>
        <v>0</v>
      </c>
      <c r="AD31" s="74">
        <f>IF($B31="",0,SUMPRODUCT(-('Gastos Gerais'!$F$4:$F$1005='Gastos das Atividades'!$B31),-('Gastos das Atividades'!AD$3&gt;='Gastos Gerais'!$D$4:$D$1005),-('Gastos das Atividades'!AD$3&lt;='Gastos Gerais'!$E$4:$E$1005),-('Gastos Gerais'!$C$4:$C$1005)))</f>
        <v>0</v>
      </c>
      <c r="AE31" s="74">
        <f>IF($B31="",0,SUMPRODUCT(-('Gastos Gerais'!$F$4:$F$1005='Gastos das Atividades'!$B31),-('Gastos das Atividades'!AE$3&gt;='Gastos Gerais'!$D$4:$D$1005),-('Gastos das Atividades'!AE$3&lt;='Gastos Gerais'!$E$4:$E$1005),-('Gastos Gerais'!$C$4:$C$1005)))</f>
        <v>0</v>
      </c>
      <c r="AF31" s="74">
        <f>IF($B31="",0,SUMPRODUCT(-('Gastos Gerais'!$F$4:$F$1005='Gastos das Atividades'!$B31),-('Gastos das Atividades'!AF$3&gt;='Gastos Gerais'!$D$4:$D$1005),-('Gastos das Atividades'!AF$3&lt;='Gastos Gerais'!$E$4:$E$1005),-('Gastos Gerais'!$C$4:$C$1005)))</f>
        <v>0</v>
      </c>
      <c r="AG31" s="74">
        <f>IF($B31="",0,SUMPRODUCT(-('Gastos Gerais'!$F$4:$F$1005='Gastos das Atividades'!$B31),-('Gastos das Atividades'!AG$3&gt;='Gastos Gerais'!$D$4:$D$1005),-('Gastos das Atividades'!AG$3&lt;='Gastos Gerais'!$E$4:$E$1005),-('Gastos Gerais'!$C$4:$C$1005)))</f>
        <v>0</v>
      </c>
      <c r="AH31" s="74">
        <f>IF($B31="",0,SUMPRODUCT(-('Gastos Gerais'!$F$4:$F$1005='Gastos das Atividades'!$B31),-('Gastos das Atividades'!AH$3&gt;='Gastos Gerais'!$D$4:$D$1005),-('Gastos das Atividades'!AH$3&lt;='Gastos Gerais'!$E$4:$E$1005),-('Gastos Gerais'!$C$4:$C$1005)))</f>
        <v>0</v>
      </c>
      <c r="AI31" s="74">
        <f>IF($B31="",0,SUMPRODUCT(-('Gastos Gerais'!$F$4:$F$1005='Gastos das Atividades'!$B31),-('Gastos das Atividades'!AI$3&gt;='Gastos Gerais'!$D$4:$D$1005),-('Gastos das Atividades'!AI$3&lt;='Gastos Gerais'!$E$4:$E$1005),-('Gastos Gerais'!$C$4:$C$1005)))</f>
        <v>0</v>
      </c>
      <c r="AJ31" s="74">
        <f>IF($B31="",0,SUMPRODUCT(-('Gastos Gerais'!$F$4:$F$1005='Gastos das Atividades'!$B31),-('Gastos das Atividades'!AJ$3&gt;='Gastos Gerais'!$D$4:$D$1005),-('Gastos das Atividades'!AJ$3&lt;='Gastos Gerais'!$E$4:$E$1005),-('Gastos Gerais'!$C$4:$C$1005)))</f>
        <v>0</v>
      </c>
      <c r="AK31" s="74">
        <f>IF($B31="",0,SUMPRODUCT(-('Gastos Gerais'!$F$4:$F$1005='Gastos das Atividades'!$B31),-('Gastos das Atividades'!AK$3&gt;='Gastos Gerais'!$D$4:$D$1005),-('Gastos das Atividades'!AK$3&lt;='Gastos Gerais'!$E$4:$E$1005),-('Gastos Gerais'!$C$4:$C$1005)))</f>
        <v>0</v>
      </c>
      <c r="AL31" s="74">
        <f>IF($B31="",0,SUMPRODUCT(-('Gastos Gerais'!$F$4:$F$1005='Gastos das Atividades'!$B31),-('Gastos das Atividades'!AL$3&gt;='Gastos Gerais'!$D$4:$D$1005),-('Gastos das Atividades'!AL$3&lt;='Gastos Gerais'!$E$4:$E$1005),-('Gastos Gerais'!$C$4:$C$1005)))</f>
        <v>0</v>
      </c>
      <c r="AM31" s="74">
        <f>IF($B31="",0,SUMPRODUCT(-('Gastos Gerais'!$F$4:$F$1005='Gastos das Atividades'!$B31),-('Gastos das Atividades'!AM$3&gt;='Gastos Gerais'!$D$4:$D$1005),-('Gastos das Atividades'!AM$3&lt;='Gastos Gerais'!$E$4:$E$1005),-('Gastos Gerais'!$C$4:$C$1005)))</f>
        <v>0</v>
      </c>
      <c r="AN31" s="74">
        <f>IF($B31="",0,SUMPRODUCT(-('Gastos Gerais'!$F$4:$F$1005='Gastos das Atividades'!$B31),-('Gastos das Atividades'!AN$3&gt;='Gastos Gerais'!$D$4:$D$1005),-('Gastos das Atividades'!AN$3&lt;='Gastos Gerais'!$E$4:$E$1005),-('Gastos Gerais'!$C$4:$C$1005)))</f>
        <v>0</v>
      </c>
      <c r="AO31" s="74">
        <f>IF($B31="",0,SUMPRODUCT(-('Gastos Gerais'!$F$4:$F$1005='Gastos das Atividades'!$B31),-('Gastos das Atividades'!AO$3&gt;='Gastos Gerais'!$D$4:$D$1005),-('Gastos das Atividades'!AO$3&lt;='Gastos Gerais'!$E$4:$E$1005),-('Gastos Gerais'!$C$4:$C$1005)))</f>
        <v>0</v>
      </c>
      <c r="AP31" s="74">
        <f>IF($B31="",0,SUMPRODUCT(-('Gastos Gerais'!$F$4:$F$1005='Gastos das Atividades'!$B31),-('Gastos das Atividades'!AP$3&gt;='Gastos Gerais'!$D$4:$D$1005),-('Gastos das Atividades'!AP$3&lt;='Gastos Gerais'!$E$4:$E$1005),-('Gastos Gerais'!$C$4:$C$1005)))</f>
        <v>0</v>
      </c>
      <c r="AQ31" s="74">
        <f>IF($B31="",0,SUMPRODUCT(-('Gastos Gerais'!$F$4:$F$1005='Gastos das Atividades'!$B31),-('Gastos das Atividades'!AQ$3&gt;='Gastos Gerais'!$D$4:$D$1005),-('Gastos das Atividades'!AQ$3&lt;='Gastos Gerais'!$E$4:$E$1005),-('Gastos Gerais'!$C$4:$C$1005)))</f>
        <v>0</v>
      </c>
      <c r="AR31" s="74">
        <f>IF($B31="",0,SUMPRODUCT(-('Gastos Gerais'!$F$4:$F$1005='Gastos das Atividades'!$B31),-('Gastos das Atividades'!AR$3&gt;='Gastos Gerais'!$D$4:$D$1005),-('Gastos das Atividades'!AR$3&lt;='Gastos Gerais'!$E$4:$E$1005),-('Gastos Gerais'!$C$4:$C$1005)))</f>
        <v>0</v>
      </c>
      <c r="AS31" s="74">
        <f>IF($B31="",0,SUMPRODUCT(-('Gastos Gerais'!$F$4:$F$1005='Gastos das Atividades'!$B31),-('Gastos das Atividades'!AS$3&gt;='Gastos Gerais'!$D$4:$D$1005),-('Gastos das Atividades'!AS$3&lt;='Gastos Gerais'!$E$4:$E$1005),-('Gastos Gerais'!$C$4:$C$1005)))</f>
        <v>0</v>
      </c>
      <c r="AT31" s="74">
        <f>IF($B31="",0,SUMPRODUCT(-('Gastos Gerais'!$F$4:$F$1005='Gastos das Atividades'!$B31),-('Gastos das Atividades'!AT$3&gt;='Gastos Gerais'!$D$4:$D$1005),-('Gastos das Atividades'!AT$3&lt;='Gastos Gerais'!$E$4:$E$1005),-('Gastos Gerais'!$C$4:$C$1005)))</f>
        <v>0</v>
      </c>
      <c r="AU31" s="74">
        <f>IF($B31="",0,SUMPRODUCT(-('Gastos Gerais'!$F$4:$F$1005='Gastos das Atividades'!$B31),-('Gastos das Atividades'!AU$3&gt;='Gastos Gerais'!$D$4:$D$1005),-('Gastos das Atividades'!AU$3&lt;='Gastos Gerais'!$E$4:$E$1005),-('Gastos Gerais'!$C$4:$C$1005)))</f>
        <v>0</v>
      </c>
      <c r="AV31" s="74">
        <f>IF($B31="",0,SUMPRODUCT(-('Gastos Gerais'!$F$4:$F$1005='Gastos das Atividades'!$B31),-('Gastos das Atividades'!AV$3&gt;='Gastos Gerais'!$D$4:$D$1005),-('Gastos das Atividades'!AV$3&lt;='Gastos Gerais'!$E$4:$E$1005),-('Gastos Gerais'!$C$4:$C$1005)))</f>
        <v>0</v>
      </c>
      <c r="AW31" s="74">
        <f>IF($B31="",0,SUMPRODUCT(-('Gastos Gerais'!$F$4:$F$1005='Gastos das Atividades'!$B31),-('Gastos das Atividades'!AW$3&gt;='Gastos Gerais'!$D$4:$D$1005),-('Gastos das Atividades'!AW$3&lt;='Gastos Gerais'!$E$4:$E$1005),-('Gastos Gerais'!$C$4:$C$1005)))</f>
        <v>0</v>
      </c>
      <c r="AX31" s="74">
        <f>IF($B31="",0,SUMPRODUCT(-('Gastos Gerais'!$F$4:$F$1005='Gastos das Atividades'!$B31),-('Gastos das Atividades'!AX$3&gt;='Gastos Gerais'!$D$4:$D$1005),-('Gastos das Atividades'!AX$3&lt;='Gastos Gerais'!$E$4:$E$1005),-('Gastos Gerais'!$C$4:$C$1005)))</f>
        <v>0</v>
      </c>
      <c r="AY31" s="74">
        <f>IF($B31="",0,SUMPRODUCT(-('Gastos Gerais'!$F$4:$F$1005='Gastos das Atividades'!$B31),-('Gastos das Atividades'!AY$3&gt;='Gastos Gerais'!$D$4:$D$1005),-('Gastos das Atividades'!AY$3&lt;='Gastos Gerais'!$E$4:$E$1005),-('Gastos Gerais'!$C$4:$C$1005)))</f>
        <v>0</v>
      </c>
      <c r="AZ31" s="74">
        <f>IF($B31="",0,SUMPRODUCT(-('Gastos Gerais'!$F$4:$F$1005='Gastos das Atividades'!$B31),-('Gastos das Atividades'!AZ$3&gt;='Gastos Gerais'!$D$4:$D$1005),-('Gastos das Atividades'!AZ$3&lt;='Gastos Gerais'!$E$4:$E$1005),-('Gastos Gerais'!$C$4:$C$1005)))</f>
        <v>0</v>
      </c>
      <c r="BA31" s="74">
        <f>IF($B31="",0,SUMPRODUCT(-('Gastos Gerais'!$F$4:$F$1005='Gastos das Atividades'!$B31),-('Gastos das Atividades'!BA$3&gt;='Gastos Gerais'!$D$4:$D$1005),-('Gastos das Atividades'!BA$3&lt;='Gastos Gerais'!$E$4:$E$1005),-('Gastos Gerais'!$C$4:$C$1005)))</f>
        <v>0</v>
      </c>
      <c r="BB31" s="74">
        <f>IF($B31="",0,SUMPRODUCT(-('Gastos Gerais'!$F$4:$F$1005='Gastos das Atividades'!$B31),-('Gastos das Atividades'!BB$3&gt;='Gastos Gerais'!$D$4:$D$1005),-('Gastos das Atividades'!BB$3&lt;='Gastos Gerais'!$E$4:$E$1005),-('Gastos Gerais'!$C$4:$C$1005)))</f>
        <v>0</v>
      </c>
      <c r="BC31" s="74">
        <f>IF($B31="",0,SUMPRODUCT(-('Gastos Gerais'!$F$4:$F$1005='Gastos das Atividades'!$B31),-('Gastos das Atividades'!BC$3&gt;='Gastos Gerais'!$D$4:$D$1005),-('Gastos das Atividades'!BC$3&lt;='Gastos Gerais'!$E$4:$E$1005),-('Gastos Gerais'!$C$4:$C$1005)))</f>
        <v>0</v>
      </c>
      <c r="BD31" s="74">
        <f>IF($B31="",0,SUMPRODUCT(-('Gastos Gerais'!$F$4:$F$1005='Gastos das Atividades'!$B31),-('Gastos das Atividades'!BD$3&gt;='Gastos Gerais'!$D$4:$D$1005),-('Gastos das Atividades'!BD$3&lt;='Gastos Gerais'!$E$4:$E$1005),-('Gastos Gerais'!$C$4:$C$1005)))</f>
        <v>0</v>
      </c>
      <c r="BE31" s="74">
        <f>IF($B31="",0,SUMPRODUCT(-('Gastos Gerais'!$F$4:$F$1005='Gastos das Atividades'!$B31),-('Gastos das Atividades'!BE$3&gt;='Gastos Gerais'!$D$4:$D$1005),-('Gastos das Atividades'!BE$3&lt;='Gastos Gerais'!$E$4:$E$1005),-('Gastos Gerais'!$C$4:$C$1005)))</f>
        <v>0</v>
      </c>
      <c r="BF31" s="74">
        <f>IF($B31="",0,SUMPRODUCT(-('Gastos Gerais'!$F$4:$F$1005='Gastos das Atividades'!$B31),-('Gastos das Atividades'!BF$3&gt;='Gastos Gerais'!$D$4:$D$1005),-('Gastos das Atividades'!BF$3&lt;='Gastos Gerais'!$E$4:$E$1005),-('Gastos Gerais'!$C$4:$C$1005)))</f>
        <v>0</v>
      </c>
      <c r="BG31" s="74">
        <f>IF($B31="",0,SUMPRODUCT(-('Gastos Gerais'!$F$4:$F$1005='Gastos das Atividades'!$B31),-('Gastos das Atividades'!BG$3&gt;='Gastos Gerais'!$D$4:$D$1005),-('Gastos das Atividades'!BG$3&lt;='Gastos Gerais'!$E$4:$E$1005),-('Gastos Gerais'!$C$4:$C$1005)))</f>
        <v>0</v>
      </c>
      <c r="BH31" s="74">
        <f>IF($B31="",0,SUMPRODUCT(-('Gastos Gerais'!$F$4:$F$1005='Gastos das Atividades'!$B31),-('Gastos das Atividades'!BH$3&gt;='Gastos Gerais'!$D$4:$D$1005),-('Gastos das Atividades'!BH$3&lt;='Gastos Gerais'!$E$4:$E$1005),-('Gastos Gerais'!$C$4:$C$1005)))</f>
        <v>0</v>
      </c>
      <c r="BI31" s="74">
        <f>IF($B31="",0,SUMPRODUCT(-('Gastos Gerais'!$F$4:$F$1005='Gastos das Atividades'!$B31),-('Gastos das Atividades'!BI$3&gt;='Gastos Gerais'!$D$4:$D$1005),-('Gastos das Atividades'!BI$3&lt;='Gastos Gerais'!$E$4:$E$1005),-('Gastos Gerais'!$C$4:$C$1005)))</f>
        <v>0</v>
      </c>
      <c r="BJ31" s="74">
        <f>IF($B31="",0,SUMPRODUCT(-('Gastos Gerais'!$F$4:$F$1005='Gastos das Atividades'!$B31),-('Gastos das Atividades'!BJ$3&gt;='Gastos Gerais'!$D$4:$D$1005),-('Gastos das Atividades'!BJ$3&lt;='Gastos Gerais'!$E$4:$E$1005),-('Gastos Gerais'!$C$4:$C$1005)))</f>
        <v>0</v>
      </c>
      <c r="BK31" s="74">
        <f>IF($B31="",0,SUMPRODUCT(-('Gastos Gerais'!$F$4:$F$1005='Gastos das Atividades'!$B31),-('Gastos das Atividades'!BK$3&gt;='Gastos Gerais'!$D$4:$D$1005),-('Gastos das Atividades'!BK$3&lt;='Gastos Gerais'!$E$4:$E$1005),-('Gastos Gerais'!$C$4:$C$1005)))</f>
        <v>0</v>
      </c>
      <c r="BL31" s="74">
        <f>IF($B31="",0,SUMPRODUCT(-('Gastos Gerais'!$F$4:$F$1005='Gastos das Atividades'!$B31),-('Gastos das Atividades'!BL$3&gt;='Gastos Gerais'!$D$4:$D$1005),-('Gastos das Atividades'!BL$3&lt;='Gastos Gerais'!$E$4:$E$1005),-('Gastos Gerais'!$C$4:$C$1005)))</f>
        <v>0</v>
      </c>
      <c r="BM31" s="74">
        <f>IF($B31="",0,SUMPRODUCT(-('Gastos Gerais'!$F$4:$F$1005='Gastos das Atividades'!$B31),-('Gastos das Atividades'!BM$3&gt;='Gastos Gerais'!$D$4:$D$1005),-('Gastos das Atividades'!BM$3&lt;='Gastos Gerais'!$E$4:$E$1005),-('Gastos Gerais'!$C$4:$C$1005)))</f>
        <v>0</v>
      </c>
      <c r="BN31" s="74">
        <f>IF($B31="",0,SUMPRODUCT(-('Gastos Gerais'!$F$4:$F$1005='Gastos das Atividades'!$B31),-('Gastos das Atividades'!BN$3&gt;='Gastos Gerais'!$D$4:$D$1005),-('Gastos das Atividades'!BN$3&lt;='Gastos Gerais'!$E$4:$E$1005),-('Gastos Gerais'!$C$4:$C$1005)))</f>
        <v>0</v>
      </c>
      <c r="BO31" s="74">
        <f>IF($B31="",0,SUMPRODUCT(-('Gastos Gerais'!$F$4:$F$1005='Gastos das Atividades'!$B31),-('Gastos das Atividades'!BO$3&gt;='Gastos Gerais'!$D$4:$D$1005),-('Gastos das Atividades'!BO$3&lt;='Gastos Gerais'!$E$4:$E$1005),-('Gastos Gerais'!$C$4:$C$1005)))</f>
        <v>0</v>
      </c>
      <c r="BP31" s="74">
        <f>IF($B31="",0,SUMPRODUCT(-('Gastos Gerais'!$F$4:$F$1005='Gastos das Atividades'!$B31),-('Gastos das Atividades'!BP$3&gt;='Gastos Gerais'!$D$4:$D$1005),-('Gastos das Atividades'!BP$3&lt;='Gastos Gerais'!$E$4:$E$1005),-('Gastos Gerais'!$C$4:$C$1005)))</f>
        <v>0</v>
      </c>
      <c r="BQ31" s="74">
        <f>IF($B31="",0,SUMPRODUCT(-('Gastos Gerais'!$F$4:$F$1005='Gastos das Atividades'!$B31),-('Gastos das Atividades'!BQ$3&gt;='Gastos Gerais'!$D$4:$D$1005),-('Gastos das Atividades'!BQ$3&lt;='Gastos Gerais'!$E$4:$E$1005),-('Gastos Gerais'!$C$4:$C$1005)))</f>
        <v>0</v>
      </c>
      <c r="BR31" s="74">
        <f>IF($B31="",0,SUMPRODUCT(-('Gastos Gerais'!$F$4:$F$1005='Gastos das Atividades'!$B31),-('Gastos das Atividades'!BR$3&gt;='Gastos Gerais'!$D$4:$D$1005),-('Gastos das Atividades'!BR$3&lt;='Gastos Gerais'!$E$4:$E$1005),-('Gastos Gerais'!$C$4:$C$1005)))</f>
        <v>0</v>
      </c>
      <c r="BS31" s="74">
        <f>IF($B31="",0,SUMPRODUCT(-('Gastos Gerais'!$F$4:$F$1005='Gastos das Atividades'!$B31),-('Gastos das Atividades'!BS$3&gt;='Gastos Gerais'!$D$4:$D$1005),-('Gastos das Atividades'!BS$3&lt;='Gastos Gerais'!$E$4:$E$1005),-('Gastos Gerais'!$C$4:$C$1005)))</f>
        <v>0</v>
      </c>
      <c r="BT31" s="74">
        <f>IF($B31="",0,SUMPRODUCT(-('Gastos Gerais'!$F$4:$F$1005='Gastos das Atividades'!$B31),-('Gastos das Atividades'!BT$3&gt;='Gastos Gerais'!$D$4:$D$1005),-('Gastos das Atividades'!BT$3&lt;='Gastos Gerais'!$E$4:$E$1005),-('Gastos Gerais'!$C$4:$C$1005)))</f>
        <v>0</v>
      </c>
      <c r="BU31" s="74">
        <f>IF($B31="",0,SUMPRODUCT(-('Gastos Gerais'!$F$4:$F$1005='Gastos das Atividades'!$B31),-('Gastos das Atividades'!BU$3&gt;='Gastos Gerais'!$D$4:$D$1005),-('Gastos das Atividades'!BU$3&lt;='Gastos Gerais'!$E$4:$E$1005),-('Gastos Gerais'!$C$4:$C$1005)))</f>
        <v>0</v>
      </c>
      <c r="BV31" s="74">
        <f>IF($B31="",0,SUMPRODUCT(-('Gastos Gerais'!$F$4:$F$1005='Gastos das Atividades'!$B31),-('Gastos das Atividades'!BV$3&gt;='Gastos Gerais'!$D$4:$D$1005),-('Gastos das Atividades'!BV$3&lt;='Gastos Gerais'!$E$4:$E$1005),-('Gastos Gerais'!$C$4:$C$1005)))</f>
        <v>0</v>
      </c>
      <c r="BW31" s="74">
        <f>IF($B31="",0,SUMPRODUCT(-('Gastos Gerais'!$F$4:$F$1005='Gastos das Atividades'!$B31),-('Gastos das Atividades'!BW$3&gt;='Gastos Gerais'!$D$4:$D$1005),-('Gastos das Atividades'!BW$3&lt;='Gastos Gerais'!$E$4:$E$1005),-('Gastos Gerais'!$C$4:$C$1005)))</f>
        <v>0</v>
      </c>
      <c r="BX31" s="74">
        <f>IF($B31="",0,SUMPRODUCT(-('Gastos Gerais'!$F$4:$F$1005='Gastos das Atividades'!$B31),-('Gastos das Atividades'!BX$3&gt;='Gastos Gerais'!$D$4:$D$1005),-('Gastos das Atividades'!BX$3&lt;='Gastos Gerais'!$E$4:$E$1005),-('Gastos Gerais'!$C$4:$C$1005)))</f>
        <v>0</v>
      </c>
    </row>
    <row r="32" spans="1:76" hidden="1" x14ac:dyDescent="0.2">
      <c r="A32" s="141">
        <v>29</v>
      </c>
      <c r="B32" s="159"/>
      <c r="C32" s="301">
        <v>0</v>
      </c>
      <c r="D32" s="352">
        <f t="shared" si="9"/>
        <v>0</v>
      </c>
      <c r="E32" s="139">
        <f t="shared" si="10"/>
        <v>0</v>
      </c>
      <c r="F32" s="74">
        <f t="shared" si="2"/>
        <v>0</v>
      </c>
      <c r="G32" s="74">
        <f t="shared" si="2"/>
        <v>0</v>
      </c>
      <c r="H32" s="74">
        <f t="shared" si="2"/>
        <v>0</v>
      </c>
      <c r="I32" s="74">
        <f t="shared" si="2"/>
        <v>0</v>
      </c>
      <c r="J32" s="140">
        <f t="shared" si="3"/>
        <v>0</v>
      </c>
      <c r="K32" s="77">
        <f t="shared" si="4"/>
        <v>0</v>
      </c>
      <c r="L32" s="77">
        <f t="shared" si="5"/>
        <v>0</v>
      </c>
      <c r="M32" s="77">
        <f t="shared" si="6"/>
        <v>0</v>
      </c>
      <c r="N32" s="77">
        <f t="shared" si="11"/>
        <v>0</v>
      </c>
      <c r="O32" s="77">
        <f t="shared" si="12"/>
        <v>0</v>
      </c>
      <c r="P32" s="205">
        <f t="shared" si="8"/>
        <v>0</v>
      </c>
      <c r="Q32" s="74">
        <f>IF($B32="",0,SUMPRODUCT(-('Gastos Gerais'!$F$4:$F$1005='Gastos das Atividades'!$B32),-('Gastos das Atividades'!Q$3&gt;='Gastos Gerais'!$D$4:$D$1005),-('Gastos das Atividades'!Q$3&lt;='Gastos Gerais'!$E$4:$E$1005),-('Gastos Gerais'!$C$4:$C$1005)))</f>
        <v>0</v>
      </c>
      <c r="R32" s="74">
        <f>IF($B32="",0,SUMPRODUCT(-('Gastos Gerais'!$F$4:$F$1005='Gastos das Atividades'!$B32),-('Gastos das Atividades'!R$3&gt;='Gastos Gerais'!$D$4:$D$1005),-('Gastos das Atividades'!R$3&lt;='Gastos Gerais'!$E$4:$E$1005),-('Gastos Gerais'!$C$4:$C$1005)))</f>
        <v>0</v>
      </c>
      <c r="S32" s="74">
        <f>IF($B32="",0,SUMPRODUCT(-('Gastos Gerais'!$F$4:$F$1005='Gastos das Atividades'!$B32),-('Gastos das Atividades'!S$3&gt;='Gastos Gerais'!$D$4:$D$1005),-('Gastos das Atividades'!S$3&lt;='Gastos Gerais'!$E$4:$E$1005),-('Gastos Gerais'!$C$4:$C$1005)))</f>
        <v>0</v>
      </c>
      <c r="T32" s="74">
        <f>IF($B32="",0,SUMPRODUCT(-('Gastos Gerais'!$F$4:$F$1005='Gastos das Atividades'!$B32),-('Gastos das Atividades'!T$3&gt;='Gastos Gerais'!$D$4:$D$1005),-('Gastos das Atividades'!T$3&lt;='Gastos Gerais'!$E$4:$E$1005),-('Gastos Gerais'!$C$4:$C$1005)))</f>
        <v>0</v>
      </c>
      <c r="U32" s="74">
        <f>IF($B32="",0,SUMPRODUCT(-('Gastos Gerais'!$F$4:$F$1005='Gastos das Atividades'!$B32),-('Gastos das Atividades'!U$3&gt;='Gastos Gerais'!$D$4:$D$1005),-('Gastos das Atividades'!U$3&lt;='Gastos Gerais'!$E$4:$E$1005),-('Gastos Gerais'!$C$4:$C$1005)))</f>
        <v>0</v>
      </c>
      <c r="V32" s="74">
        <f>IF($B32="",0,SUMPRODUCT(-('Gastos Gerais'!$F$4:$F$1005='Gastos das Atividades'!$B32),-('Gastos das Atividades'!V$3&gt;='Gastos Gerais'!$D$4:$D$1005),-('Gastos das Atividades'!V$3&lt;='Gastos Gerais'!$E$4:$E$1005),-('Gastos Gerais'!$C$4:$C$1005)))</f>
        <v>0</v>
      </c>
      <c r="W32" s="74">
        <f>IF($B32="",0,SUMPRODUCT(-('Gastos Gerais'!$F$4:$F$1005='Gastos das Atividades'!$B32),-('Gastos das Atividades'!W$3&gt;='Gastos Gerais'!$D$4:$D$1005),-('Gastos das Atividades'!W$3&lt;='Gastos Gerais'!$E$4:$E$1005),-('Gastos Gerais'!$C$4:$C$1005)))</f>
        <v>0</v>
      </c>
      <c r="X32" s="74">
        <f>IF($B32="",0,SUMPRODUCT(-('Gastos Gerais'!$F$4:$F$1005='Gastos das Atividades'!$B32),-('Gastos das Atividades'!X$3&gt;='Gastos Gerais'!$D$4:$D$1005),-('Gastos das Atividades'!X$3&lt;='Gastos Gerais'!$E$4:$E$1005),-('Gastos Gerais'!$C$4:$C$1005)))</f>
        <v>0</v>
      </c>
      <c r="Y32" s="74">
        <f>IF($B32="",0,SUMPRODUCT(-('Gastos Gerais'!$F$4:$F$1005='Gastos das Atividades'!$B32),-('Gastos das Atividades'!Y$3&gt;='Gastos Gerais'!$D$4:$D$1005),-('Gastos das Atividades'!Y$3&lt;='Gastos Gerais'!$E$4:$E$1005),-('Gastos Gerais'!$C$4:$C$1005)))</f>
        <v>0</v>
      </c>
      <c r="Z32" s="74">
        <f>IF($B32="",0,SUMPRODUCT(-('Gastos Gerais'!$F$4:$F$1005='Gastos das Atividades'!$B32),-('Gastos das Atividades'!Z$3&gt;='Gastos Gerais'!$D$4:$D$1005),-('Gastos das Atividades'!Z$3&lt;='Gastos Gerais'!$E$4:$E$1005),-('Gastos Gerais'!$C$4:$C$1005)))</f>
        <v>0</v>
      </c>
      <c r="AA32" s="74">
        <f>IF($B32="",0,SUMPRODUCT(-('Gastos Gerais'!$F$4:$F$1005='Gastos das Atividades'!$B32),-('Gastos das Atividades'!AA$3&gt;='Gastos Gerais'!$D$4:$D$1005),-('Gastos das Atividades'!AA$3&lt;='Gastos Gerais'!$E$4:$E$1005),-('Gastos Gerais'!$C$4:$C$1005)))</f>
        <v>0</v>
      </c>
      <c r="AB32" s="74">
        <f>IF($B32="",0,SUMPRODUCT(-('Gastos Gerais'!$F$4:$F$1005='Gastos das Atividades'!$B32),-('Gastos das Atividades'!AB$3&gt;='Gastos Gerais'!$D$4:$D$1005),-('Gastos das Atividades'!AB$3&lt;='Gastos Gerais'!$E$4:$E$1005),-('Gastos Gerais'!$C$4:$C$1005)))</f>
        <v>0</v>
      </c>
      <c r="AC32" s="74">
        <f>IF($B32="",0,SUMPRODUCT(-('Gastos Gerais'!$F$4:$F$1005='Gastos das Atividades'!$B32),-('Gastos das Atividades'!AC$3&gt;='Gastos Gerais'!$D$4:$D$1005),-('Gastos das Atividades'!AC$3&lt;='Gastos Gerais'!$E$4:$E$1005),-('Gastos Gerais'!$C$4:$C$1005)))</f>
        <v>0</v>
      </c>
      <c r="AD32" s="74">
        <f>IF($B32="",0,SUMPRODUCT(-('Gastos Gerais'!$F$4:$F$1005='Gastos das Atividades'!$B32),-('Gastos das Atividades'!AD$3&gt;='Gastos Gerais'!$D$4:$D$1005),-('Gastos das Atividades'!AD$3&lt;='Gastos Gerais'!$E$4:$E$1005),-('Gastos Gerais'!$C$4:$C$1005)))</f>
        <v>0</v>
      </c>
      <c r="AE32" s="74">
        <f>IF($B32="",0,SUMPRODUCT(-('Gastos Gerais'!$F$4:$F$1005='Gastos das Atividades'!$B32),-('Gastos das Atividades'!AE$3&gt;='Gastos Gerais'!$D$4:$D$1005),-('Gastos das Atividades'!AE$3&lt;='Gastos Gerais'!$E$4:$E$1005),-('Gastos Gerais'!$C$4:$C$1005)))</f>
        <v>0</v>
      </c>
      <c r="AF32" s="74">
        <f>IF($B32="",0,SUMPRODUCT(-('Gastos Gerais'!$F$4:$F$1005='Gastos das Atividades'!$B32),-('Gastos das Atividades'!AF$3&gt;='Gastos Gerais'!$D$4:$D$1005),-('Gastos das Atividades'!AF$3&lt;='Gastos Gerais'!$E$4:$E$1005),-('Gastos Gerais'!$C$4:$C$1005)))</f>
        <v>0</v>
      </c>
      <c r="AG32" s="74">
        <f>IF($B32="",0,SUMPRODUCT(-('Gastos Gerais'!$F$4:$F$1005='Gastos das Atividades'!$B32),-('Gastos das Atividades'!AG$3&gt;='Gastos Gerais'!$D$4:$D$1005),-('Gastos das Atividades'!AG$3&lt;='Gastos Gerais'!$E$4:$E$1005),-('Gastos Gerais'!$C$4:$C$1005)))</f>
        <v>0</v>
      </c>
      <c r="AH32" s="74">
        <f>IF($B32="",0,SUMPRODUCT(-('Gastos Gerais'!$F$4:$F$1005='Gastos das Atividades'!$B32),-('Gastos das Atividades'!AH$3&gt;='Gastos Gerais'!$D$4:$D$1005),-('Gastos das Atividades'!AH$3&lt;='Gastos Gerais'!$E$4:$E$1005),-('Gastos Gerais'!$C$4:$C$1005)))</f>
        <v>0</v>
      </c>
      <c r="AI32" s="74">
        <f>IF($B32="",0,SUMPRODUCT(-('Gastos Gerais'!$F$4:$F$1005='Gastos das Atividades'!$B32),-('Gastos das Atividades'!AI$3&gt;='Gastos Gerais'!$D$4:$D$1005),-('Gastos das Atividades'!AI$3&lt;='Gastos Gerais'!$E$4:$E$1005),-('Gastos Gerais'!$C$4:$C$1005)))</f>
        <v>0</v>
      </c>
      <c r="AJ32" s="74">
        <f>IF($B32="",0,SUMPRODUCT(-('Gastos Gerais'!$F$4:$F$1005='Gastos das Atividades'!$B32),-('Gastos das Atividades'!AJ$3&gt;='Gastos Gerais'!$D$4:$D$1005),-('Gastos das Atividades'!AJ$3&lt;='Gastos Gerais'!$E$4:$E$1005),-('Gastos Gerais'!$C$4:$C$1005)))</f>
        <v>0</v>
      </c>
      <c r="AK32" s="74">
        <f>IF($B32="",0,SUMPRODUCT(-('Gastos Gerais'!$F$4:$F$1005='Gastos das Atividades'!$B32),-('Gastos das Atividades'!AK$3&gt;='Gastos Gerais'!$D$4:$D$1005),-('Gastos das Atividades'!AK$3&lt;='Gastos Gerais'!$E$4:$E$1005),-('Gastos Gerais'!$C$4:$C$1005)))</f>
        <v>0</v>
      </c>
      <c r="AL32" s="74">
        <f>IF($B32="",0,SUMPRODUCT(-('Gastos Gerais'!$F$4:$F$1005='Gastos das Atividades'!$B32),-('Gastos das Atividades'!AL$3&gt;='Gastos Gerais'!$D$4:$D$1005),-('Gastos das Atividades'!AL$3&lt;='Gastos Gerais'!$E$4:$E$1005),-('Gastos Gerais'!$C$4:$C$1005)))</f>
        <v>0</v>
      </c>
      <c r="AM32" s="74">
        <f>IF($B32="",0,SUMPRODUCT(-('Gastos Gerais'!$F$4:$F$1005='Gastos das Atividades'!$B32),-('Gastos das Atividades'!AM$3&gt;='Gastos Gerais'!$D$4:$D$1005),-('Gastos das Atividades'!AM$3&lt;='Gastos Gerais'!$E$4:$E$1005),-('Gastos Gerais'!$C$4:$C$1005)))</f>
        <v>0</v>
      </c>
      <c r="AN32" s="74">
        <f>IF($B32="",0,SUMPRODUCT(-('Gastos Gerais'!$F$4:$F$1005='Gastos das Atividades'!$B32),-('Gastos das Atividades'!AN$3&gt;='Gastos Gerais'!$D$4:$D$1005),-('Gastos das Atividades'!AN$3&lt;='Gastos Gerais'!$E$4:$E$1005),-('Gastos Gerais'!$C$4:$C$1005)))</f>
        <v>0</v>
      </c>
      <c r="AO32" s="74">
        <f>IF($B32="",0,SUMPRODUCT(-('Gastos Gerais'!$F$4:$F$1005='Gastos das Atividades'!$B32),-('Gastos das Atividades'!AO$3&gt;='Gastos Gerais'!$D$4:$D$1005),-('Gastos das Atividades'!AO$3&lt;='Gastos Gerais'!$E$4:$E$1005),-('Gastos Gerais'!$C$4:$C$1005)))</f>
        <v>0</v>
      </c>
      <c r="AP32" s="74">
        <f>IF($B32="",0,SUMPRODUCT(-('Gastos Gerais'!$F$4:$F$1005='Gastos das Atividades'!$B32),-('Gastos das Atividades'!AP$3&gt;='Gastos Gerais'!$D$4:$D$1005),-('Gastos das Atividades'!AP$3&lt;='Gastos Gerais'!$E$4:$E$1005),-('Gastos Gerais'!$C$4:$C$1005)))</f>
        <v>0</v>
      </c>
      <c r="AQ32" s="74">
        <f>IF($B32="",0,SUMPRODUCT(-('Gastos Gerais'!$F$4:$F$1005='Gastos das Atividades'!$B32),-('Gastos das Atividades'!AQ$3&gt;='Gastos Gerais'!$D$4:$D$1005),-('Gastos das Atividades'!AQ$3&lt;='Gastos Gerais'!$E$4:$E$1005),-('Gastos Gerais'!$C$4:$C$1005)))</f>
        <v>0</v>
      </c>
      <c r="AR32" s="74">
        <f>IF($B32="",0,SUMPRODUCT(-('Gastos Gerais'!$F$4:$F$1005='Gastos das Atividades'!$B32),-('Gastos das Atividades'!AR$3&gt;='Gastos Gerais'!$D$4:$D$1005),-('Gastos das Atividades'!AR$3&lt;='Gastos Gerais'!$E$4:$E$1005),-('Gastos Gerais'!$C$4:$C$1005)))</f>
        <v>0</v>
      </c>
      <c r="AS32" s="74">
        <f>IF($B32="",0,SUMPRODUCT(-('Gastos Gerais'!$F$4:$F$1005='Gastos das Atividades'!$B32),-('Gastos das Atividades'!AS$3&gt;='Gastos Gerais'!$D$4:$D$1005),-('Gastos das Atividades'!AS$3&lt;='Gastos Gerais'!$E$4:$E$1005),-('Gastos Gerais'!$C$4:$C$1005)))</f>
        <v>0</v>
      </c>
      <c r="AT32" s="74">
        <f>IF($B32="",0,SUMPRODUCT(-('Gastos Gerais'!$F$4:$F$1005='Gastos das Atividades'!$B32),-('Gastos das Atividades'!AT$3&gt;='Gastos Gerais'!$D$4:$D$1005),-('Gastos das Atividades'!AT$3&lt;='Gastos Gerais'!$E$4:$E$1005),-('Gastos Gerais'!$C$4:$C$1005)))</f>
        <v>0</v>
      </c>
      <c r="AU32" s="74">
        <f>IF($B32="",0,SUMPRODUCT(-('Gastos Gerais'!$F$4:$F$1005='Gastos das Atividades'!$B32),-('Gastos das Atividades'!AU$3&gt;='Gastos Gerais'!$D$4:$D$1005),-('Gastos das Atividades'!AU$3&lt;='Gastos Gerais'!$E$4:$E$1005),-('Gastos Gerais'!$C$4:$C$1005)))</f>
        <v>0</v>
      </c>
      <c r="AV32" s="74">
        <f>IF($B32="",0,SUMPRODUCT(-('Gastos Gerais'!$F$4:$F$1005='Gastos das Atividades'!$B32),-('Gastos das Atividades'!AV$3&gt;='Gastos Gerais'!$D$4:$D$1005),-('Gastos das Atividades'!AV$3&lt;='Gastos Gerais'!$E$4:$E$1005),-('Gastos Gerais'!$C$4:$C$1005)))</f>
        <v>0</v>
      </c>
      <c r="AW32" s="74">
        <f>IF($B32="",0,SUMPRODUCT(-('Gastos Gerais'!$F$4:$F$1005='Gastos das Atividades'!$B32),-('Gastos das Atividades'!AW$3&gt;='Gastos Gerais'!$D$4:$D$1005),-('Gastos das Atividades'!AW$3&lt;='Gastos Gerais'!$E$4:$E$1005),-('Gastos Gerais'!$C$4:$C$1005)))</f>
        <v>0</v>
      </c>
      <c r="AX32" s="74">
        <f>IF($B32="",0,SUMPRODUCT(-('Gastos Gerais'!$F$4:$F$1005='Gastos das Atividades'!$B32),-('Gastos das Atividades'!AX$3&gt;='Gastos Gerais'!$D$4:$D$1005),-('Gastos das Atividades'!AX$3&lt;='Gastos Gerais'!$E$4:$E$1005),-('Gastos Gerais'!$C$4:$C$1005)))</f>
        <v>0</v>
      </c>
      <c r="AY32" s="74">
        <f>IF($B32="",0,SUMPRODUCT(-('Gastos Gerais'!$F$4:$F$1005='Gastos das Atividades'!$B32),-('Gastos das Atividades'!AY$3&gt;='Gastos Gerais'!$D$4:$D$1005),-('Gastos das Atividades'!AY$3&lt;='Gastos Gerais'!$E$4:$E$1005),-('Gastos Gerais'!$C$4:$C$1005)))</f>
        <v>0</v>
      </c>
      <c r="AZ32" s="74">
        <f>IF($B32="",0,SUMPRODUCT(-('Gastos Gerais'!$F$4:$F$1005='Gastos das Atividades'!$B32),-('Gastos das Atividades'!AZ$3&gt;='Gastos Gerais'!$D$4:$D$1005),-('Gastos das Atividades'!AZ$3&lt;='Gastos Gerais'!$E$4:$E$1005),-('Gastos Gerais'!$C$4:$C$1005)))</f>
        <v>0</v>
      </c>
      <c r="BA32" s="74">
        <f>IF($B32="",0,SUMPRODUCT(-('Gastos Gerais'!$F$4:$F$1005='Gastos das Atividades'!$B32),-('Gastos das Atividades'!BA$3&gt;='Gastos Gerais'!$D$4:$D$1005),-('Gastos das Atividades'!BA$3&lt;='Gastos Gerais'!$E$4:$E$1005),-('Gastos Gerais'!$C$4:$C$1005)))</f>
        <v>0</v>
      </c>
      <c r="BB32" s="74">
        <f>IF($B32="",0,SUMPRODUCT(-('Gastos Gerais'!$F$4:$F$1005='Gastos das Atividades'!$B32),-('Gastos das Atividades'!BB$3&gt;='Gastos Gerais'!$D$4:$D$1005),-('Gastos das Atividades'!BB$3&lt;='Gastos Gerais'!$E$4:$E$1005),-('Gastos Gerais'!$C$4:$C$1005)))</f>
        <v>0</v>
      </c>
      <c r="BC32" s="74">
        <f>IF($B32="",0,SUMPRODUCT(-('Gastos Gerais'!$F$4:$F$1005='Gastos das Atividades'!$B32),-('Gastos das Atividades'!BC$3&gt;='Gastos Gerais'!$D$4:$D$1005),-('Gastos das Atividades'!BC$3&lt;='Gastos Gerais'!$E$4:$E$1005),-('Gastos Gerais'!$C$4:$C$1005)))</f>
        <v>0</v>
      </c>
      <c r="BD32" s="74">
        <f>IF($B32="",0,SUMPRODUCT(-('Gastos Gerais'!$F$4:$F$1005='Gastos das Atividades'!$B32),-('Gastos das Atividades'!BD$3&gt;='Gastos Gerais'!$D$4:$D$1005),-('Gastos das Atividades'!BD$3&lt;='Gastos Gerais'!$E$4:$E$1005),-('Gastos Gerais'!$C$4:$C$1005)))</f>
        <v>0</v>
      </c>
      <c r="BE32" s="74">
        <f>IF($B32="",0,SUMPRODUCT(-('Gastos Gerais'!$F$4:$F$1005='Gastos das Atividades'!$B32),-('Gastos das Atividades'!BE$3&gt;='Gastos Gerais'!$D$4:$D$1005),-('Gastos das Atividades'!BE$3&lt;='Gastos Gerais'!$E$4:$E$1005),-('Gastos Gerais'!$C$4:$C$1005)))</f>
        <v>0</v>
      </c>
      <c r="BF32" s="74">
        <f>IF($B32="",0,SUMPRODUCT(-('Gastos Gerais'!$F$4:$F$1005='Gastos das Atividades'!$B32),-('Gastos das Atividades'!BF$3&gt;='Gastos Gerais'!$D$4:$D$1005),-('Gastos das Atividades'!BF$3&lt;='Gastos Gerais'!$E$4:$E$1005),-('Gastos Gerais'!$C$4:$C$1005)))</f>
        <v>0</v>
      </c>
      <c r="BG32" s="74">
        <f>IF($B32="",0,SUMPRODUCT(-('Gastos Gerais'!$F$4:$F$1005='Gastos das Atividades'!$B32),-('Gastos das Atividades'!BG$3&gt;='Gastos Gerais'!$D$4:$D$1005),-('Gastos das Atividades'!BG$3&lt;='Gastos Gerais'!$E$4:$E$1005),-('Gastos Gerais'!$C$4:$C$1005)))</f>
        <v>0</v>
      </c>
      <c r="BH32" s="74">
        <f>IF($B32="",0,SUMPRODUCT(-('Gastos Gerais'!$F$4:$F$1005='Gastos das Atividades'!$B32),-('Gastos das Atividades'!BH$3&gt;='Gastos Gerais'!$D$4:$D$1005),-('Gastos das Atividades'!BH$3&lt;='Gastos Gerais'!$E$4:$E$1005),-('Gastos Gerais'!$C$4:$C$1005)))</f>
        <v>0</v>
      </c>
      <c r="BI32" s="74">
        <f>IF($B32="",0,SUMPRODUCT(-('Gastos Gerais'!$F$4:$F$1005='Gastos das Atividades'!$B32),-('Gastos das Atividades'!BI$3&gt;='Gastos Gerais'!$D$4:$D$1005),-('Gastos das Atividades'!BI$3&lt;='Gastos Gerais'!$E$4:$E$1005),-('Gastos Gerais'!$C$4:$C$1005)))</f>
        <v>0</v>
      </c>
      <c r="BJ32" s="74">
        <f>IF($B32="",0,SUMPRODUCT(-('Gastos Gerais'!$F$4:$F$1005='Gastos das Atividades'!$B32),-('Gastos das Atividades'!BJ$3&gt;='Gastos Gerais'!$D$4:$D$1005),-('Gastos das Atividades'!BJ$3&lt;='Gastos Gerais'!$E$4:$E$1005),-('Gastos Gerais'!$C$4:$C$1005)))</f>
        <v>0</v>
      </c>
      <c r="BK32" s="74">
        <f>IF($B32="",0,SUMPRODUCT(-('Gastos Gerais'!$F$4:$F$1005='Gastos das Atividades'!$B32),-('Gastos das Atividades'!BK$3&gt;='Gastos Gerais'!$D$4:$D$1005),-('Gastos das Atividades'!BK$3&lt;='Gastos Gerais'!$E$4:$E$1005),-('Gastos Gerais'!$C$4:$C$1005)))</f>
        <v>0</v>
      </c>
      <c r="BL32" s="74">
        <f>IF($B32="",0,SUMPRODUCT(-('Gastos Gerais'!$F$4:$F$1005='Gastos das Atividades'!$B32),-('Gastos das Atividades'!BL$3&gt;='Gastos Gerais'!$D$4:$D$1005),-('Gastos das Atividades'!BL$3&lt;='Gastos Gerais'!$E$4:$E$1005),-('Gastos Gerais'!$C$4:$C$1005)))</f>
        <v>0</v>
      </c>
      <c r="BM32" s="74">
        <f>IF($B32="",0,SUMPRODUCT(-('Gastos Gerais'!$F$4:$F$1005='Gastos das Atividades'!$B32),-('Gastos das Atividades'!BM$3&gt;='Gastos Gerais'!$D$4:$D$1005),-('Gastos das Atividades'!BM$3&lt;='Gastos Gerais'!$E$4:$E$1005),-('Gastos Gerais'!$C$4:$C$1005)))</f>
        <v>0</v>
      </c>
      <c r="BN32" s="74">
        <f>IF($B32="",0,SUMPRODUCT(-('Gastos Gerais'!$F$4:$F$1005='Gastos das Atividades'!$B32),-('Gastos das Atividades'!BN$3&gt;='Gastos Gerais'!$D$4:$D$1005),-('Gastos das Atividades'!BN$3&lt;='Gastos Gerais'!$E$4:$E$1005),-('Gastos Gerais'!$C$4:$C$1005)))</f>
        <v>0</v>
      </c>
      <c r="BO32" s="74">
        <f>IF($B32="",0,SUMPRODUCT(-('Gastos Gerais'!$F$4:$F$1005='Gastos das Atividades'!$B32),-('Gastos das Atividades'!BO$3&gt;='Gastos Gerais'!$D$4:$D$1005),-('Gastos das Atividades'!BO$3&lt;='Gastos Gerais'!$E$4:$E$1005),-('Gastos Gerais'!$C$4:$C$1005)))</f>
        <v>0</v>
      </c>
      <c r="BP32" s="74">
        <f>IF($B32="",0,SUMPRODUCT(-('Gastos Gerais'!$F$4:$F$1005='Gastos das Atividades'!$B32),-('Gastos das Atividades'!BP$3&gt;='Gastos Gerais'!$D$4:$D$1005),-('Gastos das Atividades'!BP$3&lt;='Gastos Gerais'!$E$4:$E$1005),-('Gastos Gerais'!$C$4:$C$1005)))</f>
        <v>0</v>
      </c>
      <c r="BQ32" s="74">
        <f>IF($B32="",0,SUMPRODUCT(-('Gastos Gerais'!$F$4:$F$1005='Gastos das Atividades'!$B32),-('Gastos das Atividades'!BQ$3&gt;='Gastos Gerais'!$D$4:$D$1005),-('Gastos das Atividades'!BQ$3&lt;='Gastos Gerais'!$E$4:$E$1005),-('Gastos Gerais'!$C$4:$C$1005)))</f>
        <v>0</v>
      </c>
      <c r="BR32" s="74">
        <f>IF($B32="",0,SUMPRODUCT(-('Gastos Gerais'!$F$4:$F$1005='Gastos das Atividades'!$B32),-('Gastos das Atividades'!BR$3&gt;='Gastos Gerais'!$D$4:$D$1005),-('Gastos das Atividades'!BR$3&lt;='Gastos Gerais'!$E$4:$E$1005),-('Gastos Gerais'!$C$4:$C$1005)))</f>
        <v>0</v>
      </c>
      <c r="BS32" s="74">
        <f>IF($B32="",0,SUMPRODUCT(-('Gastos Gerais'!$F$4:$F$1005='Gastos das Atividades'!$B32),-('Gastos das Atividades'!BS$3&gt;='Gastos Gerais'!$D$4:$D$1005),-('Gastos das Atividades'!BS$3&lt;='Gastos Gerais'!$E$4:$E$1005),-('Gastos Gerais'!$C$4:$C$1005)))</f>
        <v>0</v>
      </c>
      <c r="BT32" s="74">
        <f>IF($B32="",0,SUMPRODUCT(-('Gastos Gerais'!$F$4:$F$1005='Gastos das Atividades'!$B32),-('Gastos das Atividades'!BT$3&gt;='Gastos Gerais'!$D$4:$D$1005),-('Gastos das Atividades'!BT$3&lt;='Gastos Gerais'!$E$4:$E$1005),-('Gastos Gerais'!$C$4:$C$1005)))</f>
        <v>0</v>
      </c>
      <c r="BU32" s="74">
        <f>IF($B32="",0,SUMPRODUCT(-('Gastos Gerais'!$F$4:$F$1005='Gastos das Atividades'!$B32),-('Gastos das Atividades'!BU$3&gt;='Gastos Gerais'!$D$4:$D$1005),-('Gastos das Atividades'!BU$3&lt;='Gastos Gerais'!$E$4:$E$1005),-('Gastos Gerais'!$C$4:$C$1005)))</f>
        <v>0</v>
      </c>
      <c r="BV32" s="74">
        <f>IF($B32="",0,SUMPRODUCT(-('Gastos Gerais'!$F$4:$F$1005='Gastos das Atividades'!$B32),-('Gastos das Atividades'!BV$3&gt;='Gastos Gerais'!$D$4:$D$1005),-('Gastos das Atividades'!BV$3&lt;='Gastos Gerais'!$E$4:$E$1005),-('Gastos Gerais'!$C$4:$C$1005)))</f>
        <v>0</v>
      </c>
      <c r="BW32" s="74">
        <f>IF($B32="",0,SUMPRODUCT(-('Gastos Gerais'!$F$4:$F$1005='Gastos das Atividades'!$B32),-('Gastos das Atividades'!BW$3&gt;='Gastos Gerais'!$D$4:$D$1005),-('Gastos das Atividades'!BW$3&lt;='Gastos Gerais'!$E$4:$E$1005),-('Gastos Gerais'!$C$4:$C$1005)))</f>
        <v>0</v>
      </c>
      <c r="BX32" s="74">
        <f>IF($B32="",0,SUMPRODUCT(-('Gastos Gerais'!$F$4:$F$1005='Gastos das Atividades'!$B32),-('Gastos das Atividades'!BX$3&gt;='Gastos Gerais'!$D$4:$D$1005),-('Gastos das Atividades'!BX$3&lt;='Gastos Gerais'!$E$4:$E$1005),-('Gastos Gerais'!$C$4:$C$1005)))</f>
        <v>0</v>
      </c>
    </row>
    <row r="33" spans="1:76" ht="13.5" hidden="1" thickBot="1" x14ac:dyDescent="0.25">
      <c r="A33" s="141">
        <v>30</v>
      </c>
      <c r="B33" s="159"/>
      <c r="C33" s="301">
        <v>0</v>
      </c>
      <c r="D33" s="352">
        <f>SUMIFS($Q33:$BX33,$Q$3:$BX$3,"&gt;="&amp;E$3,$Q$3:$BX$3,"&lt;"&amp;(DATE(YEAR(E$3)+1,1,1)-1))</f>
        <v>0</v>
      </c>
      <c r="E33" s="139">
        <f t="shared" si="10"/>
        <v>0</v>
      </c>
      <c r="F33" s="74">
        <f t="shared" si="2"/>
        <v>0</v>
      </c>
      <c r="G33" s="74">
        <f t="shared" si="2"/>
        <v>0</v>
      </c>
      <c r="H33" s="74">
        <f t="shared" si="2"/>
        <v>0</v>
      </c>
      <c r="I33" s="74">
        <f t="shared" si="2"/>
        <v>0</v>
      </c>
      <c r="J33" s="140">
        <f t="shared" si="3"/>
        <v>0</v>
      </c>
      <c r="K33" s="77">
        <f t="shared" si="4"/>
        <v>0</v>
      </c>
      <c r="L33" s="77">
        <f t="shared" si="5"/>
        <v>0</v>
      </c>
      <c r="M33" s="77">
        <f t="shared" si="6"/>
        <v>0</v>
      </c>
      <c r="N33" s="77">
        <f t="shared" si="11"/>
        <v>0</v>
      </c>
      <c r="O33" s="77">
        <f t="shared" si="12"/>
        <v>0</v>
      </c>
      <c r="P33" s="205">
        <f t="shared" si="8"/>
        <v>0</v>
      </c>
      <c r="Q33" s="74">
        <f>IF($B33="",0,SUMPRODUCT(-('Gastos Gerais'!$F$4:$F$1005='Gastos das Atividades'!$B33),-('Gastos das Atividades'!Q$3&gt;='Gastos Gerais'!$D$4:$D$1005),-('Gastos das Atividades'!Q$3&lt;='Gastos Gerais'!$E$4:$E$1005),-('Gastos Gerais'!$C$4:$C$1005)))</f>
        <v>0</v>
      </c>
      <c r="R33" s="74">
        <f>IF($B33="",0,SUMPRODUCT(-('Gastos Gerais'!$F$4:$F$1005='Gastos das Atividades'!$B33),-('Gastos das Atividades'!R$3&gt;='Gastos Gerais'!$D$4:$D$1005),-('Gastos das Atividades'!R$3&lt;='Gastos Gerais'!$E$4:$E$1005),-('Gastos Gerais'!$C$4:$C$1005)))</f>
        <v>0</v>
      </c>
      <c r="S33" s="74">
        <f>IF($B33="",0,SUMPRODUCT(-('Gastos Gerais'!$F$4:$F$1005='Gastos das Atividades'!$B33),-('Gastos das Atividades'!S$3&gt;='Gastos Gerais'!$D$4:$D$1005),-('Gastos das Atividades'!S$3&lt;='Gastos Gerais'!$E$4:$E$1005),-('Gastos Gerais'!$C$4:$C$1005)))</f>
        <v>0</v>
      </c>
      <c r="T33" s="74">
        <f>IF($B33="",0,SUMPRODUCT(-('Gastos Gerais'!$F$4:$F$1005='Gastos das Atividades'!$B33),-('Gastos das Atividades'!T$3&gt;='Gastos Gerais'!$D$4:$D$1005),-('Gastos das Atividades'!T$3&lt;='Gastos Gerais'!$E$4:$E$1005),-('Gastos Gerais'!$C$4:$C$1005)))</f>
        <v>0</v>
      </c>
      <c r="U33" s="74">
        <f>IF($B33="",0,SUMPRODUCT(-('Gastos Gerais'!$F$4:$F$1005='Gastos das Atividades'!$B33),-('Gastos das Atividades'!U$3&gt;='Gastos Gerais'!$D$4:$D$1005),-('Gastos das Atividades'!U$3&lt;='Gastos Gerais'!$E$4:$E$1005),-('Gastos Gerais'!$C$4:$C$1005)))</f>
        <v>0</v>
      </c>
      <c r="V33" s="74">
        <f>IF($B33="",0,SUMPRODUCT(-('Gastos Gerais'!$F$4:$F$1005='Gastos das Atividades'!$B33),-('Gastos das Atividades'!V$3&gt;='Gastos Gerais'!$D$4:$D$1005),-('Gastos das Atividades'!V$3&lt;='Gastos Gerais'!$E$4:$E$1005),-('Gastos Gerais'!$C$4:$C$1005)))</f>
        <v>0</v>
      </c>
      <c r="W33" s="74">
        <f>IF($B33="",0,SUMPRODUCT(-('Gastos Gerais'!$F$4:$F$1005='Gastos das Atividades'!$B33),-('Gastos das Atividades'!W$3&gt;='Gastos Gerais'!$D$4:$D$1005),-('Gastos das Atividades'!W$3&lt;='Gastos Gerais'!$E$4:$E$1005),-('Gastos Gerais'!$C$4:$C$1005)))</f>
        <v>0</v>
      </c>
      <c r="X33" s="74">
        <f>IF($B33="",0,SUMPRODUCT(-('Gastos Gerais'!$F$4:$F$1005='Gastos das Atividades'!$B33),-('Gastos das Atividades'!X$3&gt;='Gastos Gerais'!$D$4:$D$1005),-('Gastos das Atividades'!X$3&lt;='Gastos Gerais'!$E$4:$E$1005),-('Gastos Gerais'!$C$4:$C$1005)))</f>
        <v>0</v>
      </c>
      <c r="Y33" s="74">
        <f>IF($B33="",0,SUMPRODUCT(-('Gastos Gerais'!$F$4:$F$1005='Gastos das Atividades'!$B33),-('Gastos das Atividades'!Y$3&gt;='Gastos Gerais'!$D$4:$D$1005),-('Gastos das Atividades'!Y$3&lt;='Gastos Gerais'!$E$4:$E$1005),-('Gastos Gerais'!$C$4:$C$1005)))</f>
        <v>0</v>
      </c>
      <c r="Z33" s="74">
        <f>IF($B33="",0,SUMPRODUCT(-('Gastos Gerais'!$F$4:$F$1005='Gastos das Atividades'!$B33),-('Gastos das Atividades'!Z$3&gt;='Gastos Gerais'!$D$4:$D$1005),-('Gastos das Atividades'!Z$3&lt;='Gastos Gerais'!$E$4:$E$1005),-('Gastos Gerais'!$C$4:$C$1005)))</f>
        <v>0</v>
      </c>
      <c r="AA33" s="74">
        <f>IF($B33="",0,SUMPRODUCT(-('Gastos Gerais'!$F$4:$F$1005='Gastos das Atividades'!$B33),-('Gastos das Atividades'!AA$3&gt;='Gastos Gerais'!$D$4:$D$1005),-('Gastos das Atividades'!AA$3&lt;='Gastos Gerais'!$E$4:$E$1005),-('Gastos Gerais'!$C$4:$C$1005)))</f>
        <v>0</v>
      </c>
      <c r="AB33" s="74">
        <f>IF($B33="",0,SUMPRODUCT(-('Gastos Gerais'!$F$4:$F$1005='Gastos das Atividades'!$B33),-('Gastos das Atividades'!AB$3&gt;='Gastos Gerais'!$D$4:$D$1005),-('Gastos das Atividades'!AB$3&lt;='Gastos Gerais'!$E$4:$E$1005),-('Gastos Gerais'!$C$4:$C$1005)))</f>
        <v>0</v>
      </c>
      <c r="AC33" s="74">
        <f>IF($B33="",0,SUMPRODUCT(-('Gastos Gerais'!$F$4:$F$1005='Gastos das Atividades'!$B33),-('Gastos das Atividades'!AC$3&gt;='Gastos Gerais'!$D$4:$D$1005),-('Gastos das Atividades'!AC$3&lt;='Gastos Gerais'!$E$4:$E$1005),-('Gastos Gerais'!$C$4:$C$1005)))</f>
        <v>0</v>
      </c>
      <c r="AD33" s="74">
        <f>IF($B33="",0,SUMPRODUCT(-('Gastos Gerais'!$F$4:$F$1005='Gastos das Atividades'!$B33),-('Gastos das Atividades'!AD$3&gt;='Gastos Gerais'!$D$4:$D$1005),-('Gastos das Atividades'!AD$3&lt;='Gastos Gerais'!$E$4:$E$1005),-('Gastos Gerais'!$C$4:$C$1005)))</f>
        <v>0</v>
      </c>
      <c r="AE33" s="74">
        <f>IF($B33="",0,SUMPRODUCT(-('Gastos Gerais'!$F$4:$F$1005='Gastos das Atividades'!$B33),-('Gastos das Atividades'!AE$3&gt;='Gastos Gerais'!$D$4:$D$1005),-('Gastos das Atividades'!AE$3&lt;='Gastos Gerais'!$E$4:$E$1005),-('Gastos Gerais'!$C$4:$C$1005)))</f>
        <v>0</v>
      </c>
      <c r="AF33" s="74">
        <f>IF($B33="",0,SUMPRODUCT(-('Gastos Gerais'!$F$4:$F$1005='Gastos das Atividades'!$B33),-('Gastos das Atividades'!AF$3&gt;='Gastos Gerais'!$D$4:$D$1005),-('Gastos das Atividades'!AF$3&lt;='Gastos Gerais'!$E$4:$E$1005),-('Gastos Gerais'!$C$4:$C$1005)))</f>
        <v>0</v>
      </c>
      <c r="AG33" s="74">
        <f>IF($B33="",0,SUMPRODUCT(-('Gastos Gerais'!$F$4:$F$1005='Gastos das Atividades'!$B33),-('Gastos das Atividades'!AG$3&gt;='Gastos Gerais'!$D$4:$D$1005),-('Gastos das Atividades'!AG$3&lt;='Gastos Gerais'!$E$4:$E$1005),-('Gastos Gerais'!$C$4:$C$1005)))</f>
        <v>0</v>
      </c>
      <c r="AH33" s="74">
        <f>IF($B33="",0,SUMPRODUCT(-('Gastos Gerais'!$F$4:$F$1005='Gastos das Atividades'!$B33),-('Gastos das Atividades'!AH$3&gt;='Gastos Gerais'!$D$4:$D$1005),-('Gastos das Atividades'!AH$3&lt;='Gastos Gerais'!$E$4:$E$1005),-('Gastos Gerais'!$C$4:$C$1005)))</f>
        <v>0</v>
      </c>
      <c r="AI33" s="74">
        <f>IF($B33="",0,SUMPRODUCT(-('Gastos Gerais'!$F$4:$F$1005='Gastos das Atividades'!$B33),-('Gastos das Atividades'!AI$3&gt;='Gastos Gerais'!$D$4:$D$1005),-('Gastos das Atividades'!AI$3&lt;='Gastos Gerais'!$E$4:$E$1005),-('Gastos Gerais'!$C$4:$C$1005)))</f>
        <v>0</v>
      </c>
      <c r="AJ33" s="74">
        <f>IF($B33="",0,SUMPRODUCT(-('Gastos Gerais'!$F$4:$F$1005='Gastos das Atividades'!$B33),-('Gastos das Atividades'!AJ$3&gt;='Gastos Gerais'!$D$4:$D$1005),-('Gastos das Atividades'!AJ$3&lt;='Gastos Gerais'!$E$4:$E$1005),-('Gastos Gerais'!$C$4:$C$1005)))</f>
        <v>0</v>
      </c>
      <c r="AK33" s="74">
        <f>IF($B33="",0,SUMPRODUCT(-('Gastos Gerais'!$F$4:$F$1005='Gastos das Atividades'!$B33),-('Gastos das Atividades'!AK$3&gt;='Gastos Gerais'!$D$4:$D$1005),-('Gastos das Atividades'!AK$3&lt;='Gastos Gerais'!$E$4:$E$1005),-('Gastos Gerais'!$C$4:$C$1005)))</f>
        <v>0</v>
      </c>
      <c r="AL33" s="74">
        <f>IF($B33="",0,SUMPRODUCT(-('Gastos Gerais'!$F$4:$F$1005='Gastos das Atividades'!$B33),-('Gastos das Atividades'!AL$3&gt;='Gastos Gerais'!$D$4:$D$1005),-('Gastos das Atividades'!AL$3&lt;='Gastos Gerais'!$E$4:$E$1005),-('Gastos Gerais'!$C$4:$C$1005)))</f>
        <v>0</v>
      </c>
      <c r="AM33" s="74">
        <f>IF($B33="",0,SUMPRODUCT(-('Gastos Gerais'!$F$4:$F$1005='Gastos das Atividades'!$B33),-('Gastos das Atividades'!AM$3&gt;='Gastos Gerais'!$D$4:$D$1005),-('Gastos das Atividades'!AM$3&lt;='Gastos Gerais'!$E$4:$E$1005),-('Gastos Gerais'!$C$4:$C$1005)))</f>
        <v>0</v>
      </c>
      <c r="AN33" s="74">
        <f>IF($B33="",0,SUMPRODUCT(-('Gastos Gerais'!$F$4:$F$1005='Gastos das Atividades'!$B33),-('Gastos das Atividades'!AN$3&gt;='Gastos Gerais'!$D$4:$D$1005),-('Gastos das Atividades'!AN$3&lt;='Gastos Gerais'!$E$4:$E$1005),-('Gastos Gerais'!$C$4:$C$1005)))</f>
        <v>0</v>
      </c>
      <c r="AO33" s="74">
        <f>IF($B33="",0,SUMPRODUCT(-('Gastos Gerais'!$F$4:$F$1005='Gastos das Atividades'!$B33),-('Gastos das Atividades'!AO$3&gt;='Gastos Gerais'!$D$4:$D$1005),-('Gastos das Atividades'!AO$3&lt;='Gastos Gerais'!$E$4:$E$1005),-('Gastos Gerais'!$C$4:$C$1005)))</f>
        <v>0</v>
      </c>
      <c r="AP33" s="74">
        <f>IF($B33="",0,SUMPRODUCT(-('Gastos Gerais'!$F$4:$F$1005='Gastos das Atividades'!$B33),-('Gastos das Atividades'!AP$3&gt;='Gastos Gerais'!$D$4:$D$1005),-('Gastos das Atividades'!AP$3&lt;='Gastos Gerais'!$E$4:$E$1005),-('Gastos Gerais'!$C$4:$C$1005)))</f>
        <v>0</v>
      </c>
      <c r="AQ33" s="74">
        <f>IF($B33="",0,SUMPRODUCT(-('Gastos Gerais'!$F$4:$F$1005='Gastos das Atividades'!$B33),-('Gastos das Atividades'!AQ$3&gt;='Gastos Gerais'!$D$4:$D$1005),-('Gastos das Atividades'!AQ$3&lt;='Gastos Gerais'!$E$4:$E$1005),-('Gastos Gerais'!$C$4:$C$1005)))</f>
        <v>0</v>
      </c>
      <c r="AR33" s="74">
        <f>IF($B33="",0,SUMPRODUCT(-('Gastos Gerais'!$F$4:$F$1005='Gastos das Atividades'!$B33),-('Gastos das Atividades'!AR$3&gt;='Gastos Gerais'!$D$4:$D$1005),-('Gastos das Atividades'!AR$3&lt;='Gastos Gerais'!$E$4:$E$1005),-('Gastos Gerais'!$C$4:$C$1005)))</f>
        <v>0</v>
      </c>
      <c r="AS33" s="74">
        <f>IF($B33="",0,SUMPRODUCT(-('Gastos Gerais'!$F$4:$F$1005='Gastos das Atividades'!$B33),-('Gastos das Atividades'!AS$3&gt;='Gastos Gerais'!$D$4:$D$1005),-('Gastos das Atividades'!AS$3&lt;='Gastos Gerais'!$E$4:$E$1005),-('Gastos Gerais'!$C$4:$C$1005)))</f>
        <v>0</v>
      </c>
      <c r="AT33" s="74">
        <f>IF($B33="",0,SUMPRODUCT(-('Gastos Gerais'!$F$4:$F$1005='Gastos das Atividades'!$B33),-('Gastos das Atividades'!AT$3&gt;='Gastos Gerais'!$D$4:$D$1005),-('Gastos das Atividades'!AT$3&lt;='Gastos Gerais'!$E$4:$E$1005),-('Gastos Gerais'!$C$4:$C$1005)))</f>
        <v>0</v>
      </c>
      <c r="AU33" s="74">
        <f>IF($B33="",0,SUMPRODUCT(-('Gastos Gerais'!$F$4:$F$1005='Gastos das Atividades'!$B33),-('Gastos das Atividades'!AU$3&gt;='Gastos Gerais'!$D$4:$D$1005),-('Gastos das Atividades'!AU$3&lt;='Gastos Gerais'!$E$4:$E$1005),-('Gastos Gerais'!$C$4:$C$1005)))</f>
        <v>0</v>
      </c>
      <c r="AV33" s="74">
        <f>IF($B33="",0,SUMPRODUCT(-('Gastos Gerais'!$F$4:$F$1005='Gastos das Atividades'!$B33),-('Gastos das Atividades'!AV$3&gt;='Gastos Gerais'!$D$4:$D$1005),-('Gastos das Atividades'!AV$3&lt;='Gastos Gerais'!$E$4:$E$1005),-('Gastos Gerais'!$C$4:$C$1005)))</f>
        <v>0</v>
      </c>
      <c r="AW33" s="74">
        <f>IF($B33="",0,SUMPRODUCT(-('Gastos Gerais'!$F$4:$F$1005='Gastos das Atividades'!$B33),-('Gastos das Atividades'!AW$3&gt;='Gastos Gerais'!$D$4:$D$1005),-('Gastos das Atividades'!AW$3&lt;='Gastos Gerais'!$E$4:$E$1005),-('Gastos Gerais'!$C$4:$C$1005)))</f>
        <v>0</v>
      </c>
      <c r="AX33" s="74">
        <f>IF($B33="",0,SUMPRODUCT(-('Gastos Gerais'!$F$4:$F$1005='Gastos das Atividades'!$B33),-('Gastos das Atividades'!AX$3&gt;='Gastos Gerais'!$D$4:$D$1005),-('Gastos das Atividades'!AX$3&lt;='Gastos Gerais'!$E$4:$E$1005),-('Gastos Gerais'!$C$4:$C$1005)))</f>
        <v>0</v>
      </c>
      <c r="AY33" s="74">
        <f>IF($B33="",0,SUMPRODUCT(-('Gastos Gerais'!$F$4:$F$1005='Gastos das Atividades'!$B33),-('Gastos das Atividades'!AY$3&gt;='Gastos Gerais'!$D$4:$D$1005),-('Gastos das Atividades'!AY$3&lt;='Gastos Gerais'!$E$4:$E$1005),-('Gastos Gerais'!$C$4:$C$1005)))</f>
        <v>0</v>
      </c>
      <c r="AZ33" s="74">
        <f>IF($B33="",0,SUMPRODUCT(-('Gastos Gerais'!$F$4:$F$1005='Gastos das Atividades'!$B33),-('Gastos das Atividades'!AZ$3&gt;='Gastos Gerais'!$D$4:$D$1005),-('Gastos das Atividades'!AZ$3&lt;='Gastos Gerais'!$E$4:$E$1005),-('Gastos Gerais'!$C$4:$C$1005)))</f>
        <v>0</v>
      </c>
      <c r="BA33" s="74">
        <f>IF($B33="",0,SUMPRODUCT(-('Gastos Gerais'!$F$4:$F$1005='Gastos das Atividades'!$B33),-('Gastos das Atividades'!BA$3&gt;='Gastos Gerais'!$D$4:$D$1005),-('Gastos das Atividades'!BA$3&lt;='Gastos Gerais'!$E$4:$E$1005),-('Gastos Gerais'!$C$4:$C$1005)))</f>
        <v>0</v>
      </c>
      <c r="BB33" s="74">
        <f>IF($B33="",0,SUMPRODUCT(-('Gastos Gerais'!$F$4:$F$1005='Gastos das Atividades'!$B33),-('Gastos das Atividades'!BB$3&gt;='Gastos Gerais'!$D$4:$D$1005),-('Gastos das Atividades'!BB$3&lt;='Gastos Gerais'!$E$4:$E$1005),-('Gastos Gerais'!$C$4:$C$1005)))</f>
        <v>0</v>
      </c>
      <c r="BC33" s="74">
        <f>IF($B33="",0,SUMPRODUCT(-('Gastos Gerais'!$F$4:$F$1005='Gastos das Atividades'!$B33),-('Gastos das Atividades'!BC$3&gt;='Gastos Gerais'!$D$4:$D$1005),-('Gastos das Atividades'!BC$3&lt;='Gastos Gerais'!$E$4:$E$1005),-('Gastos Gerais'!$C$4:$C$1005)))</f>
        <v>0</v>
      </c>
      <c r="BD33" s="74">
        <f>IF($B33="",0,SUMPRODUCT(-('Gastos Gerais'!$F$4:$F$1005='Gastos das Atividades'!$B33),-('Gastos das Atividades'!BD$3&gt;='Gastos Gerais'!$D$4:$D$1005),-('Gastos das Atividades'!BD$3&lt;='Gastos Gerais'!$E$4:$E$1005),-('Gastos Gerais'!$C$4:$C$1005)))</f>
        <v>0</v>
      </c>
      <c r="BE33" s="74">
        <f>IF($B33="",0,SUMPRODUCT(-('Gastos Gerais'!$F$4:$F$1005='Gastos das Atividades'!$B33),-('Gastos das Atividades'!BE$3&gt;='Gastos Gerais'!$D$4:$D$1005),-('Gastos das Atividades'!BE$3&lt;='Gastos Gerais'!$E$4:$E$1005),-('Gastos Gerais'!$C$4:$C$1005)))</f>
        <v>0</v>
      </c>
      <c r="BF33" s="74">
        <f>IF($B33="",0,SUMPRODUCT(-('Gastos Gerais'!$F$4:$F$1005='Gastos das Atividades'!$B33),-('Gastos das Atividades'!BF$3&gt;='Gastos Gerais'!$D$4:$D$1005),-('Gastos das Atividades'!BF$3&lt;='Gastos Gerais'!$E$4:$E$1005),-('Gastos Gerais'!$C$4:$C$1005)))</f>
        <v>0</v>
      </c>
      <c r="BG33" s="74">
        <f>IF($B33="",0,SUMPRODUCT(-('Gastos Gerais'!$F$4:$F$1005='Gastos das Atividades'!$B33),-('Gastos das Atividades'!BG$3&gt;='Gastos Gerais'!$D$4:$D$1005),-('Gastos das Atividades'!BG$3&lt;='Gastos Gerais'!$E$4:$E$1005),-('Gastos Gerais'!$C$4:$C$1005)))</f>
        <v>0</v>
      </c>
      <c r="BH33" s="74">
        <f>IF($B33="",0,SUMPRODUCT(-('Gastos Gerais'!$F$4:$F$1005='Gastos das Atividades'!$B33),-('Gastos das Atividades'!BH$3&gt;='Gastos Gerais'!$D$4:$D$1005),-('Gastos das Atividades'!BH$3&lt;='Gastos Gerais'!$E$4:$E$1005),-('Gastos Gerais'!$C$4:$C$1005)))</f>
        <v>0</v>
      </c>
      <c r="BI33" s="74">
        <f>IF($B33="",0,SUMPRODUCT(-('Gastos Gerais'!$F$4:$F$1005='Gastos das Atividades'!$B33),-('Gastos das Atividades'!BI$3&gt;='Gastos Gerais'!$D$4:$D$1005),-('Gastos das Atividades'!BI$3&lt;='Gastos Gerais'!$E$4:$E$1005),-('Gastos Gerais'!$C$4:$C$1005)))</f>
        <v>0</v>
      </c>
      <c r="BJ33" s="74">
        <f>IF($B33="",0,SUMPRODUCT(-('Gastos Gerais'!$F$4:$F$1005='Gastos das Atividades'!$B33),-('Gastos das Atividades'!BJ$3&gt;='Gastos Gerais'!$D$4:$D$1005),-('Gastos das Atividades'!BJ$3&lt;='Gastos Gerais'!$E$4:$E$1005),-('Gastos Gerais'!$C$4:$C$1005)))</f>
        <v>0</v>
      </c>
      <c r="BK33" s="74">
        <f>IF($B33="",0,SUMPRODUCT(-('Gastos Gerais'!$F$4:$F$1005='Gastos das Atividades'!$B33),-('Gastos das Atividades'!BK$3&gt;='Gastos Gerais'!$D$4:$D$1005),-('Gastos das Atividades'!BK$3&lt;='Gastos Gerais'!$E$4:$E$1005),-('Gastos Gerais'!$C$4:$C$1005)))</f>
        <v>0</v>
      </c>
      <c r="BL33" s="74">
        <f>IF($B33="",0,SUMPRODUCT(-('Gastos Gerais'!$F$4:$F$1005='Gastos das Atividades'!$B33),-('Gastos das Atividades'!BL$3&gt;='Gastos Gerais'!$D$4:$D$1005),-('Gastos das Atividades'!BL$3&lt;='Gastos Gerais'!$E$4:$E$1005),-('Gastos Gerais'!$C$4:$C$1005)))</f>
        <v>0</v>
      </c>
      <c r="BM33" s="74">
        <f>IF($B33="",0,SUMPRODUCT(-('Gastos Gerais'!$F$4:$F$1005='Gastos das Atividades'!$B33),-('Gastos das Atividades'!BM$3&gt;='Gastos Gerais'!$D$4:$D$1005),-('Gastos das Atividades'!BM$3&lt;='Gastos Gerais'!$E$4:$E$1005),-('Gastos Gerais'!$C$4:$C$1005)))</f>
        <v>0</v>
      </c>
      <c r="BN33" s="74">
        <f>IF($B33="",0,SUMPRODUCT(-('Gastos Gerais'!$F$4:$F$1005='Gastos das Atividades'!$B33),-('Gastos das Atividades'!BN$3&gt;='Gastos Gerais'!$D$4:$D$1005),-('Gastos das Atividades'!BN$3&lt;='Gastos Gerais'!$E$4:$E$1005),-('Gastos Gerais'!$C$4:$C$1005)))</f>
        <v>0</v>
      </c>
      <c r="BO33" s="74">
        <f>IF($B33="",0,SUMPRODUCT(-('Gastos Gerais'!$F$4:$F$1005='Gastos das Atividades'!$B33),-('Gastos das Atividades'!BO$3&gt;='Gastos Gerais'!$D$4:$D$1005),-('Gastos das Atividades'!BO$3&lt;='Gastos Gerais'!$E$4:$E$1005),-('Gastos Gerais'!$C$4:$C$1005)))</f>
        <v>0</v>
      </c>
      <c r="BP33" s="74">
        <f>IF($B33="",0,SUMPRODUCT(-('Gastos Gerais'!$F$4:$F$1005='Gastos das Atividades'!$B33),-('Gastos das Atividades'!BP$3&gt;='Gastos Gerais'!$D$4:$D$1005),-('Gastos das Atividades'!BP$3&lt;='Gastos Gerais'!$E$4:$E$1005),-('Gastos Gerais'!$C$4:$C$1005)))</f>
        <v>0</v>
      </c>
      <c r="BQ33" s="74">
        <f>IF($B33="",0,SUMPRODUCT(-('Gastos Gerais'!$F$4:$F$1005='Gastos das Atividades'!$B33),-('Gastos das Atividades'!BQ$3&gt;='Gastos Gerais'!$D$4:$D$1005),-('Gastos das Atividades'!BQ$3&lt;='Gastos Gerais'!$E$4:$E$1005),-('Gastos Gerais'!$C$4:$C$1005)))</f>
        <v>0</v>
      </c>
      <c r="BR33" s="74">
        <f>IF($B33="",0,SUMPRODUCT(-('Gastos Gerais'!$F$4:$F$1005='Gastos das Atividades'!$B33),-('Gastos das Atividades'!BR$3&gt;='Gastos Gerais'!$D$4:$D$1005),-('Gastos das Atividades'!BR$3&lt;='Gastos Gerais'!$E$4:$E$1005),-('Gastos Gerais'!$C$4:$C$1005)))</f>
        <v>0</v>
      </c>
      <c r="BS33" s="74">
        <f>IF($B33="",0,SUMPRODUCT(-('Gastos Gerais'!$F$4:$F$1005='Gastos das Atividades'!$B33),-('Gastos das Atividades'!BS$3&gt;='Gastos Gerais'!$D$4:$D$1005),-('Gastos das Atividades'!BS$3&lt;='Gastos Gerais'!$E$4:$E$1005),-('Gastos Gerais'!$C$4:$C$1005)))</f>
        <v>0</v>
      </c>
      <c r="BT33" s="74">
        <f>IF($B33="",0,SUMPRODUCT(-('Gastos Gerais'!$F$4:$F$1005='Gastos das Atividades'!$B33),-('Gastos das Atividades'!BT$3&gt;='Gastos Gerais'!$D$4:$D$1005),-('Gastos das Atividades'!BT$3&lt;='Gastos Gerais'!$E$4:$E$1005),-('Gastos Gerais'!$C$4:$C$1005)))</f>
        <v>0</v>
      </c>
      <c r="BU33" s="74">
        <f>IF($B33="",0,SUMPRODUCT(-('Gastos Gerais'!$F$4:$F$1005='Gastos das Atividades'!$B33),-('Gastos das Atividades'!BU$3&gt;='Gastos Gerais'!$D$4:$D$1005),-('Gastos das Atividades'!BU$3&lt;='Gastos Gerais'!$E$4:$E$1005),-('Gastos Gerais'!$C$4:$C$1005)))</f>
        <v>0</v>
      </c>
      <c r="BV33" s="74">
        <f>IF($B33="",0,SUMPRODUCT(-('Gastos Gerais'!$F$4:$F$1005='Gastos das Atividades'!$B33),-('Gastos das Atividades'!BV$3&gt;='Gastos Gerais'!$D$4:$D$1005),-('Gastos das Atividades'!BV$3&lt;='Gastos Gerais'!$E$4:$E$1005),-('Gastos Gerais'!$C$4:$C$1005)))</f>
        <v>0</v>
      </c>
      <c r="BW33" s="74">
        <f>IF($B33="",0,SUMPRODUCT(-('Gastos Gerais'!$F$4:$F$1005='Gastos das Atividades'!$B33),-('Gastos das Atividades'!BW$3&gt;='Gastos Gerais'!$D$4:$D$1005),-('Gastos das Atividades'!BW$3&lt;='Gastos Gerais'!$E$4:$E$1005),-('Gastos Gerais'!$C$4:$C$1005)))</f>
        <v>0</v>
      </c>
      <c r="BX33" s="74">
        <f>IF($B33="",0,SUMPRODUCT(-('Gastos Gerais'!$F$4:$F$1005='Gastos das Atividades'!$B33),-('Gastos das Atividades'!BX$3&gt;='Gastos Gerais'!$D$4:$D$1005),-('Gastos das Atividades'!BX$3&lt;='Gastos Gerais'!$E$4:$E$1005),-('Gastos Gerais'!$C$4:$C$1005)))</f>
        <v>0</v>
      </c>
    </row>
    <row r="34" spans="1:76" ht="23.25" customHeight="1" thickBot="1" x14ac:dyDescent="0.25">
      <c r="A34" s="343"/>
      <c r="B34" s="344" t="s">
        <v>61</v>
      </c>
      <c r="C34" s="345">
        <f t="shared" ref="C34:G34" si="13">SUM(C4:C33)</f>
        <v>0</v>
      </c>
      <c r="D34" s="345">
        <f t="shared" si="13"/>
        <v>8685311.379999999</v>
      </c>
      <c r="E34" s="345">
        <f t="shared" si="13"/>
        <v>8685311.379999999</v>
      </c>
      <c r="F34" s="346">
        <f t="shared" si="13"/>
        <v>10076657.210000001</v>
      </c>
      <c r="G34" s="346">
        <f t="shared" si="13"/>
        <v>9304510</v>
      </c>
      <c r="H34" s="346">
        <f t="shared" ref="H34:I34" si="14">SUM(H4:H33)</f>
        <v>9427610</v>
      </c>
      <c r="I34" s="346">
        <f t="shared" si="14"/>
        <v>9539410</v>
      </c>
      <c r="J34" s="347">
        <f>SUM(J4:J33)</f>
        <v>47743178.590000004</v>
      </c>
      <c r="K34" s="348">
        <f t="shared" ref="K34:O34" si="15">SUM(K4:K33)</f>
        <v>0.18191732591971102</v>
      </c>
      <c r="L34" s="348">
        <f t="shared" si="15"/>
        <v>0.21105962165892733</v>
      </c>
      <c r="M34" s="348">
        <f t="shared" si="15"/>
        <v>0.19488668904732009</v>
      </c>
      <c r="N34" s="348">
        <f t="shared" si="15"/>
        <v>0.19746506785735146</v>
      </c>
      <c r="O34" s="348">
        <f t="shared" si="15"/>
        <v>0.19980676364095432</v>
      </c>
      <c r="P34" s="349">
        <f t="shared" si="8"/>
        <v>1</v>
      </c>
      <c r="Q34" s="45">
        <f t="shared" ref="Q34:AU34" si="16">SUBTOTAL(109,Q4:Q33)</f>
        <v>309400</v>
      </c>
      <c r="R34" s="45">
        <f t="shared" si="16"/>
        <v>1446050</v>
      </c>
      <c r="S34" s="45">
        <f t="shared" si="16"/>
        <v>607600</v>
      </c>
      <c r="T34" s="45">
        <f t="shared" si="16"/>
        <v>1288500</v>
      </c>
      <c r="U34" s="45">
        <f t="shared" si="16"/>
        <v>1175161.3799999999</v>
      </c>
      <c r="V34" s="45">
        <f t="shared" si="16"/>
        <v>598500</v>
      </c>
      <c r="W34" s="45">
        <f t="shared" si="16"/>
        <v>630500</v>
      </c>
      <c r="X34" s="45">
        <f t="shared" si="16"/>
        <v>726100</v>
      </c>
      <c r="Y34" s="45">
        <f t="shared" si="16"/>
        <v>630500</v>
      </c>
      <c r="Z34" s="45">
        <f t="shared" si="16"/>
        <v>630500</v>
      </c>
      <c r="AA34" s="45">
        <f t="shared" si="16"/>
        <v>642500</v>
      </c>
      <c r="AB34" s="45">
        <f t="shared" si="16"/>
        <v>630500</v>
      </c>
      <c r="AC34" s="45">
        <f t="shared" si="16"/>
        <v>682530</v>
      </c>
      <c r="AD34" s="45">
        <f t="shared" si="16"/>
        <v>2597157.21</v>
      </c>
      <c r="AE34" s="45">
        <f t="shared" si="16"/>
        <v>682530</v>
      </c>
      <c r="AF34" s="45">
        <f t="shared" si="16"/>
        <v>682530</v>
      </c>
      <c r="AG34" s="45">
        <f t="shared" si="16"/>
        <v>682530</v>
      </c>
      <c r="AH34" s="45">
        <f t="shared" si="16"/>
        <v>682530</v>
      </c>
      <c r="AI34" s="45">
        <f t="shared" si="16"/>
        <v>682530</v>
      </c>
      <c r="AJ34" s="45">
        <f t="shared" si="16"/>
        <v>693730</v>
      </c>
      <c r="AK34" s="45">
        <f t="shared" si="16"/>
        <v>682530</v>
      </c>
      <c r="AL34" s="45">
        <f t="shared" si="16"/>
        <v>682530</v>
      </c>
      <c r="AM34" s="45">
        <f t="shared" si="16"/>
        <v>695030</v>
      </c>
      <c r="AN34" s="45">
        <f t="shared" si="16"/>
        <v>682530</v>
      </c>
      <c r="AO34" s="45">
        <f t="shared" si="16"/>
        <v>691580</v>
      </c>
      <c r="AP34" s="45">
        <f t="shared" si="16"/>
        <v>1681980</v>
      </c>
      <c r="AQ34" s="45">
        <f t="shared" si="16"/>
        <v>691580</v>
      </c>
      <c r="AR34" s="45">
        <f t="shared" si="16"/>
        <v>691580</v>
      </c>
      <c r="AS34" s="45">
        <f t="shared" si="16"/>
        <v>691580</v>
      </c>
      <c r="AT34" s="45">
        <f t="shared" si="16"/>
        <v>691580</v>
      </c>
      <c r="AU34" s="45">
        <f t="shared" si="16"/>
        <v>691580</v>
      </c>
      <c r="AV34" s="45">
        <f t="shared" ref="AV34:AY34" si="17">SUBTOTAL(109,AV4:AV33)</f>
        <v>702780</v>
      </c>
      <c r="AW34" s="45">
        <f t="shared" si="17"/>
        <v>691580</v>
      </c>
      <c r="AX34" s="45">
        <f t="shared" si="17"/>
        <v>691580</v>
      </c>
      <c r="AY34" s="45">
        <f t="shared" si="17"/>
        <v>704580</v>
      </c>
      <c r="AZ34" s="45">
        <f t="shared" ref="AZ34:BX34" si="18">SUBTOTAL(109,AZ4:AZ33)</f>
        <v>691580</v>
      </c>
      <c r="BA34" s="45">
        <f t="shared" si="18"/>
        <v>700630</v>
      </c>
      <c r="BB34" s="45">
        <f t="shared" si="18"/>
        <v>1705030</v>
      </c>
      <c r="BC34" s="45">
        <f t="shared" si="18"/>
        <v>700630</v>
      </c>
      <c r="BD34" s="45">
        <f t="shared" si="18"/>
        <v>700630</v>
      </c>
      <c r="BE34" s="45">
        <f t="shared" si="18"/>
        <v>700630</v>
      </c>
      <c r="BF34" s="45">
        <f t="shared" si="18"/>
        <v>700630</v>
      </c>
      <c r="BG34" s="45">
        <f t="shared" si="18"/>
        <v>700630</v>
      </c>
      <c r="BH34" s="45">
        <f t="shared" si="18"/>
        <v>711830</v>
      </c>
      <c r="BI34" s="45">
        <f t="shared" si="18"/>
        <v>700630</v>
      </c>
      <c r="BJ34" s="45">
        <f t="shared" si="18"/>
        <v>700630</v>
      </c>
      <c r="BK34" s="45">
        <f t="shared" si="18"/>
        <v>714130</v>
      </c>
      <c r="BL34" s="45">
        <f t="shared" si="18"/>
        <v>700630</v>
      </c>
      <c r="BM34" s="45">
        <f t="shared" si="18"/>
        <v>709680</v>
      </c>
      <c r="BN34" s="45">
        <f t="shared" si="18"/>
        <v>1716780</v>
      </c>
      <c r="BO34" s="45">
        <f t="shared" si="18"/>
        <v>709680</v>
      </c>
      <c r="BP34" s="45">
        <f t="shared" si="18"/>
        <v>709680</v>
      </c>
      <c r="BQ34" s="45">
        <f t="shared" si="18"/>
        <v>709680</v>
      </c>
      <c r="BR34" s="45">
        <f t="shared" si="18"/>
        <v>709680</v>
      </c>
      <c r="BS34" s="45">
        <f t="shared" si="18"/>
        <v>709680</v>
      </c>
      <c r="BT34" s="45">
        <f t="shared" si="18"/>
        <v>720880</v>
      </c>
      <c r="BU34" s="45">
        <f t="shared" si="18"/>
        <v>709680</v>
      </c>
      <c r="BV34" s="45">
        <f t="shared" si="18"/>
        <v>709680</v>
      </c>
      <c r="BW34" s="45">
        <f t="shared" si="18"/>
        <v>723680</v>
      </c>
      <c r="BX34" s="45">
        <f t="shared" si="18"/>
        <v>709680</v>
      </c>
    </row>
    <row r="35" spans="1:76" x14ac:dyDescent="0.2">
      <c r="A35" s="84"/>
      <c r="B35" s="111"/>
      <c r="Q35" s="110"/>
      <c r="R35" s="110"/>
      <c r="S35" s="110"/>
    </row>
    <row r="37" spans="1:76" ht="15" x14ac:dyDescent="0.25">
      <c r="B37" s="380" t="s">
        <v>104</v>
      </c>
      <c r="C37" s="380"/>
      <c r="D37" s="380"/>
      <c r="E37" s="380"/>
      <c r="F37" s="380"/>
    </row>
    <row r="38" spans="1:76" ht="14.25" customHeight="1" x14ac:dyDescent="0.2">
      <c r="B38" s="383" t="s">
        <v>105</v>
      </c>
      <c r="C38" s="383"/>
      <c r="D38" s="384"/>
      <c r="E38" s="350" t="s">
        <v>106</v>
      </c>
      <c r="F38" s="350" t="s">
        <v>107</v>
      </c>
    </row>
    <row r="39" spans="1:76" x14ac:dyDescent="0.2">
      <c r="B39" s="381" t="s">
        <v>102</v>
      </c>
      <c r="C39" s="381"/>
      <c r="D39" s="382"/>
      <c r="E39" s="208">
        <f>IFERROR(SUMIF('Gastos com Pessoal'!$AR$7:$AR$506,'Gastos das Atividades'!$B$4,'Encargos e Benefícios'!$AD$6:$AD$505)/'Encargos e Benefícios'!$AD$506,0)</f>
        <v>7.0616422175585322E-2</v>
      </c>
      <c r="F39" s="207">
        <f ca="1">Sintético!$BK$23*E39</f>
        <v>903549.8595621112</v>
      </c>
    </row>
    <row r="40" spans="1:76" x14ac:dyDescent="0.2">
      <c r="B40" s="381" t="s">
        <v>108</v>
      </c>
      <c r="C40" s="381"/>
      <c r="D40" s="382"/>
      <c r="E40" s="208">
        <f ca="1">IF(OR(Sintético!$BK$23=0,COUNTA('Gastos com Pessoal'!AR7:AR506)=0),0,IF(E39=0,1,1-E39))</f>
        <v>0.92938357782441472</v>
      </c>
      <c r="F40" s="207">
        <f ca="1">Sintético!$BK$23*E40</f>
        <v>11891630.520937277</v>
      </c>
    </row>
    <row r="41" spans="1:76" x14ac:dyDescent="0.2">
      <c r="B41" s="110"/>
      <c r="E41" s="110"/>
      <c r="F41" s="110"/>
    </row>
    <row r="42" spans="1:76" ht="15" x14ac:dyDescent="0.25">
      <c r="B42" s="380" t="s">
        <v>109</v>
      </c>
      <c r="C42" s="380"/>
      <c r="D42" s="380"/>
      <c r="E42" s="380"/>
      <c r="F42" s="110"/>
    </row>
    <row r="43" spans="1:76" ht="14.25" customHeight="1" x14ac:dyDescent="0.2">
      <c r="B43" s="383" t="s">
        <v>105</v>
      </c>
      <c r="C43" s="383"/>
      <c r="D43" s="384"/>
      <c r="E43" s="350" t="s">
        <v>106</v>
      </c>
      <c r="F43" s="350" t="s">
        <v>107</v>
      </c>
    </row>
    <row r="44" spans="1:76" x14ac:dyDescent="0.2">
      <c r="B44" s="381" t="s">
        <v>102</v>
      </c>
      <c r="C44" s="381"/>
      <c r="D44" s="382"/>
      <c r="E44" s="208">
        <f ca="1">IFERROR(IF(F44=0,0,F44/SUM(Sintético!$BK$23:$BK$24)),0)</f>
        <v>5.8409080121996942E-2</v>
      </c>
      <c r="F44" s="207">
        <f ca="1">F39+J4</f>
        <v>3535989.8595621111</v>
      </c>
    </row>
    <row r="45" spans="1:76" x14ac:dyDescent="0.2">
      <c r="B45" s="381" t="s">
        <v>108</v>
      </c>
      <c r="C45" s="381"/>
      <c r="D45" s="382"/>
      <c r="E45" s="208">
        <f ca="1">IFERROR(IF(F45=0,0,F45/SUM(Sintético!$BK$23:$BK$24)),0)</f>
        <v>0.94159091987800314</v>
      </c>
      <c r="F45" s="207">
        <f ca="1">F40+SUM(J5:J33)</f>
        <v>57002369.110937282</v>
      </c>
    </row>
    <row r="48" spans="1:76" hidden="1" x14ac:dyDescent="0.2">
      <c r="B48" s="209" t="str">
        <f>B4</f>
        <v>Área Meio</v>
      </c>
    </row>
    <row r="49" spans="2:2" hidden="1" x14ac:dyDescent="0.2">
      <c r="B49" s="137" t="s">
        <v>108</v>
      </c>
    </row>
    <row r="50" spans="2:2" hidden="1" x14ac:dyDescent="0.2">
      <c r="B50" s="209" t="str">
        <f>B5</f>
        <v>Unidade Prisional de Iturama</v>
      </c>
    </row>
    <row r="51" spans="2:2" hidden="1" x14ac:dyDescent="0.2">
      <c r="B51" s="209">
        <f t="shared" ref="B51:B78" si="19">B6</f>
        <v>0</v>
      </c>
    </row>
    <row r="52" spans="2:2" hidden="1" x14ac:dyDescent="0.2">
      <c r="B52" s="209">
        <f t="shared" si="19"/>
        <v>0</v>
      </c>
    </row>
    <row r="53" spans="2:2" hidden="1" x14ac:dyDescent="0.2">
      <c r="B53" s="209">
        <f t="shared" si="19"/>
        <v>0</v>
      </c>
    </row>
    <row r="54" spans="2:2" hidden="1" x14ac:dyDescent="0.2">
      <c r="B54" s="209">
        <f t="shared" si="19"/>
        <v>0</v>
      </c>
    </row>
    <row r="55" spans="2:2" hidden="1" x14ac:dyDescent="0.2">
      <c r="B55" s="209">
        <f t="shared" si="19"/>
        <v>0</v>
      </c>
    </row>
    <row r="56" spans="2:2" hidden="1" x14ac:dyDescent="0.2">
      <c r="B56" s="209">
        <f t="shared" si="19"/>
        <v>0</v>
      </c>
    </row>
    <row r="57" spans="2:2" hidden="1" x14ac:dyDescent="0.2">
      <c r="B57" s="209">
        <f t="shared" si="19"/>
        <v>0</v>
      </c>
    </row>
    <row r="58" spans="2:2" hidden="1" x14ac:dyDescent="0.2">
      <c r="B58" s="209">
        <f t="shared" si="19"/>
        <v>0</v>
      </c>
    </row>
    <row r="59" spans="2:2" hidden="1" x14ac:dyDescent="0.2">
      <c r="B59" s="209">
        <f t="shared" si="19"/>
        <v>0</v>
      </c>
    </row>
    <row r="60" spans="2:2" hidden="1" x14ac:dyDescent="0.2">
      <c r="B60" s="209">
        <f t="shared" si="19"/>
        <v>0</v>
      </c>
    </row>
    <row r="61" spans="2:2" hidden="1" x14ac:dyDescent="0.2">
      <c r="B61" s="209">
        <f t="shared" si="19"/>
        <v>0</v>
      </c>
    </row>
    <row r="62" spans="2:2" hidden="1" x14ac:dyDescent="0.2">
      <c r="B62" s="209">
        <f t="shared" si="19"/>
        <v>0</v>
      </c>
    </row>
    <row r="63" spans="2:2" hidden="1" x14ac:dyDescent="0.2">
      <c r="B63" s="209">
        <f t="shared" si="19"/>
        <v>0</v>
      </c>
    </row>
    <row r="64" spans="2:2" hidden="1" x14ac:dyDescent="0.2">
      <c r="B64" s="209">
        <f t="shared" si="19"/>
        <v>0</v>
      </c>
    </row>
    <row r="65" spans="2:2" hidden="1" x14ac:dyDescent="0.2">
      <c r="B65" s="209">
        <f t="shared" si="19"/>
        <v>0</v>
      </c>
    </row>
    <row r="66" spans="2:2" hidden="1" x14ac:dyDescent="0.2">
      <c r="B66" s="209">
        <f t="shared" si="19"/>
        <v>0</v>
      </c>
    </row>
    <row r="67" spans="2:2" hidden="1" x14ac:dyDescent="0.2">
      <c r="B67" s="209">
        <f t="shared" si="19"/>
        <v>0</v>
      </c>
    </row>
    <row r="68" spans="2:2" hidden="1" x14ac:dyDescent="0.2">
      <c r="B68" s="209">
        <f t="shared" si="19"/>
        <v>0</v>
      </c>
    </row>
    <row r="69" spans="2:2" hidden="1" x14ac:dyDescent="0.2">
      <c r="B69" s="209">
        <f t="shared" si="19"/>
        <v>0</v>
      </c>
    </row>
    <row r="70" spans="2:2" hidden="1" x14ac:dyDescent="0.2">
      <c r="B70" s="209">
        <f t="shared" si="19"/>
        <v>0</v>
      </c>
    </row>
    <row r="71" spans="2:2" hidden="1" x14ac:dyDescent="0.2">
      <c r="B71" s="209">
        <f t="shared" si="19"/>
        <v>0</v>
      </c>
    </row>
    <row r="72" spans="2:2" hidden="1" x14ac:dyDescent="0.2">
      <c r="B72" s="209">
        <f t="shared" si="19"/>
        <v>0</v>
      </c>
    </row>
    <row r="73" spans="2:2" hidden="1" x14ac:dyDescent="0.2">
      <c r="B73" s="209">
        <f t="shared" si="19"/>
        <v>0</v>
      </c>
    </row>
    <row r="74" spans="2:2" hidden="1" x14ac:dyDescent="0.2">
      <c r="B74" s="209">
        <f t="shared" si="19"/>
        <v>0</v>
      </c>
    </row>
    <row r="75" spans="2:2" hidden="1" x14ac:dyDescent="0.2">
      <c r="B75" s="209">
        <f t="shared" si="19"/>
        <v>0</v>
      </c>
    </row>
    <row r="76" spans="2:2" hidden="1" x14ac:dyDescent="0.2">
      <c r="B76" s="209">
        <f t="shared" si="19"/>
        <v>0</v>
      </c>
    </row>
    <row r="77" spans="2:2" hidden="1" x14ac:dyDescent="0.2">
      <c r="B77" s="209">
        <f t="shared" si="19"/>
        <v>0</v>
      </c>
    </row>
    <row r="78" spans="2:2" hidden="1" x14ac:dyDescent="0.2">
      <c r="B78" s="209">
        <f t="shared" si="19"/>
        <v>0</v>
      </c>
    </row>
    <row r="79" spans="2:2" x14ac:dyDescent="0.2">
      <c r="B79" s="209"/>
    </row>
    <row r="80" spans="2:2" x14ac:dyDescent="0.2">
      <c r="B80" s="209"/>
    </row>
    <row r="81" spans="2:2" x14ac:dyDescent="0.2">
      <c r="B81" s="209"/>
    </row>
    <row r="82" spans="2:2" x14ac:dyDescent="0.2">
      <c r="B82" s="209"/>
    </row>
    <row r="83" spans="2:2" x14ac:dyDescent="0.2">
      <c r="B83" s="209"/>
    </row>
    <row r="84" spans="2:2" x14ac:dyDescent="0.2">
      <c r="B84" s="209"/>
    </row>
    <row r="85" spans="2:2" x14ac:dyDescent="0.2">
      <c r="B85" s="209"/>
    </row>
    <row r="86" spans="2:2" x14ac:dyDescent="0.2">
      <c r="B86" s="209"/>
    </row>
    <row r="87" spans="2:2" x14ac:dyDescent="0.2">
      <c r="B87" s="209"/>
    </row>
    <row r="88" spans="2:2" x14ac:dyDescent="0.2">
      <c r="B88" s="209"/>
    </row>
    <row r="89" spans="2:2" x14ac:dyDescent="0.2">
      <c r="B89" s="209"/>
    </row>
    <row r="90" spans="2:2" x14ac:dyDescent="0.2">
      <c r="B90" s="209"/>
    </row>
    <row r="91" spans="2:2" x14ac:dyDescent="0.2">
      <c r="B91" s="209"/>
    </row>
    <row r="92" spans="2:2" x14ac:dyDescent="0.2">
      <c r="B92" s="209"/>
    </row>
    <row r="93" spans="2:2" x14ac:dyDescent="0.2">
      <c r="B93" s="209"/>
    </row>
    <row r="94" spans="2:2" x14ac:dyDescent="0.2">
      <c r="B94" s="209"/>
    </row>
    <row r="95" spans="2:2" x14ac:dyDescent="0.2">
      <c r="B95" s="209"/>
    </row>
    <row r="96" spans="2:2" x14ac:dyDescent="0.2">
      <c r="B96" s="209"/>
    </row>
    <row r="97" spans="2:2" x14ac:dyDescent="0.2">
      <c r="B97" s="209"/>
    </row>
    <row r="98" spans="2:2" x14ac:dyDescent="0.2">
      <c r="B98" s="209"/>
    </row>
    <row r="99" spans="2:2" x14ac:dyDescent="0.2">
      <c r="B99" s="209"/>
    </row>
    <row r="100" spans="2:2" x14ac:dyDescent="0.2">
      <c r="B100" s="209"/>
    </row>
    <row r="101" spans="2:2" x14ac:dyDescent="0.2">
      <c r="B101" s="209"/>
    </row>
    <row r="102" spans="2:2" x14ac:dyDescent="0.2">
      <c r="B102" s="209"/>
    </row>
    <row r="103" spans="2:2" x14ac:dyDescent="0.2">
      <c r="B103" s="209"/>
    </row>
    <row r="104" spans="2:2" x14ac:dyDescent="0.2">
      <c r="B104" s="209"/>
    </row>
    <row r="105" spans="2:2" x14ac:dyDescent="0.2">
      <c r="B105" s="209"/>
    </row>
    <row r="106" spans="2:2" x14ac:dyDescent="0.2">
      <c r="B106" s="209"/>
    </row>
    <row r="107" spans="2:2" x14ac:dyDescent="0.2">
      <c r="B107" s="209"/>
    </row>
    <row r="108" spans="2:2" x14ac:dyDescent="0.2">
      <c r="B108" s="209"/>
    </row>
    <row r="109" spans="2:2" x14ac:dyDescent="0.2">
      <c r="B109" s="209"/>
    </row>
    <row r="110" spans="2:2" x14ac:dyDescent="0.2">
      <c r="B110" s="209"/>
    </row>
    <row r="111" spans="2:2" x14ac:dyDescent="0.2">
      <c r="B111" s="209"/>
    </row>
    <row r="112" spans="2:2" x14ac:dyDescent="0.2">
      <c r="B112" s="209"/>
    </row>
    <row r="113" spans="2:2" x14ac:dyDescent="0.2">
      <c r="B113" s="209"/>
    </row>
    <row r="114" spans="2:2" x14ac:dyDescent="0.2">
      <c r="B114" s="209"/>
    </row>
    <row r="115" spans="2:2" x14ac:dyDescent="0.2">
      <c r="B115" s="209"/>
    </row>
    <row r="116" spans="2:2" x14ac:dyDescent="0.2">
      <c r="B116" s="209"/>
    </row>
    <row r="117" spans="2:2" x14ac:dyDescent="0.2">
      <c r="B117" s="209"/>
    </row>
    <row r="118" spans="2:2" x14ac:dyDescent="0.2">
      <c r="B118" s="209"/>
    </row>
    <row r="119" spans="2:2" x14ac:dyDescent="0.2">
      <c r="B119" s="209"/>
    </row>
    <row r="120" spans="2:2" x14ac:dyDescent="0.2">
      <c r="B120" s="209"/>
    </row>
    <row r="121" spans="2:2" x14ac:dyDescent="0.2">
      <c r="B121" s="209"/>
    </row>
    <row r="122" spans="2:2" x14ac:dyDescent="0.2">
      <c r="B122" s="209"/>
    </row>
    <row r="123" spans="2:2" x14ac:dyDescent="0.2">
      <c r="B123" s="209"/>
    </row>
    <row r="124" spans="2:2" x14ac:dyDescent="0.2">
      <c r="B124" s="209"/>
    </row>
    <row r="125" spans="2:2" x14ac:dyDescent="0.2">
      <c r="B125" s="209"/>
    </row>
    <row r="126" spans="2:2" x14ac:dyDescent="0.2">
      <c r="B126" s="209"/>
    </row>
  </sheetData>
  <sheetProtection algorithmName="SHA-512" hashValue="GumHE28t2CnWroCZmu5Etl2nhAl2RQkRtJJDMzhxwjqq/Zwqtssf11ukBYFaQEfJpf8c06/r6W/AQcCNPrZ3zg==" saltValue="S+MXMXvMZIf9VDz7Alinng==" spinCount="100000" sheet="1" formatColumns="0" formatRows="0" insertRows="0" deleteColumns="0" deleteRows="0"/>
  <mergeCells count="10">
    <mergeCell ref="A1:P1"/>
    <mergeCell ref="A2:P2"/>
    <mergeCell ref="B38:D38"/>
    <mergeCell ref="B39:D39"/>
    <mergeCell ref="B37:F37"/>
    <mergeCell ref="B42:E42"/>
    <mergeCell ref="B40:D40"/>
    <mergeCell ref="B44:D44"/>
    <mergeCell ref="B43:D43"/>
    <mergeCell ref="B45:D45"/>
  </mergeCells>
  <pageMargins left="0.19685039370078741" right="0.19685039370078741" top="0.59055118110236227" bottom="0.59055118110236227" header="0" footer="0"/>
  <pageSetup paperSize="9" scale="69" fitToHeight="0" orientation="landscape" r:id="rId1"/>
  <headerFooter>
    <oddFooter>Página &amp;P de &amp;N</oddFooter>
  </headerFooter>
  <ignoredErrors>
    <ignoredError sqref="B48:B7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
    <tabColor theme="6" tint="0.39997558519241921"/>
  </sheetPr>
  <dimension ref="A1:BQ154"/>
  <sheetViews>
    <sheetView showGridLines="0" zoomScaleNormal="100" zoomScaleSheetLayoutView="100" workbookViewId="0">
      <pane xSplit="2" ySplit="3" topLeftCell="C4" activePane="bottomRight" state="frozen"/>
      <selection pane="topRight" activeCell="C14" sqref="C14"/>
      <selection pane="bottomLeft" activeCell="C14" sqref="C14"/>
      <selection pane="bottomRight" activeCell="C11" sqref="C11"/>
    </sheetView>
  </sheetViews>
  <sheetFormatPr defaultRowHeight="12.75" x14ac:dyDescent="0.2"/>
  <cols>
    <col min="1" max="1" width="6" style="3" customWidth="1"/>
    <col min="2" max="2" width="26.28515625" style="3" customWidth="1"/>
    <col min="3" max="3" width="14.42578125" style="3" customWidth="1"/>
    <col min="4" max="4" width="14.42578125" style="3" bestFit="1" customWidth="1"/>
    <col min="5" max="5" width="12.5703125" style="3" bestFit="1" customWidth="1"/>
    <col min="6" max="7" width="13.85546875" style="3" bestFit="1" customWidth="1"/>
    <col min="8" max="8" width="13.85546875" style="3" customWidth="1"/>
    <col min="9" max="10" width="13.85546875" style="3" bestFit="1" customWidth="1"/>
    <col min="11" max="62" width="13.85546875" style="3" customWidth="1"/>
    <col min="63" max="63" width="15.5703125" style="3" bestFit="1" customWidth="1"/>
    <col min="64" max="64" width="10.42578125" style="121" customWidth="1"/>
    <col min="65" max="65" width="9.140625" style="3"/>
    <col min="66" max="66" width="12.85546875" style="3" bestFit="1" customWidth="1"/>
    <col min="67" max="68" width="9.140625" style="3"/>
    <col min="69" max="69" width="12.85546875" style="3" bestFit="1" customWidth="1"/>
    <col min="70" max="16384" width="9.140625" style="3"/>
  </cols>
  <sheetData>
    <row r="1" spans="1:68" s="50" customFormat="1" ht="42" customHeight="1" x14ac:dyDescent="0.2">
      <c r="B1" s="123"/>
      <c r="C1" s="377" t="str">
        <f>Capa!A1</f>
        <v>Memória de Cálculo
Contrato de Gestão nº 016/2026 celebrado entre a Secretaria de Estado de Justiça e Segurança Pública e o Instituto Elo</v>
      </c>
      <c r="D1" s="377"/>
      <c r="E1" s="377"/>
      <c r="F1" s="377"/>
      <c r="G1" s="377"/>
      <c r="H1" s="377"/>
      <c r="I1" s="377"/>
      <c r="J1" s="377"/>
      <c r="K1" s="377"/>
      <c r="L1" s="377"/>
      <c r="M1" s="377"/>
      <c r="N1" s="377"/>
      <c r="O1" s="377"/>
      <c r="P1" s="377"/>
      <c r="Q1" s="377"/>
      <c r="R1" s="377"/>
      <c r="S1" s="377"/>
      <c r="T1" s="377"/>
      <c r="U1" s="377"/>
      <c r="V1" s="377"/>
      <c r="W1" s="377"/>
      <c r="X1" s="377"/>
      <c r="Y1" s="377"/>
      <c r="Z1" s="377"/>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97"/>
      <c r="BN1" s="97"/>
      <c r="BO1" s="97"/>
      <c r="BP1" s="97"/>
    </row>
    <row r="2" spans="1:68" s="50" customFormat="1" ht="21" customHeight="1" thickBot="1" x14ac:dyDescent="0.25">
      <c r="A2" s="134"/>
      <c r="B2" s="133"/>
      <c r="C2" s="378" t="s">
        <v>110</v>
      </c>
      <c r="D2" s="378"/>
      <c r="E2" s="378"/>
      <c r="F2" s="378"/>
      <c r="G2" s="378"/>
      <c r="H2" s="378"/>
      <c r="I2" s="378"/>
      <c r="J2" s="378"/>
      <c r="K2" s="378"/>
      <c r="L2" s="378"/>
      <c r="M2" s="378"/>
      <c r="N2" s="378"/>
      <c r="O2" s="378" t="s">
        <v>110</v>
      </c>
      <c r="P2" s="378"/>
      <c r="Q2" s="378"/>
      <c r="R2" s="378"/>
      <c r="S2" s="378"/>
      <c r="T2" s="378"/>
      <c r="U2" s="378"/>
      <c r="V2" s="378"/>
      <c r="W2" s="378"/>
      <c r="X2" s="378"/>
      <c r="Y2" s="378"/>
      <c r="Z2" s="378"/>
      <c r="AA2" s="378" t="s">
        <v>110</v>
      </c>
      <c r="AB2" s="378"/>
      <c r="AC2" s="378"/>
      <c r="AD2" s="378"/>
      <c r="AE2" s="378"/>
      <c r="AF2" s="378"/>
      <c r="AG2" s="378"/>
      <c r="AH2" s="378"/>
      <c r="AI2" s="378"/>
      <c r="AJ2" s="378"/>
      <c r="AK2" s="378"/>
      <c r="AL2" s="378"/>
      <c r="AM2" s="378"/>
      <c r="AN2" s="378"/>
      <c r="AO2" s="378"/>
      <c r="AP2" s="378"/>
      <c r="AQ2" s="378"/>
      <c r="AR2" s="378"/>
      <c r="AS2" s="378"/>
      <c r="AT2" s="378"/>
      <c r="AU2" s="378"/>
      <c r="AV2" s="378"/>
      <c r="AW2" s="378"/>
      <c r="AX2" s="378"/>
      <c r="AY2" s="378"/>
      <c r="AZ2" s="378"/>
      <c r="BA2" s="378"/>
      <c r="BB2" s="378"/>
      <c r="BC2" s="378"/>
      <c r="BD2" s="378"/>
      <c r="BE2" s="378"/>
      <c r="BF2" s="378"/>
      <c r="BG2" s="378"/>
      <c r="BH2" s="378"/>
      <c r="BI2" s="378"/>
      <c r="BJ2" s="378"/>
      <c r="BK2" s="133"/>
      <c r="BL2" s="133"/>
      <c r="BM2" s="97"/>
      <c r="BN2" s="97"/>
      <c r="BO2" s="97"/>
      <c r="BP2" s="97"/>
    </row>
    <row r="3" spans="1:68" s="50" customFormat="1" ht="24" customHeight="1" thickBot="1" x14ac:dyDescent="0.25">
      <c r="A3" s="278"/>
      <c r="B3" s="278"/>
      <c r="C3" s="279">
        <f>Capa!A36</f>
        <v>46054</v>
      </c>
      <c r="D3" s="279">
        <f>EDATE(C3,1)</f>
        <v>46082</v>
      </c>
      <c r="E3" s="279">
        <f t="shared" ref="E3:BJ3" si="0">EDATE(D3,1)</f>
        <v>46113</v>
      </c>
      <c r="F3" s="279">
        <f t="shared" si="0"/>
        <v>46143</v>
      </c>
      <c r="G3" s="279">
        <f t="shared" si="0"/>
        <v>46174</v>
      </c>
      <c r="H3" s="279">
        <f t="shared" si="0"/>
        <v>46204</v>
      </c>
      <c r="I3" s="279">
        <f t="shared" si="0"/>
        <v>46235</v>
      </c>
      <c r="J3" s="279">
        <f t="shared" si="0"/>
        <v>46266</v>
      </c>
      <c r="K3" s="279">
        <f t="shared" si="0"/>
        <v>46296</v>
      </c>
      <c r="L3" s="279">
        <f t="shared" si="0"/>
        <v>46327</v>
      </c>
      <c r="M3" s="279">
        <f t="shared" si="0"/>
        <v>46357</v>
      </c>
      <c r="N3" s="279">
        <f t="shared" si="0"/>
        <v>46388</v>
      </c>
      <c r="O3" s="279">
        <f t="shared" si="0"/>
        <v>46419</v>
      </c>
      <c r="P3" s="279">
        <f t="shared" si="0"/>
        <v>46447</v>
      </c>
      <c r="Q3" s="279">
        <f t="shared" si="0"/>
        <v>46478</v>
      </c>
      <c r="R3" s="279">
        <f t="shared" si="0"/>
        <v>46508</v>
      </c>
      <c r="S3" s="279">
        <f t="shared" si="0"/>
        <v>46539</v>
      </c>
      <c r="T3" s="279">
        <f t="shared" si="0"/>
        <v>46569</v>
      </c>
      <c r="U3" s="279">
        <f t="shared" si="0"/>
        <v>46600</v>
      </c>
      <c r="V3" s="279">
        <f t="shared" si="0"/>
        <v>46631</v>
      </c>
      <c r="W3" s="279">
        <f t="shared" si="0"/>
        <v>46661</v>
      </c>
      <c r="X3" s="279">
        <f t="shared" si="0"/>
        <v>46692</v>
      </c>
      <c r="Y3" s="279">
        <f t="shared" si="0"/>
        <v>46722</v>
      </c>
      <c r="Z3" s="279">
        <f t="shared" si="0"/>
        <v>46753</v>
      </c>
      <c r="AA3" s="279">
        <f t="shared" si="0"/>
        <v>46784</v>
      </c>
      <c r="AB3" s="279">
        <f t="shared" si="0"/>
        <v>46813</v>
      </c>
      <c r="AC3" s="279">
        <f t="shared" si="0"/>
        <v>46844</v>
      </c>
      <c r="AD3" s="279">
        <f t="shared" si="0"/>
        <v>46874</v>
      </c>
      <c r="AE3" s="279">
        <f t="shared" si="0"/>
        <v>46905</v>
      </c>
      <c r="AF3" s="279">
        <f t="shared" si="0"/>
        <v>46935</v>
      </c>
      <c r="AG3" s="279">
        <f t="shared" si="0"/>
        <v>46966</v>
      </c>
      <c r="AH3" s="279">
        <f t="shared" si="0"/>
        <v>46997</v>
      </c>
      <c r="AI3" s="279">
        <f t="shared" si="0"/>
        <v>47027</v>
      </c>
      <c r="AJ3" s="279">
        <f t="shared" si="0"/>
        <v>47058</v>
      </c>
      <c r="AK3" s="279">
        <f t="shared" si="0"/>
        <v>47088</v>
      </c>
      <c r="AL3" s="279">
        <f t="shared" si="0"/>
        <v>47119</v>
      </c>
      <c r="AM3" s="279">
        <f t="shared" si="0"/>
        <v>47150</v>
      </c>
      <c r="AN3" s="279">
        <f t="shared" si="0"/>
        <v>47178</v>
      </c>
      <c r="AO3" s="279">
        <f t="shared" si="0"/>
        <v>47209</v>
      </c>
      <c r="AP3" s="279">
        <f t="shared" si="0"/>
        <v>47239</v>
      </c>
      <c r="AQ3" s="279">
        <f t="shared" si="0"/>
        <v>47270</v>
      </c>
      <c r="AR3" s="279">
        <f t="shared" si="0"/>
        <v>47300</v>
      </c>
      <c r="AS3" s="279">
        <f t="shared" si="0"/>
        <v>47331</v>
      </c>
      <c r="AT3" s="279">
        <f t="shared" si="0"/>
        <v>47362</v>
      </c>
      <c r="AU3" s="279">
        <f t="shared" si="0"/>
        <v>47392</v>
      </c>
      <c r="AV3" s="279">
        <f t="shared" si="0"/>
        <v>47423</v>
      </c>
      <c r="AW3" s="279">
        <f t="shared" si="0"/>
        <v>47453</v>
      </c>
      <c r="AX3" s="279">
        <f t="shared" si="0"/>
        <v>47484</v>
      </c>
      <c r="AY3" s="279">
        <f t="shared" si="0"/>
        <v>47515</v>
      </c>
      <c r="AZ3" s="279">
        <f t="shared" si="0"/>
        <v>47543</v>
      </c>
      <c r="BA3" s="279">
        <f t="shared" si="0"/>
        <v>47574</v>
      </c>
      <c r="BB3" s="279">
        <f t="shared" si="0"/>
        <v>47604</v>
      </c>
      <c r="BC3" s="279">
        <f t="shared" si="0"/>
        <v>47635</v>
      </c>
      <c r="BD3" s="279">
        <f t="shared" si="0"/>
        <v>47665</v>
      </c>
      <c r="BE3" s="279">
        <f t="shared" si="0"/>
        <v>47696</v>
      </c>
      <c r="BF3" s="279">
        <f t="shared" si="0"/>
        <v>47727</v>
      </c>
      <c r="BG3" s="279">
        <f t="shared" si="0"/>
        <v>47757</v>
      </c>
      <c r="BH3" s="279">
        <f t="shared" si="0"/>
        <v>47788</v>
      </c>
      <c r="BI3" s="279">
        <f t="shared" si="0"/>
        <v>47818</v>
      </c>
      <c r="BJ3" s="279">
        <f t="shared" si="0"/>
        <v>47849</v>
      </c>
      <c r="BK3" s="236" t="s">
        <v>61</v>
      </c>
      <c r="BL3" s="280" t="s">
        <v>62</v>
      </c>
      <c r="BM3" s="97"/>
      <c r="BN3" s="97"/>
      <c r="BO3" s="97"/>
      <c r="BP3" s="97"/>
    </row>
    <row r="4" spans="1:68" s="50" customFormat="1" ht="23.25" customHeight="1" thickBot="1" x14ac:dyDescent="0.25">
      <c r="A4" s="73" t="s">
        <v>63</v>
      </c>
      <c r="B4" s="73" t="s">
        <v>64</v>
      </c>
      <c r="C4" s="76">
        <v>0</v>
      </c>
      <c r="D4" s="76">
        <v>0</v>
      </c>
      <c r="E4" s="76">
        <v>0</v>
      </c>
      <c r="F4" s="76">
        <v>0</v>
      </c>
      <c r="G4" s="76">
        <v>0</v>
      </c>
      <c r="H4" s="76">
        <v>0</v>
      </c>
      <c r="I4" s="76">
        <v>0</v>
      </c>
      <c r="J4" s="76">
        <v>0</v>
      </c>
      <c r="K4" s="76">
        <v>0</v>
      </c>
      <c r="L4" s="76">
        <v>0</v>
      </c>
      <c r="M4" s="76">
        <v>0</v>
      </c>
      <c r="N4" s="76">
        <v>0</v>
      </c>
      <c r="O4" s="76">
        <v>0</v>
      </c>
      <c r="P4" s="76">
        <v>0</v>
      </c>
      <c r="Q4" s="76">
        <v>0</v>
      </c>
      <c r="R4" s="76">
        <v>0</v>
      </c>
      <c r="S4" s="76">
        <v>0</v>
      </c>
      <c r="T4" s="76">
        <v>0</v>
      </c>
      <c r="U4" s="76">
        <v>0</v>
      </c>
      <c r="V4" s="76">
        <v>0</v>
      </c>
      <c r="W4" s="76">
        <v>0</v>
      </c>
      <c r="X4" s="76">
        <v>0</v>
      </c>
      <c r="Y4" s="76">
        <v>0</v>
      </c>
      <c r="Z4" s="76">
        <v>0</v>
      </c>
      <c r="AA4" s="76">
        <v>0</v>
      </c>
      <c r="AB4" s="76">
        <v>0</v>
      </c>
      <c r="AC4" s="76">
        <v>0</v>
      </c>
      <c r="AD4" s="76">
        <v>0</v>
      </c>
      <c r="AE4" s="76">
        <v>0</v>
      </c>
      <c r="AF4" s="76">
        <v>0</v>
      </c>
      <c r="AG4" s="76">
        <v>0</v>
      </c>
      <c r="AH4" s="76">
        <v>0</v>
      </c>
      <c r="AI4" s="76">
        <v>0</v>
      </c>
      <c r="AJ4" s="76">
        <v>0</v>
      </c>
      <c r="AK4" s="76">
        <v>0</v>
      </c>
      <c r="AL4" s="76">
        <v>0</v>
      </c>
      <c r="AM4" s="76">
        <v>0</v>
      </c>
      <c r="AN4" s="76">
        <v>0</v>
      </c>
      <c r="AO4" s="76">
        <v>0</v>
      </c>
      <c r="AP4" s="76">
        <v>0</v>
      </c>
      <c r="AQ4" s="76">
        <v>0</v>
      </c>
      <c r="AR4" s="76">
        <v>0</v>
      </c>
      <c r="AS4" s="76">
        <v>0</v>
      </c>
      <c r="AT4" s="76">
        <v>0</v>
      </c>
      <c r="AU4" s="76">
        <v>0</v>
      </c>
      <c r="AV4" s="76">
        <v>0</v>
      </c>
      <c r="AW4" s="76">
        <v>0</v>
      </c>
      <c r="AX4" s="76">
        <v>0</v>
      </c>
      <c r="AY4" s="76">
        <v>0</v>
      </c>
      <c r="AZ4" s="76">
        <v>0</v>
      </c>
      <c r="BA4" s="76">
        <v>0</v>
      </c>
      <c r="BB4" s="76">
        <v>0</v>
      </c>
      <c r="BC4" s="76">
        <v>0</v>
      </c>
      <c r="BD4" s="76">
        <v>0</v>
      </c>
      <c r="BE4" s="76">
        <v>0</v>
      </c>
      <c r="BF4" s="76">
        <v>0</v>
      </c>
      <c r="BG4" s="76">
        <v>0</v>
      </c>
      <c r="BH4" s="76">
        <v>0</v>
      </c>
      <c r="BI4" s="76">
        <v>0</v>
      </c>
      <c r="BJ4" s="76">
        <v>0</v>
      </c>
      <c r="BK4" s="45">
        <f>SUM(C4:BJ4)</f>
        <v>0</v>
      </c>
      <c r="BL4" s="60">
        <f ca="1">IF($BK$15=0,0,BK4/$BK$15)</f>
        <v>0</v>
      </c>
    </row>
    <row r="5" spans="1:68" s="50" customFormat="1" ht="23.25" customHeight="1" thickBot="1" x14ac:dyDescent="0.25">
      <c r="A5" s="215"/>
      <c r="B5" s="4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7"/>
    </row>
    <row r="6" spans="1:68" s="50" customFormat="1" ht="23.25" customHeight="1" thickBot="1" x14ac:dyDescent="0.25">
      <c r="A6" s="241">
        <v>1</v>
      </c>
      <c r="B6" s="241" t="s">
        <v>65</v>
      </c>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c r="AI6" s="242"/>
      <c r="AJ6" s="242"/>
      <c r="AK6" s="242"/>
      <c r="AL6" s="242"/>
      <c r="AM6" s="242"/>
      <c r="AN6" s="242"/>
      <c r="AO6" s="242"/>
      <c r="AP6" s="242"/>
      <c r="AQ6" s="242"/>
      <c r="AR6" s="242"/>
      <c r="AS6" s="242"/>
      <c r="AT6" s="242"/>
      <c r="AU6" s="242"/>
      <c r="AV6" s="242"/>
      <c r="AW6" s="242"/>
      <c r="AX6" s="242"/>
      <c r="AY6" s="242"/>
      <c r="AZ6" s="242"/>
      <c r="BA6" s="242"/>
      <c r="BB6" s="242"/>
      <c r="BC6" s="242"/>
      <c r="BD6" s="242"/>
      <c r="BE6" s="242"/>
      <c r="BF6" s="242"/>
      <c r="BG6" s="242"/>
      <c r="BH6" s="242"/>
      <c r="BI6" s="242"/>
      <c r="BJ6" s="242"/>
      <c r="BK6" s="242"/>
      <c r="BL6" s="243"/>
    </row>
    <row r="7" spans="1:68" s="50" customFormat="1" ht="23.25" customHeight="1" thickBot="1" x14ac:dyDescent="0.25">
      <c r="A7" s="239" t="s">
        <v>66</v>
      </c>
      <c r="B7" s="239" t="s">
        <v>37</v>
      </c>
      <c r="C7" s="251">
        <f ca="1">IFERROR(OFFSET(Cronogramas!$AB$6,MATCH(Analítico!C3,Cronogramas!$B$7:$B$66,0),),0)</f>
        <v>10311266.80028889</v>
      </c>
      <c r="D7" s="251">
        <f ca="1">IFERROR(OFFSET(Cronogramas!$AB$6,MATCH(Analítico!D3,Cronogramas!$B$7:$B$66,0),),0)</f>
        <v>0</v>
      </c>
      <c r="E7" s="251">
        <f ca="1">IFERROR(OFFSET(Cronogramas!$AB$6,MATCH(Analítico!E3,Cronogramas!$B$7:$B$66,0),),0)</f>
        <v>4514530.6036500009</v>
      </c>
      <c r="F7" s="251">
        <f ca="1">IFERROR(OFFSET(Cronogramas!$AB$6,MATCH(Analítico!F3,Cronogramas!$B$7:$B$66,0),),0)</f>
        <v>0</v>
      </c>
      <c r="G7" s="251">
        <f ca="1">IFERROR(OFFSET(Cronogramas!$AB$6,MATCH(Analítico!G3,Cronogramas!$B$7:$B$66,0),),0)</f>
        <v>0</v>
      </c>
      <c r="H7" s="251">
        <f ca="1">IFERROR(OFFSET(Cronogramas!$AB$6,MATCH(Analítico!H3,Cronogramas!$B$7:$B$66,0),),0)</f>
        <v>2601469.2236500001</v>
      </c>
      <c r="I7" s="251">
        <f ca="1">IFERROR(OFFSET(Cronogramas!$AB$6,MATCH(Analítico!I3,Cronogramas!$B$7:$B$66,0),),0)</f>
        <v>0</v>
      </c>
      <c r="J7" s="251">
        <f ca="1">IFERROR(OFFSET(Cronogramas!$AB$6,MATCH(Analítico!J3,Cronogramas!$B$7:$B$66,0),),0)</f>
        <v>0</v>
      </c>
      <c r="K7" s="251">
        <f ca="1">IFERROR(OFFSET(Cronogramas!$AB$6,MATCH(Analítico!K3,Cronogramas!$B$7:$B$66,0),),0)</f>
        <v>2533523.1234360002</v>
      </c>
      <c r="L7" s="251">
        <f ca="1">IFERROR(OFFSET(Cronogramas!$AB$6,MATCH(Analítico!L3,Cronogramas!$B$7:$B$66,0),),0)</f>
        <v>0</v>
      </c>
      <c r="M7" s="251">
        <f ca="1">IFERROR(OFFSET(Cronogramas!$AB$6,MATCH(Analítico!M3,Cronogramas!$B$7:$B$66,0),),0)</f>
        <v>0</v>
      </c>
      <c r="N7" s="251">
        <f ca="1">IFERROR(OFFSET(Cronogramas!$AB$6,MATCH(Analítico!N3,Cronogramas!$B$7:$B$66,0),),0)</f>
        <v>4799690.4778079996</v>
      </c>
      <c r="O7" s="251">
        <f ca="1">IFERROR(OFFSET(Cronogramas!$AB$6,MATCH(Analítico!O3,Cronogramas!$B$7:$B$66,0),),0)</f>
        <v>0</v>
      </c>
      <c r="P7" s="251">
        <f ca="1">IFERROR(OFFSET(Cronogramas!$AB$6,MATCH(Analítico!P3,Cronogramas!$B$7:$B$66,0),),0)</f>
        <v>0</v>
      </c>
      <c r="Q7" s="251">
        <f ca="1">IFERROR(OFFSET(Cronogramas!$AB$6,MATCH(Analítico!Q3,Cronogramas!$B$7:$B$66,0),),0)</f>
        <v>2649119.119808</v>
      </c>
      <c r="R7" s="251">
        <f ca="1">IFERROR(OFFSET(Cronogramas!$AB$6,MATCH(Analítico!R3,Cronogramas!$B$7:$B$66,0),),0)</f>
        <v>0</v>
      </c>
      <c r="S7" s="251">
        <f ca="1">IFERROR(OFFSET(Cronogramas!$AB$6,MATCH(Analítico!S3,Cronogramas!$B$7:$B$66,0),),0)</f>
        <v>0</v>
      </c>
      <c r="T7" s="251">
        <f ca="1">IFERROR(OFFSET(Cronogramas!$AB$6,MATCH(Analítico!T3,Cronogramas!$B$7:$B$66,0),),0)</f>
        <v>2660319.119808</v>
      </c>
      <c r="U7" s="251">
        <f ca="1">IFERROR(OFFSET(Cronogramas!$AB$6,MATCH(Analítico!U3,Cronogramas!$B$7:$B$66,0),),0)</f>
        <v>0</v>
      </c>
      <c r="V7" s="251">
        <f ca="1">IFERROR(OFFSET(Cronogramas!$AB$6,MATCH(Analítico!V3,Cronogramas!$B$7:$B$66,0),),0)</f>
        <v>0</v>
      </c>
      <c r="W7" s="251">
        <f ca="1">IFERROR(OFFSET(Cronogramas!$AB$6,MATCH(Analítico!W3,Cronogramas!$B$7:$B$66,0),),0)</f>
        <v>2671078.2409153068</v>
      </c>
      <c r="X7" s="251">
        <f ca="1">IFERROR(OFFSET(Cronogramas!$AB$6,MATCH(Analítico!X3,Cronogramas!$B$7:$B$66,0),),0)</f>
        <v>0</v>
      </c>
      <c r="Y7" s="251">
        <f ca="1">IFERROR(OFFSET(Cronogramas!$AB$6,MATCH(Analítico!Y3,Cronogramas!$B$7:$B$66,0),),0)</f>
        <v>0</v>
      </c>
      <c r="Z7" s="251">
        <f ca="1">IFERROR(OFFSET(Cronogramas!$AB$6,MATCH(Analítico!Z3,Cronogramas!$B$7:$B$66,0),),0)</f>
        <v>3695046.48312992</v>
      </c>
      <c r="AA7" s="251">
        <f ca="1">IFERROR(OFFSET(Cronogramas!$AB$6,MATCH(Analítico!AA3,Cronogramas!$B$7:$B$66,0),),0)</f>
        <v>0</v>
      </c>
      <c r="AB7" s="251">
        <f ca="1">IFERROR(OFFSET(Cronogramas!$AB$6,MATCH(Analítico!AB3,Cronogramas!$B$7:$B$66,0),),0)</f>
        <v>0</v>
      </c>
      <c r="AC7" s="251">
        <f ca="1">IFERROR(OFFSET(Cronogramas!$AB$6,MATCH(Analítico!AC3,Cronogramas!$B$7:$B$66,0),),0)</f>
        <v>2704646.48312992</v>
      </c>
      <c r="AD7" s="251">
        <f ca="1">IFERROR(OFFSET(Cronogramas!$AB$6,MATCH(Analítico!AD3,Cronogramas!$B$7:$B$66,0),),0)</f>
        <v>0</v>
      </c>
      <c r="AE7" s="251">
        <f ca="1">IFERROR(OFFSET(Cronogramas!$AB$6,MATCH(Analítico!AE3,Cronogramas!$B$7:$B$66,0),),0)</f>
        <v>0</v>
      </c>
      <c r="AF7" s="251">
        <f ca="1">IFERROR(OFFSET(Cronogramas!$AB$6,MATCH(Analítico!AF3,Cronogramas!$B$7:$B$66,0),),0)</f>
        <v>2715846.48312992</v>
      </c>
      <c r="AG7" s="251">
        <f ca="1">IFERROR(OFFSET(Cronogramas!$AB$6,MATCH(Analítico!AG3,Cronogramas!$B$7:$B$66,0),),0)</f>
        <v>0</v>
      </c>
      <c r="AH7" s="251">
        <f ca="1">IFERROR(OFFSET(Cronogramas!$AB$6,MATCH(Analítico!AH3,Cronogramas!$B$7:$B$66,0),),0)</f>
        <v>0</v>
      </c>
      <c r="AI7" s="251">
        <f ca="1">IFERROR(OFFSET(Cronogramas!$AB$6,MATCH(Analítico!AI3,Cronogramas!$B$7:$B$66,0),),0)</f>
        <v>2728340.5337407188</v>
      </c>
      <c r="AJ7" s="251">
        <f ca="1">IFERROR(OFFSET(Cronogramas!$AB$6,MATCH(Analítico!AJ3,Cronogramas!$B$7:$B$66,0),),0)</f>
        <v>0</v>
      </c>
      <c r="AK7" s="251">
        <f ca="1">IFERROR(OFFSET(Cronogramas!$AB$6,MATCH(Analítico!AK3,Cronogramas!$B$7:$B$66,0),),0)</f>
        <v>0</v>
      </c>
      <c r="AL7" s="251">
        <f ca="1">IFERROR(OFFSET(Cronogramas!$AB$6,MATCH(Analítico!AL3,Cronogramas!$B$7:$B$66,0),),0)</f>
        <v>3768278.6349623166</v>
      </c>
      <c r="AM7" s="251">
        <f ca="1">IFERROR(OFFSET(Cronogramas!$AB$6,MATCH(Analítico!AM3,Cronogramas!$B$7:$B$66,0),),0)</f>
        <v>0</v>
      </c>
      <c r="AN7" s="251">
        <f ca="1">IFERROR(OFFSET(Cronogramas!$AB$6,MATCH(Analítico!AN3,Cronogramas!$B$7:$B$66,0),),0)</f>
        <v>0</v>
      </c>
      <c r="AO7" s="251">
        <f ca="1">IFERROR(OFFSET(Cronogramas!$AB$6,MATCH(Analítico!AO3,Cronogramas!$B$7:$B$66,0),),0)</f>
        <v>2763878.6349623166</v>
      </c>
      <c r="AP7" s="251">
        <f ca="1">IFERROR(OFFSET(Cronogramas!$AB$6,MATCH(Analítico!AP3,Cronogramas!$B$7:$B$66,0),),0)</f>
        <v>0</v>
      </c>
      <c r="AQ7" s="251">
        <f ca="1">IFERROR(OFFSET(Cronogramas!$AB$6,MATCH(Analítico!AQ3,Cronogramas!$B$7:$B$66,0),),0)</f>
        <v>0</v>
      </c>
      <c r="AR7" s="251">
        <f ca="1">IFERROR(OFFSET(Cronogramas!$AB$6,MATCH(Analítico!AR3,Cronogramas!$B$7:$B$66,0),),0)</f>
        <v>2775078.6349623166</v>
      </c>
      <c r="AS7" s="251">
        <f ca="1">IFERROR(OFFSET(Cronogramas!$AB$6,MATCH(Analítico!AS3,Cronogramas!$B$7:$B$66,0),),0)</f>
        <v>0</v>
      </c>
      <c r="AT7" s="251">
        <f ca="1">IFERROR(OFFSET(Cronogramas!$AB$6,MATCH(Analítico!AT3,Cronogramas!$B$7:$B$66,0),),0)</f>
        <v>0</v>
      </c>
      <c r="AU7" s="251">
        <f ca="1">IFERROR(OFFSET(Cronogramas!$AB$6,MATCH(Analítico!AU3,Cronogramas!$B$7:$B$66,0),),0)</f>
        <v>2788345.6496359473</v>
      </c>
      <c r="AV7" s="251">
        <f ca="1">IFERROR(OFFSET(Cronogramas!$AB$6,MATCH(Analítico!AV3,Cronogramas!$B$7:$B$66,0),),0)</f>
        <v>0</v>
      </c>
      <c r="AW7" s="251">
        <f ca="1">IFERROR(OFFSET(Cronogramas!$AB$6,MATCH(Analítico!AW3,Cronogramas!$B$7:$B$66,0),),0)</f>
        <v>0</v>
      </c>
      <c r="AX7" s="251">
        <f ca="1">IFERROR(OFFSET(Cronogramas!$AB$6,MATCH(Analítico!AX3,Cronogramas!$B$7:$B$66,0),),0)</f>
        <v>3831029.6789832097</v>
      </c>
      <c r="AY7" s="251">
        <f ca="1">IFERROR(OFFSET(Cronogramas!$AB$6,MATCH(Analítico!AY3,Cronogramas!$B$7:$B$66,0),),0)</f>
        <v>0</v>
      </c>
      <c r="AZ7" s="251">
        <f ca="1">IFERROR(OFFSET(Cronogramas!$AB$6,MATCH(Analítico!AZ3,Cronogramas!$B$7:$B$66,0),),0)</f>
        <v>0</v>
      </c>
      <c r="BA7" s="251">
        <f ca="1">IFERROR(OFFSET(Cronogramas!$AB$6,MATCH(Analítico!BA3,Cronogramas!$B$7:$B$66,0),),0)</f>
        <v>2823929.6789832097</v>
      </c>
      <c r="BB7" s="251">
        <f ca="1">IFERROR(OFFSET(Cronogramas!$AB$6,MATCH(Analítico!BB3,Cronogramas!$B$7:$B$66,0),),0)</f>
        <v>0</v>
      </c>
      <c r="BC7" s="251">
        <f ca="1">IFERROR(OFFSET(Cronogramas!$AB$6,MATCH(Analítico!BC3,Cronogramas!$B$7:$B$66,0),),0)</f>
        <v>0</v>
      </c>
      <c r="BD7" s="251">
        <f ca="1">IFERROR(OFFSET(Cronogramas!$AB$6,MATCH(Analítico!BD3,Cronogramas!$B$7:$B$66,0),),0)</f>
        <v>2835129.6789832097</v>
      </c>
      <c r="BE7" s="251">
        <f ca="1">IFERROR(OFFSET(Cronogramas!$AB$6,MATCH(Analítico!BE3,Cronogramas!$B$7:$B$66,0),),0)</f>
        <v>0</v>
      </c>
      <c r="BF7" s="251">
        <f ca="1">IFERROR(OFFSET(Cronogramas!$AB$6,MATCH(Analítico!BF3,Cronogramas!$B$7:$B$66,0),),0)</f>
        <v>0</v>
      </c>
      <c r="BG7" s="251">
        <f ca="1">IFERROR(OFFSET(Cronogramas!$AB$6,MATCH(Analítico!BG3,Cronogramas!$B$7:$B$66,0),),0)</f>
        <v>3070646.5948655186</v>
      </c>
      <c r="BH7" s="251">
        <f ca="1">IFERROR(OFFSET(Cronogramas!$AB$6,MATCH(Analítico!BH3,Cronogramas!$B$7:$B$66,0),),0)</f>
        <v>0</v>
      </c>
      <c r="BI7" s="251">
        <f ca="1">IFERROR(OFFSET(Cronogramas!$AB$6,MATCH(Analítico!BI3,Cronogramas!$B$7:$B$66,0),),0)</f>
        <v>0</v>
      </c>
      <c r="BJ7" s="251">
        <f ca="1">IFERROR(OFFSET(Cronogramas!$AB$6,MATCH(Analítico!BJ3,Cronogramas!$B$7:$B$66,0),),0)</f>
        <v>0</v>
      </c>
      <c r="BK7" s="248">
        <f ca="1">SUM(C7:BJ7)</f>
        <v>69241193.878832743</v>
      </c>
      <c r="BL7" s="249">
        <f ca="1">IF($BK$15=0,0,BK7/$BK$15)</f>
        <v>1</v>
      </c>
    </row>
    <row r="8" spans="1:68" s="50" customFormat="1" ht="23.25" customHeight="1" thickBot="1" x14ac:dyDescent="0.25">
      <c r="A8" s="250" t="s">
        <v>67</v>
      </c>
      <c r="B8" s="239" t="s">
        <v>68</v>
      </c>
      <c r="C8" s="251">
        <v>0</v>
      </c>
      <c r="D8" s="251">
        <v>0</v>
      </c>
      <c r="E8" s="251">
        <v>0</v>
      </c>
      <c r="F8" s="251">
        <v>0</v>
      </c>
      <c r="G8" s="251">
        <v>0</v>
      </c>
      <c r="H8" s="251">
        <v>0</v>
      </c>
      <c r="I8" s="251">
        <v>0</v>
      </c>
      <c r="J8" s="251">
        <v>0</v>
      </c>
      <c r="K8" s="251">
        <v>0</v>
      </c>
      <c r="L8" s="251">
        <v>0</v>
      </c>
      <c r="M8" s="251">
        <v>0</v>
      </c>
      <c r="N8" s="251">
        <v>0</v>
      </c>
      <c r="O8" s="251">
        <v>0</v>
      </c>
      <c r="P8" s="251">
        <v>0</v>
      </c>
      <c r="Q8" s="251">
        <v>0</v>
      </c>
      <c r="R8" s="251">
        <v>0</v>
      </c>
      <c r="S8" s="251">
        <v>0</v>
      </c>
      <c r="T8" s="251">
        <v>0</v>
      </c>
      <c r="U8" s="251">
        <v>0</v>
      </c>
      <c r="V8" s="251">
        <v>0</v>
      </c>
      <c r="W8" s="251">
        <v>0</v>
      </c>
      <c r="X8" s="251">
        <v>0</v>
      </c>
      <c r="Y8" s="251">
        <v>0</v>
      </c>
      <c r="Z8" s="251">
        <v>0</v>
      </c>
      <c r="AA8" s="251">
        <v>0</v>
      </c>
      <c r="AB8" s="251">
        <v>0</v>
      </c>
      <c r="AC8" s="251">
        <v>0</v>
      </c>
      <c r="AD8" s="251">
        <v>0</v>
      </c>
      <c r="AE8" s="251">
        <v>0</v>
      </c>
      <c r="AF8" s="251">
        <v>0</v>
      </c>
      <c r="AG8" s="251">
        <v>0</v>
      </c>
      <c r="AH8" s="251">
        <v>0</v>
      </c>
      <c r="AI8" s="251">
        <v>0</v>
      </c>
      <c r="AJ8" s="251">
        <v>0</v>
      </c>
      <c r="AK8" s="251">
        <v>0</v>
      </c>
      <c r="AL8" s="251">
        <v>0</v>
      </c>
      <c r="AM8" s="251">
        <v>0</v>
      </c>
      <c r="AN8" s="251">
        <v>0</v>
      </c>
      <c r="AO8" s="251">
        <v>0</v>
      </c>
      <c r="AP8" s="251">
        <v>0</v>
      </c>
      <c r="AQ8" s="251">
        <v>0</v>
      </c>
      <c r="AR8" s="251">
        <v>0</v>
      </c>
      <c r="AS8" s="251">
        <v>0</v>
      </c>
      <c r="AT8" s="251">
        <v>0</v>
      </c>
      <c r="AU8" s="251">
        <v>0</v>
      </c>
      <c r="AV8" s="251">
        <v>0</v>
      </c>
      <c r="AW8" s="251">
        <v>0</v>
      </c>
      <c r="AX8" s="251">
        <v>0</v>
      </c>
      <c r="AY8" s="251">
        <v>0</v>
      </c>
      <c r="AZ8" s="251">
        <v>0</v>
      </c>
      <c r="BA8" s="251">
        <v>0</v>
      </c>
      <c r="BB8" s="251">
        <v>0</v>
      </c>
      <c r="BC8" s="251">
        <v>0</v>
      </c>
      <c r="BD8" s="251">
        <v>0</v>
      </c>
      <c r="BE8" s="251">
        <v>0</v>
      </c>
      <c r="BF8" s="251">
        <v>0</v>
      </c>
      <c r="BG8" s="251">
        <v>0</v>
      </c>
      <c r="BH8" s="251">
        <v>0</v>
      </c>
      <c r="BI8" s="251">
        <v>0</v>
      </c>
      <c r="BJ8" s="251">
        <v>0</v>
      </c>
      <c r="BK8" s="248">
        <f>SUM(C8:BJ8)</f>
        <v>0</v>
      </c>
      <c r="BL8" s="249">
        <f ca="1">IF($BK$15=0,0,BK8/$BK$15)</f>
        <v>0</v>
      </c>
    </row>
    <row r="9" spans="1:68" s="50" customFormat="1" ht="23.25" customHeight="1" x14ac:dyDescent="0.2">
      <c r="A9" s="244" t="s">
        <v>69</v>
      </c>
      <c r="B9" s="244" t="s">
        <v>38</v>
      </c>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8"/>
      <c r="AJ9" s="268"/>
      <c r="AK9" s="268"/>
      <c r="AL9" s="268"/>
      <c r="AM9" s="268"/>
      <c r="AN9" s="268"/>
      <c r="AO9" s="268"/>
      <c r="AP9" s="268"/>
      <c r="AQ9" s="268"/>
      <c r="AR9" s="268"/>
      <c r="AS9" s="268"/>
      <c r="AT9" s="268"/>
      <c r="AU9" s="268"/>
      <c r="AV9" s="268"/>
      <c r="AW9" s="268"/>
      <c r="AX9" s="268"/>
      <c r="AY9" s="268"/>
      <c r="AZ9" s="268"/>
      <c r="BA9" s="268"/>
      <c r="BB9" s="268"/>
      <c r="BC9" s="268"/>
      <c r="BD9" s="268"/>
      <c r="BE9" s="268"/>
      <c r="BF9" s="268"/>
      <c r="BG9" s="268"/>
      <c r="BH9" s="268"/>
      <c r="BI9" s="268"/>
      <c r="BJ9" s="268"/>
      <c r="BK9" s="269"/>
      <c r="BL9" s="270"/>
    </row>
    <row r="10" spans="1:68" s="50" customFormat="1" ht="23.25" customHeight="1" x14ac:dyDescent="0.2">
      <c r="A10" s="18" t="s">
        <v>70</v>
      </c>
      <c r="B10" s="12" t="s">
        <v>71</v>
      </c>
      <c r="C10" s="32">
        <v>0</v>
      </c>
      <c r="D10" s="32">
        <v>0</v>
      </c>
      <c r="E10" s="32">
        <v>0</v>
      </c>
      <c r="F10" s="32">
        <v>0</v>
      </c>
      <c r="G10" s="32">
        <v>0</v>
      </c>
      <c r="H10" s="32">
        <v>0</v>
      </c>
      <c r="I10" s="32">
        <v>0</v>
      </c>
      <c r="J10" s="32">
        <v>0</v>
      </c>
      <c r="K10" s="32">
        <v>0</v>
      </c>
      <c r="L10" s="32">
        <v>0</v>
      </c>
      <c r="M10" s="32">
        <v>0</v>
      </c>
      <c r="N10" s="32">
        <v>0</v>
      </c>
      <c r="O10" s="32">
        <v>0</v>
      </c>
      <c r="P10" s="32">
        <v>0</v>
      </c>
      <c r="Q10" s="32">
        <v>0</v>
      </c>
      <c r="R10" s="32">
        <v>0</v>
      </c>
      <c r="S10" s="32">
        <v>0</v>
      </c>
      <c r="T10" s="32">
        <v>0</v>
      </c>
      <c r="U10" s="32">
        <v>0</v>
      </c>
      <c r="V10" s="32">
        <v>0</v>
      </c>
      <c r="W10" s="32">
        <v>0</v>
      </c>
      <c r="X10" s="32">
        <v>0</v>
      </c>
      <c r="Y10" s="32">
        <v>0</v>
      </c>
      <c r="Z10" s="32">
        <v>0</v>
      </c>
      <c r="AA10" s="32">
        <v>0</v>
      </c>
      <c r="AB10" s="32">
        <v>0</v>
      </c>
      <c r="AC10" s="32">
        <v>0</v>
      </c>
      <c r="AD10" s="32">
        <v>0</v>
      </c>
      <c r="AE10" s="32">
        <v>0</v>
      </c>
      <c r="AF10" s="32">
        <v>0</v>
      </c>
      <c r="AG10" s="32">
        <v>0</v>
      </c>
      <c r="AH10" s="32">
        <v>0</v>
      </c>
      <c r="AI10" s="32">
        <v>0</v>
      </c>
      <c r="AJ10" s="32">
        <v>0</v>
      </c>
      <c r="AK10" s="32">
        <v>0</v>
      </c>
      <c r="AL10" s="32">
        <v>0</v>
      </c>
      <c r="AM10" s="32">
        <v>0</v>
      </c>
      <c r="AN10" s="32">
        <v>0</v>
      </c>
      <c r="AO10" s="32">
        <v>0</v>
      </c>
      <c r="AP10" s="32">
        <v>0</v>
      </c>
      <c r="AQ10" s="32">
        <v>0</v>
      </c>
      <c r="AR10" s="32">
        <v>0</v>
      </c>
      <c r="AS10" s="32">
        <v>0</v>
      </c>
      <c r="AT10" s="32">
        <v>0</v>
      </c>
      <c r="AU10" s="32">
        <v>0</v>
      </c>
      <c r="AV10" s="32">
        <v>0</v>
      </c>
      <c r="AW10" s="32">
        <v>0</v>
      </c>
      <c r="AX10" s="32">
        <v>0</v>
      </c>
      <c r="AY10" s="32">
        <v>0</v>
      </c>
      <c r="AZ10" s="32">
        <v>0</v>
      </c>
      <c r="BA10" s="32">
        <v>0</v>
      </c>
      <c r="BB10" s="32">
        <v>0</v>
      </c>
      <c r="BC10" s="32">
        <v>0</v>
      </c>
      <c r="BD10" s="32">
        <v>0</v>
      </c>
      <c r="BE10" s="32">
        <v>0</v>
      </c>
      <c r="BF10" s="32">
        <v>0</v>
      </c>
      <c r="BG10" s="32">
        <v>0</v>
      </c>
      <c r="BH10" s="32">
        <v>0</v>
      </c>
      <c r="BI10" s="32">
        <v>0</v>
      </c>
      <c r="BJ10" s="32">
        <v>0</v>
      </c>
      <c r="BK10" s="72">
        <f t="shared" ref="BK10:BK15" si="1">SUM(C10:BJ10)</f>
        <v>0</v>
      </c>
      <c r="BL10" s="77">
        <f ca="1">IF($BK$15=0,0,BK10/$BK$15)</f>
        <v>0</v>
      </c>
    </row>
    <row r="11" spans="1:68" s="50" customFormat="1" ht="23.25" customHeight="1" x14ac:dyDescent="0.2">
      <c r="A11" s="18" t="s">
        <v>72</v>
      </c>
      <c r="B11" s="12" t="s">
        <v>73</v>
      </c>
      <c r="C11" s="32">
        <v>0</v>
      </c>
      <c r="D11" s="32">
        <v>0</v>
      </c>
      <c r="E11" s="32">
        <v>0</v>
      </c>
      <c r="F11" s="32">
        <v>0</v>
      </c>
      <c r="G11" s="32">
        <v>0</v>
      </c>
      <c r="H11" s="32">
        <v>0</v>
      </c>
      <c r="I11" s="32">
        <v>0</v>
      </c>
      <c r="J11" s="32">
        <v>0</v>
      </c>
      <c r="K11" s="32">
        <v>0</v>
      </c>
      <c r="L11" s="32">
        <v>0</v>
      </c>
      <c r="M11" s="32">
        <v>0</v>
      </c>
      <c r="N11" s="32">
        <v>0</v>
      </c>
      <c r="O11" s="32">
        <v>0</v>
      </c>
      <c r="P11" s="32">
        <v>0</v>
      </c>
      <c r="Q11" s="32">
        <v>0</v>
      </c>
      <c r="R11" s="32">
        <v>0</v>
      </c>
      <c r="S11" s="32">
        <v>0</v>
      </c>
      <c r="T11" s="32">
        <v>0</v>
      </c>
      <c r="U11" s="32">
        <v>0</v>
      </c>
      <c r="V11" s="32">
        <v>0</v>
      </c>
      <c r="W11" s="32">
        <v>0</v>
      </c>
      <c r="X11" s="32">
        <v>0</v>
      </c>
      <c r="Y11" s="32">
        <v>0</v>
      </c>
      <c r="Z11" s="32">
        <v>0</v>
      </c>
      <c r="AA11" s="32">
        <v>0</v>
      </c>
      <c r="AB11" s="32">
        <v>0</v>
      </c>
      <c r="AC11" s="32">
        <v>0</v>
      </c>
      <c r="AD11" s="32">
        <v>0</v>
      </c>
      <c r="AE11" s="32">
        <v>0</v>
      </c>
      <c r="AF11" s="32">
        <v>0</v>
      </c>
      <c r="AG11" s="32">
        <v>0</v>
      </c>
      <c r="AH11" s="32">
        <v>0</v>
      </c>
      <c r="AI11" s="32">
        <v>0</v>
      </c>
      <c r="AJ11" s="32">
        <v>0</v>
      </c>
      <c r="AK11" s="32">
        <v>0</v>
      </c>
      <c r="AL11" s="32">
        <v>0</v>
      </c>
      <c r="AM11" s="32">
        <v>0</v>
      </c>
      <c r="AN11" s="32">
        <v>0</v>
      </c>
      <c r="AO11" s="32">
        <v>0</v>
      </c>
      <c r="AP11" s="32">
        <v>0</v>
      </c>
      <c r="AQ11" s="32">
        <v>0</v>
      </c>
      <c r="AR11" s="32">
        <v>0</v>
      </c>
      <c r="AS11" s="32">
        <v>0</v>
      </c>
      <c r="AT11" s="32">
        <v>0</v>
      </c>
      <c r="AU11" s="32">
        <v>0</v>
      </c>
      <c r="AV11" s="32">
        <v>0</v>
      </c>
      <c r="AW11" s="32">
        <v>0</v>
      </c>
      <c r="AX11" s="32">
        <v>0</v>
      </c>
      <c r="AY11" s="32">
        <v>0</v>
      </c>
      <c r="AZ11" s="32">
        <v>0</v>
      </c>
      <c r="BA11" s="32">
        <v>0</v>
      </c>
      <c r="BB11" s="32">
        <v>0</v>
      </c>
      <c r="BC11" s="32">
        <v>0</v>
      </c>
      <c r="BD11" s="32">
        <v>0</v>
      </c>
      <c r="BE11" s="32">
        <v>0</v>
      </c>
      <c r="BF11" s="32">
        <v>0</v>
      </c>
      <c r="BG11" s="32">
        <v>0</v>
      </c>
      <c r="BH11" s="32">
        <v>0</v>
      </c>
      <c r="BI11" s="32">
        <v>0</v>
      </c>
      <c r="BJ11" s="32">
        <v>0</v>
      </c>
      <c r="BK11" s="72">
        <f t="shared" ref="BK11" si="2">SUM(C11:BJ11)</f>
        <v>0</v>
      </c>
      <c r="BL11" s="77">
        <f ca="1">IF($BK$15=0,0,BK11/$BK$15)</f>
        <v>0</v>
      </c>
    </row>
    <row r="12" spans="1:68" s="50" customFormat="1" ht="23.25" customHeight="1" x14ac:dyDescent="0.2">
      <c r="A12" s="18" t="s">
        <v>74</v>
      </c>
      <c r="B12" s="12" t="s">
        <v>75</v>
      </c>
      <c r="C12" s="32">
        <v>0</v>
      </c>
      <c r="D12" s="32">
        <v>0</v>
      </c>
      <c r="E12" s="32">
        <v>0</v>
      </c>
      <c r="F12" s="32">
        <v>0</v>
      </c>
      <c r="G12" s="32">
        <v>0</v>
      </c>
      <c r="H12" s="32">
        <v>0</v>
      </c>
      <c r="I12" s="32">
        <v>0</v>
      </c>
      <c r="J12" s="32">
        <v>0</v>
      </c>
      <c r="K12" s="32">
        <v>0</v>
      </c>
      <c r="L12" s="32">
        <v>0</v>
      </c>
      <c r="M12" s="32">
        <v>0</v>
      </c>
      <c r="N12" s="32">
        <v>0</v>
      </c>
      <c r="O12" s="32">
        <v>0</v>
      </c>
      <c r="P12" s="32">
        <v>0</v>
      </c>
      <c r="Q12" s="32">
        <v>0</v>
      </c>
      <c r="R12" s="32">
        <v>0</v>
      </c>
      <c r="S12" s="32">
        <v>0</v>
      </c>
      <c r="T12" s="32">
        <v>0</v>
      </c>
      <c r="U12" s="32">
        <v>0</v>
      </c>
      <c r="V12" s="32">
        <v>0</v>
      </c>
      <c r="W12" s="32">
        <v>0</v>
      </c>
      <c r="X12" s="32">
        <v>0</v>
      </c>
      <c r="Y12" s="32">
        <v>0</v>
      </c>
      <c r="Z12" s="32">
        <v>0</v>
      </c>
      <c r="AA12" s="32">
        <v>0</v>
      </c>
      <c r="AB12" s="32">
        <v>0</v>
      </c>
      <c r="AC12" s="32">
        <v>0</v>
      </c>
      <c r="AD12" s="32">
        <v>0</v>
      </c>
      <c r="AE12" s="32">
        <v>0</v>
      </c>
      <c r="AF12" s="32">
        <v>0</v>
      </c>
      <c r="AG12" s="32">
        <v>0</v>
      </c>
      <c r="AH12" s="32">
        <v>0</v>
      </c>
      <c r="AI12" s="32">
        <v>0</v>
      </c>
      <c r="AJ12" s="32">
        <v>0</v>
      </c>
      <c r="AK12" s="32">
        <v>0</v>
      </c>
      <c r="AL12" s="32">
        <v>0</v>
      </c>
      <c r="AM12" s="32">
        <v>0</v>
      </c>
      <c r="AN12" s="32">
        <v>0</v>
      </c>
      <c r="AO12" s="32">
        <v>0</v>
      </c>
      <c r="AP12" s="32">
        <v>0</v>
      </c>
      <c r="AQ12" s="32">
        <v>0</v>
      </c>
      <c r="AR12" s="32">
        <v>0</v>
      </c>
      <c r="AS12" s="32">
        <v>0</v>
      </c>
      <c r="AT12" s="32">
        <v>0</v>
      </c>
      <c r="AU12" s="32">
        <v>0</v>
      </c>
      <c r="AV12" s="32">
        <v>0</v>
      </c>
      <c r="AW12" s="32">
        <v>0</v>
      </c>
      <c r="AX12" s="32">
        <v>0</v>
      </c>
      <c r="AY12" s="32">
        <v>0</v>
      </c>
      <c r="AZ12" s="32">
        <v>0</v>
      </c>
      <c r="BA12" s="32">
        <v>0</v>
      </c>
      <c r="BB12" s="32">
        <v>0</v>
      </c>
      <c r="BC12" s="32">
        <v>0</v>
      </c>
      <c r="BD12" s="32">
        <v>0</v>
      </c>
      <c r="BE12" s="32">
        <v>0</v>
      </c>
      <c r="BF12" s="32">
        <v>0</v>
      </c>
      <c r="BG12" s="32">
        <v>0</v>
      </c>
      <c r="BH12" s="32">
        <v>0</v>
      </c>
      <c r="BI12" s="32">
        <v>0</v>
      </c>
      <c r="BJ12" s="32">
        <v>0</v>
      </c>
      <c r="BK12" s="72">
        <f t="shared" si="1"/>
        <v>0</v>
      </c>
      <c r="BL12" s="77">
        <f ca="1">IF($BK$15=0,0,BK12/$BK$15)</f>
        <v>0</v>
      </c>
    </row>
    <row r="13" spans="1:68" s="50" customFormat="1" ht="23.25" customHeight="1" thickBot="1" x14ac:dyDescent="0.25">
      <c r="A13" s="42"/>
      <c r="B13" s="43" t="s">
        <v>111</v>
      </c>
      <c r="C13" s="44">
        <f>SUBTOTAL(109,C10:C12)</f>
        <v>0</v>
      </c>
      <c r="D13" s="44">
        <f t="shared" ref="D13:BJ13" si="3">SUBTOTAL(109,D10:D12)</f>
        <v>0</v>
      </c>
      <c r="E13" s="44">
        <f t="shared" si="3"/>
        <v>0</v>
      </c>
      <c r="F13" s="44">
        <f t="shared" si="3"/>
        <v>0</v>
      </c>
      <c r="G13" s="44">
        <f t="shared" si="3"/>
        <v>0</v>
      </c>
      <c r="H13" s="44">
        <f t="shared" si="3"/>
        <v>0</v>
      </c>
      <c r="I13" s="44">
        <f t="shared" si="3"/>
        <v>0</v>
      </c>
      <c r="J13" s="44">
        <f t="shared" si="3"/>
        <v>0</v>
      </c>
      <c r="K13" s="44">
        <f t="shared" si="3"/>
        <v>0</v>
      </c>
      <c r="L13" s="44">
        <f t="shared" si="3"/>
        <v>0</v>
      </c>
      <c r="M13" s="44">
        <f t="shared" si="3"/>
        <v>0</v>
      </c>
      <c r="N13" s="44">
        <f t="shared" si="3"/>
        <v>0</v>
      </c>
      <c r="O13" s="44">
        <f t="shared" si="3"/>
        <v>0</v>
      </c>
      <c r="P13" s="44">
        <f t="shared" si="3"/>
        <v>0</v>
      </c>
      <c r="Q13" s="44">
        <f t="shared" si="3"/>
        <v>0</v>
      </c>
      <c r="R13" s="44">
        <f t="shared" si="3"/>
        <v>0</v>
      </c>
      <c r="S13" s="44">
        <f t="shared" si="3"/>
        <v>0</v>
      </c>
      <c r="T13" s="44">
        <f t="shared" si="3"/>
        <v>0</v>
      </c>
      <c r="U13" s="44">
        <f t="shared" si="3"/>
        <v>0</v>
      </c>
      <c r="V13" s="44">
        <f t="shared" si="3"/>
        <v>0</v>
      </c>
      <c r="W13" s="44">
        <f t="shared" si="3"/>
        <v>0</v>
      </c>
      <c r="X13" s="44">
        <f t="shared" si="3"/>
        <v>0</v>
      </c>
      <c r="Y13" s="44">
        <f t="shared" si="3"/>
        <v>0</v>
      </c>
      <c r="Z13" s="44">
        <f t="shared" si="3"/>
        <v>0</v>
      </c>
      <c r="AA13" s="44">
        <f t="shared" si="3"/>
        <v>0</v>
      </c>
      <c r="AB13" s="44">
        <f t="shared" si="3"/>
        <v>0</v>
      </c>
      <c r="AC13" s="44">
        <f t="shared" si="3"/>
        <v>0</v>
      </c>
      <c r="AD13" s="44">
        <f t="shared" si="3"/>
        <v>0</v>
      </c>
      <c r="AE13" s="44">
        <f t="shared" si="3"/>
        <v>0</v>
      </c>
      <c r="AF13" s="44">
        <f t="shared" si="3"/>
        <v>0</v>
      </c>
      <c r="AG13" s="44">
        <f t="shared" si="3"/>
        <v>0</v>
      </c>
      <c r="AH13" s="44">
        <f t="shared" si="3"/>
        <v>0</v>
      </c>
      <c r="AI13" s="44">
        <f t="shared" si="3"/>
        <v>0</v>
      </c>
      <c r="AJ13" s="44">
        <f t="shared" si="3"/>
        <v>0</v>
      </c>
      <c r="AK13" s="44">
        <f t="shared" si="3"/>
        <v>0</v>
      </c>
      <c r="AL13" s="44">
        <f t="shared" si="3"/>
        <v>0</v>
      </c>
      <c r="AM13" s="44">
        <f t="shared" si="3"/>
        <v>0</v>
      </c>
      <c r="AN13" s="44">
        <f t="shared" si="3"/>
        <v>0</v>
      </c>
      <c r="AO13" s="44">
        <f t="shared" si="3"/>
        <v>0</v>
      </c>
      <c r="AP13" s="44">
        <f t="shared" si="3"/>
        <v>0</v>
      </c>
      <c r="AQ13" s="44">
        <f t="shared" si="3"/>
        <v>0</v>
      </c>
      <c r="AR13" s="44">
        <f t="shared" si="3"/>
        <v>0</v>
      </c>
      <c r="AS13" s="44">
        <f t="shared" si="3"/>
        <v>0</v>
      </c>
      <c r="AT13" s="44">
        <f t="shared" si="3"/>
        <v>0</v>
      </c>
      <c r="AU13" s="44">
        <f t="shared" si="3"/>
        <v>0</v>
      </c>
      <c r="AV13" s="44">
        <f t="shared" si="3"/>
        <v>0</v>
      </c>
      <c r="AW13" s="44">
        <f t="shared" si="3"/>
        <v>0</v>
      </c>
      <c r="AX13" s="44">
        <f t="shared" si="3"/>
        <v>0</v>
      </c>
      <c r="AY13" s="44">
        <f t="shared" si="3"/>
        <v>0</v>
      </c>
      <c r="AZ13" s="44">
        <f t="shared" si="3"/>
        <v>0</v>
      </c>
      <c r="BA13" s="44">
        <f t="shared" si="3"/>
        <v>0</v>
      </c>
      <c r="BB13" s="44">
        <f t="shared" si="3"/>
        <v>0</v>
      </c>
      <c r="BC13" s="44">
        <f t="shared" si="3"/>
        <v>0</v>
      </c>
      <c r="BD13" s="44">
        <f t="shared" si="3"/>
        <v>0</v>
      </c>
      <c r="BE13" s="44">
        <f t="shared" si="3"/>
        <v>0</v>
      </c>
      <c r="BF13" s="44">
        <f t="shared" si="3"/>
        <v>0</v>
      </c>
      <c r="BG13" s="44">
        <f t="shared" si="3"/>
        <v>0</v>
      </c>
      <c r="BH13" s="44">
        <f t="shared" si="3"/>
        <v>0</v>
      </c>
      <c r="BI13" s="44">
        <f t="shared" si="3"/>
        <v>0</v>
      </c>
      <c r="BJ13" s="44">
        <f t="shared" si="3"/>
        <v>0</v>
      </c>
      <c r="BK13" s="44">
        <f t="shared" ref="BK13" si="4">SUBTOTAL(109,BK10:BK10)</f>
        <v>0</v>
      </c>
      <c r="BL13" s="61">
        <f ca="1">IF($BK$147=0,0,BK13/$BK$147)</f>
        <v>0</v>
      </c>
    </row>
    <row r="14" spans="1:68" s="50" customFormat="1" ht="23.25" customHeight="1" thickBot="1" x14ac:dyDescent="0.25">
      <c r="A14" s="235" t="s">
        <v>112</v>
      </c>
      <c r="B14" s="271"/>
      <c r="C14" s="272">
        <f t="shared" ref="C14:AH14" ca="1" si="5">SUBTOTAL(109,C7:C13)</f>
        <v>10311266.80028889</v>
      </c>
      <c r="D14" s="272">
        <f t="shared" ca="1" si="5"/>
        <v>0</v>
      </c>
      <c r="E14" s="272">
        <f t="shared" ca="1" si="5"/>
        <v>4514530.6036500009</v>
      </c>
      <c r="F14" s="272">
        <f t="shared" ca="1" si="5"/>
        <v>0</v>
      </c>
      <c r="G14" s="272">
        <f t="shared" ca="1" si="5"/>
        <v>0</v>
      </c>
      <c r="H14" s="272">
        <f t="shared" ca="1" si="5"/>
        <v>2601469.2236500001</v>
      </c>
      <c r="I14" s="272">
        <f t="shared" ca="1" si="5"/>
        <v>0</v>
      </c>
      <c r="J14" s="272">
        <f t="shared" ca="1" si="5"/>
        <v>0</v>
      </c>
      <c r="K14" s="272">
        <f t="shared" ca="1" si="5"/>
        <v>2533523.1234360002</v>
      </c>
      <c r="L14" s="272">
        <f t="shared" ca="1" si="5"/>
        <v>0</v>
      </c>
      <c r="M14" s="272">
        <f t="shared" ca="1" si="5"/>
        <v>0</v>
      </c>
      <c r="N14" s="272">
        <f t="shared" ca="1" si="5"/>
        <v>4799690.4778079996</v>
      </c>
      <c r="O14" s="272">
        <f t="shared" ca="1" si="5"/>
        <v>0</v>
      </c>
      <c r="P14" s="272">
        <f t="shared" ca="1" si="5"/>
        <v>0</v>
      </c>
      <c r="Q14" s="272">
        <f t="shared" ca="1" si="5"/>
        <v>2649119.119808</v>
      </c>
      <c r="R14" s="272">
        <f t="shared" ca="1" si="5"/>
        <v>0</v>
      </c>
      <c r="S14" s="272">
        <f t="shared" ca="1" si="5"/>
        <v>0</v>
      </c>
      <c r="T14" s="272">
        <f t="shared" ca="1" si="5"/>
        <v>2660319.119808</v>
      </c>
      <c r="U14" s="272">
        <f t="shared" ca="1" si="5"/>
        <v>0</v>
      </c>
      <c r="V14" s="272">
        <f t="shared" ca="1" si="5"/>
        <v>0</v>
      </c>
      <c r="W14" s="272">
        <f t="shared" ca="1" si="5"/>
        <v>2671078.2409153068</v>
      </c>
      <c r="X14" s="272">
        <f t="shared" ca="1" si="5"/>
        <v>0</v>
      </c>
      <c r="Y14" s="272">
        <f t="shared" ca="1" si="5"/>
        <v>0</v>
      </c>
      <c r="Z14" s="272">
        <f t="shared" ca="1" si="5"/>
        <v>3695046.48312992</v>
      </c>
      <c r="AA14" s="272">
        <f t="shared" ca="1" si="5"/>
        <v>0</v>
      </c>
      <c r="AB14" s="272">
        <f t="shared" ca="1" si="5"/>
        <v>0</v>
      </c>
      <c r="AC14" s="272">
        <f t="shared" ca="1" si="5"/>
        <v>2704646.48312992</v>
      </c>
      <c r="AD14" s="272">
        <f t="shared" ca="1" si="5"/>
        <v>0</v>
      </c>
      <c r="AE14" s="272">
        <f t="shared" ca="1" si="5"/>
        <v>0</v>
      </c>
      <c r="AF14" s="272">
        <f t="shared" ca="1" si="5"/>
        <v>2715846.48312992</v>
      </c>
      <c r="AG14" s="272">
        <f t="shared" ca="1" si="5"/>
        <v>0</v>
      </c>
      <c r="AH14" s="272">
        <f t="shared" ca="1" si="5"/>
        <v>0</v>
      </c>
      <c r="AI14" s="272">
        <f t="shared" ref="AI14:BJ14" ca="1" si="6">SUBTOTAL(109,AI7:AI13)</f>
        <v>2728340.5337407188</v>
      </c>
      <c r="AJ14" s="272">
        <f t="shared" ca="1" si="6"/>
        <v>0</v>
      </c>
      <c r="AK14" s="272">
        <f t="shared" ca="1" si="6"/>
        <v>0</v>
      </c>
      <c r="AL14" s="272">
        <f t="shared" ca="1" si="6"/>
        <v>3768278.6349623166</v>
      </c>
      <c r="AM14" s="272">
        <f t="shared" ca="1" si="6"/>
        <v>0</v>
      </c>
      <c r="AN14" s="272">
        <f t="shared" ca="1" si="6"/>
        <v>0</v>
      </c>
      <c r="AO14" s="272">
        <f t="shared" ca="1" si="6"/>
        <v>2763878.6349623166</v>
      </c>
      <c r="AP14" s="272">
        <f t="shared" ca="1" si="6"/>
        <v>0</v>
      </c>
      <c r="AQ14" s="272">
        <f t="shared" ca="1" si="6"/>
        <v>0</v>
      </c>
      <c r="AR14" s="272">
        <f t="shared" ca="1" si="6"/>
        <v>2775078.6349623166</v>
      </c>
      <c r="AS14" s="272">
        <f t="shared" ca="1" si="6"/>
        <v>0</v>
      </c>
      <c r="AT14" s="272">
        <f t="shared" ca="1" si="6"/>
        <v>0</v>
      </c>
      <c r="AU14" s="272">
        <f t="shared" ca="1" si="6"/>
        <v>2788345.6496359473</v>
      </c>
      <c r="AV14" s="272">
        <f t="shared" ca="1" si="6"/>
        <v>0</v>
      </c>
      <c r="AW14" s="272">
        <f t="shared" ca="1" si="6"/>
        <v>0</v>
      </c>
      <c r="AX14" s="272">
        <f t="shared" ca="1" si="6"/>
        <v>3831029.6789832097</v>
      </c>
      <c r="AY14" s="272">
        <f t="shared" ca="1" si="6"/>
        <v>0</v>
      </c>
      <c r="AZ14" s="272">
        <f t="shared" ca="1" si="6"/>
        <v>0</v>
      </c>
      <c r="BA14" s="272">
        <f t="shared" ca="1" si="6"/>
        <v>2823929.6789832097</v>
      </c>
      <c r="BB14" s="272">
        <f t="shared" ca="1" si="6"/>
        <v>0</v>
      </c>
      <c r="BC14" s="272">
        <f t="shared" ca="1" si="6"/>
        <v>0</v>
      </c>
      <c r="BD14" s="272">
        <f t="shared" ca="1" si="6"/>
        <v>2835129.6789832097</v>
      </c>
      <c r="BE14" s="272">
        <f t="shared" ca="1" si="6"/>
        <v>0</v>
      </c>
      <c r="BF14" s="272">
        <f t="shared" ca="1" si="6"/>
        <v>0</v>
      </c>
      <c r="BG14" s="272">
        <f t="shared" ca="1" si="6"/>
        <v>3070646.5948655186</v>
      </c>
      <c r="BH14" s="272">
        <f t="shared" ca="1" si="6"/>
        <v>0</v>
      </c>
      <c r="BI14" s="272">
        <f t="shared" ca="1" si="6"/>
        <v>0</v>
      </c>
      <c r="BJ14" s="272">
        <f t="shared" ca="1" si="6"/>
        <v>0</v>
      </c>
      <c r="BK14" s="272">
        <f t="shared" ca="1" si="1"/>
        <v>69241193.878832743</v>
      </c>
      <c r="BL14" s="237">
        <f ca="1">IF($BK$15=0,0,BK14/$BK$15)</f>
        <v>1</v>
      </c>
    </row>
    <row r="15" spans="1:68" s="50" customFormat="1" ht="23.25" customHeight="1" thickBot="1" x14ac:dyDescent="0.25">
      <c r="A15" s="233" t="s">
        <v>113</v>
      </c>
      <c r="B15" s="273"/>
      <c r="C15" s="272">
        <f t="shared" ref="C15:AH15" ca="1" si="7">SUBTOTAL(109,C4:C14)</f>
        <v>10311266.80028889</v>
      </c>
      <c r="D15" s="272">
        <f t="shared" ca="1" si="7"/>
        <v>0</v>
      </c>
      <c r="E15" s="272">
        <f t="shared" ca="1" si="7"/>
        <v>4514530.6036500009</v>
      </c>
      <c r="F15" s="272">
        <f t="shared" ca="1" si="7"/>
        <v>0</v>
      </c>
      <c r="G15" s="272">
        <f t="shared" ca="1" si="7"/>
        <v>0</v>
      </c>
      <c r="H15" s="272">
        <f t="shared" ca="1" si="7"/>
        <v>2601469.2236500001</v>
      </c>
      <c r="I15" s="272">
        <f t="shared" ca="1" si="7"/>
        <v>0</v>
      </c>
      <c r="J15" s="272">
        <f t="shared" ca="1" si="7"/>
        <v>0</v>
      </c>
      <c r="K15" s="272">
        <f t="shared" ca="1" si="7"/>
        <v>2533523.1234360002</v>
      </c>
      <c r="L15" s="272">
        <f t="shared" ca="1" si="7"/>
        <v>0</v>
      </c>
      <c r="M15" s="272">
        <f t="shared" ca="1" si="7"/>
        <v>0</v>
      </c>
      <c r="N15" s="272">
        <f t="shared" ca="1" si="7"/>
        <v>4799690.4778079996</v>
      </c>
      <c r="O15" s="272">
        <f t="shared" ca="1" si="7"/>
        <v>0</v>
      </c>
      <c r="P15" s="272">
        <f t="shared" ca="1" si="7"/>
        <v>0</v>
      </c>
      <c r="Q15" s="272">
        <f t="shared" ca="1" si="7"/>
        <v>2649119.119808</v>
      </c>
      <c r="R15" s="272">
        <f t="shared" ca="1" si="7"/>
        <v>0</v>
      </c>
      <c r="S15" s="272">
        <f t="shared" ca="1" si="7"/>
        <v>0</v>
      </c>
      <c r="T15" s="272">
        <f t="shared" ca="1" si="7"/>
        <v>2660319.119808</v>
      </c>
      <c r="U15" s="272">
        <f t="shared" ca="1" si="7"/>
        <v>0</v>
      </c>
      <c r="V15" s="272">
        <f t="shared" ca="1" si="7"/>
        <v>0</v>
      </c>
      <c r="W15" s="272">
        <f t="shared" ca="1" si="7"/>
        <v>2671078.2409153068</v>
      </c>
      <c r="X15" s="272">
        <f t="shared" ca="1" si="7"/>
        <v>0</v>
      </c>
      <c r="Y15" s="272">
        <f t="shared" ca="1" si="7"/>
        <v>0</v>
      </c>
      <c r="Z15" s="272">
        <f t="shared" ca="1" si="7"/>
        <v>3695046.48312992</v>
      </c>
      <c r="AA15" s="272">
        <f t="shared" ca="1" si="7"/>
        <v>0</v>
      </c>
      <c r="AB15" s="272">
        <f t="shared" ca="1" si="7"/>
        <v>0</v>
      </c>
      <c r="AC15" s="272">
        <f t="shared" ca="1" si="7"/>
        <v>2704646.48312992</v>
      </c>
      <c r="AD15" s="272">
        <f t="shared" ca="1" si="7"/>
        <v>0</v>
      </c>
      <c r="AE15" s="272">
        <f t="shared" ca="1" si="7"/>
        <v>0</v>
      </c>
      <c r="AF15" s="272">
        <f t="shared" ca="1" si="7"/>
        <v>2715846.48312992</v>
      </c>
      <c r="AG15" s="272">
        <f t="shared" ca="1" si="7"/>
        <v>0</v>
      </c>
      <c r="AH15" s="272">
        <f t="shared" ca="1" si="7"/>
        <v>0</v>
      </c>
      <c r="AI15" s="272">
        <f t="shared" ref="AI15:BJ15" ca="1" si="8">SUBTOTAL(109,AI4:AI14)</f>
        <v>2728340.5337407188</v>
      </c>
      <c r="AJ15" s="272">
        <f t="shared" ca="1" si="8"/>
        <v>0</v>
      </c>
      <c r="AK15" s="272">
        <f t="shared" ca="1" si="8"/>
        <v>0</v>
      </c>
      <c r="AL15" s="272">
        <f t="shared" ca="1" si="8"/>
        <v>3768278.6349623166</v>
      </c>
      <c r="AM15" s="272">
        <f t="shared" ca="1" si="8"/>
        <v>0</v>
      </c>
      <c r="AN15" s="272">
        <f t="shared" ca="1" si="8"/>
        <v>0</v>
      </c>
      <c r="AO15" s="272">
        <f t="shared" ca="1" si="8"/>
        <v>2763878.6349623166</v>
      </c>
      <c r="AP15" s="272">
        <f t="shared" ca="1" si="8"/>
        <v>0</v>
      </c>
      <c r="AQ15" s="272">
        <f t="shared" ca="1" si="8"/>
        <v>0</v>
      </c>
      <c r="AR15" s="272">
        <f t="shared" ca="1" si="8"/>
        <v>2775078.6349623166</v>
      </c>
      <c r="AS15" s="272">
        <f t="shared" ca="1" si="8"/>
        <v>0</v>
      </c>
      <c r="AT15" s="272">
        <f t="shared" ca="1" si="8"/>
        <v>0</v>
      </c>
      <c r="AU15" s="272">
        <f t="shared" ca="1" si="8"/>
        <v>2788345.6496359473</v>
      </c>
      <c r="AV15" s="272">
        <f t="shared" ca="1" si="8"/>
        <v>0</v>
      </c>
      <c r="AW15" s="272">
        <f t="shared" ca="1" si="8"/>
        <v>0</v>
      </c>
      <c r="AX15" s="272">
        <f t="shared" ca="1" si="8"/>
        <v>3831029.6789832097</v>
      </c>
      <c r="AY15" s="272">
        <f t="shared" ca="1" si="8"/>
        <v>0</v>
      </c>
      <c r="AZ15" s="272">
        <f t="shared" ca="1" si="8"/>
        <v>0</v>
      </c>
      <c r="BA15" s="272">
        <f t="shared" ca="1" si="8"/>
        <v>2823929.6789832097</v>
      </c>
      <c r="BB15" s="272">
        <f t="shared" ca="1" si="8"/>
        <v>0</v>
      </c>
      <c r="BC15" s="272">
        <f t="shared" ca="1" si="8"/>
        <v>0</v>
      </c>
      <c r="BD15" s="272">
        <f t="shared" ca="1" si="8"/>
        <v>2835129.6789832097</v>
      </c>
      <c r="BE15" s="272">
        <f t="shared" ca="1" si="8"/>
        <v>0</v>
      </c>
      <c r="BF15" s="272">
        <f t="shared" ca="1" si="8"/>
        <v>0</v>
      </c>
      <c r="BG15" s="272">
        <f t="shared" ca="1" si="8"/>
        <v>3070646.5948655186</v>
      </c>
      <c r="BH15" s="272">
        <f t="shared" ca="1" si="8"/>
        <v>0</v>
      </c>
      <c r="BI15" s="272">
        <f t="shared" ca="1" si="8"/>
        <v>0</v>
      </c>
      <c r="BJ15" s="272">
        <f t="shared" ca="1" si="8"/>
        <v>0</v>
      </c>
      <c r="BK15" s="272">
        <f t="shared" ca="1" si="1"/>
        <v>69241193.878832743</v>
      </c>
      <c r="BL15" s="237">
        <f ca="1">IF($BK$15=0,0,BK15/$BK$15)</f>
        <v>1</v>
      </c>
    </row>
    <row r="16" spans="1:68" s="50" customFormat="1" ht="23.25" customHeight="1" thickBot="1" x14ac:dyDescent="0.25">
      <c r="A16" s="19"/>
      <c r="B16" s="41"/>
      <c r="C16" s="218"/>
      <c r="D16" s="2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9"/>
    </row>
    <row r="17" spans="1:64" s="50" customFormat="1" ht="23.25" customHeight="1" thickBot="1" x14ac:dyDescent="0.25">
      <c r="A17" s="235">
        <v>2</v>
      </c>
      <c r="B17" s="232" t="s">
        <v>79</v>
      </c>
      <c r="C17" s="236"/>
      <c r="D17" s="236"/>
      <c r="E17" s="236"/>
      <c r="F17" s="236"/>
      <c r="G17" s="236"/>
      <c r="H17" s="236"/>
      <c r="I17" s="236"/>
      <c r="J17" s="236"/>
      <c r="K17" s="236"/>
      <c r="L17" s="236"/>
      <c r="M17" s="236"/>
      <c r="N17" s="236"/>
      <c r="O17" s="236"/>
      <c r="P17" s="236"/>
      <c r="Q17" s="236"/>
      <c r="R17" s="236"/>
      <c r="S17" s="236"/>
      <c r="T17" s="236"/>
      <c r="U17" s="236"/>
      <c r="V17" s="236"/>
      <c r="W17" s="236"/>
      <c r="X17" s="236"/>
      <c r="Y17" s="236"/>
      <c r="Z17" s="236"/>
      <c r="AA17" s="236"/>
      <c r="AB17" s="236"/>
      <c r="AC17" s="236"/>
      <c r="AD17" s="236"/>
      <c r="AE17" s="236"/>
      <c r="AF17" s="236"/>
      <c r="AG17" s="236"/>
      <c r="AH17" s="236"/>
      <c r="AI17" s="236"/>
      <c r="AJ17" s="236"/>
      <c r="AK17" s="236"/>
      <c r="AL17" s="236"/>
      <c r="AM17" s="236"/>
      <c r="AN17" s="236"/>
      <c r="AO17" s="236"/>
      <c r="AP17" s="236"/>
      <c r="AQ17" s="236"/>
      <c r="AR17" s="236"/>
      <c r="AS17" s="236"/>
      <c r="AT17" s="236"/>
      <c r="AU17" s="236"/>
      <c r="AV17" s="236"/>
      <c r="AW17" s="236"/>
      <c r="AX17" s="236"/>
      <c r="AY17" s="236"/>
      <c r="AZ17" s="236"/>
      <c r="BA17" s="236"/>
      <c r="BB17" s="236"/>
      <c r="BC17" s="236"/>
      <c r="BD17" s="236"/>
      <c r="BE17" s="236"/>
      <c r="BF17" s="236"/>
      <c r="BG17" s="236"/>
      <c r="BH17" s="236"/>
      <c r="BI17" s="236"/>
      <c r="BJ17" s="236"/>
      <c r="BK17" s="236"/>
      <c r="BL17" s="237"/>
    </row>
    <row r="18" spans="1:64" s="50" customFormat="1" ht="23.25" customHeight="1" x14ac:dyDescent="0.2">
      <c r="A18" s="244" t="s">
        <v>80</v>
      </c>
      <c r="B18" s="245" t="s">
        <v>81</v>
      </c>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7"/>
    </row>
    <row r="19" spans="1:64" s="50" customFormat="1" ht="23.25" customHeight="1" x14ac:dyDescent="0.2">
      <c r="A19" s="254" t="s">
        <v>82</v>
      </c>
      <c r="B19" s="255" t="s">
        <v>114</v>
      </c>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c r="AL19" s="256"/>
      <c r="AM19" s="256"/>
      <c r="AN19" s="256"/>
      <c r="AO19" s="256"/>
      <c r="AP19" s="256"/>
      <c r="AQ19" s="256"/>
      <c r="AR19" s="256"/>
      <c r="AS19" s="256"/>
      <c r="AT19" s="256"/>
      <c r="AU19" s="256"/>
      <c r="AV19" s="256"/>
      <c r="AW19" s="256"/>
      <c r="AX19" s="256"/>
      <c r="AY19" s="256"/>
      <c r="AZ19" s="256"/>
      <c r="BA19" s="256"/>
      <c r="BB19" s="256"/>
      <c r="BC19" s="256"/>
      <c r="BD19" s="256"/>
      <c r="BE19" s="256"/>
      <c r="BF19" s="256"/>
      <c r="BG19" s="256"/>
      <c r="BH19" s="256"/>
      <c r="BI19" s="256"/>
      <c r="BJ19" s="256"/>
      <c r="BK19" s="256"/>
      <c r="BL19" s="257"/>
    </row>
    <row r="20" spans="1:64" s="50" customFormat="1" ht="23.25" customHeight="1" x14ac:dyDescent="0.2">
      <c r="A20" s="19" t="s">
        <v>115</v>
      </c>
      <c r="B20" s="12" t="s">
        <v>83</v>
      </c>
      <c r="C20" s="32">
        <f t="array" aca="1" ref="C20" ca="1">_xlfn.IFNA(SUM(((C$3&gt;='Gastos com Pessoal'!$E$7:$E$506)*(C$3&lt;='Gastos com Pessoal'!$F$7:$F$506)*OFFSET('Encargos e Benefícios'!$D$5,1,MATCH($B20,'Encargos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73493.959999999992</v>
      </c>
      <c r="D20" s="32">
        <f t="array" aca="1" ref="D20" ca="1">_xlfn.IFNA(SUM(((D$3&gt;='Gastos com Pessoal'!$E$7:$E$506)*(D$3&lt;='Gastos com Pessoal'!$F$7:$F$506)*OFFSET('Encargos e Benefícios'!$D$5,1,MATCH($B20,'Encargos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114498.66</v>
      </c>
      <c r="E20" s="32">
        <f t="array" aca="1" ref="E20" ca="1">_xlfn.IFNA(SUM(((E$3&gt;='Gastos com Pessoal'!$E$7:$E$506)*(E$3&lt;='Gastos com Pessoal'!$F$7:$F$506)*OFFSET('Encargos e Benefícios'!$D$5,1,MATCH($B20,'Encargos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114498.66</v>
      </c>
      <c r="F20" s="32">
        <f t="array" aca="1" ref="F20" ca="1">_xlfn.IFNA(SUM(((F$3&gt;='Gastos com Pessoal'!$E$7:$E$506)*(F$3&lt;='Gastos com Pessoal'!$F$7:$F$506)*OFFSET('Encargos e Benefícios'!$D$5,1,MATCH($B20,'Encargos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114498.66</v>
      </c>
      <c r="G20" s="32">
        <f t="array" aca="1" ref="G20" ca="1">_xlfn.IFNA(SUM(((G$3&gt;='Gastos com Pessoal'!$E$7:$E$506)*(G$3&lt;='Gastos com Pessoal'!$F$7:$F$506)*OFFSET('Encargos e Benefícios'!$D$5,1,MATCH($B20,'Encargos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114498.66</v>
      </c>
      <c r="H20" s="32">
        <f t="array" aca="1" ref="H20" ca="1">_xlfn.IFNA(SUM(((H$3&gt;='Gastos com Pessoal'!$E$7:$E$506)*(H$3&lt;='Gastos com Pessoal'!$F$7:$F$506)*OFFSET('Encargos e Benefícios'!$D$5,1,MATCH($B20,'Encargos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114498.66</v>
      </c>
      <c r="I20" s="32">
        <f t="array" aca="1" ref="I20" ca="1">_xlfn.IFNA(SUM(((I$3&gt;='Gastos com Pessoal'!$E$7:$E$506)*(I$3&lt;='Gastos com Pessoal'!$F$7:$F$506)*OFFSET('Encargos e Benefícios'!$D$5,1,MATCH($B20,'Encargos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114498.66</v>
      </c>
      <c r="J20" s="32">
        <f t="array" aca="1" ref="J20" ca="1">_xlfn.IFNA(SUM(((J$3&gt;='Gastos com Pessoal'!$E$7:$E$506)*(J$3&lt;='Gastos com Pessoal'!$F$7:$F$506)*OFFSET('Encargos e Benefícios'!$D$5,1,MATCH($B20,'Encargos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114498.66</v>
      </c>
      <c r="K20" s="32">
        <f t="array" aca="1" ref="K20" ca="1">_xlfn.IFNA(SUM(((K$3&gt;='Gastos com Pessoal'!$E$7:$E$506)*(K$3&lt;='Gastos com Pessoal'!$F$7:$F$506)*OFFSET('Encargos e Benefícios'!$D$5,1,MATCH($B20,'Encargos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114498.66</v>
      </c>
      <c r="L20" s="32">
        <f t="array" aca="1" ref="L20" ca="1">_xlfn.IFNA(SUM(((L$3&gt;='Gastos com Pessoal'!$E$7:$E$506)*(L$3&lt;='Gastos com Pessoal'!$F$7:$F$506)*OFFSET('Encargos e Benefícios'!$D$5,1,MATCH($B20,'Encargos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114498.66</v>
      </c>
      <c r="M20" s="32">
        <f t="array" aca="1" ref="M20" ca="1">_xlfn.IFNA(SUM(((M$3&gt;='Gastos com Pessoal'!$E$7:$E$506)*(M$3&lt;='Gastos com Pessoal'!$F$7:$F$506)*OFFSET('Encargos e Benefícios'!$D$5,1,MATCH($B20,'Encargos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114498.66</v>
      </c>
      <c r="N20" s="32">
        <f t="array" aca="1" ref="N20" ca="1">_xlfn.IFNA(SUM(((N$3&gt;='Gastos com Pessoal'!$E$7:$E$506)*(N$3&lt;='Gastos com Pessoal'!$F$7:$F$506)*OFFSET('Encargos e Benefícios'!$D$5,1,MATCH($B20,'Encargos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119078.60639999999</v>
      </c>
      <c r="O20" s="32">
        <f t="array" aca="1" ref="O20" ca="1">_xlfn.IFNA(SUM(((O$3&gt;='Gastos com Pessoal'!$E$7:$E$506)*(O$3&lt;='Gastos com Pessoal'!$F$7:$F$506)*OFFSET('Encargos e Benefícios'!$D$5,1,MATCH($B20,'Encargos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119078.60639999999</v>
      </c>
      <c r="P20" s="32">
        <f t="array" aca="1" ref="P20" ca="1">_xlfn.IFNA(SUM(((P$3&gt;='Gastos com Pessoal'!$E$7:$E$506)*(P$3&lt;='Gastos com Pessoal'!$F$7:$F$506)*OFFSET('Encargos e Benefícios'!$D$5,1,MATCH($B20,'Encargos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119078.60639999999</v>
      </c>
      <c r="Q20" s="32">
        <f t="array" aca="1" ref="Q20" ca="1">_xlfn.IFNA(SUM(((Q$3&gt;='Gastos com Pessoal'!$E$7:$E$506)*(Q$3&lt;='Gastos com Pessoal'!$F$7:$F$506)*OFFSET('Encargos e Benefícios'!$D$5,1,MATCH($B20,'Encargos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119078.60639999999</v>
      </c>
      <c r="R20" s="32">
        <f t="array" aca="1" ref="R20" ca="1">_xlfn.IFNA(SUM(((R$3&gt;='Gastos com Pessoal'!$E$7:$E$506)*(R$3&lt;='Gastos com Pessoal'!$F$7:$F$506)*OFFSET('Encargos e Benefícios'!$D$5,1,MATCH($B20,'Encargos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119078.60639999999</v>
      </c>
      <c r="S20" s="32">
        <f t="array" aca="1" ref="S20" ca="1">_xlfn.IFNA(SUM(((S$3&gt;='Gastos com Pessoal'!$E$7:$E$506)*(S$3&lt;='Gastos com Pessoal'!$F$7:$F$506)*OFFSET('Encargos e Benefícios'!$D$5,1,MATCH($B20,'Encargos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119078.60639999999</v>
      </c>
      <c r="T20" s="32">
        <f t="array" aca="1" ref="T20" ca="1">_xlfn.IFNA(SUM(((T$3&gt;='Gastos com Pessoal'!$E$7:$E$506)*(T$3&lt;='Gastos com Pessoal'!$F$7:$F$506)*OFFSET('Encargos e Benefícios'!$D$5,1,MATCH($B20,'Encargos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119078.60639999999</v>
      </c>
      <c r="U20" s="32">
        <f t="array" aca="1" ref="U20" ca="1">_xlfn.IFNA(SUM(((U$3&gt;='Gastos com Pessoal'!$E$7:$E$506)*(U$3&lt;='Gastos com Pessoal'!$F$7:$F$506)*OFFSET('Encargos e Benefícios'!$D$5,1,MATCH($B20,'Encargos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119078.60639999999</v>
      </c>
      <c r="V20" s="32">
        <f t="array" aca="1" ref="V20" ca="1">_xlfn.IFNA(SUM(((V$3&gt;='Gastos com Pessoal'!$E$7:$E$506)*(V$3&lt;='Gastos com Pessoal'!$F$7:$F$506)*OFFSET('Encargos e Benefícios'!$D$5,1,MATCH($B20,'Encargos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119078.60639999999</v>
      </c>
      <c r="W20" s="32">
        <f t="array" aca="1" ref="W20" ca="1">_xlfn.IFNA(SUM(((W$3&gt;='Gastos com Pessoal'!$E$7:$E$506)*(W$3&lt;='Gastos com Pessoal'!$F$7:$F$506)*OFFSET('Encargos e Benefícios'!$D$5,1,MATCH($B20,'Encargos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119078.60639999999</v>
      </c>
      <c r="X20" s="32">
        <f t="array" aca="1" ref="X20" ca="1">_xlfn.IFNA(SUM(((X$3&gt;='Gastos com Pessoal'!$E$7:$E$506)*(X$3&lt;='Gastos com Pessoal'!$F$7:$F$506)*OFFSET('Encargos e Benefícios'!$D$5,1,MATCH($B20,'Encargos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119078.60639999999</v>
      </c>
      <c r="Y20" s="32">
        <f t="array" aca="1" ref="Y20" ca="1">_xlfn.IFNA(SUM(((Y$3&gt;='Gastos com Pessoal'!$E$7:$E$506)*(Y$3&lt;='Gastos com Pessoal'!$F$7:$F$506)*OFFSET('Encargos e Benefícios'!$D$5,1,MATCH($B20,'Encargos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119078.60639999999</v>
      </c>
      <c r="Z20" s="32">
        <f t="array" aca="1" ref="Z20" ca="1">_xlfn.IFNA(SUM(((Z$3&gt;='Gastos com Pessoal'!$E$7:$E$506)*(Z$3&lt;='Gastos com Pessoal'!$F$7:$F$506)*OFFSET('Encargos e Benefícios'!$D$5,1,MATCH($B20,'Encargos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123841.75065599999</v>
      </c>
      <c r="AA20" s="32">
        <f t="array" aca="1" ref="AA20" ca="1">_xlfn.IFNA(SUM(((AA$3&gt;='Gastos com Pessoal'!$E$7:$E$506)*(AA$3&lt;='Gastos com Pessoal'!$F$7:$F$506)*OFFSET('Encargos e Benefícios'!$D$5,1,MATCH($B20,'Encargos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123841.75065599999</v>
      </c>
      <c r="AB20" s="32">
        <f t="array" aca="1" ref="AB20" ca="1">_xlfn.IFNA(SUM(((AB$3&gt;='Gastos com Pessoal'!$E$7:$E$506)*(AB$3&lt;='Gastos com Pessoal'!$F$7:$F$506)*OFFSET('Encargos e Benefícios'!$D$5,1,MATCH($B20,'Encargos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123841.75065599999</v>
      </c>
      <c r="AC20" s="32">
        <f t="array" aca="1" ref="AC20" ca="1">_xlfn.IFNA(SUM(((AC$3&gt;='Gastos com Pessoal'!$E$7:$E$506)*(AC$3&lt;='Gastos com Pessoal'!$F$7:$F$506)*OFFSET('Encargos e Benefícios'!$D$5,1,MATCH($B20,'Encargos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123841.75065599999</v>
      </c>
      <c r="AD20" s="32">
        <f t="array" aca="1" ref="AD20" ca="1">_xlfn.IFNA(SUM(((AD$3&gt;='Gastos com Pessoal'!$E$7:$E$506)*(AD$3&lt;='Gastos com Pessoal'!$F$7:$F$506)*OFFSET('Encargos e Benefícios'!$D$5,1,MATCH($B20,'Encargos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123841.75065599999</v>
      </c>
      <c r="AE20" s="32">
        <f t="array" aca="1" ref="AE20" ca="1">_xlfn.IFNA(SUM(((AE$3&gt;='Gastos com Pessoal'!$E$7:$E$506)*(AE$3&lt;='Gastos com Pessoal'!$F$7:$F$506)*OFFSET('Encargos e Benefícios'!$D$5,1,MATCH($B20,'Encargos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123841.75065599999</v>
      </c>
      <c r="AF20" s="32">
        <f t="array" aca="1" ref="AF20" ca="1">_xlfn.IFNA(SUM(((AF$3&gt;='Gastos com Pessoal'!$E$7:$E$506)*(AF$3&lt;='Gastos com Pessoal'!$F$7:$F$506)*OFFSET('Encargos e Benefícios'!$D$5,1,MATCH($B20,'Encargos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123841.75065599999</v>
      </c>
      <c r="AG20" s="32">
        <f t="array" aca="1" ref="AG20" ca="1">_xlfn.IFNA(SUM(((AG$3&gt;='Gastos com Pessoal'!$E$7:$E$506)*(AG$3&lt;='Gastos com Pessoal'!$F$7:$F$506)*OFFSET('Encargos e Benefícios'!$D$5,1,MATCH($B20,'Encargos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123841.75065599999</v>
      </c>
      <c r="AH20" s="32">
        <f t="array" aca="1" ref="AH20" ca="1">_xlfn.IFNA(SUM(((AH$3&gt;='Gastos com Pessoal'!$E$7:$E$506)*(AH$3&lt;='Gastos com Pessoal'!$F$7:$F$506)*OFFSET('Encargos e Benefícios'!$D$5,1,MATCH($B20,'Encargos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123841.75065599999</v>
      </c>
      <c r="AI20" s="32">
        <f t="array" aca="1" ref="AI20" ca="1">_xlfn.IFNA(SUM(((AI$3&gt;='Gastos com Pessoal'!$E$7:$E$506)*(AI$3&lt;='Gastos com Pessoal'!$F$7:$F$506)*OFFSET('Encargos e Benefícios'!$D$5,1,MATCH($B20,'Encargos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123841.75065599999</v>
      </c>
      <c r="AJ20" s="32">
        <f t="array" aca="1" ref="AJ20" ca="1">_xlfn.IFNA(SUM(((AJ$3&gt;='Gastos com Pessoal'!$E$7:$E$506)*(AJ$3&lt;='Gastos com Pessoal'!$F$7:$F$506)*OFFSET('Encargos e Benefícios'!$D$5,1,MATCH($B20,'Encargos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123841.75065599999</v>
      </c>
      <c r="AK20" s="32">
        <f t="array" aca="1" ref="AK20" ca="1">_xlfn.IFNA(SUM(((AK$3&gt;='Gastos com Pessoal'!$E$7:$E$506)*(AK$3&lt;='Gastos com Pessoal'!$F$7:$F$506)*OFFSET('Encargos e Benefícios'!$D$5,1,MATCH($B20,'Encargos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123841.75065599999</v>
      </c>
      <c r="AL20" s="32">
        <f t="array" aca="1" ref="AL20" ca="1">_xlfn.IFNA(SUM(((AL$3&gt;='Gastos com Pessoal'!$E$7:$E$506)*(AL$3&lt;='Gastos com Pessoal'!$F$7:$F$506)*OFFSET('Encargos e Benefícios'!$D$5,1,MATCH($B20,'Encargos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128795.42068224</v>
      </c>
      <c r="AM20" s="32">
        <f t="array" aca="1" ref="AM20" ca="1">_xlfn.IFNA(SUM(((AM$3&gt;='Gastos com Pessoal'!$E$7:$E$506)*(AM$3&lt;='Gastos com Pessoal'!$F$7:$F$506)*OFFSET('Encargos e Benefícios'!$D$5,1,MATCH($B20,'Encargos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128795.42068224</v>
      </c>
      <c r="AN20" s="32">
        <f t="array" aca="1" ref="AN20" ca="1">_xlfn.IFNA(SUM(((AN$3&gt;='Gastos com Pessoal'!$E$7:$E$506)*(AN$3&lt;='Gastos com Pessoal'!$F$7:$F$506)*OFFSET('Encargos e Benefícios'!$D$5,1,MATCH($B20,'Encargos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128795.42068224</v>
      </c>
      <c r="AO20" s="32">
        <f t="array" aca="1" ref="AO20" ca="1">_xlfn.IFNA(SUM(((AO$3&gt;='Gastos com Pessoal'!$E$7:$E$506)*(AO$3&lt;='Gastos com Pessoal'!$F$7:$F$506)*OFFSET('Encargos e Benefícios'!$D$5,1,MATCH($B20,'Encargos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128795.42068224</v>
      </c>
      <c r="AP20" s="32">
        <f t="array" aca="1" ref="AP20" ca="1">_xlfn.IFNA(SUM(((AP$3&gt;='Gastos com Pessoal'!$E$7:$E$506)*(AP$3&lt;='Gastos com Pessoal'!$F$7:$F$506)*OFFSET('Encargos e Benefícios'!$D$5,1,MATCH($B20,'Encargos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128795.42068224</v>
      </c>
      <c r="AQ20" s="32">
        <f t="array" aca="1" ref="AQ20" ca="1">_xlfn.IFNA(SUM(((AQ$3&gt;='Gastos com Pessoal'!$E$7:$E$506)*(AQ$3&lt;='Gastos com Pessoal'!$F$7:$F$506)*OFFSET('Encargos e Benefícios'!$D$5,1,MATCH($B20,'Encargos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128795.42068224</v>
      </c>
      <c r="AR20" s="32">
        <f t="array" aca="1" ref="AR20" ca="1">_xlfn.IFNA(SUM(((AR$3&gt;='Gastos com Pessoal'!$E$7:$E$506)*(AR$3&lt;='Gastos com Pessoal'!$F$7:$F$506)*OFFSET('Encargos e Benefícios'!$D$5,1,MATCH($B20,'Encargos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128795.42068224</v>
      </c>
      <c r="AS20" s="32">
        <f t="array" aca="1" ref="AS20" ca="1">_xlfn.IFNA(SUM(((AS$3&gt;='Gastos com Pessoal'!$E$7:$E$506)*(AS$3&lt;='Gastos com Pessoal'!$F$7:$F$506)*OFFSET('Encargos e Benefícios'!$D$5,1,MATCH($B20,'Encargos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128795.42068224</v>
      </c>
      <c r="AT20" s="32">
        <f t="array" aca="1" ref="AT20" ca="1">_xlfn.IFNA(SUM(((AT$3&gt;='Gastos com Pessoal'!$E$7:$E$506)*(AT$3&lt;='Gastos com Pessoal'!$F$7:$F$506)*OFFSET('Encargos e Benefícios'!$D$5,1,MATCH($B20,'Encargos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128795.42068224</v>
      </c>
      <c r="AU20" s="32">
        <f t="array" aca="1" ref="AU20" ca="1">_xlfn.IFNA(SUM(((AU$3&gt;='Gastos com Pessoal'!$E$7:$E$506)*(AU$3&lt;='Gastos com Pessoal'!$F$7:$F$506)*OFFSET('Encargos e Benefícios'!$D$5,1,MATCH($B20,'Encargos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128795.42068224</v>
      </c>
      <c r="AV20" s="32">
        <f t="array" aca="1" ref="AV20" ca="1">_xlfn.IFNA(SUM(((AV$3&gt;='Gastos com Pessoal'!$E$7:$E$506)*(AV$3&lt;='Gastos com Pessoal'!$F$7:$F$506)*OFFSET('Encargos e Benefícios'!$D$5,1,MATCH($B20,'Encargos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128795.42068224</v>
      </c>
      <c r="AW20" s="32">
        <f t="array" aca="1" ref="AW20" ca="1">_xlfn.IFNA(SUM(((AW$3&gt;='Gastos com Pessoal'!$E$7:$E$506)*(AW$3&lt;='Gastos com Pessoal'!$F$7:$F$506)*OFFSET('Encargos e Benefícios'!$D$5,1,MATCH($B20,'Encargos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128795.42068224</v>
      </c>
      <c r="AX20" s="32">
        <f t="array" aca="1" ref="AX20" ca="1">_xlfn.IFNA(SUM(((AX$3&gt;='Gastos com Pessoal'!$E$7:$E$506)*(AX$3&lt;='Gastos com Pessoal'!$F$7:$F$506)*OFFSET('Encargos e Benefícios'!$D$5,1,MATCH($B20,'Encargos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133947.23750952963</v>
      </c>
      <c r="AY20" s="32">
        <f t="array" aca="1" ref="AY20" ca="1">_xlfn.IFNA(SUM(((AY$3&gt;='Gastos com Pessoal'!$E$7:$E$506)*(AY$3&lt;='Gastos com Pessoal'!$F$7:$F$506)*OFFSET('Encargos e Benefícios'!$D$5,1,MATCH($B20,'Encargos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133947.23750952963</v>
      </c>
      <c r="AZ20" s="32">
        <f t="array" aca="1" ref="AZ20" ca="1">_xlfn.IFNA(SUM(((AZ$3&gt;='Gastos com Pessoal'!$E$7:$E$506)*(AZ$3&lt;='Gastos com Pessoal'!$F$7:$F$506)*OFFSET('Encargos e Benefícios'!$D$5,1,MATCH($B20,'Encargos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133947.23750952963</v>
      </c>
      <c r="BA20" s="32">
        <f t="array" aca="1" ref="BA20" ca="1">_xlfn.IFNA(SUM(((BA$3&gt;='Gastos com Pessoal'!$E$7:$E$506)*(BA$3&lt;='Gastos com Pessoal'!$F$7:$F$506)*OFFSET('Encargos e Benefícios'!$D$5,1,MATCH($B20,'Encargos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133947.23750952963</v>
      </c>
      <c r="BB20" s="32">
        <f t="array" aca="1" ref="BB20" ca="1">_xlfn.IFNA(SUM(((BB$3&gt;='Gastos com Pessoal'!$E$7:$E$506)*(BB$3&lt;='Gastos com Pessoal'!$F$7:$F$506)*OFFSET('Encargos e Benefícios'!$D$5,1,MATCH($B20,'Encargos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133947.23750952963</v>
      </c>
      <c r="BC20" s="32">
        <f t="array" aca="1" ref="BC20" ca="1">_xlfn.IFNA(SUM(((BC$3&gt;='Gastos com Pessoal'!$E$7:$E$506)*(BC$3&lt;='Gastos com Pessoal'!$F$7:$F$506)*OFFSET('Encargos e Benefícios'!$D$5,1,MATCH($B20,'Encargos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133947.23750952963</v>
      </c>
      <c r="BD20" s="32">
        <f t="array" aca="1" ref="BD20" ca="1">_xlfn.IFNA(SUM(((BD$3&gt;='Gastos com Pessoal'!$E$7:$E$506)*(BD$3&lt;='Gastos com Pessoal'!$F$7:$F$506)*OFFSET('Encargos e Benefícios'!$D$5,1,MATCH($B20,'Encargos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133947.23750952963</v>
      </c>
      <c r="BE20" s="32">
        <f t="array" aca="1" ref="BE20" ca="1">_xlfn.IFNA(SUM(((BE$3&gt;='Gastos com Pessoal'!$E$7:$E$506)*(BE$3&lt;='Gastos com Pessoal'!$F$7:$F$506)*OFFSET('Encargos e Benefícios'!$D$5,1,MATCH($B20,'Encargos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133947.23750952963</v>
      </c>
      <c r="BF20" s="32">
        <f t="array" aca="1" ref="BF20" ca="1">_xlfn.IFNA(SUM(((BF$3&gt;='Gastos com Pessoal'!$E$7:$E$506)*(BF$3&lt;='Gastos com Pessoal'!$F$7:$F$506)*OFFSET('Encargos e Benefícios'!$D$5,1,MATCH($B20,'Encargos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133947.23750952963</v>
      </c>
      <c r="BG20" s="32">
        <f t="array" aca="1" ref="BG20" ca="1">_xlfn.IFNA(SUM(((BG$3&gt;='Gastos com Pessoal'!$E$7:$E$506)*(BG$3&lt;='Gastos com Pessoal'!$F$7:$F$506)*OFFSET('Encargos e Benefícios'!$D$5,1,MATCH($B20,'Encargos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133947.23750952963</v>
      </c>
      <c r="BH20" s="32">
        <f t="array" aca="1" ref="BH20" ca="1">_xlfn.IFNA(SUM(((BH$3&gt;='Gastos com Pessoal'!$E$7:$E$506)*(BH$3&lt;='Gastos com Pessoal'!$F$7:$F$506)*OFFSET('Encargos e Benefícios'!$D$5,1,MATCH($B20,'Encargos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133947.23750952963</v>
      </c>
      <c r="BI20" s="32">
        <f t="array" aca="1" ref="BI20" ca="1">_xlfn.IFNA(SUM(((BI$3&gt;='Gastos com Pessoal'!$E$7:$E$506)*(BI$3&lt;='Gastos com Pessoal'!$F$7:$F$506)*OFFSET('Encargos e Benefícios'!$D$5,1,MATCH($B20,'Encargos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133947.23750952963</v>
      </c>
      <c r="BJ20" s="32">
        <f t="array" aca="1" ref="BJ20" ca="1">_xlfn.IFNA(SUM(((BJ$3&gt;='Gastos com Pessoal'!$E$7:$E$506)*(BJ$3&lt;='Gastos com Pessoal'!$F$7:$F$506)*OFFSET('Encargos e Benefícios'!$D$5,1,MATCH($B20,'Encargos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139305.12700991082</v>
      </c>
      <c r="BK20" s="72">
        <f ca="1">SUM(C20:BJ20)</f>
        <v>7425741.8699831516</v>
      </c>
      <c r="BL20" s="77">
        <f t="shared" ref="BL20:BL28" ca="1" si="9">IF($BK$147=0,0,BK20/$BK$147)</f>
        <v>0.10724456720052637</v>
      </c>
    </row>
    <row r="21" spans="1:64" s="50" customFormat="1" ht="23.25" customHeight="1" x14ac:dyDescent="0.2">
      <c r="A21" s="19" t="s">
        <v>116</v>
      </c>
      <c r="B21" s="20" t="s">
        <v>117</v>
      </c>
      <c r="C21" s="32">
        <f t="array" aca="1" ref="C21" ca="1">_xlfn.IFNA(SUM(((C$3&gt;='Gastos com Pessoal'!$E$7:$E$506)*(C$3&lt;='Gastos com Pessoal'!$F$7:$F$506)*OFFSET('Encargos e Benefícios'!$D$5,1,MATCH($B21,'Encargos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21" s="32">
        <f t="array" aca="1" ref="D21" ca="1">_xlfn.IFNA(SUM(((D$3&gt;='Gastos com Pessoal'!$E$7:$E$506)*(D$3&lt;='Gastos com Pessoal'!$F$7:$F$506)*OFFSET('Encargos e Benefícios'!$D$5,1,MATCH($B21,'Encargos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21" s="32">
        <f t="array" aca="1" ref="E21" ca="1">_xlfn.IFNA(SUM(((E$3&gt;='Gastos com Pessoal'!$E$7:$E$506)*(E$3&lt;='Gastos com Pessoal'!$F$7:$F$506)*OFFSET('Encargos e Benefícios'!$D$5,1,MATCH($B21,'Encargos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21" s="32">
        <f t="array" aca="1" ref="F21" ca="1">_xlfn.IFNA(SUM(((F$3&gt;='Gastos com Pessoal'!$E$7:$E$506)*(F$3&lt;='Gastos com Pessoal'!$F$7:$F$506)*OFFSET('Encargos e Benefícios'!$D$5,1,MATCH($B21,'Encargos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21" s="32">
        <f t="array" aca="1" ref="G21" ca="1">_xlfn.IFNA(SUM(((G$3&gt;='Gastos com Pessoal'!$E$7:$E$506)*(G$3&lt;='Gastos com Pessoal'!$F$7:$F$506)*OFFSET('Encargos e Benefícios'!$D$5,1,MATCH($B21,'Encargos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21" s="32">
        <f t="array" aca="1" ref="H21" ca="1">_xlfn.IFNA(SUM(((H$3&gt;='Gastos com Pessoal'!$E$7:$E$506)*(H$3&lt;='Gastos com Pessoal'!$F$7:$F$506)*OFFSET('Encargos e Benefícios'!$D$5,1,MATCH($B21,'Encargos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21" s="32">
        <f t="array" aca="1" ref="I21" ca="1">_xlfn.IFNA(SUM(((I$3&gt;='Gastos com Pessoal'!$E$7:$E$506)*(I$3&lt;='Gastos com Pessoal'!$F$7:$F$506)*OFFSET('Encargos e Benefícios'!$D$5,1,MATCH($B21,'Encargos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21" s="32">
        <f t="array" aca="1" ref="J21" ca="1">_xlfn.IFNA(SUM(((J$3&gt;='Gastos com Pessoal'!$E$7:$E$506)*(J$3&lt;='Gastos com Pessoal'!$F$7:$F$506)*OFFSET('Encargos e Benefícios'!$D$5,1,MATCH($B21,'Encargos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21" s="32">
        <f t="array" aca="1" ref="K21" ca="1">_xlfn.IFNA(SUM(((K$3&gt;='Gastos com Pessoal'!$E$7:$E$506)*(K$3&lt;='Gastos com Pessoal'!$F$7:$F$506)*OFFSET('Encargos e Benefícios'!$D$5,1,MATCH($B21,'Encargos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21" s="32">
        <f t="array" aca="1" ref="L21" ca="1">_xlfn.IFNA(SUM(((L$3&gt;='Gastos com Pessoal'!$E$7:$E$506)*(L$3&lt;='Gastos com Pessoal'!$F$7:$F$506)*OFFSET('Encargos e Benefícios'!$D$5,1,MATCH($B21,'Encargos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21" s="32">
        <f t="array" aca="1" ref="M21" ca="1">_xlfn.IFNA(SUM(((M$3&gt;='Gastos com Pessoal'!$E$7:$E$506)*(M$3&lt;='Gastos com Pessoal'!$F$7:$F$506)*OFFSET('Encargos e Benefícios'!$D$5,1,MATCH($B21,'Encargos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21" s="32">
        <f t="array" aca="1" ref="N21" ca="1">_xlfn.IFNA(SUM(((N$3&gt;='Gastos com Pessoal'!$E$7:$E$506)*(N$3&lt;='Gastos com Pessoal'!$F$7:$F$506)*OFFSET('Encargos e Benefícios'!$D$5,1,MATCH($B21,'Encargos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21" s="32">
        <f t="array" aca="1" ref="O21" ca="1">_xlfn.IFNA(SUM(((O$3&gt;='Gastos com Pessoal'!$E$7:$E$506)*(O$3&lt;='Gastos com Pessoal'!$F$7:$F$506)*OFFSET('Encargos e Benefícios'!$D$5,1,MATCH($B21,'Encargos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21" s="32">
        <f t="array" aca="1" ref="P21" ca="1">_xlfn.IFNA(SUM(((P$3&gt;='Gastos com Pessoal'!$E$7:$E$506)*(P$3&lt;='Gastos com Pessoal'!$F$7:$F$506)*OFFSET('Encargos e Benefícios'!$D$5,1,MATCH($B21,'Encargos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21" s="32">
        <f t="array" aca="1" ref="Q21" ca="1">_xlfn.IFNA(SUM(((Q$3&gt;='Gastos com Pessoal'!$E$7:$E$506)*(Q$3&lt;='Gastos com Pessoal'!$F$7:$F$506)*OFFSET('Encargos e Benefícios'!$D$5,1,MATCH($B21,'Encargos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21" s="32">
        <f t="array" aca="1" ref="R21" ca="1">_xlfn.IFNA(SUM(((R$3&gt;='Gastos com Pessoal'!$E$7:$E$506)*(R$3&lt;='Gastos com Pessoal'!$F$7:$F$506)*OFFSET('Encargos e Benefícios'!$D$5,1,MATCH($B21,'Encargos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21" s="32">
        <f t="array" aca="1" ref="S21" ca="1">_xlfn.IFNA(SUM(((S$3&gt;='Gastos com Pessoal'!$E$7:$E$506)*(S$3&lt;='Gastos com Pessoal'!$F$7:$F$506)*OFFSET('Encargos e Benefícios'!$D$5,1,MATCH($B21,'Encargos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21" s="32">
        <f t="array" aca="1" ref="T21" ca="1">_xlfn.IFNA(SUM(((T$3&gt;='Gastos com Pessoal'!$E$7:$E$506)*(T$3&lt;='Gastos com Pessoal'!$F$7:$F$506)*OFFSET('Encargos e Benefícios'!$D$5,1,MATCH($B21,'Encargos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21" s="32">
        <f t="array" aca="1" ref="U21" ca="1">_xlfn.IFNA(SUM(((U$3&gt;='Gastos com Pessoal'!$E$7:$E$506)*(U$3&lt;='Gastos com Pessoal'!$F$7:$F$506)*OFFSET('Encargos e Benefícios'!$D$5,1,MATCH($B21,'Encargos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21" s="32">
        <f t="array" aca="1" ref="V21" ca="1">_xlfn.IFNA(SUM(((V$3&gt;='Gastos com Pessoal'!$E$7:$E$506)*(V$3&lt;='Gastos com Pessoal'!$F$7:$F$506)*OFFSET('Encargos e Benefícios'!$D$5,1,MATCH($B21,'Encargos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21" s="32">
        <f t="array" aca="1" ref="W21" ca="1">_xlfn.IFNA(SUM(((W$3&gt;='Gastos com Pessoal'!$E$7:$E$506)*(W$3&lt;='Gastos com Pessoal'!$F$7:$F$506)*OFFSET('Encargos e Benefícios'!$D$5,1,MATCH($B21,'Encargos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21" s="32">
        <f t="array" aca="1" ref="X21" ca="1">_xlfn.IFNA(SUM(((X$3&gt;='Gastos com Pessoal'!$E$7:$E$506)*(X$3&lt;='Gastos com Pessoal'!$F$7:$F$506)*OFFSET('Encargos e Benefícios'!$D$5,1,MATCH($B21,'Encargos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21" s="32">
        <f t="array" aca="1" ref="Y21" ca="1">_xlfn.IFNA(SUM(((Y$3&gt;='Gastos com Pessoal'!$E$7:$E$506)*(Y$3&lt;='Gastos com Pessoal'!$F$7:$F$506)*OFFSET('Encargos e Benefícios'!$D$5,1,MATCH($B21,'Encargos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21" s="32">
        <f t="array" aca="1" ref="Z21" ca="1">_xlfn.IFNA(SUM(((Z$3&gt;='Gastos com Pessoal'!$E$7:$E$506)*(Z$3&lt;='Gastos com Pessoal'!$F$7:$F$506)*OFFSET('Encargos e Benefícios'!$D$5,1,MATCH($B21,'Encargos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21" s="32">
        <f t="array" aca="1" ref="AA21" ca="1">_xlfn.IFNA(SUM(((AA$3&gt;='Gastos com Pessoal'!$E$7:$E$506)*(AA$3&lt;='Gastos com Pessoal'!$F$7:$F$506)*OFFSET('Encargos e Benefícios'!$D$5,1,MATCH($B21,'Encargos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21" s="32">
        <f t="array" aca="1" ref="AB21" ca="1">_xlfn.IFNA(SUM(((AB$3&gt;='Gastos com Pessoal'!$E$7:$E$506)*(AB$3&lt;='Gastos com Pessoal'!$F$7:$F$506)*OFFSET('Encargos e Benefícios'!$D$5,1,MATCH($B21,'Encargos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21" s="32">
        <f t="array" aca="1" ref="AC21" ca="1">_xlfn.IFNA(SUM(((AC$3&gt;='Gastos com Pessoal'!$E$7:$E$506)*(AC$3&lt;='Gastos com Pessoal'!$F$7:$F$506)*OFFSET('Encargos e Benefícios'!$D$5,1,MATCH($B21,'Encargos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21" s="32">
        <f t="array" aca="1" ref="AD21" ca="1">_xlfn.IFNA(SUM(((AD$3&gt;='Gastos com Pessoal'!$E$7:$E$506)*(AD$3&lt;='Gastos com Pessoal'!$F$7:$F$506)*OFFSET('Encargos e Benefícios'!$D$5,1,MATCH($B21,'Encargos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21" s="32">
        <f t="array" aca="1" ref="AE21" ca="1">_xlfn.IFNA(SUM(((AE$3&gt;='Gastos com Pessoal'!$E$7:$E$506)*(AE$3&lt;='Gastos com Pessoal'!$F$7:$F$506)*OFFSET('Encargos e Benefícios'!$D$5,1,MATCH($B21,'Encargos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21" s="32">
        <f t="array" aca="1" ref="AF21" ca="1">_xlfn.IFNA(SUM(((AF$3&gt;='Gastos com Pessoal'!$E$7:$E$506)*(AF$3&lt;='Gastos com Pessoal'!$F$7:$F$506)*OFFSET('Encargos e Benefícios'!$D$5,1,MATCH($B21,'Encargos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21" s="32">
        <f t="array" aca="1" ref="AG21" ca="1">_xlfn.IFNA(SUM(((AG$3&gt;='Gastos com Pessoal'!$E$7:$E$506)*(AG$3&lt;='Gastos com Pessoal'!$F$7:$F$506)*OFFSET('Encargos e Benefícios'!$D$5,1,MATCH($B21,'Encargos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21" s="32">
        <f t="array" aca="1" ref="AH21" ca="1">_xlfn.IFNA(SUM(((AH$3&gt;='Gastos com Pessoal'!$E$7:$E$506)*(AH$3&lt;='Gastos com Pessoal'!$F$7:$F$506)*OFFSET('Encargos e Benefícios'!$D$5,1,MATCH($B21,'Encargos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21" s="32">
        <f t="array" aca="1" ref="AI21" ca="1">_xlfn.IFNA(SUM(((AI$3&gt;='Gastos com Pessoal'!$E$7:$E$506)*(AI$3&lt;='Gastos com Pessoal'!$F$7:$F$506)*OFFSET('Encargos e Benefícios'!$D$5,1,MATCH($B21,'Encargos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21" s="32">
        <f t="array" aca="1" ref="AJ21" ca="1">_xlfn.IFNA(SUM(((AJ$3&gt;='Gastos com Pessoal'!$E$7:$E$506)*(AJ$3&lt;='Gastos com Pessoal'!$F$7:$F$506)*OFFSET('Encargos e Benefícios'!$D$5,1,MATCH($B21,'Encargos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21" s="32">
        <f t="array" aca="1" ref="AK21" ca="1">_xlfn.IFNA(SUM(((AK$3&gt;='Gastos com Pessoal'!$E$7:$E$506)*(AK$3&lt;='Gastos com Pessoal'!$F$7:$F$506)*OFFSET('Encargos e Benefícios'!$D$5,1,MATCH($B21,'Encargos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21" s="32">
        <f t="array" aca="1" ref="AL21" ca="1">_xlfn.IFNA(SUM(((AL$3&gt;='Gastos com Pessoal'!$E$7:$E$506)*(AL$3&lt;='Gastos com Pessoal'!$F$7:$F$506)*OFFSET('Encargos e Benefícios'!$D$5,1,MATCH($B21,'Encargos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21" s="32">
        <f t="array" aca="1" ref="AM21" ca="1">_xlfn.IFNA(SUM(((AM$3&gt;='Gastos com Pessoal'!$E$7:$E$506)*(AM$3&lt;='Gastos com Pessoal'!$F$7:$F$506)*OFFSET('Encargos e Benefícios'!$D$5,1,MATCH($B21,'Encargos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1" s="32">
        <f t="array" aca="1" ref="AN21" ca="1">_xlfn.IFNA(SUM(((AN$3&gt;='Gastos com Pessoal'!$E$7:$E$506)*(AN$3&lt;='Gastos com Pessoal'!$F$7:$F$506)*OFFSET('Encargos e Benefícios'!$D$5,1,MATCH($B21,'Encargos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1" s="32">
        <f t="array" aca="1" ref="AO21" ca="1">_xlfn.IFNA(SUM(((AO$3&gt;='Gastos com Pessoal'!$E$7:$E$506)*(AO$3&lt;='Gastos com Pessoal'!$F$7:$F$506)*OFFSET('Encargos e Benefícios'!$D$5,1,MATCH($B21,'Encargos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1" s="32">
        <f t="array" aca="1" ref="AP21" ca="1">_xlfn.IFNA(SUM(((AP$3&gt;='Gastos com Pessoal'!$E$7:$E$506)*(AP$3&lt;='Gastos com Pessoal'!$F$7:$F$506)*OFFSET('Encargos e Benefícios'!$D$5,1,MATCH($B21,'Encargos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1" s="32">
        <f t="array" aca="1" ref="AQ21" ca="1">_xlfn.IFNA(SUM(((AQ$3&gt;='Gastos com Pessoal'!$E$7:$E$506)*(AQ$3&lt;='Gastos com Pessoal'!$F$7:$F$506)*OFFSET('Encargos e Benefícios'!$D$5,1,MATCH($B21,'Encargos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1" s="32">
        <f t="array" aca="1" ref="AR21" ca="1">_xlfn.IFNA(SUM(((AR$3&gt;='Gastos com Pessoal'!$E$7:$E$506)*(AR$3&lt;='Gastos com Pessoal'!$F$7:$F$506)*OFFSET('Encargos e Benefícios'!$D$5,1,MATCH($B21,'Encargos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1" s="32">
        <f t="array" aca="1" ref="AS21" ca="1">_xlfn.IFNA(SUM(((AS$3&gt;='Gastos com Pessoal'!$E$7:$E$506)*(AS$3&lt;='Gastos com Pessoal'!$F$7:$F$506)*OFFSET('Encargos e Benefícios'!$D$5,1,MATCH($B21,'Encargos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1" s="32">
        <f t="array" aca="1" ref="AT21" ca="1">_xlfn.IFNA(SUM(((AT$3&gt;='Gastos com Pessoal'!$E$7:$E$506)*(AT$3&lt;='Gastos com Pessoal'!$F$7:$F$506)*OFFSET('Encargos e Benefícios'!$D$5,1,MATCH($B21,'Encargos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1" s="32">
        <f t="array" aca="1" ref="AU21" ca="1">_xlfn.IFNA(SUM(((AU$3&gt;='Gastos com Pessoal'!$E$7:$E$506)*(AU$3&lt;='Gastos com Pessoal'!$F$7:$F$506)*OFFSET('Encargos e Benefícios'!$D$5,1,MATCH($B21,'Encargos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1" s="32">
        <f t="array" aca="1" ref="AV21" ca="1">_xlfn.IFNA(SUM(((AV$3&gt;='Gastos com Pessoal'!$E$7:$E$506)*(AV$3&lt;='Gastos com Pessoal'!$F$7:$F$506)*OFFSET('Encargos e Benefícios'!$D$5,1,MATCH($B21,'Encargos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1" s="32">
        <f t="array" aca="1" ref="AW21" ca="1">_xlfn.IFNA(SUM(((AW$3&gt;='Gastos com Pessoal'!$E$7:$E$506)*(AW$3&lt;='Gastos com Pessoal'!$F$7:$F$506)*OFFSET('Encargos e Benefícios'!$D$5,1,MATCH($B21,'Encargos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1" s="32">
        <f t="array" aca="1" ref="AX21" ca="1">_xlfn.IFNA(SUM(((AX$3&gt;='Gastos com Pessoal'!$E$7:$E$506)*(AX$3&lt;='Gastos com Pessoal'!$F$7:$F$506)*OFFSET('Encargos e Benefícios'!$D$5,1,MATCH($B21,'Encargos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1" s="32">
        <f t="array" aca="1" ref="AY21" ca="1">_xlfn.IFNA(SUM(((AY$3&gt;='Gastos com Pessoal'!$E$7:$E$506)*(AY$3&lt;='Gastos com Pessoal'!$F$7:$F$506)*OFFSET('Encargos e Benefícios'!$D$5,1,MATCH($B21,'Encargos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1" s="32">
        <f t="array" aca="1" ref="AZ21" ca="1">_xlfn.IFNA(SUM(((AZ$3&gt;='Gastos com Pessoal'!$E$7:$E$506)*(AZ$3&lt;='Gastos com Pessoal'!$F$7:$F$506)*OFFSET('Encargos e Benefícios'!$D$5,1,MATCH($B21,'Encargos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1" s="32">
        <f t="array" aca="1" ref="BA21" ca="1">_xlfn.IFNA(SUM(((BA$3&gt;='Gastos com Pessoal'!$E$7:$E$506)*(BA$3&lt;='Gastos com Pessoal'!$F$7:$F$506)*OFFSET('Encargos e Benefícios'!$D$5,1,MATCH($B21,'Encargos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1" s="32">
        <f t="array" aca="1" ref="BB21" ca="1">_xlfn.IFNA(SUM(((BB$3&gt;='Gastos com Pessoal'!$E$7:$E$506)*(BB$3&lt;='Gastos com Pessoal'!$F$7:$F$506)*OFFSET('Encargos e Benefícios'!$D$5,1,MATCH($B21,'Encargos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1" s="32">
        <f t="array" aca="1" ref="BC21" ca="1">_xlfn.IFNA(SUM(((BC$3&gt;='Gastos com Pessoal'!$E$7:$E$506)*(BC$3&lt;='Gastos com Pessoal'!$F$7:$F$506)*OFFSET('Encargos e Benefícios'!$D$5,1,MATCH($B21,'Encargos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1" s="32">
        <f t="array" aca="1" ref="BD21" ca="1">_xlfn.IFNA(SUM(((BD$3&gt;='Gastos com Pessoal'!$E$7:$E$506)*(BD$3&lt;='Gastos com Pessoal'!$F$7:$F$506)*OFFSET('Encargos e Benefícios'!$D$5,1,MATCH($B21,'Encargos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1" s="32">
        <f t="array" aca="1" ref="BE21" ca="1">_xlfn.IFNA(SUM(((BE$3&gt;='Gastos com Pessoal'!$E$7:$E$506)*(BE$3&lt;='Gastos com Pessoal'!$F$7:$F$506)*OFFSET('Encargos e Benefícios'!$D$5,1,MATCH($B21,'Encargos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1" s="32">
        <f t="array" aca="1" ref="BF21" ca="1">_xlfn.IFNA(SUM(((BF$3&gt;='Gastos com Pessoal'!$E$7:$E$506)*(BF$3&lt;='Gastos com Pessoal'!$F$7:$F$506)*OFFSET('Encargos e Benefícios'!$D$5,1,MATCH($B21,'Encargos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1" s="32">
        <f t="array" aca="1" ref="BG21" ca="1">_xlfn.IFNA(SUM(((BG$3&gt;='Gastos com Pessoal'!$E$7:$E$506)*(BG$3&lt;='Gastos com Pessoal'!$F$7:$F$506)*OFFSET('Encargos e Benefícios'!$D$5,1,MATCH($B21,'Encargos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1" s="32">
        <f t="array" aca="1" ref="BH21" ca="1">_xlfn.IFNA(SUM(((BH$3&gt;='Gastos com Pessoal'!$E$7:$E$506)*(BH$3&lt;='Gastos com Pessoal'!$F$7:$F$506)*OFFSET('Encargos e Benefícios'!$D$5,1,MATCH($B21,'Encargos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1" s="32">
        <f t="array" aca="1" ref="BI21" ca="1">_xlfn.IFNA(SUM(((BI$3&gt;='Gastos com Pessoal'!$E$7:$E$506)*(BI$3&lt;='Gastos com Pessoal'!$F$7:$F$506)*OFFSET('Encargos e Benefícios'!$D$5,1,MATCH($B21,'Encargos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1" s="32">
        <f t="array" aca="1" ref="BJ21" ca="1">_xlfn.IFNA(SUM(((BJ$3&gt;='Gastos com Pessoal'!$E$7:$E$506)*(BJ$3&lt;='Gastos com Pessoal'!$F$7:$F$506)*OFFSET('Encargos e Benefícios'!$D$5,1,MATCH($B21,'Encargos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1" s="72">
        <f t="shared" ref="BK21:BK26" ca="1" si="10">SUM(C21:BJ21)</f>
        <v>0</v>
      </c>
      <c r="BL21" s="77">
        <f t="shared" ca="1" si="9"/>
        <v>0</v>
      </c>
    </row>
    <row r="22" spans="1:64" s="50" customFormat="1" ht="23.25" customHeight="1" x14ac:dyDescent="0.2">
      <c r="A22" s="19" t="s">
        <v>118</v>
      </c>
      <c r="B22" s="20" t="s">
        <v>119</v>
      </c>
      <c r="C22" s="32">
        <f t="array" aca="1" ref="C22" ca="1">_xlfn.IFNA(SUM(((C$3&gt;='Gastos com Pessoal'!$E$7:$E$506)*(C$3&lt;='Gastos com Pessoal'!$F$7:$F$506)*OFFSET('Encargos e Benefícios'!$D$5,1,MATCH($B22,'Encargos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22" s="32">
        <f t="array" aca="1" ref="D22" ca="1">_xlfn.IFNA(SUM(((D$3&gt;='Gastos com Pessoal'!$E$7:$E$506)*(D$3&lt;='Gastos com Pessoal'!$F$7:$F$506)*OFFSET('Encargos e Benefícios'!$D$5,1,MATCH($B22,'Encargos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22" s="32">
        <f t="array" aca="1" ref="E22" ca="1">_xlfn.IFNA(SUM(((E$3&gt;='Gastos com Pessoal'!$E$7:$E$506)*(E$3&lt;='Gastos com Pessoal'!$F$7:$F$506)*OFFSET('Encargos e Benefícios'!$D$5,1,MATCH($B22,'Encargos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22" s="32">
        <f t="array" aca="1" ref="F22" ca="1">_xlfn.IFNA(SUM(((F$3&gt;='Gastos com Pessoal'!$E$7:$E$506)*(F$3&lt;='Gastos com Pessoal'!$F$7:$F$506)*OFFSET('Encargos e Benefícios'!$D$5,1,MATCH($B22,'Encargos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22" s="32">
        <f t="array" aca="1" ref="G22" ca="1">_xlfn.IFNA(SUM(((G$3&gt;='Gastos com Pessoal'!$E$7:$E$506)*(G$3&lt;='Gastos com Pessoal'!$F$7:$F$506)*OFFSET('Encargos e Benefícios'!$D$5,1,MATCH($B22,'Encargos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22" s="32">
        <f t="array" aca="1" ref="H22" ca="1">_xlfn.IFNA(SUM(((H$3&gt;='Gastos com Pessoal'!$E$7:$E$506)*(H$3&lt;='Gastos com Pessoal'!$F$7:$F$506)*OFFSET('Encargos e Benefícios'!$D$5,1,MATCH($B22,'Encargos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22" s="32">
        <f t="array" aca="1" ref="I22" ca="1">_xlfn.IFNA(SUM(((I$3&gt;='Gastos com Pessoal'!$E$7:$E$506)*(I$3&lt;='Gastos com Pessoal'!$F$7:$F$506)*OFFSET('Encargos e Benefícios'!$D$5,1,MATCH($B22,'Encargos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22" s="32">
        <f t="array" aca="1" ref="J22" ca="1">_xlfn.IFNA(SUM(((J$3&gt;='Gastos com Pessoal'!$E$7:$E$506)*(J$3&lt;='Gastos com Pessoal'!$F$7:$F$506)*OFFSET('Encargos e Benefícios'!$D$5,1,MATCH($B22,'Encargos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22" s="32">
        <f t="array" aca="1" ref="K22" ca="1">_xlfn.IFNA(SUM(((K$3&gt;='Gastos com Pessoal'!$E$7:$E$506)*(K$3&lt;='Gastos com Pessoal'!$F$7:$F$506)*OFFSET('Encargos e Benefícios'!$D$5,1,MATCH($B22,'Encargos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22" s="32">
        <f t="array" aca="1" ref="L22" ca="1">_xlfn.IFNA(SUM(((L$3&gt;='Gastos com Pessoal'!$E$7:$E$506)*(L$3&lt;='Gastos com Pessoal'!$F$7:$F$506)*OFFSET('Encargos e Benefícios'!$D$5,1,MATCH($B22,'Encargos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22" s="32">
        <f t="array" aca="1" ref="M22" ca="1">_xlfn.IFNA(SUM(((M$3&gt;='Gastos com Pessoal'!$E$7:$E$506)*(M$3&lt;='Gastos com Pessoal'!$F$7:$F$506)*OFFSET('Encargos e Benefícios'!$D$5,1,MATCH($B22,'Encargos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22" s="32">
        <f t="array" aca="1" ref="N22" ca="1">_xlfn.IFNA(SUM(((N$3&gt;='Gastos com Pessoal'!$E$7:$E$506)*(N$3&lt;='Gastos com Pessoal'!$F$7:$F$506)*OFFSET('Encargos e Benefícios'!$D$5,1,MATCH($B22,'Encargos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22" s="32">
        <f t="array" aca="1" ref="O22" ca="1">_xlfn.IFNA(SUM(((O$3&gt;='Gastos com Pessoal'!$E$7:$E$506)*(O$3&lt;='Gastos com Pessoal'!$F$7:$F$506)*OFFSET('Encargos e Benefícios'!$D$5,1,MATCH($B22,'Encargos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22" s="32">
        <f t="array" aca="1" ref="P22" ca="1">_xlfn.IFNA(SUM(((P$3&gt;='Gastos com Pessoal'!$E$7:$E$506)*(P$3&lt;='Gastos com Pessoal'!$F$7:$F$506)*OFFSET('Encargos e Benefícios'!$D$5,1,MATCH($B22,'Encargos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22" s="32">
        <f t="array" aca="1" ref="Q22" ca="1">_xlfn.IFNA(SUM(((Q$3&gt;='Gastos com Pessoal'!$E$7:$E$506)*(Q$3&lt;='Gastos com Pessoal'!$F$7:$F$506)*OFFSET('Encargos e Benefícios'!$D$5,1,MATCH($B22,'Encargos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22" s="32">
        <f t="array" aca="1" ref="R22" ca="1">_xlfn.IFNA(SUM(((R$3&gt;='Gastos com Pessoal'!$E$7:$E$506)*(R$3&lt;='Gastos com Pessoal'!$F$7:$F$506)*OFFSET('Encargos e Benefícios'!$D$5,1,MATCH($B22,'Encargos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22" s="32">
        <f t="array" aca="1" ref="S22" ca="1">_xlfn.IFNA(SUM(((S$3&gt;='Gastos com Pessoal'!$E$7:$E$506)*(S$3&lt;='Gastos com Pessoal'!$F$7:$F$506)*OFFSET('Encargos e Benefícios'!$D$5,1,MATCH($B22,'Encargos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22" s="32">
        <f t="array" aca="1" ref="T22" ca="1">_xlfn.IFNA(SUM(((T$3&gt;='Gastos com Pessoal'!$E$7:$E$506)*(T$3&lt;='Gastos com Pessoal'!$F$7:$F$506)*OFFSET('Encargos e Benefícios'!$D$5,1,MATCH($B22,'Encargos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22" s="32">
        <f t="array" aca="1" ref="U22" ca="1">_xlfn.IFNA(SUM(((U$3&gt;='Gastos com Pessoal'!$E$7:$E$506)*(U$3&lt;='Gastos com Pessoal'!$F$7:$F$506)*OFFSET('Encargos e Benefícios'!$D$5,1,MATCH($B22,'Encargos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22" s="32">
        <f t="array" aca="1" ref="V22" ca="1">_xlfn.IFNA(SUM(((V$3&gt;='Gastos com Pessoal'!$E$7:$E$506)*(V$3&lt;='Gastos com Pessoal'!$F$7:$F$506)*OFFSET('Encargos e Benefícios'!$D$5,1,MATCH($B22,'Encargos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22" s="32">
        <f t="array" aca="1" ref="W22" ca="1">_xlfn.IFNA(SUM(((W$3&gt;='Gastos com Pessoal'!$E$7:$E$506)*(W$3&lt;='Gastos com Pessoal'!$F$7:$F$506)*OFFSET('Encargos e Benefícios'!$D$5,1,MATCH($B22,'Encargos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22" s="32">
        <f t="array" aca="1" ref="X22" ca="1">_xlfn.IFNA(SUM(((X$3&gt;='Gastos com Pessoal'!$E$7:$E$506)*(X$3&lt;='Gastos com Pessoal'!$F$7:$F$506)*OFFSET('Encargos e Benefícios'!$D$5,1,MATCH($B22,'Encargos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22" s="32">
        <f t="array" aca="1" ref="Y22" ca="1">_xlfn.IFNA(SUM(((Y$3&gt;='Gastos com Pessoal'!$E$7:$E$506)*(Y$3&lt;='Gastos com Pessoal'!$F$7:$F$506)*OFFSET('Encargos e Benefícios'!$D$5,1,MATCH($B22,'Encargos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22" s="32">
        <f t="array" aca="1" ref="Z22" ca="1">_xlfn.IFNA(SUM(((Z$3&gt;='Gastos com Pessoal'!$E$7:$E$506)*(Z$3&lt;='Gastos com Pessoal'!$F$7:$F$506)*OFFSET('Encargos e Benefícios'!$D$5,1,MATCH($B22,'Encargos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22" s="32">
        <f t="array" aca="1" ref="AA22" ca="1">_xlfn.IFNA(SUM(((AA$3&gt;='Gastos com Pessoal'!$E$7:$E$506)*(AA$3&lt;='Gastos com Pessoal'!$F$7:$F$506)*OFFSET('Encargos e Benefícios'!$D$5,1,MATCH($B22,'Encargos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22" s="32">
        <f t="array" aca="1" ref="AB22" ca="1">_xlfn.IFNA(SUM(((AB$3&gt;='Gastos com Pessoal'!$E$7:$E$506)*(AB$3&lt;='Gastos com Pessoal'!$F$7:$F$506)*OFFSET('Encargos e Benefícios'!$D$5,1,MATCH($B22,'Encargos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22" s="32">
        <f t="array" aca="1" ref="AC22" ca="1">_xlfn.IFNA(SUM(((AC$3&gt;='Gastos com Pessoal'!$E$7:$E$506)*(AC$3&lt;='Gastos com Pessoal'!$F$7:$F$506)*OFFSET('Encargos e Benefícios'!$D$5,1,MATCH($B22,'Encargos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22" s="32">
        <f t="array" aca="1" ref="AD22" ca="1">_xlfn.IFNA(SUM(((AD$3&gt;='Gastos com Pessoal'!$E$7:$E$506)*(AD$3&lt;='Gastos com Pessoal'!$F$7:$F$506)*OFFSET('Encargos e Benefícios'!$D$5,1,MATCH($B22,'Encargos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22" s="32">
        <f t="array" aca="1" ref="AE22" ca="1">_xlfn.IFNA(SUM(((AE$3&gt;='Gastos com Pessoal'!$E$7:$E$506)*(AE$3&lt;='Gastos com Pessoal'!$F$7:$F$506)*OFFSET('Encargos e Benefícios'!$D$5,1,MATCH($B22,'Encargos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22" s="32">
        <f t="array" aca="1" ref="AF22" ca="1">_xlfn.IFNA(SUM(((AF$3&gt;='Gastos com Pessoal'!$E$7:$E$506)*(AF$3&lt;='Gastos com Pessoal'!$F$7:$F$506)*OFFSET('Encargos e Benefícios'!$D$5,1,MATCH($B22,'Encargos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22" s="32">
        <f t="array" aca="1" ref="AG22" ca="1">_xlfn.IFNA(SUM(((AG$3&gt;='Gastos com Pessoal'!$E$7:$E$506)*(AG$3&lt;='Gastos com Pessoal'!$F$7:$F$506)*OFFSET('Encargos e Benefícios'!$D$5,1,MATCH($B22,'Encargos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22" s="32">
        <f t="array" aca="1" ref="AH22" ca="1">_xlfn.IFNA(SUM(((AH$3&gt;='Gastos com Pessoal'!$E$7:$E$506)*(AH$3&lt;='Gastos com Pessoal'!$F$7:$F$506)*OFFSET('Encargos e Benefícios'!$D$5,1,MATCH($B22,'Encargos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22" s="32">
        <f t="array" aca="1" ref="AI22" ca="1">_xlfn.IFNA(SUM(((AI$3&gt;='Gastos com Pessoal'!$E$7:$E$506)*(AI$3&lt;='Gastos com Pessoal'!$F$7:$F$506)*OFFSET('Encargos e Benefícios'!$D$5,1,MATCH($B22,'Encargos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22" s="32">
        <f t="array" aca="1" ref="AJ22" ca="1">_xlfn.IFNA(SUM(((AJ$3&gt;='Gastos com Pessoal'!$E$7:$E$506)*(AJ$3&lt;='Gastos com Pessoal'!$F$7:$F$506)*OFFSET('Encargos e Benefícios'!$D$5,1,MATCH($B22,'Encargos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22" s="32">
        <f t="array" aca="1" ref="AK22" ca="1">_xlfn.IFNA(SUM(((AK$3&gt;='Gastos com Pessoal'!$E$7:$E$506)*(AK$3&lt;='Gastos com Pessoal'!$F$7:$F$506)*OFFSET('Encargos e Benefícios'!$D$5,1,MATCH($B22,'Encargos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22" s="32">
        <f t="array" aca="1" ref="AL22" ca="1">_xlfn.IFNA(SUM(((AL$3&gt;='Gastos com Pessoal'!$E$7:$E$506)*(AL$3&lt;='Gastos com Pessoal'!$F$7:$F$506)*OFFSET('Encargos e Benefícios'!$D$5,1,MATCH($B22,'Encargos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22" s="32">
        <f t="array" aca="1" ref="AM22" ca="1">_xlfn.IFNA(SUM(((AM$3&gt;='Gastos com Pessoal'!$E$7:$E$506)*(AM$3&lt;='Gastos com Pessoal'!$F$7:$F$506)*OFFSET('Encargos e Benefícios'!$D$5,1,MATCH($B22,'Encargos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2" s="32">
        <f t="array" aca="1" ref="AN22" ca="1">_xlfn.IFNA(SUM(((AN$3&gt;='Gastos com Pessoal'!$E$7:$E$506)*(AN$3&lt;='Gastos com Pessoal'!$F$7:$F$506)*OFFSET('Encargos e Benefícios'!$D$5,1,MATCH($B22,'Encargos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2" s="32">
        <f t="array" aca="1" ref="AO22" ca="1">_xlfn.IFNA(SUM(((AO$3&gt;='Gastos com Pessoal'!$E$7:$E$506)*(AO$3&lt;='Gastos com Pessoal'!$F$7:$F$506)*OFFSET('Encargos e Benefícios'!$D$5,1,MATCH($B22,'Encargos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2" s="32">
        <f t="array" aca="1" ref="AP22" ca="1">_xlfn.IFNA(SUM(((AP$3&gt;='Gastos com Pessoal'!$E$7:$E$506)*(AP$3&lt;='Gastos com Pessoal'!$F$7:$F$506)*OFFSET('Encargos e Benefícios'!$D$5,1,MATCH($B22,'Encargos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2" s="32">
        <f t="array" aca="1" ref="AQ22" ca="1">_xlfn.IFNA(SUM(((AQ$3&gt;='Gastos com Pessoal'!$E$7:$E$506)*(AQ$3&lt;='Gastos com Pessoal'!$F$7:$F$506)*OFFSET('Encargos e Benefícios'!$D$5,1,MATCH($B22,'Encargos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2" s="32">
        <f t="array" aca="1" ref="AR22" ca="1">_xlfn.IFNA(SUM(((AR$3&gt;='Gastos com Pessoal'!$E$7:$E$506)*(AR$3&lt;='Gastos com Pessoal'!$F$7:$F$506)*OFFSET('Encargos e Benefícios'!$D$5,1,MATCH($B22,'Encargos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2" s="32">
        <f t="array" aca="1" ref="AS22" ca="1">_xlfn.IFNA(SUM(((AS$3&gt;='Gastos com Pessoal'!$E$7:$E$506)*(AS$3&lt;='Gastos com Pessoal'!$F$7:$F$506)*OFFSET('Encargos e Benefícios'!$D$5,1,MATCH($B22,'Encargos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2" s="32">
        <f t="array" aca="1" ref="AT22" ca="1">_xlfn.IFNA(SUM(((AT$3&gt;='Gastos com Pessoal'!$E$7:$E$506)*(AT$3&lt;='Gastos com Pessoal'!$F$7:$F$506)*OFFSET('Encargos e Benefícios'!$D$5,1,MATCH($B22,'Encargos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2" s="32">
        <f t="array" aca="1" ref="AU22" ca="1">_xlfn.IFNA(SUM(((AU$3&gt;='Gastos com Pessoal'!$E$7:$E$506)*(AU$3&lt;='Gastos com Pessoal'!$F$7:$F$506)*OFFSET('Encargos e Benefícios'!$D$5,1,MATCH($B22,'Encargos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2" s="32">
        <f t="array" aca="1" ref="AV22" ca="1">_xlfn.IFNA(SUM(((AV$3&gt;='Gastos com Pessoal'!$E$7:$E$506)*(AV$3&lt;='Gastos com Pessoal'!$F$7:$F$506)*OFFSET('Encargos e Benefícios'!$D$5,1,MATCH($B22,'Encargos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2" s="32">
        <f t="array" aca="1" ref="AW22" ca="1">_xlfn.IFNA(SUM(((AW$3&gt;='Gastos com Pessoal'!$E$7:$E$506)*(AW$3&lt;='Gastos com Pessoal'!$F$7:$F$506)*OFFSET('Encargos e Benefícios'!$D$5,1,MATCH($B22,'Encargos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2" s="32">
        <f t="array" aca="1" ref="AX22" ca="1">_xlfn.IFNA(SUM(((AX$3&gt;='Gastos com Pessoal'!$E$7:$E$506)*(AX$3&lt;='Gastos com Pessoal'!$F$7:$F$506)*OFFSET('Encargos e Benefícios'!$D$5,1,MATCH($B22,'Encargos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2" s="32">
        <f t="array" aca="1" ref="AY22" ca="1">_xlfn.IFNA(SUM(((AY$3&gt;='Gastos com Pessoal'!$E$7:$E$506)*(AY$3&lt;='Gastos com Pessoal'!$F$7:$F$506)*OFFSET('Encargos e Benefícios'!$D$5,1,MATCH($B22,'Encargos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2" s="32">
        <f t="array" aca="1" ref="AZ22" ca="1">_xlfn.IFNA(SUM(((AZ$3&gt;='Gastos com Pessoal'!$E$7:$E$506)*(AZ$3&lt;='Gastos com Pessoal'!$F$7:$F$506)*OFFSET('Encargos e Benefícios'!$D$5,1,MATCH($B22,'Encargos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2" s="32">
        <f t="array" aca="1" ref="BA22" ca="1">_xlfn.IFNA(SUM(((BA$3&gt;='Gastos com Pessoal'!$E$7:$E$506)*(BA$3&lt;='Gastos com Pessoal'!$F$7:$F$506)*OFFSET('Encargos e Benefícios'!$D$5,1,MATCH($B22,'Encargos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2" s="32">
        <f t="array" aca="1" ref="BB22" ca="1">_xlfn.IFNA(SUM(((BB$3&gt;='Gastos com Pessoal'!$E$7:$E$506)*(BB$3&lt;='Gastos com Pessoal'!$F$7:$F$506)*OFFSET('Encargos e Benefícios'!$D$5,1,MATCH($B22,'Encargos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2" s="32">
        <f t="array" aca="1" ref="BC22" ca="1">_xlfn.IFNA(SUM(((BC$3&gt;='Gastos com Pessoal'!$E$7:$E$506)*(BC$3&lt;='Gastos com Pessoal'!$F$7:$F$506)*OFFSET('Encargos e Benefícios'!$D$5,1,MATCH($B22,'Encargos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2" s="32">
        <f t="array" aca="1" ref="BD22" ca="1">_xlfn.IFNA(SUM(((BD$3&gt;='Gastos com Pessoal'!$E$7:$E$506)*(BD$3&lt;='Gastos com Pessoal'!$F$7:$F$506)*OFFSET('Encargos e Benefícios'!$D$5,1,MATCH($B22,'Encargos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2" s="32">
        <f t="array" aca="1" ref="BE22" ca="1">_xlfn.IFNA(SUM(((BE$3&gt;='Gastos com Pessoal'!$E$7:$E$506)*(BE$3&lt;='Gastos com Pessoal'!$F$7:$F$506)*OFFSET('Encargos e Benefícios'!$D$5,1,MATCH($B22,'Encargos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2" s="32">
        <f t="array" aca="1" ref="BF22" ca="1">_xlfn.IFNA(SUM(((BF$3&gt;='Gastos com Pessoal'!$E$7:$E$506)*(BF$3&lt;='Gastos com Pessoal'!$F$7:$F$506)*OFFSET('Encargos e Benefícios'!$D$5,1,MATCH($B22,'Encargos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2" s="32">
        <f t="array" aca="1" ref="BG22" ca="1">_xlfn.IFNA(SUM(((BG$3&gt;='Gastos com Pessoal'!$E$7:$E$506)*(BG$3&lt;='Gastos com Pessoal'!$F$7:$F$506)*OFFSET('Encargos e Benefícios'!$D$5,1,MATCH($B22,'Encargos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2" s="32">
        <f t="array" aca="1" ref="BH22" ca="1">_xlfn.IFNA(SUM(((BH$3&gt;='Gastos com Pessoal'!$E$7:$E$506)*(BH$3&lt;='Gastos com Pessoal'!$F$7:$F$506)*OFFSET('Encargos e Benefícios'!$D$5,1,MATCH($B22,'Encargos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2" s="32">
        <f t="array" aca="1" ref="BI22" ca="1">_xlfn.IFNA(SUM(((BI$3&gt;='Gastos com Pessoal'!$E$7:$E$506)*(BI$3&lt;='Gastos com Pessoal'!$F$7:$F$506)*OFFSET('Encargos e Benefícios'!$D$5,1,MATCH($B22,'Encargos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2" s="32">
        <f t="array" aca="1" ref="BJ22" ca="1">_xlfn.IFNA(SUM(((BJ$3&gt;='Gastos com Pessoal'!$E$7:$E$506)*(BJ$3&lt;='Gastos com Pessoal'!$F$7:$F$506)*OFFSET('Encargos e Benefícios'!$D$5,1,MATCH($B22,'Encargos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2" s="72">
        <f t="shared" ca="1" si="10"/>
        <v>0</v>
      </c>
      <c r="BL22" s="77">
        <f t="shared" ca="1" si="9"/>
        <v>0</v>
      </c>
    </row>
    <row r="23" spans="1:64" s="50" customFormat="1" ht="23.25" customHeight="1" x14ac:dyDescent="0.2">
      <c r="A23" s="19" t="s">
        <v>120</v>
      </c>
      <c r="B23" s="20" t="s">
        <v>121</v>
      </c>
      <c r="C23" s="32">
        <f t="array" aca="1" ref="C23" ca="1">_xlfn.IFNA(SUM(((C$3&gt;='Gastos com Pessoal'!$E$7:$E$506)*(C$3&lt;='Gastos com Pessoal'!$F$7:$F$506)*OFFSET('Encargos e Benefícios'!$D$5,1,MATCH($B23,'Encargos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23" s="32">
        <f t="array" aca="1" ref="D23" ca="1">_xlfn.IFNA(SUM(((D$3&gt;='Gastos com Pessoal'!$E$7:$E$506)*(D$3&lt;='Gastos com Pessoal'!$F$7:$F$506)*OFFSET('Encargos e Benefícios'!$D$5,1,MATCH($B23,'Encargos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23" s="32">
        <f t="array" aca="1" ref="E23" ca="1">_xlfn.IFNA(SUM(((E$3&gt;='Gastos com Pessoal'!$E$7:$E$506)*(E$3&lt;='Gastos com Pessoal'!$F$7:$F$506)*OFFSET('Encargos e Benefícios'!$D$5,1,MATCH($B23,'Encargos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23" s="32">
        <f t="array" aca="1" ref="F23" ca="1">_xlfn.IFNA(SUM(((F$3&gt;='Gastos com Pessoal'!$E$7:$E$506)*(F$3&lt;='Gastos com Pessoal'!$F$7:$F$506)*OFFSET('Encargos e Benefícios'!$D$5,1,MATCH($B23,'Encargos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23" s="32">
        <f t="array" aca="1" ref="G23" ca="1">_xlfn.IFNA(SUM(((G$3&gt;='Gastos com Pessoal'!$E$7:$E$506)*(G$3&lt;='Gastos com Pessoal'!$F$7:$F$506)*OFFSET('Encargos e Benefícios'!$D$5,1,MATCH($B23,'Encargos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23" s="32">
        <f t="array" aca="1" ref="H23" ca="1">_xlfn.IFNA(SUM(((H$3&gt;='Gastos com Pessoal'!$E$7:$E$506)*(H$3&lt;='Gastos com Pessoal'!$F$7:$F$506)*OFFSET('Encargos e Benefícios'!$D$5,1,MATCH($B23,'Encargos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23" s="32">
        <f t="array" aca="1" ref="I23" ca="1">_xlfn.IFNA(SUM(((I$3&gt;='Gastos com Pessoal'!$E$7:$E$506)*(I$3&lt;='Gastos com Pessoal'!$F$7:$F$506)*OFFSET('Encargos e Benefícios'!$D$5,1,MATCH($B23,'Encargos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23" s="32">
        <f t="array" aca="1" ref="J23" ca="1">_xlfn.IFNA(SUM(((J$3&gt;='Gastos com Pessoal'!$E$7:$E$506)*(J$3&lt;='Gastos com Pessoal'!$F$7:$F$506)*OFFSET('Encargos e Benefícios'!$D$5,1,MATCH($B23,'Encargos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23" s="32">
        <f t="array" aca="1" ref="K23" ca="1">_xlfn.IFNA(SUM(((K$3&gt;='Gastos com Pessoal'!$E$7:$E$506)*(K$3&lt;='Gastos com Pessoal'!$F$7:$F$506)*OFFSET('Encargos e Benefícios'!$D$5,1,MATCH($B23,'Encargos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23" s="32">
        <f t="array" aca="1" ref="L23" ca="1">_xlfn.IFNA(SUM(((L$3&gt;='Gastos com Pessoal'!$E$7:$E$506)*(L$3&lt;='Gastos com Pessoal'!$F$7:$F$506)*OFFSET('Encargos e Benefícios'!$D$5,1,MATCH($B23,'Encargos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23" s="32">
        <f t="array" aca="1" ref="M23" ca="1">_xlfn.IFNA(SUM(((M$3&gt;='Gastos com Pessoal'!$E$7:$E$506)*(M$3&lt;='Gastos com Pessoal'!$F$7:$F$506)*OFFSET('Encargos e Benefícios'!$D$5,1,MATCH($B23,'Encargos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23" s="32">
        <f t="array" aca="1" ref="N23" ca="1">_xlfn.IFNA(SUM(((N$3&gt;='Gastos com Pessoal'!$E$7:$E$506)*(N$3&lt;='Gastos com Pessoal'!$F$7:$F$506)*OFFSET('Encargos e Benefícios'!$D$5,1,MATCH($B23,'Encargos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23" s="32">
        <f t="array" aca="1" ref="O23" ca="1">_xlfn.IFNA(SUM(((O$3&gt;='Gastos com Pessoal'!$E$7:$E$506)*(O$3&lt;='Gastos com Pessoal'!$F$7:$F$506)*OFFSET('Encargos e Benefícios'!$D$5,1,MATCH($B23,'Encargos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23" s="32">
        <f t="array" aca="1" ref="P23" ca="1">_xlfn.IFNA(SUM(((P$3&gt;='Gastos com Pessoal'!$E$7:$E$506)*(P$3&lt;='Gastos com Pessoal'!$F$7:$F$506)*OFFSET('Encargos e Benefícios'!$D$5,1,MATCH($B23,'Encargos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23" s="32">
        <f t="array" aca="1" ref="Q23" ca="1">_xlfn.IFNA(SUM(((Q$3&gt;='Gastos com Pessoal'!$E$7:$E$506)*(Q$3&lt;='Gastos com Pessoal'!$F$7:$F$506)*OFFSET('Encargos e Benefícios'!$D$5,1,MATCH($B23,'Encargos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23" s="32">
        <f t="array" aca="1" ref="R23" ca="1">_xlfn.IFNA(SUM(((R$3&gt;='Gastos com Pessoal'!$E$7:$E$506)*(R$3&lt;='Gastos com Pessoal'!$F$7:$F$506)*OFFSET('Encargos e Benefícios'!$D$5,1,MATCH($B23,'Encargos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23" s="32">
        <f t="array" aca="1" ref="S23" ca="1">_xlfn.IFNA(SUM(((S$3&gt;='Gastos com Pessoal'!$E$7:$E$506)*(S$3&lt;='Gastos com Pessoal'!$F$7:$F$506)*OFFSET('Encargos e Benefícios'!$D$5,1,MATCH($B23,'Encargos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23" s="32">
        <f t="array" aca="1" ref="T23" ca="1">_xlfn.IFNA(SUM(((T$3&gt;='Gastos com Pessoal'!$E$7:$E$506)*(T$3&lt;='Gastos com Pessoal'!$F$7:$F$506)*OFFSET('Encargos e Benefícios'!$D$5,1,MATCH($B23,'Encargos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23" s="32">
        <f t="array" aca="1" ref="U23" ca="1">_xlfn.IFNA(SUM(((U$3&gt;='Gastos com Pessoal'!$E$7:$E$506)*(U$3&lt;='Gastos com Pessoal'!$F$7:$F$506)*OFFSET('Encargos e Benefícios'!$D$5,1,MATCH($B23,'Encargos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23" s="32">
        <f t="array" aca="1" ref="V23" ca="1">_xlfn.IFNA(SUM(((V$3&gt;='Gastos com Pessoal'!$E$7:$E$506)*(V$3&lt;='Gastos com Pessoal'!$F$7:$F$506)*OFFSET('Encargos e Benefícios'!$D$5,1,MATCH($B23,'Encargos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23" s="32">
        <f t="array" aca="1" ref="W23" ca="1">_xlfn.IFNA(SUM(((W$3&gt;='Gastos com Pessoal'!$E$7:$E$506)*(W$3&lt;='Gastos com Pessoal'!$F$7:$F$506)*OFFSET('Encargos e Benefícios'!$D$5,1,MATCH($B23,'Encargos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23" s="32">
        <f t="array" aca="1" ref="X23" ca="1">_xlfn.IFNA(SUM(((X$3&gt;='Gastos com Pessoal'!$E$7:$E$506)*(X$3&lt;='Gastos com Pessoal'!$F$7:$F$506)*OFFSET('Encargos e Benefícios'!$D$5,1,MATCH($B23,'Encargos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23" s="32">
        <f t="array" aca="1" ref="Y23" ca="1">_xlfn.IFNA(SUM(((Y$3&gt;='Gastos com Pessoal'!$E$7:$E$506)*(Y$3&lt;='Gastos com Pessoal'!$F$7:$F$506)*OFFSET('Encargos e Benefícios'!$D$5,1,MATCH($B23,'Encargos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23" s="32">
        <f t="array" aca="1" ref="Z23" ca="1">_xlfn.IFNA(SUM(((Z$3&gt;='Gastos com Pessoal'!$E$7:$E$506)*(Z$3&lt;='Gastos com Pessoal'!$F$7:$F$506)*OFFSET('Encargos e Benefícios'!$D$5,1,MATCH($B23,'Encargos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23" s="32">
        <f t="array" aca="1" ref="AA23" ca="1">_xlfn.IFNA(SUM(((AA$3&gt;='Gastos com Pessoal'!$E$7:$E$506)*(AA$3&lt;='Gastos com Pessoal'!$F$7:$F$506)*OFFSET('Encargos e Benefícios'!$D$5,1,MATCH($B23,'Encargos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23" s="32">
        <f t="array" aca="1" ref="AB23" ca="1">_xlfn.IFNA(SUM(((AB$3&gt;='Gastos com Pessoal'!$E$7:$E$506)*(AB$3&lt;='Gastos com Pessoal'!$F$7:$F$506)*OFFSET('Encargos e Benefícios'!$D$5,1,MATCH($B23,'Encargos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23" s="32">
        <f t="array" aca="1" ref="AC23" ca="1">_xlfn.IFNA(SUM(((AC$3&gt;='Gastos com Pessoal'!$E$7:$E$506)*(AC$3&lt;='Gastos com Pessoal'!$F$7:$F$506)*OFFSET('Encargos e Benefícios'!$D$5,1,MATCH($B23,'Encargos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23" s="32">
        <f t="array" aca="1" ref="AD23" ca="1">_xlfn.IFNA(SUM(((AD$3&gt;='Gastos com Pessoal'!$E$7:$E$506)*(AD$3&lt;='Gastos com Pessoal'!$F$7:$F$506)*OFFSET('Encargos e Benefícios'!$D$5,1,MATCH($B23,'Encargos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23" s="32">
        <f t="array" aca="1" ref="AE23" ca="1">_xlfn.IFNA(SUM(((AE$3&gt;='Gastos com Pessoal'!$E$7:$E$506)*(AE$3&lt;='Gastos com Pessoal'!$F$7:$F$506)*OFFSET('Encargos e Benefícios'!$D$5,1,MATCH($B23,'Encargos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23" s="32">
        <f t="array" aca="1" ref="AF23" ca="1">_xlfn.IFNA(SUM(((AF$3&gt;='Gastos com Pessoal'!$E$7:$E$506)*(AF$3&lt;='Gastos com Pessoal'!$F$7:$F$506)*OFFSET('Encargos e Benefícios'!$D$5,1,MATCH($B23,'Encargos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23" s="32">
        <f t="array" aca="1" ref="AG23" ca="1">_xlfn.IFNA(SUM(((AG$3&gt;='Gastos com Pessoal'!$E$7:$E$506)*(AG$3&lt;='Gastos com Pessoal'!$F$7:$F$506)*OFFSET('Encargos e Benefícios'!$D$5,1,MATCH($B23,'Encargos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23" s="32">
        <f t="array" aca="1" ref="AH23" ca="1">_xlfn.IFNA(SUM(((AH$3&gt;='Gastos com Pessoal'!$E$7:$E$506)*(AH$3&lt;='Gastos com Pessoal'!$F$7:$F$506)*OFFSET('Encargos e Benefícios'!$D$5,1,MATCH($B23,'Encargos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23" s="32">
        <f t="array" aca="1" ref="AI23" ca="1">_xlfn.IFNA(SUM(((AI$3&gt;='Gastos com Pessoal'!$E$7:$E$506)*(AI$3&lt;='Gastos com Pessoal'!$F$7:$F$506)*OFFSET('Encargos e Benefícios'!$D$5,1,MATCH($B23,'Encargos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23" s="32">
        <f t="array" aca="1" ref="AJ23" ca="1">_xlfn.IFNA(SUM(((AJ$3&gt;='Gastos com Pessoal'!$E$7:$E$506)*(AJ$3&lt;='Gastos com Pessoal'!$F$7:$F$506)*OFFSET('Encargos e Benefícios'!$D$5,1,MATCH($B23,'Encargos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23" s="32">
        <f t="array" aca="1" ref="AK23" ca="1">_xlfn.IFNA(SUM(((AK$3&gt;='Gastos com Pessoal'!$E$7:$E$506)*(AK$3&lt;='Gastos com Pessoal'!$F$7:$F$506)*OFFSET('Encargos e Benefícios'!$D$5,1,MATCH($B23,'Encargos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23" s="32">
        <f t="array" aca="1" ref="AL23" ca="1">_xlfn.IFNA(SUM(((AL$3&gt;='Gastos com Pessoal'!$E$7:$E$506)*(AL$3&lt;='Gastos com Pessoal'!$F$7:$F$506)*OFFSET('Encargos e Benefícios'!$D$5,1,MATCH($B23,'Encargos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23" s="32">
        <f t="array" aca="1" ref="AM23" ca="1">_xlfn.IFNA(SUM(((AM$3&gt;='Gastos com Pessoal'!$E$7:$E$506)*(AM$3&lt;='Gastos com Pessoal'!$F$7:$F$506)*OFFSET('Encargos e Benefícios'!$D$5,1,MATCH($B23,'Encargos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3" s="32">
        <f t="array" aca="1" ref="AN23" ca="1">_xlfn.IFNA(SUM(((AN$3&gt;='Gastos com Pessoal'!$E$7:$E$506)*(AN$3&lt;='Gastos com Pessoal'!$F$7:$F$506)*OFFSET('Encargos e Benefícios'!$D$5,1,MATCH($B23,'Encargos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3" s="32">
        <f t="array" aca="1" ref="AO23" ca="1">_xlfn.IFNA(SUM(((AO$3&gt;='Gastos com Pessoal'!$E$7:$E$506)*(AO$3&lt;='Gastos com Pessoal'!$F$7:$F$506)*OFFSET('Encargos e Benefícios'!$D$5,1,MATCH($B23,'Encargos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3" s="32">
        <f t="array" aca="1" ref="AP23" ca="1">_xlfn.IFNA(SUM(((AP$3&gt;='Gastos com Pessoal'!$E$7:$E$506)*(AP$3&lt;='Gastos com Pessoal'!$F$7:$F$506)*OFFSET('Encargos e Benefícios'!$D$5,1,MATCH($B23,'Encargos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3" s="32">
        <f t="array" aca="1" ref="AQ23" ca="1">_xlfn.IFNA(SUM(((AQ$3&gt;='Gastos com Pessoal'!$E$7:$E$506)*(AQ$3&lt;='Gastos com Pessoal'!$F$7:$F$506)*OFFSET('Encargos e Benefícios'!$D$5,1,MATCH($B23,'Encargos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3" s="32">
        <f t="array" aca="1" ref="AR23" ca="1">_xlfn.IFNA(SUM(((AR$3&gt;='Gastos com Pessoal'!$E$7:$E$506)*(AR$3&lt;='Gastos com Pessoal'!$F$7:$F$506)*OFFSET('Encargos e Benefícios'!$D$5,1,MATCH($B23,'Encargos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3" s="32">
        <f t="array" aca="1" ref="AS23" ca="1">_xlfn.IFNA(SUM(((AS$3&gt;='Gastos com Pessoal'!$E$7:$E$506)*(AS$3&lt;='Gastos com Pessoal'!$F$7:$F$506)*OFFSET('Encargos e Benefícios'!$D$5,1,MATCH($B23,'Encargos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3" s="32">
        <f t="array" aca="1" ref="AT23" ca="1">_xlfn.IFNA(SUM(((AT$3&gt;='Gastos com Pessoal'!$E$7:$E$506)*(AT$3&lt;='Gastos com Pessoal'!$F$7:$F$506)*OFFSET('Encargos e Benefícios'!$D$5,1,MATCH($B23,'Encargos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3" s="32">
        <f t="array" aca="1" ref="AU23" ca="1">_xlfn.IFNA(SUM(((AU$3&gt;='Gastos com Pessoal'!$E$7:$E$506)*(AU$3&lt;='Gastos com Pessoal'!$F$7:$F$506)*OFFSET('Encargos e Benefícios'!$D$5,1,MATCH($B23,'Encargos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3" s="32">
        <f t="array" aca="1" ref="AV23" ca="1">_xlfn.IFNA(SUM(((AV$3&gt;='Gastos com Pessoal'!$E$7:$E$506)*(AV$3&lt;='Gastos com Pessoal'!$F$7:$F$506)*OFFSET('Encargos e Benefícios'!$D$5,1,MATCH($B23,'Encargos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3" s="32">
        <f t="array" aca="1" ref="AW23" ca="1">_xlfn.IFNA(SUM(((AW$3&gt;='Gastos com Pessoal'!$E$7:$E$506)*(AW$3&lt;='Gastos com Pessoal'!$F$7:$F$506)*OFFSET('Encargos e Benefícios'!$D$5,1,MATCH($B23,'Encargos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3" s="32">
        <f t="array" aca="1" ref="AX23" ca="1">_xlfn.IFNA(SUM(((AX$3&gt;='Gastos com Pessoal'!$E$7:$E$506)*(AX$3&lt;='Gastos com Pessoal'!$F$7:$F$506)*OFFSET('Encargos e Benefícios'!$D$5,1,MATCH($B23,'Encargos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3" s="32">
        <f t="array" aca="1" ref="AY23" ca="1">_xlfn.IFNA(SUM(((AY$3&gt;='Gastos com Pessoal'!$E$7:$E$506)*(AY$3&lt;='Gastos com Pessoal'!$F$7:$F$506)*OFFSET('Encargos e Benefícios'!$D$5,1,MATCH($B23,'Encargos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3" s="32">
        <f t="array" aca="1" ref="AZ23" ca="1">_xlfn.IFNA(SUM(((AZ$3&gt;='Gastos com Pessoal'!$E$7:$E$506)*(AZ$3&lt;='Gastos com Pessoal'!$F$7:$F$506)*OFFSET('Encargos e Benefícios'!$D$5,1,MATCH($B23,'Encargos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3" s="32">
        <f t="array" aca="1" ref="BA23" ca="1">_xlfn.IFNA(SUM(((BA$3&gt;='Gastos com Pessoal'!$E$7:$E$506)*(BA$3&lt;='Gastos com Pessoal'!$F$7:$F$506)*OFFSET('Encargos e Benefícios'!$D$5,1,MATCH($B23,'Encargos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3" s="32">
        <f t="array" aca="1" ref="BB23" ca="1">_xlfn.IFNA(SUM(((BB$3&gt;='Gastos com Pessoal'!$E$7:$E$506)*(BB$3&lt;='Gastos com Pessoal'!$F$7:$F$506)*OFFSET('Encargos e Benefícios'!$D$5,1,MATCH($B23,'Encargos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3" s="32">
        <f t="array" aca="1" ref="BC23" ca="1">_xlfn.IFNA(SUM(((BC$3&gt;='Gastos com Pessoal'!$E$7:$E$506)*(BC$3&lt;='Gastos com Pessoal'!$F$7:$F$506)*OFFSET('Encargos e Benefícios'!$D$5,1,MATCH($B23,'Encargos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3" s="32">
        <f t="array" aca="1" ref="BD23" ca="1">_xlfn.IFNA(SUM(((BD$3&gt;='Gastos com Pessoal'!$E$7:$E$506)*(BD$3&lt;='Gastos com Pessoal'!$F$7:$F$506)*OFFSET('Encargos e Benefícios'!$D$5,1,MATCH($B23,'Encargos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3" s="32">
        <f t="array" aca="1" ref="BE23" ca="1">_xlfn.IFNA(SUM(((BE$3&gt;='Gastos com Pessoal'!$E$7:$E$506)*(BE$3&lt;='Gastos com Pessoal'!$F$7:$F$506)*OFFSET('Encargos e Benefícios'!$D$5,1,MATCH($B23,'Encargos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3" s="32">
        <f t="array" aca="1" ref="BF23" ca="1">_xlfn.IFNA(SUM(((BF$3&gt;='Gastos com Pessoal'!$E$7:$E$506)*(BF$3&lt;='Gastos com Pessoal'!$F$7:$F$506)*OFFSET('Encargos e Benefícios'!$D$5,1,MATCH($B23,'Encargos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3" s="32">
        <f t="array" aca="1" ref="BG23" ca="1">_xlfn.IFNA(SUM(((BG$3&gt;='Gastos com Pessoal'!$E$7:$E$506)*(BG$3&lt;='Gastos com Pessoal'!$F$7:$F$506)*OFFSET('Encargos e Benefícios'!$D$5,1,MATCH($B23,'Encargos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3" s="32">
        <f t="array" aca="1" ref="BH23" ca="1">_xlfn.IFNA(SUM(((BH$3&gt;='Gastos com Pessoal'!$E$7:$E$506)*(BH$3&lt;='Gastos com Pessoal'!$F$7:$F$506)*OFFSET('Encargos e Benefícios'!$D$5,1,MATCH($B23,'Encargos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3" s="32">
        <f t="array" aca="1" ref="BI23" ca="1">_xlfn.IFNA(SUM(((BI$3&gt;='Gastos com Pessoal'!$E$7:$E$506)*(BI$3&lt;='Gastos com Pessoal'!$F$7:$F$506)*OFFSET('Encargos e Benefícios'!$D$5,1,MATCH($B23,'Encargos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3" s="32">
        <f t="array" aca="1" ref="BJ23" ca="1">_xlfn.IFNA(SUM(((BJ$3&gt;='Gastos com Pessoal'!$E$7:$E$506)*(BJ$3&lt;='Gastos com Pessoal'!$F$7:$F$506)*OFFSET('Encargos e Benefícios'!$D$5,1,MATCH($B23,'Encargos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3" s="72">
        <f t="shared" ca="1" si="10"/>
        <v>0</v>
      </c>
      <c r="BL23" s="77">
        <f t="shared" ca="1" si="9"/>
        <v>0</v>
      </c>
    </row>
    <row r="24" spans="1:64" s="50" customFormat="1" ht="23.25" customHeight="1" x14ac:dyDescent="0.2">
      <c r="A24" s="19" t="s">
        <v>122</v>
      </c>
      <c r="B24" s="20" t="s">
        <v>123</v>
      </c>
      <c r="C24" s="32">
        <f t="array" aca="1" ref="C24" ca="1">_xlfn.IFNA(SUM(((C$3&gt;='Gastos com Pessoal'!$E$7:$E$506)*(C$3&lt;='Gastos com Pessoal'!$F$7:$F$506)*OFFSET('Encargos e Benefícios'!$D$5,1,MATCH($B24,'Encargos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24" s="32">
        <f t="array" aca="1" ref="D24" ca="1">_xlfn.IFNA(SUM(((D$3&gt;='Gastos com Pessoal'!$E$7:$E$506)*(D$3&lt;='Gastos com Pessoal'!$F$7:$F$506)*OFFSET('Encargos e Benefícios'!$D$5,1,MATCH($B24,'Encargos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24" s="32">
        <f t="array" aca="1" ref="E24" ca="1">_xlfn.IFNA(SUM(((E$3&gt;='Gastos com Pessoal'!$E$7:$E$506)*(E$3&lt;='Gastos com Pessoal'!$F$7:$F$506)*OFFSET('Encargos e Benefícios'!$D$5,1,MATCH($B24,'Encargos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24" s="32">
        <f t="array" aca="1" ref="F24" ca="1">_xlfn.IFNA(SUM(((F$3&gt;='Gastos com Pessoal'!$E$7:$E$506)*(F$3&lt;='Gastos com Pessoal'!$F$7:$F$506)*OFFSET('Encargos e Benefícios'!$D$5,1,MATCH($B24,'Encargos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24" s="32">
        <f t="array" aca="1" ref="G24" ca="1">_xlfn.IFNA(SUM(((G$3&gt;='Gastos com Pessoal'!$E$7:$E$506)*(G$3&lt;='Gastos com Pessoal'!$F$7:$F$506)*OFFSET('Encargos e Benefícios'!$D$5,1,MATCH($B24,'Encargos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24" s="32">
        <f t="array" aca="1" ref="H24" ca="1">_xlfn.IFNA(SUM(((H$3&gt;='Gastos com Pessoal'!$E$7:$E$506)*(H$3&lt;='Gastos com Pessoal'!$F$7:$F$506)*OFFSET('Encargos e Benefícios'!$D$5,1,MATCH($B24,'Encargos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24" s="32">
        <f t="array" aca="1" ref="I24" ca="1">_xlfn.IFNA(SUM(((I$3&gt;='Gastos com Pessoal'!$E$7:$E$506)*(I$3&lt;='Gastos com Pessoal'!$F$7:$F$506)*OFFSET('Encargos e Benefícios'!$D$5,1,MATCH($B24,'Encargos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24" s="32">
        <f t="array" aca="1" ref="J24" ca="1">_xlfn.IFNA(SUM(((J$3&gt;='Gastos com Pessoal'!$E$7:$E$506)*(J$3&lt;='Gastos com Pessoal'!$F$7:$F$506)*OFFSET('Encargos e Benefícios'!$D$5,1,MATCH($B24,'Encargos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24" s="32">
        <f t="array" aca="1" ref="K24" ca="1">_xlfn.IFNA(SUM(((K$3&gt;='Gastos com Pessoal'!$E$7:$E$506)*(K$3&lt;='Gastos com Pessoal'!$F$7:$F$506)*OFFSET('Encargos e Benefícios'!$D$5,1,MATCH($B24,'Encargos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24" s="32">
        <f t="array" aca="1" ref="L24" ca="1">_xlfn.IFNA(SUM(((L$3&gt;='Gastos com Pessoal'!$E$7:$E$506)*(L$3&lt;='Gastos com Pessoal'!$F$7:$F$506)*OFFSET('Encargos e Benefícios'!$D$5,1,MATCH($B24,'Encargos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24" s="32">
        <f t="array" aca="1" ref="M24" ca="1">_xlfn.IFNA(SUM(((M$3&gt;='Gastos com Pessoal'!$E$7:$E$506)*(M$3&lt;='Gastos com Pessoal'!$F$7:$F$506)*OFFSET('Encargos e Benefícios'!$D$5,1,MATCH($B24,'Encargos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24" s="32">
        <f t="array" aca="1" ref="N24" ca="1">_xlfn.IFNA(SUM(((N$3&gt;='Gastos com Pessoal'!$E$7:$E$506)*(N$3&lt;='Gastos com Pessoal'!$F$7:$F$506)*OFFSET('Encargos e Benefícios'!$D$5,1,MATCH($B24,'Encargos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24" s="32">
        <f t="array" aca="1" ref="O24" ca="1">_xlfn.IFNA(SUM(((O$3&gt;='Gastos com Pessoal'!$E$7:$E$506)*(O$3&lt;='Gastos com Pessoal'!$F$7:$F$506)*OFFSET('Encargos e Benefícios'!$D$5,1,MATCH($B24,'Encargos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24" s="32">
        <f t="array" aca="1" ref="P24" ca="1">_xlfn.IFNA(SUM(((P$3&gt;='Gastos com Pessoal'!$E$7:$E$506)*(P$3&lt;='Gastos com Pessoal'!$F$7:$F$506)*OFFSET('Encargos e Benefícios'!$D$5,1,MATCH($B24,'Encargos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24" s="32">
        <f t="array" aca="1" ref="Q24" ca="1">_xlfn.IFNA(SUM(((Q$3&gt;='Gastos com Pessoal'!$E$7:$E$506)*(Q$3&lt;='Gastos com Pessoal'!$F$7:$F$506)*OFFSET('Encargos e Benefícios'!$D$5,1,MATCH($B24,'Encargos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24" s="32">
        <f t="array" aca="1" ref="R24" ca="1">_xlfn.IFNA(SUM(((R$3&gt;='Gastos com Pessoal'!$E$7:$E$506)*(R$3&lt;='Gastos com Pessoal'!$F$7:$F$506)*OFFSET('Encargos e Benefícios'!$D$5,1,MATCH($B24,'Encargos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24" s="32">
        <f t="array" aca="1" ref="S24" ca="1">_xlfn.IFNA(SUM(((S$3&gt;='Gastos com Pessoal'!$E$7:$E$506)*(S$3&lt;='Gastos com Pessoal'!$F$7:$F$506)*OFFSET('Encargos e Benefícios'!$D$5,1,MATCH($B24,'Encargos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24" s="32">
        <f t="array" aca="1" ref="T24" ca="1">_xlfn.IFNA(SUM(((T$3&gt;='Gastos com Pessoal'!$E$7:$E$506)*(T$3&lt;='Gastos com Pessoal'!$F$7:$F$506)*OFFSET('Encargos e Benefícios'!$D$5,1,MATCH($B24,'Encargos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24" s="32">
        <f t="array" aca="1" ref="U24" ca="1">_xlfn.IFNA(SUM(((U$3&gt;='Gastos com Pessoal'!$E$7:$E$506)*(U$3&lt;='Gastos com Pessoal'!$F$7:$F$506)*OFFSET('Encargos e Benefícios'!$D$5,1,MATCH($B24,'Encargos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24" s="32">
        <f t="array" aca="1" ref="V24" ca="1">_xlfn.IFNA(SUM(((V$3&gt;='Gastos com Pessoal'!$E$7:$E$506)*(V$3&lt;='Gastos com Pessoal'!$F$7:$F$506)*OFFSET('Encargos e Benefícios'!$D$5,1,MATCH($B24,'Encargos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24" s="32">
        <f t="array" aca="1" ref="W24" ca="1">_xlfn.IFNA(SUM(((W$3&gt;='Gastos com Pessoal'!$E$7:$E$506)*(W$3&lt;='Gastos com Pessoal'!$F$7:$F$506)*OFFSET('Encargos e Benefícios'!$D$5,1,MATCH($B24,'Encargos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24" s="32">
        <f t="array" aca="1" ref="X24" ca="1">_xlfn.IFNA(SUM(((X$3&gt;='Gastos com Pessoal'!$E$7:$E$506)*(X$3&lt;='Gastos com Pessoal'!$F$7:$F$506)*OFFSET('Encargos e Benefícios'!$D$5,1,MATCH($B24,'Encargos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24" s="32">
        <f t="array" aca="1" ref="Y24" ca="1">_xlfn.IFNA(SUM(((Y$3&gt;='Gastos com Pessoal'!$E$7:$E$506)*(Y$3&lt;='Gastos com Pessoal'!$F$7:$F$506)*OFFSET('Encargos e Benefícios'!$D$5,1,MATCH($B24,'Encargos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24" s="32">
        <f t="array" aca="1" ref="Z24" ca="1">_xlfn.IFNA(SUM(((Z$3&gt;='Gastos com Pessoal'!$E$7:$E$506)*(Z$3&lt;='Gastos com Pessoal'!$F$7:$F$506)*OFFSET('Encargos e Benefícios'!$D$5,1,MATCH($B24,'Encargos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24" s="32">
        <f t="array" aca="1" ref="AA24" ca="1">_xlfn.IFNA(SUM(((AA$3&gt;='Gastos com Pessoal'!$E$7:$E$506)*(AA$3&lt;='Gastos com Pessoal'!$F$7:$F$506)*OFFSET('Encargos e Benefícios'!$D$5,1,MATCH($B24,'Encargos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24" s="32">
        <f t="array" aca="1" ref="AB24" ca="1">_xlfn.IFNA(SUM(((AB$3&gt;='Gastos com Pessoal'!$E$7:$E$506)*(AB$3&lt;='Gastos com Pessoal'!$F$7:$F$506)*OFFSET('Encargos e Benefícios'!$D$5,1,MATCH($B24,'Encargos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24" s="32">
        <f t="array" aca="1" ref="AC24" ca="1">_xlfn.IFNA(SUM(((AC$3&gt;='Gastos com Pessoal'!$E$7:$E$506)*(AC$3&lt;='Gastos com Pessoal'!$F$7:$F$506)*OFFSET('Encargos e Benefícios'!$D$5,1,MATCH($B24,'Encargos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24" s="32">
        <f t="array" aca="1" ref="AD24" ca="1">_xlfn.IFNA(SUM(((AD$3&gt;='Gastos com Pessoal'!$E$7:$E$506)*(AD$3&lt;='Gastos com Pessoal'!$F$7:$F$506)*OFFSET('Encargos e Benefícios'!$D$5,1,MATCH($B24,'Encargos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24" s="32">
        <f t="array" aca="1" ref="AE24" ca="1">_xlfn.IFNA(SUM(((AE$3&gt;='Gastos com Pessoal'!$E$7:$E$506)*(AE$3&lt;='Gastos com Pessoal'!$F$7:$F$506)*OFFSET('Encargos e Benefícios'!$D$5,1,MATCH($B24,'Encargos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24" s="32">
        <f t="array" aca="1" ref="AF24" ca="1">_xlfn.IFNA(SUM(((AF$3&gt;='Gastos com Pessoal'!$E$7:$E$506)*(AF$3&lt;='Gastos com Pessoal'!$F$7:$F$506)*OFFSET('Encargos e Benefícios'!$D$5,1,MATCH($B24,'Encargos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24" s="32">
        <f t="array" aca="1" ref="AG24" ca="1">_xlfn.IFNA(SUM(((AG$3&gt;='Gastos com Pessoal'!$E$7:$E$506)*(AG$3&lt;='Gastos com Pessoal'!$F$7:$F$506)*OFFSET('Encargos e Benefícios'!$D$5,1,MATCH($B24,'Encargos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24" s="32">
        <f t="array" aca="1" ref="AH24" ca="1">_xlfn.IFNA(SUM(((AH$3&gt;='Gastos com Pessoal'!$E$7:$E$506)*(AH$3&lt;='Gastos com Pessoal'!$F$7:$F$506)*OFFSET('Encargos e Benefícios'!$D$5,1,MATCH($B24,'Encargos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24" s="32">
        <f t="array" aca="1" ref="AI24" ca="1">_xlfn.IFNA(SUM(((AI$3&gt;='Gastos com Pessoal'!$E$7:$E$506)*(AI$3&lt;='Gastos com Pessoal'!$F$7:$F$506)*OFFSET('Encargos e Benefícios'!$D$5,1,MATCH($B24,'Encargos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24" s="32">
        <f t="array" aca="1" ref="AJ24" ca="1">_xlfn.IFNA(SUM(((AJ$3&gt;='Gastos com Pessoal'!$E$7:$E$506)*(AJ$3&lt;='Gastos com Pessoal'!$F$7:$F$506)*OFFSET('Encargos e Benefícios'!$D$5,1,MATCH($B24,'Encargos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24" s="32">
        <f t="array" aca="1" ref="AK24" ca="1">_xlfn.IFNA(SUM(((AK$3&gt;='Gastos com Pessoal'!$E$7:$E$506)*(AK$3&lt;='Gastos com Pessoal'!$F$7:$F$506)*OFFSET('Encargos e Benefícios'!$D$5,1,MATCH($B24,'Encargos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24" s="32">
        <f t="array" aca="1" ref="AL24" ca="1">_xlfn.IFNA(SUM(((AL$3&gt;='Gastos com Pessoal'!$E$7:$E$506)*(AL$3&lt;='Gastos com Pessoal'!$F$7:$F$506)*OFFSET('Encargos e Benefícios'!$D$5,1,MATCH($B24,'Encargos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24" s="32">
        <f t="array" aca="1" ref="AM24" ca="1">_xlfn.IFNA(SUM(((AM$3&gt;='Gastos com Pessoal'!$E$7:$E$506)*(AM$3&lt;='Gastos com Pessoal'!$F$7:$F$506)*OFFSET('Encargos e Benefícios'!$D$5,1,MATCH($B24,'Encargos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4" s="32">
        <f t="array" aca="1" ref="AN24" ca="1">_xlfn.IFNA(SUM(((AN$3&gt;='Gastos com Pessoal'!$E$7:$E$506)*(AN$3&lt;='Gastos com Pessoal'!$F$7:$F$506)*OFFSET('Encargos e Benefícios'!$D$5,1,MATCH($B24,'Encargos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4" s="32">
        <f t="array" aca="1" ref="AO24" ca="1">_xlfn.IFNA(SUM(((AO$3&gt;='Gastos com Pessoal'!$E$7:$E$506)*(AO$3&lt;='Gastos com Pessoal'!$F$7:$F$506)*OFFSET('Encargos e Benefícios'!$D$5,1,MATCH($B24,'Encargos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4" s="32">
        <f t="array" aca="1" ref="AP24" ca="1">_xlfn.IFNA(SUM(((AP$3&gt;='Gastos com Pessoal'!$E$7:$E$506)*(AP$3&lt;='Gastos com Pessoal'!$F$7:$F$506)*OFFSET('Encargos e Benefícios'!$D$5,1,MATCH($B24,'Encargos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4" s="32">
        <f t="array" aca="1" ref="AQ24" ca="1">_xlfn.IFNA(SUM(((AQ$3&gt;='Gastos com Pessoal'!$E$7:$E$506)*(AQ$3&lt;='Gastos com Pessoal'!$F$7:$F$506)*OFFSET('Encargos e Benefícios'!$D$5,1,MATCH($B24,'Encargos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4" s="32">
        <f t="array" aca="1" ref="AR24" ca="1">_xlfn.IFNA(SUM(((AR$3&gt;='Gastos com Pessoal'!$E$7:$E$506)*(AR$3&lt;='Gastos com Pessoal'!$F$7:$F$506)*OFFSET('Encargos e Benefícios'!$D$5,1,MATCH($B24,'Encargos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4" s="32">
        <f t="array" aca="1" ref="AS24" ca="1">_xlfn.IFNA(SUM(((AS$3&gt;='Gastos com Pessoal'!$E$7:$E$506)*(AS$3&lt;='Gastos com Pessoal'!$F$7:$F$506)*OFFSET('Encargos e Benefícios'!$D$5,1,MATCH($B24,'Encargos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4" s="32">
        <f t="array" aca="1" ref="AT24" ca="1">_xlfn.IFNA(SUM(((AT$3&gt;='Gastos com Pessoal'!$E$7:$E$506)*(AT$3&lt;='Gastos com Pessoal'!$F$7:$F$506)*OFFSET('Encargos e Benefícios'!$D$5,1,MATCH($B24,'Encargos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4" s="32">
        <f t="array" aca="1" ref="AU24" ca="1">_xlfn.IFNA(SUM(((AU$3&gt;='Gastos com Pessoal'!$E$7:$E$506)*(AU$3&lt;='Gastos com Pessoal'!$F$7:$F$506)*OFFSET('Encargos e Benefícios'!$D$5,1,MATCH($B24,'Encargos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4" s="32">
        <f t="array" aca="1" ref="AV24" ca="1">_xlfn.IFNA(SUM(((AV$3&gt;='Gastos com Pessoal'!$E$7:$E$506)*(AV$3&lt;='Gastos com Pessoal'!$F$7:$F$506)*OFFSET('Encargos e Benefícios'!$D$5,1,MATCH($B24,'Encargos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4" s="32">
        <f t="array" aca="1" ref="AW24" ca="1">_xlfn.IFNA(SUM(((AW$3&gt;='Gastos com Pessoal'!$E$7:$E$506)*(AW$3&lt;='Gastos com Pessoal'!$F$7:$F$506)*OFFSET('Encargos e Benefícios'!$D$5,1,MATCH($B24,'Encargos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4" s="32">
        <f t="array" aca="1" ref="AX24" ca="1">_xlfn.IFNA(SUM(((AX$3&gt;='Gastos com Pessoal'!$E$7:$E$506)*(AX$3&lt;='Gastos com Pessoal'!$F$7:$F$506)*OFFSET('Encargos e Benefícios'!$D$5,1,MATCH($B24,'Encargos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4" s="32">
        <f t="array" aca="1" ref="AY24" ca="1">_xlfn.IFNA(SUM(((AY$3&gt;='Gastos com Pessoal'!$E$7:$E$506)*(AY$3&lt;='Gastos com Pessoal'!$F$7:$F$506)*OFFSET('Encargos e Benefícios'!$D$5,1,MATCH($B24,'Encargos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4" s="32">
        <f t="array" aca="1" ref="AZ24" ca="1">_xlfn.IFNA(SUM(((AZ$3&gt;='Gastos com Pessoal'!$E$7:$E$506)*(AZ$3&lt;='Gastos com Pessoal'!$F$7:$F$506)*OFFSET('Encargos e Benefícios'!$D$5,1,MATCH($B24,'Encargos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4" s="32">
        <f t="array" aca="1" ref="BA24" ca="1">_xlfn.IFNA(SUM(((BA$3&gt;='Gastos com Pessoal'!$E$7:$E$506)*(BA$3&lt;='Gastos com Pessoal'!$F$7:$F$506)*OFFSET('Encargos e Benefícios'!$D$5,1,MATCH($B24,'Encargos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4" s="32">
        <f t="array" aca="1" ref="BB24" ca="1">_xlfn.IFNA(SUM(((BB$3&gt;='Gastos com Pessoal'!$E$7:$E$506)*(BB$3&lt;='Gastos com Pessoal'!$F$7:$F$506)*OFFSET('Encargos e Benefícios'!$D$5,1,MATCH($B24,'Encargos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4" s="32">
        <f t="array" aca="1" ref="BC24" ca="1">_xlfn.IFNA(SUM(((BC$3&gt;='Gastos com Pessoal'!$E$7:$E$506)*(BC$3&lt;='Gastos com Pessoal'!$F$7:$F$506)*OFFSET('Encargos e Benefícios'!$D$5,1,MATCH($B24,'Encargos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4" s="32">
        <f t="array" aca="1" ref="BD24" ca="1">_xlfn.IFNA(SUM(((BD$3&gt;='Gastos com Pessoal'!$E$7:$E$506)*(BD$3&lt;='Gastos com Pessoal'!$F$7:$F$506)*OFFSET('Encargos e Benefícios'!$D$5,1,MATCH($B24,'Encargos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4" s="32">
        <f t="array" aca="1" ref="BE24" ca="1">_xlfn.IFNA(SUM(((BE$3&gt;='Gastos com Pessoal'!$E$7:$E$506)*(BE$3&lt;='Gastos com Pessoal'!$F$7:$F$506)*OFFSET('Encargos e Benefícios'!$D$5,1,MATCH($B24,'Encargos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4" s="32">
        <f t="array" aca="1" ref="BF24" ca="1">_xlfn.IFNA(SUM(((BF$3&gt;='Gastos com Pessoal'!$E$7:$E$506)*(BF$3&lt;='Gastos com Pessoal'!$F$7:$F$506)*OFFSET('Encargos e Benefícios'!$D$5,1,MATCH($B24,'Encargos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4" s="32">
        <f t="array" aca="1" ref="BG24" ca="1">_xlfn.IFNA(SUM(((BG$3&gt;='Gastos com Pessoal'!$E$7:$E$506)*(BG$3&lt;='Gastos com Pessoal'!$F$7:$F$506)*OFFSET('Encargos e Benefícios'!$D$5,1,MATCH($B24,'Encargos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4" s="32">
        <f t="array" aca="1" ref="BH24" ca="1">_xlfn.IFNA(SUM(((BH$3&gt;='Gastos com Pessoal'!$E$7:$E$506)*(BH$3&lt;='Gastos com Pessoal'!$F$7:$F$506)*OFFSET('Encargos e Benefícios'!$D$5,1,MATCH($B24,'Encargos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4" s="32">
        <f t="array" aca="1" ref="BI24" ca="1">_xlfn.IFNA(SUM(((BI$3&gt;='Gastos com Pessoal'!$E$7:$E$506)*(BI$3&lt;='Gastos com Pessoal'!$F$7:$F$506)*OFFSET('Encargos e Benefícios'!$D$5,1,MATCH($B24,'Encargos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4" s="32">
        <f t="array" aca="1" ref="BJ24" ca="1">_xlfn.IFNA(SUM(((BJ$3&gt;='Gastos com Pessoal'!$E$7:$E$506)*(BJ$3&lt;='Gastos com Pessoal'!$F$7:$F$506)*OFFSET('Encargos e Benefícios'!$D$5,1,MATCH($B24,'Encargos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4" s="72">
        <f t="shared" ca="1" si="10"/>
        <v>0</v>
      </c>
      <c r="BL24" s="77">
        <f t="shared" ca="1" si="9"/>
        <v>0</v>
      </c>
    </row>
    <row r="25" spans="1:64" s="50" customFormat="1" ht="23.25" customHeight="1" x14ac:dyDescent="0.2">
      <c r="A25" s="19" t="s">
        <v>124</v>
      </c>
      <c r="B25" s="20" t="s">
        <v>125</v>
      </c>
      <c r="C25" s="32">
        <f t="array" aca="1" ref="C25" ca="1">_xlfn.IFNA(SUM(((C$3&gt;='Gastos com Pessoal'!$E$7:$E$506)*(C$3&lt;='Gastos com Pessoal'!$F$7:$F$506)*OFFSET('Encargos e Benefícios'!$D$5,1,MATCH($B25,'Encargos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25" s="32">
        <f t="array" aca="1" ref="D25" ca="1">_xlfn.IFNA(SUM(((D$3&gt;='Gastos com Pessoal'!$E$7:$E$506)*(D$3&lt;='Gastos com Pessoal'!$F$7:$F$506)*OFFSET('Encargos e Benefícios'!$D$5,1,MATCH($B25,'Encargos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25" s="32">
        <f t="array" aca="1" ref="E25" ca="1">_xlfn.IFNA(SUM(((E$3&gt;='Gastos com Pessoal'!$E$7:$E$506)*(E$3&lt;='Gastos com Pessoal'!$F$7:$F$506)*OFFSET('Encargos e Benefícios'!$D$5,1,MATCH($B25,'Encargos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25" s="32">
        <f t="array" aca="1" ref="F25" ca="1">_xlfn.IFNA(SUM(((F$3&gt;='Gastos com Pessoal'!$E$7:$E$506)*(F$3&lt;='Gastos com Pessoal'!$F$7:$F$506)*OFFSET('Encargos e Benefícios'!$D$5,1,MATCH($B25,'Encargos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25" s="32">
        <f t="array" aca="1" ref="G25" ca="1">_xlfn.IFNA(SUM(((G$3&gt;='Gastos com Pessoal'!$E$7:$E$506)*(G$3&lt;='Gastos com Pessoal'!$F$7:$F$506)*OFFSET('Encargos e Benefícios'!$D$5,1,MATCH($B25,'Encargos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25" s="32">
        <f t="array" aca="1" ref="H25" ca="1">_xlfn.IFNA(SUM(((H$3&gt;='Gastos com Pessoal'!$E$7:$E$506)*(H$3&lt;='Gastos com Pessoal'!$F$7:$F$506)*OFFSET('Encargos e Benefícios'!$D$5,1,MATCH($B25,'Encargos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25" s="32">
        <f t="array" aca="1" ref="I25" ca="1">_xlfn.IFNA(SUM(((I$3&gt;='Gastos com Pessoal'!$E$7:$E$506)*(I$3&lt;='Gastos com Pessoal'!$F$7:$F$506)*OFFSET('Encargos e Benefícios'!$D$5,1,MATCH($B25,'Encargos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25" s="32">
        <f t="array" aca="1" ref="J25" ca="1">_xlfn.IFNA(SUM(((J$3&gt;='Gastos com Pessoal'!$E$7:$E$506)*(J$3&lt;='Gastos com Pessoal'!$F$7:$F$506)*OFFSET('Encargos e Benefícios'!$D$5,1,MATCH($B25,'Encargos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25" s="32">
        <f t="array" aca="1" ref="K25" ca="1">_xlfn.IFNA(SUM(((K$3&gt;='Gastos com Pessoal'!$E$7:$E$506)*(K$3&lt;='Gastos com Pessoal'!$F$7:$F$506)*OFFSET('Encargos e Benefícios'!$D$5,1,MATCH($B25,'Encargos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25" s="32">
        <f t="array" aca="1" ref="L25" ca="1">_xlfn.IFNA(SUM(((L$3&gt;='Gastos com Pessoal'!$E$7:$E$506)*(L$3&lt;='Gastos com Pessoal'!$F$7:$F$506)*OFFSET('Encargos e Benefícios'!$D$5,1,MATCH($B25,'Encargos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25" s="32">
        <f t="array" aca="1" ref="M25" ca="1">_xlfn.IFNA(SUM(((M$3&gt;='Gastos com Pessoal'!$E$7:$E$506)*(M$3&lt;='Gastos com Pessoal'!$F$7:$F$506)*OFFSET('Encargos e Benefícios'!$D$5,1,MATCH($B25,'Encargos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25" s="32">
        <f t="array" aca="1" ref="N25" ca="1">_xlfn.IFNA(SUM(((N$3&gt;='Gastos com Pessoal'!$E$7:$E$506)*(N$3&lt;='Gastos com Pessoal'!$F$7:$F$506)*OFFSET('Encargos e Benefícios'!$D$5,1,MATCH($B25,'Encargos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25" s="32">
        <f t="array" aca="1" ref="O25" ca="1">_xlfn.IFNA(SUM(((O$3&gt;='Gastos com Pessoal'!$E$7:$E$506)*(O$3&lt;='Gastos com Pessoal'!$F$7:$F$506)*OFFSET('Encargos e Benefícios'!$D$5,1,MATCH($B25,'Encargos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25" s="32">
        <f t="array" aca="1" ref="P25" ca="1">_xlfn.IFNA(SUM(((P$3&gt;='Gastos com Pessoal'!$E$7:$E$506)*(P$3&lt;='Gastos com Pessoal'!$F$7:$F$506)*OFFSET('Encargos e Benefícios'!$D$5,1,MATCH($B25,'Encargos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25" s="32">
        <f t="array" aca="1" ref="Q25" ca="1">_xlfn.IFNA(SUM(((Q$3&gt;='Gastos com Pessoal'!$E$7:$E$506)*(Q$3&lt;='Gastos com Pessoal'!$F$7:$F$506)*OFFSET('Encargos e Benefícios'!$D$5,1,MATCH($B25,'Encargos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25" s="32">
        <f t="array" aca="1" ref="R25" ca="1">_xlfn.IFNA(SUM(((R$3&gt;='Gastos com Pessoal'!$E$7:$E$506)*(R$3&lt;='Gastos com Pessoal'!$F$7:$F$506)*OFFSET('Encargos e Benefícios'!$D$5,1,MATCH($B25,'Encargos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25" s="32">
        <f t="array" aca="1" ref="S25" ca="1">_xlfn.IFNA(SUM(((S$3&gt;='Gastos com Pessoal'!$E$7:$E$506)*(S$3&lt;='Gastos com Pessoal'!$F$7:$F$506)*OFFSET('Encargos e Benefícios'!$D$5,1,MATCH($B25,'Encargos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25" s="32">
        <f t="array" aca="1" ref="T25" ca="1">_xlfn.IFNA(SUM(((T$3&gt;='Gastos com Pessoal'!$E$7:$E$506)*(T$3&lt;='Gastos com Pessoal'!$F$7:$F$506)*OFFSET('Encargos e Benefícios'!$D$5,1,MATCH($B25,'Encargos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25" s="32">
        <f t="array" aca="1" ref="U25" ca="1">_xlfn.IFNA(SUM(((U$3&gt;='Gastos com Pessoal'!$E$7:$E$506)*(U$3&lt;='Gastos com Pessoal'!$F$7:$F$506)*OFFSET('Encargos e Benefícios'!$D$5,1,MATCH($B25,'Encargos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25" s="32">
        <f t="array" aca="1" ref="V25" ca="1">_xlfn.IFNA(SUM(((V$3&gt;='Gastos com Pessoal'!$E$7:$E$506)*(V$3&lt;='Gastos com Pessoal'!$F$7:$F$506)*OFFSET('Encargos e Benefícios'!$D$5,1,MATCH($B25,'Encargos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25" s="32">
        <f t="array" aca="1" ref="W25" ca="1">_xlfn.IFNA(SUM(((W$3&gt;='Gastos com Pessoal'!$E$7:$E$506)*(W$3&lt;='Gastos com Pessoal'!$F$7:$F$506)*OFFSET('Encargos e Benefícios'!$D$5,1,MATCH($B25,'Encargos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25" s="32">
        <f t="array" aca="1" ref="X25" ca="1">_xlfn.IFNA(SUM(((X$3&gt;='Gastos com Pessoal'!$E$7:$E$506)*(X$3&lt;='Gastos com Pessoal'!$F$7:$F$506)*OFFSET('Encargos e Benefícios'!$D$5,1,MATCH($B25,'Encargos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25" s="32">
        <f t="array" aca="1" ref="Y25" ca="1">_xlfn.IFNA(SUM(((Y$3&gt;='Gastos com Pessoal'!$E$7:$E$506)*(Y$3&lt;='Gastos com Pessoal'!$F$7:$F$506)*OFFSET('Encargos e Benefícios'!$D$5,1,MATCH($B25,'Encargos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25" s="32">
        <f t="array" aca="1" ref="Z25" ca="1">_xlfn.IFNA(SUM(((Z$3&gt;='Gastos com Pessoal'!$E$7:$E$506)*(Z$3&lt;='Gastos com Pessoal'!$F$7:$F$506)*OFFSET('Encargos e Benefícios'!$D$5,1,MATCH($B25,'Encargos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25" s="32">
        <f t="array" aca="1" ref="AA25" ca="1">_xlfn.IFNA(SUM(((AA$3&gt;='Gastos com Pessoal'!$E$7:$E$506)*(AA$3&lt;='Gastos com Pessoal'!$F$7:$F$506)*OFFSET('Encargos e Benefícios'!$D$5,1,MATCH($B25,'Encargos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25" s="32">
        <f t="array" aca="1" ref="AB25" ca="1">_xlfn.IFNA(SUM(((AB$3&gt;='Gastos com Pessoal'!$E$7:$E$506)*(AB$3&lt;='Gastos com Pessoal'!$F$7:$F$506)*OFFSET('Encargos e Benefícios'!$D$5,1,MATCH($B25,'Encargos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25" s="32">
        <f t="array" aca="1" ref="AC25" ca="1">_xlfn.IFNA(SUM(((AC$3&gt;='Gastos com Pessoal'!$E$7:$E$506)*(AC$3&lt;='Gastos com Pessoal'!$F$7:$F$506)*OFFSET('Encargos e Benefícios'!$D$5,1,MATCH($B25,'Encargos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25" s="32">
        <f t="array" aca="1" ref="AD25" ca="1">_xlfn.IFNA(SUM(((AD$3&gt;='Gastos com Pessoal'!$E$7:$E$506)*(AD$3&lt;='Gastos com Pessoal'!$F$7:$F$506)*OFFSET('Encargos e Benefícios'!$D$5,1,MATCH($B25,'Encargos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25" s="32">
        <f t="array" aca="1" ref="AE25" ca="1">_xlfn.IFNA(SUM(((AE$3&gt;='Gastos com Pessoal'!$E$7:$E$506)*(AE$3&lt;='Gastos com Pessoal'!$F$7:$F$506)*OFFSET('Encargos e Benefícios'!$D$5,1,MATCH($B25,'Encargos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25" s="32">
        <f t="array" aca="1" ref="AF25" ca="1">_xlfn.IFNA(SUM(((AF$3&gt;='Gastos com Pessoal'!$E$7:$E$506)*(AF$3&lt;='Gastos com Pessoal'!$F$7:$F$506)*OFFSET('Encargos e Benefícios'!$D$5,1,MATCH($B25,'Encargos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25" s="32">
        <f t="array" aca="1" ref="AG25" ca="1">_xlfn.IFNA(SUM(((AG$3&gt;='Gastos com Pessoal'!$E$7:$E$506)*(AG$3&lt;='Gastos com Pessoal'!$F$7:$F$506)*OFFSET('Encargos e Benefícios'!$D$5,1,MATCH($B25,'Encargos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25" s="32">
        <f t="array" aca="1" ref="AH25" ca="1">_xlfn.IFNA(SUM(((AH$3&gt;='Gastos com Pessoal'!$E$7:$E$506)*(AH$3&lt;='Gastos com Pessoal'!$F$7:$F$506)*OFFSET('Encargos e Benefícios'!$D$5,1,MATCH($B25,'Encargos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25" s="32">
        <f t="array" aca="1" ref="AI25" ca="1">_xlfn.IFNA(SUM(((AI$3&gt;='Gastos com Pessoal'!$E$7:$E$506)*(AI$3&lt;='Gastos com Pessoal'!$F$7:$F$506)*OFFSET('Encargos e Benefícios'!$D$5,1,MATCH($B25,'Encargos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25" s="32">
        <f t="array" aca="1" ref="AJ25" ca="1">_xlfn.IFNA(SUM(((AJ$3&gt;='Gastos com Pessoal'!$E$7:$E$506)*(AJ$3&lt;='Gastos com Pessoal'!$F$7:$F$506)*OFFSET('Encargos e Benefícios'!$D$5,1,MATCH($B25,'Encargos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25" s="32">
        <f t="array" aca="1" ref="AK25" ca="1">_xlfn.IFNA(SUM(((AK$3&gt;='Gastos com Pessoal'!$E$7:$E$506)*(AK$3&lt;='Gastos com Pessoal'!$F$7:$F$506)*OFFSET('Encargos e Benefícios'!$D$5,1,MATCH($B25,'Encargos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25" s="32">
        <f t="array" aca="1" ref="AL25" ca="1">_xlfn.IFNA(SUM(((AL$3&gt;='Gastos com Pessoal'!$E$7:$E$506)*(AL$3&lt;='Gastos com Pessoal'!$F$7:$F$506)*OFFSET('Encargos e Benefícios'!$D$5,1,MATCH($B25,'Encargos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25" s="32">
        <f t="array" aca="1" ref="AM25" ca="1">_xlfn.IFNA(SUM(((AM$3&gt;='Gastos com Pessoal'!$E$7:$E$506)*(AM$3&lt;='Gastos com Pessoal'!$F$7:$F$506)*OFFSET('Encargos e Benefícios'!$D$5,1,MATCH($B25,'Encargos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5" s="32">
        <f t="array" aca="1" ref="AN25" ca="1">_xlfn.IFNA(SUM(((AN$3&gt;='Gastos com Pessoal'!$E$7:$E$506)*(AN$3&lt;='Gastos com Pessoal'!$F$7:$F$506)*OFFSET('Encargos e Benefícios'!$D$5,1,MATCH($B25,'Encargos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5" s="32">
        <f t="array" aca="1" ref="AO25" ca="1">_xlfn.IFNA(SUM(((AO$3&gt;='Gastos com Pessoal'!$E$7:$E$506)*(AO$3&lt;='Gastos com Pessoal'!$F$7:$F$506)*OFFSET('Encargos e Benefícios'!$D$5,1,MATCH($B25,'Encargos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5" s="32">
        <f t="array" aca="1" ref="AP25" ca="1">_xlfn.IFNA(SUM(((AP$3&gt;='Gastos com Pessoal'!$E$7:$E$506)*(AP$3&lt;='Gastos com Pessoal'!$F$7:$F$506)*OFFSET('Encargos e Benefícios'!$D$5,1,MATCH($B25,'Encargos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5" s="32">
        <f t="array" aca="1" ref="AQ25" ca="1">_xlfn.IFNA(SUM(((AQ$3&gt;='Gastos com Pessoal'!$E$7:$E$506)*(AQ$3&lt;='Gastos com Pessoal'!$F$7:$F$506)*OFFSET('Encargos e Benefícios'!$D$5,1,MATCH($B25,'Encargos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5" s="32">
        <f t="array" aca="1" ref="AR25" ca="1">_xlfn.IFNA(SUM(((AR$3&gt;='Gastos com Pessoal'!$E$7:$E$506)*(AR$3&lt;='Gastos com Pessoal'!$F$7:$F$506)*OFFSET('Encargos e Benefícios'!$D$5,1,MATCH($B25,'Encargos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5" s="32">
        <f t="array" aca="1" ref="AS25" ca="1">_xlfn.IFNA(SUM(((AS$3&gt;='Gastos com Pessoal'!$E$7:$E$506)*(AS$3&lt;='Gastos com Pessoal'!$F$7:$F$506)*OFFSET('Encargos e Benefícios'!$D$5,1,MATCH($B25,'Encargos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5" s="32">
        <f t="array" aca="1" ref="AT25" ca="1">_xlfn.IFNA(SUM(((AT$3&gt;='Gastos com Pessoal'!$E$7:$E$506)*(AT$3&lt;='Gastos com Pessoal'!$F$7:$F$506)*OFFSET('Encargos e Benefícios'!$D$5,1,MATCH($B25,'Encargos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5" s="32">
        <f t="array" aca="1" ref="AU25" ca="1">_xlfn.IFNA(SUM(((AU$3&gt;='Gastos com Pessoal'!$E$7:$E$506)*(AU$3&lt;='Gastos com Pessoal'!$F$7:$F$506)*OFFSET('Encargos e Benefícios'!$D$5,1,MATCH($B25,'Encargos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5" s="32">
        <f t="array" aca="1" ref="AV25" ca="1">_xlfn.IFNA(SUM(((AV$3&gt;='Gastos com Pessoal'!$E$7:$E$506)*(AV$3&lt;='Gastos com Pessoal'!$F$7:$F$506)*OFFSET('Encargos e Benefícios'!$D$5,1,MATCH($B25,'Encargos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5" s="32">
        <f t="array" aca="1" ref="AW25" ca="1">_xlfn.IFNA(SUM(((AW$3&gt;='Gastos com Pessoal'!$E$7:$E$506)*(AW$3&lt;='Gastos com Pessoal'!$F$7:$F$506)*OFFSET('Encargos e Benefícios'!$D$5,1,MATCH($B25,'Encargos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5" s="32">
        <f t="array" aca="1" ref="AX25" ca="1">_xlfn.IFNA(SUM(((AX$3&gt;='Gastos com Pessoal'!$E$7:$E$506)*(AX$3&lt;='Gastos com Pessoal'!$F$7:$F$506)*OFFSET('Encargos e Benefícios'!$D$5,1,MATCH($B25,'Encargos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5" s="32">
        <f t="array" aca="1" ref="AY25" ca="1">_xlfn.IFNA(SUM(((AY$3&gt;='Gastos com Pessoal'!$E$7:$E$506)*(AY$3&lt;='Gastos com Pessoal'!$F$7:$F$506)*OFFSET('Encargos e Benefícios'!$D$5,1,MATCH($B25,'Encargos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5" s="32">
        <f t="array" aca="1" ref="AZ25" ca="1">_xlfn.IFNA(SUM(((AZ$3&gt;='Gastos com Pessoal'!$E$7:$E$506)*(AZ$3&lt;='Gastos com Pessoal'!$F$7:$F$506)*OFFSET('Encargos e Benefícios'!$D$5,1,MATCH($B25,'Encargos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5" s="32">
        <f t="array" aca="1" ref="BA25" ca="1">_xlfn.IFNA(SUM(((BA$3&gt;='Gastos com Pessoal'!$E$7:$E$506)*(BA$3&lt;='Gastos com Pessoal'!$F$7:$F$506)*OFFSET('Encargos e Benefícios'!$D$5,1,MATCH($B25,'Encargos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5" s="32">
        <f t="array" aca="1" ref="BB25" ca="1">_xlfn.IFNA(SUM(((BB$3&gt;='Gastos com Pessoal'!$E$7:$E$506)*(BB$3&lt;='Gastos com Pessoal'!$F$7:$F$506)*OFFSET('Encargos e Benefícios'!$D$5,1,MATCH($B25,'Encargos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5" s="32">
        <f t="array" aca="1" ref="BC25" ca="1">_xlfn.IFNA(SUM(((BC$3&gt;='Gastos com Pessoal'!$E$7:$E$506)*(BC$3&lt;='Gastos com Pessoal'!$F$7:$F$506)*OFFSET('Encargos e Benefícios'!$D$5,1,MATCH($B25,'Encargos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5" s="32">
        <f t="array" aca="1" ref="BD25" ca="1">_xlfn.IFNA(SUM(((BD$3&gt;='Gastos com Pessoal'!$E$7:$E$506)*(BD$3&lt;='Gastos com Pessoal'!$F$7:$F$506)*OFFSET('Encargos e Benefícios'!$D$5,1,MATCH($B25,'Encargos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5" s="32">
        <f t="array" aca="1" ref="BE25" ca="1">_xlfn.IFNA(SUM(((BE$3&gt;='Gastos com Pessoal'!$E$7:$E$506)*(BE$3&lt;='Gastos com Pessoal'!$F$7:$F$506)*OFFSET('Encargos e Benefícios'!$D$5,1,MATCH($B25,'Encargos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5" s="32">
        <f t="array" aca="1" ref="BF25" ca="1">_xlfn.IFNA(SUM(((BF$3&gt;='Gastos com Pessoal'!$E$7:$E$506)*(BF$3&lt;='Gastos com Pessoal'!$F$7:$F$506)*OFFSET('Encargos e Benefícios'!$D$5,1,MATCH($B25,'Encargos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5" s="32">
        <f t="array" aca="1" ref="BG25" ca="1">_xlfn.IFNA(SUM(((BG$3&gt;='Gastos com Pessoal'!$E$7:$E$506)*(BG$3&lt;='Gastos com Pessoal'!$F$7:$F$506)*OFFSET('Encargos e Benefícios'!$D$5,1,MATCH($B25,'Encargos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5" s="32">
        <f t="array" aca="1" ref="BH25" ca="1">_xlfn.IFNA(SUM(((BH$3&gt;='Gastos com Pessoal'!$E$7:$E$506)*(BH$3&lt;='Gastos com Pessoal'!$F$7:$F$506)*OFFSET('Encargos e Benefícios'!$D$5,1,MATCH($B25,'Encargos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5" s="32">
        <f t="array" aca="1" ref="BI25" ca="1">_xlfn.IFNA(SUM(((BI$3&gt;='Gastos com Pessoal'!$E$7:$E$506)*(BI$3&lt;='Gastos com Pessoal'!$F$7:$F$506)*OFFSET('Encargos e Benefícios'!$D$5,1,MATCH($B25,'Encargos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5" s="32">
        <f t="array" aca="1" ref="BJ25" ca="1">_xlfn.IFNA(SUM(((BJ$3&gt;='Gastos com Pessoal'!$E$7:$E$506)*(BJ$3&lt;='Gastos com Pessoal'!$F$7:$F$506)*OFFSET('Encargos e Benefícios'!$D$5,1,MATCH($B25,'Encargos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5" s="72">
        <f t="shared" ca="1" si="10"/>
        <v>0</v>
      </c>
      <c r="BL25" s="77">
        <f t="shared" ca="1" si="9"/>
        <v>0</v>
      </c>
    </row>
    <row r="26" spans="1:64" s="50" customFormat="1" ht="23.25" customHeight="1" x14ac:dyDescent="0.2">
      <c r="A26" s="19" t="s">
        <v>126</v>
      </c>
      <c r="B26" s="20" t="s">
        <v>127</v>
      </c>
      <c r="C26" s="32">
        <f t="array" aca="1" ref="C26" ca="1">_xlfn.IFNA(SUM(((C$3&gt;='Gastos com Pessoal'!$E$7:$E$506)*(C$3&lt;='Gastos com Pessoal'!$F$7:$F$506)*OFFSET('Encargos e Benefícios'!$D$5,1,MATCH($B26,'Encargos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26" s="32">
        <f t="array" aca="1" ref="D26" ca="1">_xlfn.IFNA(SUM(((D$3&gt;='Gastos com Pessoal'!$E$7:$E$506)*(D$3&lt;='Gastos com Pessoal'!$F$7:$F$506)*OFFSET('Encargos e Benefícios'!$D$5,1,MATCH($B26,'Encargos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26" s="32">
        <f t="array" aca="1" ref="E26" ca="1">_xlfn.IFNA(SUM(((E$3&gt;='Gastos com Pessoal'!$E$7:$E$506)*(E$3&lt;='Gastos com Pessoal'!$F$7:$F$506)*OFFSET('Encargos e Benefícios'!$D$5,1,MATCH($B26,'Encargos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26" s="32">
        <f t="array" aca="1" ref="F26" ca="1">_xlfn.IFNA(SUM(((F$3&gt;='Gastos com Pessoal'!$E$7:$E$506)*(F$3&lt;='Gastos com Pessoal'!$F$7:$F$506)*OFFSET('Encargos e Benefícios'!$D$5,1,MATCH($B26,'Encargos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26" s="32">
        <f t="array" aca="1" ref="G26" ca="1">_xlfn.IFNA(SUM(((G$3&gt;='Gastos com Pessoal'!$E$7:$E$506)*(G$3&lt;='Gastos com Pessoal'!$F$7:$F$506)*OFFSET('Encargos e Benefícios'!$D$5,1,MATCH($B26,'Encargos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26" s="32">
        <f t="array" aca="1" ref="H26" ca="1">_xlfn.IFNA(SUM(((H$3&gt;='Gastos com Pessoal'!$E$7:$E$506)*(H$3&lt;='Gastos com Pessoal'!$F$7:$F$506)*OFFSET('Encargos e Benefícios'!$D$5,1,MATCH($B26,'Encargos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26" s="32">
        <f t="array" aca="1" ref="I26" ca="1">_xlfn.IFNA(SUM(((I$3&gt;='Gastos com Pessoal'!$E$7:$E$506)*(I$3&lt;='Gastos com Pessoal'!$F$7:$F$506)*OFFSET('Encargos e Benefícios'!$D$5,1,MATCH($B26,'Encargos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26" s="32">
        <f t="array" aca="1" ref="J26" ca="1">_xlfn.IFNA(SUM(((J$3&gt;='Gastos com Pessoal'!$E$7:$E$506)*(J$3&lt;='Gastos com Pessoal'!$F$7:$F$506)*OFFSET('Encargos e Benefícios'!$D$5,1,MATCH($B26,'Encargos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26" s="32">
        <f t="array" aca="1" ref="K26" ca="1">_xlfn.IFNA(SUM(((K$3&gt;='Gastos com Pessoal'!$E$7:$E$506)*(K$3&lt;='Gastos com Pessoal'!$F$7:$F$506)*OFFSET('Encargos e Benefícios'!$D$5,1,MATCH($B26,'Encargos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26" s="32">
        <f t="array" aca="1" ref="L26" ca="1">_xlfn.IFNA(SUM(((L$3&gt;='Gastos com Pessoal'!$E$7:$E$506)*(L$3&lt;='Gastos com Pessoal'!$F$7:$F$506)*OFFSET('Encargos e Benefícios'!$D$5,1,MATCH($B26,'Encargos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26" s="32">
        <f t="array" aca="1" ref="M26" ca="1">_xlfn.IFNA(SUM(((M$3&gt;='Gastos com Pessoal'!$E$7:$E$506)*(M$3&lt;='Gastos com Pessoal'!$F$7:$F$506)*OFFSET('Encargos e Benefícios'!$D$5,1,MATCH($B26,'Encargos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26" s="32">
        <f t="array" aca="1" ref="N26" ca="1">_xlfn.IFNA(SUM(((N$3&gt;='Gastos com Pessoal'!$E$7:$E$506)*(N$3&lt;='Gastos com Pessoal'!$F$7:$F$506)*OFFSET('Encargos e Benefícios'!$D$5,1,MATCH($B26,'Encargos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26" s="32">
        <f t="array" aca="1" ref="O26" ca="1">_xlfn.IFNA(SUM(((O$3&gt;='Gastos com Pessoal'!$E$7:$E$506)*(O$3&lt;='Gastos com Pessoal'!$F$7:$F$506)*OFFSET('Encargos e Benefícios'!$D$5,1,MATCH($B26,'Encargos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26" s="32">
        <f t="array" aca="1" ref="P26" ca="1">_xlfn.IFNA(SUM(((P$3&gt;='Gastos com Pessoal'!$E$7:$E$506)*(P$3&lt;='Gastos com Pessoal'!$F$7:$F$506)*OFFSET('Encargos e Benefícios'!$D$5,1,MATCH($B26,'Encargos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26" s="32">
        <f t="array" aca="1" ref="Q26" ca="1">_xlfn.IFNA(SUM(((Q$3&gt;='Gastos com Pessoal'!$E$7:$E$506)*(Q$3&lt;='Gastos com Pessoal'!$F$7:$F$506)*OFFSET('Encargos e Benefícios'!$D$5,1,MATCH($B26,'Encargos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26" s="32">
        <f t="array" aca="1" ref="R26" ca="1">_xlfn.IFNA(SUM(((R$3&gt;='Gastos com Pessoal'!$E$7:$E$506)*(R$3&lt;='Gastos com Pessoal'!$F$7:$F$506)*OFFSET('Encargos e Benefícios'!$D$5,1,MATCH($B26,'Encargos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26" s="32">
        <f t="array" aca="1" ref="S26" ca="1">_xlfn.IFNA(SUM(((S$3&gt;='Gastos com Pessoal'!$E$7:$E$506)*(S$3&lt;='Gastos com Pessoal'!$F$7:$F$506)*OFFSET('Encargos e Benefícios'!$D$5,1,MATCH($B26,'Encargos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26" s="32">
        <f t="array" aca="1" ref="T26" ca="1">_xlfn.IFNA(SUM(((T$3&gt;='Gastos com Pessoal'!$E$7:$E$506)*(T$3&lt;='Gastos com Pessoal'!$F$7:$F$506)*OFFSET('Encargos e Benefícios'!$D$5,1,MATCH($B26,'Encargos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26" s="32">
        <f t="array" aca="1" ref="U26" ca="1">_xlfn.IFNA(SUM(((U$3&gt;='Gastos com Pessoal'!$E$7:$E$506)*(U$3&lt;='Gastos com Pessoal'!$F$7:$F$506)*OFFSET('Encargos e Benefícios'!$D$5,1,MATCH($B26,'Encargos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26" s="32">
        <f t="array" aca="1" ref="V26" ca="1">_xlfn.IFNA(SUM(((V$3&gt;='Gastos com Pessoal'!$E$7:$E$506)*(V$3&lt;='Gastos com Pessoal'!$F$7:$F$506)*OFFSET('Encargos e Benefícios'!$D$5,1,MATCH($B26,'Encargos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26" s="32">
        <f t="array" aca="1" ref="W26" ca="1">_xlfn.IFNA(SUM(((W$3&gt;='Gastos com Pessoal'!$E$7:$E$506)*(W$3&lt;='Gastos com Pessoal'!$F$7:$F$506)*OFFSET('Encargos e Benefícios'!$D$5,1,MATCH($B26,'Encargos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26" s="32">
        <f t="array" aca="1" ref="X26" ca="1">_xlfn.IFNA(SUM(((X$3&gt;='Gastos com Pessoal'!$E$7:$E$506)*(X$3&lt;='Gastos com Pessoal'!$F$7:$F$506)*OFFSET('Encargos e Benefícios'!$D$5,1,MATCH($B26,'Encargos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26" s="32">
        <f t="array" aca="1" ref="Y26" ca="1">_xlfn.IFNA(SUM(((Y$3&gt;='Gastos com Pessoal'!$E$7:$E$506)*(Y$3&lt;='Gastos com Pessoal'!$F$7:$F$506)*OFFSET('Encargos e Benefícios'!$D$5,1,MATCH($B26,'Encargos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26" s="32">
        <f t="array" aca="1" ref="Z26" ca="1">_xlfn.IFNA(SUM(((Z$3&gt;='Gastos com Pessoal'!$E$7:$E$506)*(Z$3&lt;='Gastos com Pessoal'!$F$7:$F$506)*OFFSET('Encargos e Benefícios'!$D$5,1,MATCH($B26,'Encargos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26" s="32">
        <f t="array" aca="1" ref="AA26" ca="1">_xlfn.IFNA(SUM(((AA$3&gt;='Gastos com Pessoal'!$E$7:$E$506)*(AA$3&lt;='Gastos com Pessoal'!$F$7:$F$506)*OFFSET('Encargos e Benefícios'!$D$5,1,MATCH($B26,'Encargos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26" s="32">
        <f t="array" aca="1" ref="AB26" ca="1">_xlfn.IFNA(SUM(((AB$3&gt;='Gastos com Pessoal'!$E$7:$E$506)*(AB$3&lt;='Gastos com Pessoal'!$F$7:$F$506)*OFFSET('Encargos e Benefícios'!$D$5,1,MATCH($B26,'Encargos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26" s="32">
        <f t="array" aca="1" ref="AC26" ca="1">_xlfn.IFNA(SUM(((AC$3&gt;='Gastos com Pessoal'!$E$7:$E$506)*(AC$3&lt;='Gastos com Pessoal'!$F$7:$F$506)*OFFSET('Encargos e Benefícios'!$D$5,1,MATCH($B26,'Encargos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26" s="32">
        <f t="array" aca="1" ref="AD26" ca="1">_xlfn.IFNA(SUM(((AD$3&gt;='Gastos com Pessoal'!$E$7:$E$506)*(AD$3&lt;='Gastos com Pessoal'!$F$7:$F$506)*OFFSET('Encargos e Benefícios'!$D$5,1,MATCH($B26,'Encargos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26" s="32">
        <f t="array" aca="1" ref="AE26" ca="1">_xlfn.IFNA(SUM(((AE$3&gt;='Gastos com Pessoal'!$E$7:$E$506)*(AE$3&lt;='Gastos com Pessoal'!$F$7:$F$506)*OFFSET('Encargos e Benefícios'!$D$5,1,MATCH($B26,'Encargos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26" s="32">
        <f t="array" aca="1" ref="AF26" ca="1">_xlfn.IFNA(SUM(((AF$3&gt;='Gastos com Pessoal'!$E$7:$E$506)*(AF$3&lt;='Gastos com Pessoal'!$F$7:$F$506)*OFFSET('Encargos e Benefícios'!$D$5,1,MATCH($B26,'Encargos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26" s="32">
        <f t="array" aca="1" ref="AG26" ca="1">_xlfn.IFNA(SUM(((AG$3&gt;='Gastos com Pessoal'!$E$7:$E$506)*(AG$3&lt;='Gastos com Pessoal'!$F$7:$F$506)*OFFSET('Encargos e Benefícios'!$D$5,1,MATCH($B26,'Encargos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26" s="32">
        <f t="array" aca="1" ref="AH26" ca="1">_xlfn.IFNA(SUM(((AH$3&gt;='Gastos com Pessoal'!$E$7:$E$506)*(AH$3&lt;='Gastos com Pessoal'!$F$7:$F$506)*OFFSET('Encargos e Benefícios'!$D$5,1,MATCH($B26,'Encargos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26" s="32">
        <f t="array" aca="1" ref="AI26" ca="1">_xlfn.IFNA(SUM(((AI$3&gt;='Gastos com Pessoal'!$E$7:$E$506)*(AI$3&lt;='Gastos com Pessoal'!$F$7:$F$506)*OFFSET('Encargos e Benefícios'!$D$5,1,MATCH($B26,'Encargos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26" s="32">
        <f t="array" aca="1" ref="AJ26" ca="1">_xlfn.IFNA(SUM(((AJ$3&gt;='Gastos com Pessoal'!$E$7:$E$506)*(AJ$3&lt;='Gastos com Pessoal'!$F$7:$F$506)*OFFSET('Encargos e Benefícios'!$D$5,1,MATCH($B26,'Encargos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26" s="32">
        <f t="array" aca="1" ref="AK26" ca="1">_xlfn.IFNA(SUM(((AK$3&gt;='Gastos com Pessoal'!$E$7:$E$506)*(AK$3&lt;='Gastos com Pessoal'!$F$7:$F$506)*OFFSET('Encargos e Benefícios'!$D$5,1,MATCH($B26,'Encargos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26" s="32">
        <f t="array" aca="1" ref="AL26" ca="1">_xlfn.IFNA(SUM(((AL$3&gt;='Gastos com Pessoal'!$E$7:$E$506)*(AL$3&lt;='Gastos com Pessoal'!$F$7:$F$506)*OFFSET('Encargos e Benefícios'!$D$5,1,MATCH($B26,'Encargos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26" s="32">
        <f t="array" aca="1" ref="AM26" ca="1">_xlfn.IFNA(SUM(((AM$3&gt;='Gastos com Pessoal'!$E$7:$E$506)*(AM$3&lt;='Gastos com Pessoal'!$F$7:$F$506)*OFFSET('Encargos e Benefícios'!$D$5,1,MATCH($B26,'Encargos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26" s="32">
        <f t="array" aca="1" ref="AN26" ca="1">_xlfn.IFNA(SUM(((AN$3&gt;='Gastos com Pessoal'!$E$7:$E$506)*(AN$3&lt;='Gastos com Pessoal'!$F$7:$F$506)*OFFSET('Encargos e Benefícios'!$D$5,1,MATCH($B26,'Encargos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26" s="32">
        <f t="array" aca="1" ref="AO26" ca="1">_xlfn.IFNA(SUM(((AO$3&gt;='Gastos com Pessoal'!$E$7:$E$506)*(AO$3&lt;='Gastos com Pessoal'!$F$7:$F$506)*OFFSET('Encargos e Benefícios'!$D$5,1,MATCH($B26,'Encargos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26" s="32">
        <f t="array" aca="1" ref="AP26" ca="1">_xlfn.IFNA(SUM(((AP$3&gt;='Gastos com Pessoal'!$E$7:$E$506)*(AP$3&lt;='Gastos com Pessoal'!$F$7:$F$506)*OFFSET('Encargos e Benefícios'!$D$5,1,MATCH($B26,'Encargos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26" s="32">
        <f t="array" aca="1" ref="AQ26" ca="1">_xlfn.IFNA(SUM(((AQ$3&gt;='Gastos com Pessoal'!$E$7:$E$506)*(AQ$3&lt;='Gastos com Pessoal'!$F$7:$F$506)*OFFSET('Encargos e Benefícios'!$D$5,1,MATCH($B26,'Encargos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26" s="32">
        <f t="array" aca="1" ref="AR26" ca="1">_xlfn.IFNA(SUM(((AR$3&gt;='Gastos com Pessoal'!$E$7:$E$506)*(AR$3&lt;='Gastos com Pessoal'!$F$7:$F$506)*OFFSET('Encargos e Benefícios'!$D$5,1,MATCH($B26,'Encargos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26" s="32">
        <f t="array" aca="1" ref="AS26" ca="1">_xlfn.IFNA(SUM(((AS$3&gt;='Gastos com Pessoal'!$E$7:$E$506)*(AS$3&lt;='Gastos com Pessoal'!$F$7:$F$506)*OFFSET('Encargos e Benefícios'!$D$5,1,MATCH($B26,'Encargos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26" s="32">
        <f t="array" aca="1" ref="AT26" ca="1">_xlfn.IFNA(SUM(((AT$3&gt;='Gastos com Pessoal'!$E$7:$E$506)*(AT$3&lt;='Gastos com Pessoal'!$F$7:$F$506)*OFFSET('Encargos e Benefícios'!$D$5,1,MATCH($B26,'Encargos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26" s="32">
        <f t="array" aca="1" ref="AU26" ca="1">_xlfn.IFNA(SUM(((AU$3&gt;='Gastos com Pessoal'!$E$7:$E$506)*(AU$3&lt;='Gastos com Pessoal'!$F$7:$F$506)*OFFSET('Encargos e Benefícios'!$D$5,1,MATCH($B26,'Encargos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26" s="32">
        <f t="array" aca="1" ref="AV26" ca="1">_xlfn.IFNA(SUM(((AV$3&gt;='Gastos com Pessoal'!$E$7:$E$506)*(AV$3&lt;='Gastos com Pessoal'!$F$7:$F$506)*OFFSET('Encargos e Benefícios'!$D$5,1,MATCH($B26,'Encargos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26" s="32">
        <f t="array" aca="1" ref="AW26" ca="1">_xlfn.IFNA(SUM(((AW$3&gt;='Gastos com Pessoal'!$E$7:$E$506)*(AW$3&lt;='Gastos com Pessoal'!$F$7:$F$506)*OFFSET('Encargos e Benefícios'!$D$5,1,MATCH($B26,'Encargos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26" s="32">
        <f t="array" aca="1" ref="AX26" ca="1">_xlfn.IFNA(SUM(((AX$3&gt;='Gastos com Pessoal'!$E$7:$E$506)*(AX$3&lt;='Gastos com Pessoal'!$F$7:$F$506)*OFFSET('Encargos e Benefícios'!$D$5,1,MATCH($B26,'Encargos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26" s="32">
        <f t="array" aca="1" ref="AY26" ca="1">_xlfn.IFNA(SUM(((AY$3&gt;='Gastos com Pessoal'!$E$7:$E$506)*(AY$3&lt;='Gastos com Pessoal'!$F$7:$F$506)*OFFSET('Encargos e Benefícios'!$D$5,1,MATCH($B26,'Encargos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26" s="32">
        <f t="array" aca="1" ref="AZ26" ca="1">_xlfn.IFNA(SUM(((AZ$3&gt;='Gastos com Pessoal'!$E$7:$E$506)*(AZ$3&lt;='Gastos com Pessoal'!$F$7:$F$506)*OFFSET('Encargos e Benefícios'!$D$5,1,MATCH($B26,'Encargos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26" s="32">
        <f t="array" aca="1" ref="BA26" ca="1">_xlfn.IFNA(SUM(((BA$3&gt;='Gastos com Pessoal'!$E$7:$E$506)*(BA$3&lt;='Gastos com Pessoal'!$F$7:$F$506)*OFFSET('Encargos e Benefícios'!$D$5,1,MATCH($B26,'Encargos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26" s="32">
        <f t="array" aca="1" ref="BB26" ca="1">_xlfn.IFNA(SUM(((BB$3&gt;='Gastos com Pessoal'!$E$7:$E$506)*(BB$3&lt;='Gastos com Pessoal'!$F$7:$F$506)*OFFSET('Encargos e Benefícios'!$D$5,1,MATCH($B26,'Encargos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26" s="32">
        <f t="array" aca="1" ref="BC26" ca="1">_xlfn.IFNA(SUM(((BC$3&gt;='Gastos com Pessoal'!$E$7:$E$506)*(BC$3&lt;='Gastos com Pessoal'!$F$7:$F$506)*OFFSET('Encargos e Benefícios'!$D$5,1,MATCH($B26,'Encargos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26" s="32">
        <f t="array" aca="1" ref="BD26" ca="1">_xlfn.IFNA(SUM(((BD$3&gt;='Gastos com Pessoal'!$E$7:$E$506)*(BD$3&lt;='Gastos com Pessoal'!$F$7:$F$506)*OFFSET('Encargos e Benefícios'!$D$5,1,MATCH($B26,'Encargos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26" s="32">
        <f t="array" aca="1" ref="BE26" ca="1">_xlfn.IFNA(SUM(((BE$3&gt;='Gastos com Pessoal'!$E$7:$E$506)*(BE$3&lt;='Gastos com Pessoal'!$F$7:$F$506)*OFFSET('Encargos e Benefícios'!$D$5,1,MATCH($B26,'Encargos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26" s="32">
        <f t="array" aca="1" ref="BF26" ca="1">_xlfn.IFNA(SUM(((BF$3&gt;='Gastos com Pessoal'!$E$7:$E$506)*(BF$3&lt;='Gastos com Pessoal'!$F$7:$F$506)*OFFSET('Encargos e Benefícios'!$D$5,1,MATCH($B26,'Encargos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26" s="32">
        <f t="array" aca="1" ref="BG26" ca="1">_xlfn.IFNA(SUM(((BG$3&gt;='Gastos com Pessoal'!$E$7:$E$506)*(BG$3&lt;='Gastos com Pessoal'!$F$7:$F$506)*OFFSET('Encargos e Benefícios'!$D$5,1,MATCH($B26,'Encargos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26" s="32">
        <f t="array" aca="1" ref="BH26" ca="1">_xlfn.IFNA(SUM(((BH$3&gt;='Gastos com Pessoal'!$E$7:$E$506)*(BH$3&lt;='Gastos com Pessoal'!$F$7:$F$506)*OFFSET('Encargos e Benefícios'!$D$5,1,MATCH($B26,'Encargos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26" s="32">
        <f t="array" aca="1" ref="BI26" ca="1">_xlfn.IFNA(SUM(((BI$3&gt;='Gastos com Pessoal'!$E$7:$E$506)*(BI$3&lt;='Gastos com Pessoal'!$F$7:$F$506)*OFFSET('Encargos e Benefícios'!$D$5,1,MATCH($B26,'Encargos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26" s="32">
        <f t="array" aca="1" ref="BJ26" ca="1">_xlfn.IFNA(SUM(((BJ$3&gt;='Gastos com Pessoal'!$E$7:$E$506)*(BJ$3&lt;='Gastos com Pessoal'!$F$7:$F$506)*OFFSET('Encargos e Benefícios'!$D$5,1,MATCH($B26,'Encargos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26" s="72">
        <f t="shared" ca="1" si="10"/>
        <v>0</v>
      </c>
      <c r="BL26" s="77">
        <f t="shared" ca="1" si="9"/>
        <v>0</v>
      </c>
    </row>
    <row r="27" spans="1:64" s="50" customFormat="1" ht="23.25" customHeight="1" x14ac:dyDescent="0.2">
      <c r="A27" s="19" t="s">
        <v>128</v>
      </c>
      <c r="B27" s="20" t="s">
        <v>129</v>
      </c>
      <c r="C27" s="32">
        <v>0</v>
      </c>
      <c r="D27" s="32">
        <v>0</v>
      </c>
      <c r="E27" s="32">
        <v>0</v>
      </c>
      <c r="F27" s="32">
        <v>0</v>
      </c>
      <c r="G27" s="32">
        <v>0</v>
      </c>
      <c r="H27" s="32">
        <v>0</v>
      </c>
      <c r="I27" s="32">
        <v>0</v>
      </c>
      <c r="J27" s="32">
        <v>0</v>
      </c>
      <c r="K27" s="32">
        <v>0</v>
      </c>
      <c r="L27" s="32">
        <v>0</v>
      </c>
      <c r="M27" s="32">
        <v>0</v>
      </c>
      <c r="N27" s="32">
        <v>0</v>
      </c>
      <c r="O27" s="32">
        <v>0</v>
      </c>
      <c r="P27" s="32">
        <v>0</v>
      </c>
      <c r="Q27" s="32">
        <v>0</v>
      </c>
      <c r="R27" s="32">
        <v>0</v>
      </c>
      <c r="S27" s="32">
        <v>0</v>
      </c>
      <c r="T27" s="32">
        <v>0</v>
      </c>
      <c r="U27" s="32">
        <v>0</v>
      </c>
      <c r="V27" s="32">
        <v>0</v>
      </c>
      <c r="W27" s="32">
        <v>0</v>
      </c>
      <c r="X27" s="32">
        <v>0</v>
      </c>
      <c r="Y27" s="32">
        <v>0</v>
      </c>
      <c r="Z27" s="32">
        <v>0</v>
      </c>
      <c r="AA27" s="32">
        <v>0</v>
      </c>
      <c r="AB27" s="32">
        <v>0</v>
      </c>
      <c r="AC27" s="32">
        <v>0</v>
      </c>
      <c r="AD27" s="32">
        <v>0</v>
      </c>
      <c r="AE27" s="32">
        <v>0</v>
      </c>
      <c r="AF27" s="32">
        <v>0</v>
      </c>
      <c r="AG27" s="32">
        <v>0</v>
      </c>
      <c r="AH27" s="32">
        <v>0</v>
      </c>
      <c r="AI27" s="32">
        <v>0</v>
      </c>
      <c r="AJ27" s="32">
        <v>0</v>
      </c>
      <c r="AK27" s="32">
        <v>0</v>
      </c>
      <c r="AL27" s="32">
        <v>0</v>
      </c>
      <c r="AM27" s="32">
        <v>0</v>
      </c>
      <c r="AN27" s="32">
        <v>0</v>
      </c>
      <c r="AO27" s="32">
        <v>0</v>
      </c>
      <c r="AP27" s="32">
        <v>0</v>
      </c>
      <c r="AQ27" s="32">
        <v>0</v>
      </c>
      <c r="AR27" s="32">
        <v>0</v>
      </c>
      <c r="AS27" s="32">
        <v>0</v>
      </c>
      <c r="AT27" s="32">
        <v>0</v>
      </c>
      <c r="AU27" s="32">
        <v>0</v>
      </c>
      <c r="AV27" s="32">
        <v>0</v>
      </c>
      <c r="AW27" s="32">
        <v>0</v>
      </c>
      <c r="AX27" s="32">
        <v>0</v>
      </c>
      <c r="AY27" s="32">
        <v>0</v>
      </c>
      <c r="AZ27" s="32">
        <v>0</v>
      </c>
      <c r="BA27" s="32">
        <v>0</v>
      </c>
      <c r="BB27" s="32">
        <v>0</v>
      </c>
      <c r="BC27" s="32">
        <v>0</v>
      </c>
      <c r="BD27" s="32">
        <v>0</v>
      </c>
      <c r="BE27" s="32">
        <v>0</v>
      </c>
      <c r="BF27" s="32">
        <v>0</v>
      </c>
      <c r="BG27" s="32">
        <v>0</v>
      </c>
      <c r="BH27" s="32">
        <v>0</v>
      </c>
      <c r="BI27" s="32">
        <v>0</v>
      </c>
      <c r="BJ27" s="32">
        <v>0</v>
      </c>
      <c r="BK27" s="72">
        <f>SUM(C27:BJ27)</f>
        <v>0</v>
      </c>
      <c r="BL27" s="77">
        <f t="shared" ca="1" si="9"/>
        <v>0</v>
      </c>
    </row>
    <row r="28" spans="1:64" s="50" customFormat="1" ht="23.25" customHeight="1" x14ac:dyDescent="0.2">
      <c r="A28" s="42"/>
      <c r="B28" s="43" t="s">
        <v>130</v>
      </c>
      <c r="C28" s="44">
        <f t="shared" ref="C28" ca="1" si="11">SUBTOTAL(109,C20:C27)</f>
        <v>73493.959999999992</v>
      </c>
      <c r="D28" s="44">
        <f t="shared" ref="D28:BJ28" ca="1" si="12">SUBTOTAL(109,D20:D27)</f>
        <v>114498.66</v>
      </c>
      <c r="E28" s="44">
        <f t="shared" ca="1" si="12"/>
        <v>114498.66</v>
      </c>
      <c r="F28" s="44">
        <f t="shared" ca="1" si="12"/>
        <v>114498.66</v>
      </c>
      <c r="G28" s="44">
        <f t="shared" ca="1" si="12"/>
        <v>114498.66</v>
      </c>
      <c r="H28" s="44">
        <f t="shared" ca="1" si="12"/>
        <v>114498.66</v>
      </c>
      <c r="I28" s="44">
        <f t="shared" ca="1" si="12"/>
        <v>114498.66</v>
      </c>
      <c r="J28" s="44">
        <f t="shared" ca="1" si="12"/>
        <v>114498.66</v>
      </c>
      <c r="K28" s="44">
        <f t="shared" ca="1" si="12"/>
        <v>114498.66</v>
      </c>
      <c r="L28" s="44">
        <f t="shared" ca="1" si="12"/>
        <v>114498.66</v>
      </c>
      <c r="M28" s="44">
        <f t="shared" ca="1" si="12"/>
        <v>114498.66</v>
      </c>
      <c r="N28" s="44">
        <f t="shared" ca="1" si="12"/>
        <v>119078.60639999999</v>
      </c>
      <c r="O28" s="44">
        <f t="shared" ca="1" si="12"/>
        <v>119078.60639999999</v>
      </c>
      <c r="P28" s="44">
        <f t="shared" ca="1" si="12"/>
        <v>119078.60639999999</v>
      </c>
      <c r="Q28" s="44">
        <f t="shared" ca="1" si="12"/>
        <v>119078.60639999999</v>
      </c>
      <c r="R28" s="44">
        <f t="shared" ca="1" si="12"/>
        <v>119078.60639999999</v>
      </c>
      <c r="S28" s="44">
        <f t="shared" ca="1" si="12"/>
        <v>119078.60639999999</v>
      </c>
      <c r="T28" s="44">
        <f t="shared" ca="1" si="12"/>
        <v>119078.60639999999</v>
      </c>
      <c r="U28" s="44">
        <f t="shared" ca="1" si="12"/>
        <v>119078.60639999999</v>
      </c>
      <c r="V28" s="44">
        <f t="shared" ca="1" si="12"/>
        <v>119078.60639999999</v>
      </c>
      <c r="W28" s="44">
        <f t="shared" ca="1" si="12"/>
        <v>119078.60639999999</v>
      </c>
      <c r="X28" s="44">
        <f t="shared" ca="1" si="12"/>
        <v>119078.60639999999</v>
      </c>
      <c r="Y28" s="44">
        <f t="shared" ca="1" si="12"/>
        <v>119078.60639999999</v>
      </c>
      <c r="Z28" s="44">
        <f t="shared" ca="1" si="12"/>
        <v>123841.75065599999</v>
      </c>
      <c r="AA28" s="44">
        <f t="shared" ca="1" si="12"/>
        <v>123841.75065599999</v>
      </c>
      <c r="AB28" s="44">
        <f t="shared" ca="1" si="12"/>
        <v>123841.75065599999</v>
      </c>
      <c r="AC28" s="44">
        <f t="shared" ca="1" si="12"/>
        <v>123841.75065599999</v>
      </c>
      <c r="AD28" s="44">
        <f t="shared" ca="1" si="12"/>
        <v>123841.75065599999</v>
      </c>
      <c r="AE28" s="44">
        <f t="shared" ca="1" si="12"/>
        <v>123841.75065599999</v>
      </c>
      <c r="AF28" s="44">
        <f t="shared" ca="1" si="12"/>
        <v>123841.75065599999</v>
      </c>
      <c r="AG28" s="44">
        <f t="shared" ca="1" si="12"/>
        <v>123841.75065599999</v>
      </c>
      <c r="AH28" s="44">
        <f t="shared" ca="1" si="12"/>
        <v>123841.75065599999</v>
      </c>
      <c r="AI28" s="44">
        <f t="shared" ca="1" si="12"/>
        <v>123841.75065599999</v>
      </c>
      <c r="AJ28" s="44">
        <f t="shared" ca="1" si="12"/>
        <v>123841.75065599999</v>
      </c>
      <c r="AK28" s="44">
        <f t="shared" ca="1" si="12"/>
        <v>123841.75065599999</v>
      </c>
      <c r="AL28" s="44">
        <f t="shared" ca="1" si="12"/>
        <v>128795.42068224</v>
      </c>
      <c r="AM28" s="44">
        <f t="shared" ca="1" si="12"/>
        <v>128795.42068224</v>
      </c>
      <c r="AN28" s="44">
        <f t="shared" ca="1" si="12"/>
        <v>128795.42068224</v>
      </c>
      <c r="AO28" s="44">
        <f t="shared" ca="1" si="12"/>
        <v>128795.42068224</v>
      </c>
      <c r="AP28" s="44">
        <f t="shared" ca="1" si="12"/>
        <v>128795.42068224</v>
      </c>
      <c r="AQ28" s="44">
        <f t="shared" ca="1" si="12"/>
        <v>128795.42068224</v>
      </c>
      <c r="AR28" s="44">
        <f t="shared" ca="1" si="12"/>
        <v>128795.42068224</v>
      </c>
      <c r="AS28" s="44">
        <f t="shared" ca="1" si="12"/>
        <v>128795.42068224</v>
      </c>
      <c r="AT28" s="44">
        <f t="shared" ca="1" si="12"/>
        <v>128795.42068224</v>
      </c>
      <c r="AU28" s="44">
        <f t="shared" ca="1" si="12"/>
        <v>128795.42068224</v>
      </c>
      <c r="AV28" s="44">
        <f t="shared" ca="1" si="12"/>
        <v>128795.42068224</v>
      </c>
      <c r="AW28" s="44">
        <f t="shared" ca="1" si="12"/>
        <v>128795.42068224</v>
      </c>
      <c r="AX28" s="44">
        <f t="shared" ca="1" si="12"/>
        <v>133947.23750952963</v>
      </c>
      <c r="AY28" s="44">
        <f t="shared" ca="1" si="12"/>
        <v>133947.23750952963</v>
      </c>
      <c r="AZ28" s="44">
        <f t="shared" ca="1" si="12"/>
        <v>133947.23750952963</v>
      </c>
      <c r="BA28" s="44">
        <f t="shared" ca="1" si="12"/>
        <v>133947.23750952963</v>
      </c>
      <c r="BB28" s="44">
        <f t="shared" ca="1" si="12"/>
        <v>133947.23750952963</v>
      </c>
      <c r="BC28" s="44">
        <f t="shared" ca="1" si="12"/>
        <v>133947.23750952963</v>
      </c>
      <c r="BD28" s="44">
        <f t="shared" ca="1" si="12"/>
        <v>133947.23750952963</v>
      </c>
      <c r="BE28" s="44">
        <f t="shared" ca="1" si="12"/>
        <v>133947.23750952963</v>
      </c>
      <c r="BF28" s="44">
        <f t="shared" ca="1" si="12"/>
        <v>133947.23750952963</v>
      </c>
      <c r="BG28" s="44">
        <f t="shared" ca="1" si="12"/>
        <v>133947.23750952963</v>
      </c>
      <c r="BH28" s="44">
        <f t="shared" ca="1" si="12"/>
        <v>133947.23750952963</v>
      </c>
      <c r="BI28" s="44">
        <f t="shared" ca="1" si="12"/>
        <v>133947.23750952963</v>
      </c>
      <c r="BJ28" s="44">
        <f t="shared" ca="1" si="12"/>
        <v>139305.12700991082</v>
      </c>
      <c r="BK28" s="44">
        <f t="shared" ref="BK28" ca="1" si="13">SUBTOTAL(109,BK20:BK27)</f>
        <v>7425741.8699831516</v>
      </c>
      <c r="BL28" s="61">
        <f t="shared" ca="1" si="9"/>
        <v>0.10724456720052637</v>
      </c>
    </row>
    <row r="29" spans="1:64" s="98" customFormat="1" ht="23.25" customHeight="1" x14ac:dyDescent="0.2">
      <c r="A29" s="254" t="s">
        <v>84</v>
      </c>
      <c r="B29" s="255" t="s">
        <v>85</v>
      </c>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8"/>
      <c r="AY29" s="258"/>
      <c r="AZ29" s="258"/>
      <c r="BA29" s="258"/>
      <c r="BB29" s="258"/>
      <c r="BC29" s="258"/>
      <c r="BD29" s="258"/>
      <c r="BE29" s="258"/>
      <c r="BF29" s="258"/>
      <c r="BG29" s="258"/>
      <c r="BH29" s="258"/>
      <c r="BI29" s="258"/>
      <c r="BJ29" s="258"/>
      <c r="BK29" s="258"/>
      <c r="BL29" s="259"/>
    </row>
    <row r="30" spans="1:64" s="50" customFormat="1" ht="23.25" customHeight="1" x14ac:dyDescent="0.2">
      <c r="A30" s="19" t="s">
        <v>131</v>
      </c>
      <c r="B30" s="12" t="s">
        <v>132</v>
      </c>
      <c r="C30" s="32">
        <f t="array" aca="1" ref="C30" ca="1">_xlfn.IFNA(SUM((C$3&gt;='Gastos com Pessoal'!$E$513:$E$522)*(C$3&lt;='Gastos com Pessoal'!$F$513:$F$522)*OFFSET('Encargos e Benefícios'!$D$511,1,MATCH($B30,'Encargos e Benefícios'!$E$511:$AB$511,0),10,1)
*(IF('Gastos com Pessoal'!$G$513:$G$522&lt;=C$3,('Gastos com Pessoal'!$H$513:$H$522)+1,1))
*(IF('Gastos com Pessoal'!$M$513:$M$522&lt;=C$3,('Gastos com Pessoal'!$N$513:$N$522)+1,1))
*(IF('Gastos com Pessoal'!$S$513:$S$522&lt;=C$3,('Gastos com Pessoal'!$T$513:$T$522)+1,1))
*(IF('Gastos com Pessoal'!$Y$513:$Y$522&lt;=C$3,('Gastos com Pessoal'!$Z$513:$Z$522)+1,1))
*(IF('Gastos com Pessoal'!$AE$513:$AE$522&lt;=C$3,('Gastos com Pessoal'!$AF$513:$AF$522)+1,1))),0)</f>
        <v>0</v>
      </c>
      <c r="D30" s="32">
        <f t="array" aca="1" ref="D30" ca="1">_xlfn.IFNA(SUM((D$3&gt;='Gastos com Pessoal'!$E$513:$E$522)*(D$3&lt;='Gastos com Pessoal'!$F$513:$F$522)*OFFSET('Encargos e Benefícios'!$D$511,1,MATCH($B30,'Encargos e Benefícios'!$E$511:$AB$511,0),10,1)
*(IF('Gastos com Pessoal'!$G$513:$G$522&lt;=D$3,('Gastos com Pessoal'!$H$513:$H$522)+1,1))
*(IF('Gastos com Pessoal'!$M$513:$M$522&lt;=D$3,('Gastos com Pessoal'!$N$513:$N$522)+1,1))
*(IF('Gastos com Pessoal'!$S$513:$S$522&lt;=D$3,('Gastos com Pessoal'!$T$513:$T$522)+1,1))
*(IF('Gastos com Pessoal'!$Y$513:$Y$522&lt;=D$3,('Gastos com Pessoal'!$Z$513:$Z$522)+1,1))
*(IF('Gastos com Pessoal'!$AE$513:$AE$522&lt;=D$3,('Gastos com Pessoal'!$AF$513:$AF$522)+1,1))),0)</f>
        <v>4000</v>
      </c>
      <c r="E30" s="32">
        <f t="array" aca="1" ref="E30" ca="1">_xlfn.IFNA(SUM((E$3&gt;='Gastos com Pessoal'!$E$513:$E$522)*(E$3&lt;='Gastos com Pessoal'!$F$513:$F$522)*OFFSET('Encargos e Benefícios'!$D$511,1,MATCH($B30,'Encargos e Benefícios'!$E$511:$AB$511,0),10,1)
*(IF('Gastos com Pessoal'!$G$513:$G$522&lt;=E$3,('Gastos com Pessoal'!$H$513:$H$522)+1,1))
*(IF('Gastos com Pessoal'!$M$513:$M$522&lt;=E$3,('Gastos com Pessoal'!$N$513:$N$522)+1,1))
*(IF('Gastos com Pessoal'!$S$513:$S$522&lt;=E$3,('Gastos com Pessoal'!$T$513:$T$522)+1,1))
*(IF('Gastos com Pessoal'!$Y$513:$Y$522&lt;=E$3,('Gastos com Pessoal'!$Z$513:$Z$522)+1,1))
*(IF('Gastos com Pessoal'!$AE$513:$AE$522&lt;=E$3,('Gastos com Pessoal'!$AF$513:$AF$522)+1,1))),0)</f>
        <v>4000</v>
      </c>
      <c r="F30" s="32">
        <f t="array" aca="1" ref="F30" ca="1">_xlfn.IFNA(SUM((F$3&gt;='Gastos com Pessoal'!$E$513:$E$522)*(F$3&lt;='Gastos com Pessoal'!$F$513:$F$522)*OFFSET('Encargos e Benefícios'!$D$511,1,MATCH($B30,'Encargos e Benefícios'!$E$511:$AB$511,0),10,1)
*(IF('Gastos com Pessoal'!$G$513:$G$522&lt;=F$3,('Gastos com Pessoal'!$H$513:$H$522)+1,1))
*(IF('Gastos com Pessoal'!$M$513:$M$522&lt;=F$3,('Gastos com Pessoal'!$N$513:$N$522)+1,1))
*(IF('Gastos com Pessoal'!$S$513:$S$522&lt;=F$3,('Gastos com Pessoal'!$T$513:$T$522)+1,1))
*(IF('Gastos com Pessoal'!$Y$513:$Y$522&lt;=F$3,('Gastos com Pessoal'!$Z$513:$Z$522)+1,1))
*(IF('Gastos com Pessoal'!$AE$513:$AE$522&lt;=F$3,('Gastos com Pessoal'!$AF$513:$AF$522)+1,1))),0)</f>
        <v>4000</v>
      </c>
      <c r="G30" s="32">
        <f t="array" aca="1" ref="G30" ca="1">_xlfn.IFNA(SUM((G$3&gt;='Gastos com Pessoal'!$E$513:$E$522)*(G$3&lt;='Gastos com Pessoal'!$F$513:$F$522)*OFFSET('Encargos e Benefícios'!$D$511,1,MATCH($B30,'Encargos e Benefícios'!$E$511:$AB$511,0),10,1)
*(IF('Gastos com Pessoal'!$G$513:$G$522&lt;=G$3,('Gastos com Pessoal'!$H$513:$H$522)+1,1))
*(IF('Gastos com Pessoal'!$M$513:$M$522&lt;=G$3,('Gastos com Pessoal'!$N$513:$N$522)+1,1))
*(IF('Gastos com Pessoal'!$S$513:$S$522&lt;=G$3,('Gastos com Pessoal'!$T$513:$T$522)+1,1))
*(IF('Gastos com Pessoal'!$Y$513:$Y$522&lt;=G$3,('Gastos com Pessoal'!$Z$513:$Z$522)+1,1))
*(IF('Gastos com Pessoal'!$AE$513:$AE$522&lt;=G$3,('Gastos com Pessoal'!$AF$513:$AF$522)+1,1))),0)</f>
        <v>4000</v>
      </c>
      <c r="H30" s="32">
        <f t="array" aca="1" ref="H30" ca="1">_xlfn.IFNA(SUM((H$3&gt;='Gastos com Pessoal'!$E$513:$E$522)*(H$3&lt;='Gastos com Pessoal'!$F$513:$F$522)*OFFSET('Encargos e Benefícios'!$D$511,1,MATCH($B30,'Encargos e Benefícios'!$E$511:$AB$511,0),10,1)
*(IF('Gastos com Pessoal'!$G$513:$G$522&lt;=H$3,('Gastos com Pessoal'!$H$513:$H$522)+1,1))
*(IF('Gastos com Pessoal'!$M$513:$M$522&lt;=H$3,('Gastos com Pessoal'!$N$513:$N$522)+1,1))
*(IF('Gastos com Pessoal'!$S$513:$S$522&lt;=H$3,('Gastos com Pessoal'!$T$513:$T$522)+1,1))
*(IF('Gastos com Pessoal'!$Y$513:$Y$522&lt;=H$3,('Gastos com Pessoal'!$Z$513:$Z$522)+1,1))
*(IF('Gastos com Pessoal'!$AE$513:$AE$522&lt;=H$3,('Gastos com Pessoal'!$AF$513:$AF$522)+1,1))),0)</f>
        <v>4000</v>
      </c>
      <c r="I30" s="32">
        <f t="array" aca="1" ref="I30" ca="1">_xlfn.IFNA(SUM((I$3&gt;='Gastos com Pessoal'!$E$513:$E$522)*(I$3&lt;='Gastos com Pessoal'!$F$513:$F$522)*OFFSET('Encargos e Benefícios'!$D$511,1,MATCH($B30,'Encargos e Benefícios'!$E$511:$AB$511,0),10,1)
*(IF('Gastos com Pessoal'!$G$513:$G$522&lt;=I$3,('Gastos com Pessoal'!$H$513:$H$522)+1,1))
*(IF('Gastos com Pessoal'!$M$513:$M$522&lt;=I$3,('Gastos com Pessoal'!$N$513:$N$522)+1,1))
*(IF('Gastos com Pessoal'!$S$513:$S$522&lt;=I$3,('Gastos com Pessoal'!$T$513:$T$522)+1,1))
*(IF('Gastos com Pessoal'!$Y$513:$Y$522&lt;=I$3,('Gastos com Pessoal'!$Z$513:$Z$522)+1,1))
*(IF('Gastos com Pessoal'!$AE$513:$AE$522&lt;=I$3,('Gastos com Pessoal'!$AF$513:$AF$522)+1,1))),0)</f>
        <v>4000</v>
      </c>
      <c r="J30" s="32">
        <f t="array" aca="1" ref="J30" ca="1">_xlfn.IFNA(SUM((J$3&gt;='Gastos com Pessoal'!$E$513:$E$522)*(J$3&lt;='Gastos com Pessoal'!$F$513:$F$522)*OFFSET('Encargos e Benefícios'!$D$511,1,MATCH($B30,'Encargos e Benefícios'!$E$511:$AB$511,0),10,1)
*(IF('Gastos com Pessoal'!$G$513:$G$522&lt;=J$3,('Gastos com Pessoal'!$H$513:$H$522)+1,1))
*(IF('Gastos com Pessoal'!$M$513:$M$522&lt;=J$3,('Gastos com Pessoal'!$N$513:$N$522)+1,1))
*(IF('Gastos com Pessoal'!$S$513:$S$522&lt;=J$3,('Gastos com Pessoal'!$T$513:$T$522)+1,1))
*(IF('Gastos com Pessoal'!$Y$513:$Y$522&lt;=J$3,('Gastos com Pessoal'!$Z$513:$Z$522)+1,1))
*(IF('Gastos com Pessoal'!$AE$513:$AE$522&lt;=J$3,('Gastos com Pessoal'!$AF$513:$AF$522)+1,1))),0)</f>
        <v>4000</v>
      </c>
      <c r="K30" s="32">
        <f t="array" aca="1" ref="K30" ca="1">_xlfn.IFNA(SUM((K$3&gt;='Gastos com Pessoal'!$E$513:$E$522)*(K$3&lt;='Gastos com Pessoal'!$F$513:$F$522)*OFFSET('Encargos e Benefícios'!$D$511,1,MATCH($B30,'Encargos e Benefícios'!$E$511:$AB$511,0),10,1)
*(IF('Gastos com Pessoal'!$G$513:$G$522&lt;=K$3,('Gastos com Pessoal'!$H$513:$H$522)+1,1))
*(IF('Gastos com Pessoal'!$M$513:$M$522&lt;=K$3,('Gastos com Pessoal'!$N$513:$N$522)+1,1))
*(IF('Gastos com Pessoal'!$S$513:$S$522&lt;=K$3,('Gastos com Pessoal'!$T$513:$T$522)+1,1))
*(IF('Gastos com Pessoal'!$Y$513:$Y$522&lt;=K$3,('Gastos com Pessoal'!$Z$513:$Z$522)+1,1))
*(IF('Gastos com Pessoal'!$AE$513:$AE$522&lt;=K$3,('Gastos com Pessoal'!$AF$513:$AF$522)+1,1))),0)</f>
        <v>4000</v>
      </c>
      <c r="L30" s="32">
        <f t="array" aca="1" ref="L30" ca="1">_xlfn.IFNA(SUM((L$3&gt;='Gastos com Pessoal'!$E$513:$E$522)*(L$3&lt;='Gastos com Pessoal'!$F$513:$F$522)*OFFSET('Encargos e Benefícios'!$D$511,1,MATCH($B30,'Encargos e Benefícios'!$E$511:$AB$511,0),10,1)
*(IF('Gastos com Pessoal'!$G$513:$G$522&lt;=L$3,('Gastos com Pessoal'!$H$513:$H$522)+1,1))
*(IF('Gastos com Pessoal'!$M$513:$M$522&lt;=L$3,('Gastos com Pessoal'!$N$513:$N$522)+1,1))
*(IF('Gastos com Pessoal'!$S$513:$S$522&lt;=L$3,('Gastos com Pessoal'!$T$513:$T$522)+1,1))
*(IF('Gastos com Pessoal'!$Y$513:$Y$522&lt;=L$3,('Gastos com Pessoal'!$Z$513:$Z$522)+1,1))
*(IF('Gastos com Pessoal'!$AE$513:$AE$522&lt;=L$3,('Gastos com Pessoal'!$AF$513:$AF$522)+1,1))),0)</f>
        <v>4000</v>
      </c>
      <c r="M30" s="32">
        <f t="array" aca="1" ref="M30" ca="1">_xlfn.IFNA(SUM((M$3&gt;='Gastos com Pessoal'!$E$513:$E$522)*(M$3&lt;='Gastos com Pessoal'!$F$513:$F$522)*OFFSET('Encargos e Benefícios'!$D$511,1,MATCH($B30,'Encargos e Benefícios'!$E$511:$AB$511,0),10,1)
*(IF('Gastos com Pessoal'!$G$513:$G$522&lt;=M$3,('Gastos com Pessoal'!$H$513:$H$522)+1,1))
*(IF('Gastos com Pessoal'!$M$513:$M$522&lt;=M$3,('Gastos com Pessoal'!$N$513:$N$522)+1,1))
*(IF('Gastos com Pessoal'!$S$513:$S$522&lt;=M$3,('Gastos com Pessoal'!$T$513:$T$522)+1,1))
*(IF('Gastos com Pessoal'!$Y$513:$Y$522&lt;=M$3,('Gastos com Pessoal'!$Z$513:$Z$522)+1,1))
*(IF('Gastos com Pessoal'!$AE$513:$AE$522&lt;=M$3,('Gastos com Pessoal'!$AF$513:$AF$522)+1,1))),0)</f>
        <v>4000</v>
      </c>
      <c r="N30" s="32">
        <f t="array" aca="1" ref="N30" ca="1">_xlfn.IFNA(SUM((N$3&gt;='Gastos com Pessoal'!$E$513:$E$522)*(N$3&lt;='Gastos com Pessoal'!$F$513:$F$522)*OFFSET('Encargos e Benefícios'!$D$511,1,MATCH($B30,'Encargos e Benefícios'!$E$511:$AB$511,0),10,1)
*(IF('Gastos com Pessoal'!$G$513:$G$522&lt;=N$3,('Gastos com Pessoal'!$H$513:$H$522)+1,1))
*(IF('Gastos com Pessoal'!$M$513:$M$522&lt;=N$3,('Gastos com Pessoal'!$N$513:$N$522)+1,1))
*(IF('Gastos com Pessoal'!$S$513:$S$522&lt;=N$3,('Gastos com Pessoal'!$T$513:$T$522)+1,1))
*(IF('Gastos com Pessoal'!$Y$513:$Y$522&lt;=N$3,('Gastos com Pessoal'!$Z$513:$Z$522)+1,1))
*(IF('Gastos com Pessoal'!$AE$513:$AE$522&lt;=N$3,('Gastos com Pessoal'!$AF$513:$AF$522)+1,1))),0)</f>
        <v>4200</v>
      </c>
      <c r="O30" s="32">
        <f t="array" aca="1" ref="O30" ca="1">_xlfn.IFNA(SUM((O$3&gt;='Gastos com Pessoal'!$E$513:$E$522)*(O$3&lt;='Gastos com Pessoal'!$F$513:$F$522)*OFFSET('Encargos e Benefícios'!$D$511,1,MATCH($B30,'Encargos e Benefícios'!$E$511:$AB$511,0),10,1)
*(IF('Gastos com Pessoal'!$G$513:$G$522&lt;=O$3,('Gastos com Pessoal'!$H$513:$H$522)+1,1))
*(IF('Gastos com Pessoal'!$M$513:$M$522&lt;=O$3,('Gastos com Pessoal'!$N$513:$N$522)+1,1))
*(IF('Gastos com Pessoal'!$S$513:$S$522&lt;=O$3,('Gastos com Pessoal'!$T$513:$T$522)+1,1))
*(IF('Gastos com Pessoal'!$Y$513:$Y$522&lt;=O$3,('Gastos com Pessoal'!$Z$513:$Z$522)+1,1))
*(IF('Gastos com Pessoal'!$AE$513:$AE$522&lt;=O$3,('Gastos com Pessoal'!$AF$513:$AF$522)+1,1))),0)</f>
        <v>4200</v>
      </c>
      <c r="P30" s="32">
        <f t="array" aca="1" ref="P30" ca="1">_xlfn.IFNA(SUM((P$3&gt;='Gastos com Pessoal'!$E$513:$E$522)*(P$3&lt;='Gastos com Pessoal'!$F$513:$F$522)*OFFSET('Encargos e Benefícios'!$D$511,1,MATCH($B30,'Encargos e Benefícios'!$E$511:$AB$511,0),10,1)
*(IF('Gastos com Pessoal'!$G$513:$G$522&lt;=P$3,('Gastos com Pessoal'!$H$513:$H$522)+1,1))
*(IF('Gastos com Pessoal'!$M$513:$M$522&lt;=P$3,('Gastos com Pessoal'!$N$513:$N$522)+1,1))
*(IF('Gastos com Pessoal'!$S$513:$S$522&lt;=P$3,('Gastos com Pessoal'!$T$513:$T$522)+1,1))
*(IF('Gastos com Pessoal'!$Y$513:$Y$522&lt;=P$3,('Gastos com Pessoal'!$Z$513:$Z$522)+1,1))
*(IF('Gastos com Pessoal'!$AE$513:$AE$522&lt;=P$3,('Gastos com Pessoal'!$AF$513:$AF$522)+1,1))),0)</f>
        <v>4200</v>
      </c>
      <c r="Q30" s="32">
        <f t="array" aca="1" ref="Q30" ca="1">_xlfn.IFNA(SUM((Q$3&gt;='Gastos com Pessoal'!$E$513:$E$522)*(Q$3&lt;='Gastos com Pessoal'!$F$513:$F$522)*OFFSET('Encargos e Benefícios'!$D$511,1,MATCH($B30,'Encargos e Benefícios'!$E$511:$AB$511,0),10,1)
*(IF('Gastos com Pessoal'!$G$513:$G$522&lt;=Q$3,('Gastos com Pessoal'!$H$513:$H$522)+1,1))
*(IF('Gastos com Pessoal'!$M$513:$M$522&lt;=Q$3,('Gastos com Pessoal'!$N$513:$N$522)+1,1))
*(IF('Gastos com Pessoal'!$S$513:$S$522&lt;=Q$3,('Gastos com Pessoal'!$T$513:$T$522)+1,1))
*(IF('Gastos com Pessoal'!$Y$513:$Y$522&lt;=Q$3,('Gastos com Pessoal'!$Z$513:$Z$522)+1,1))
*(IF('Gastos com Pessoal'!$AE$513:$AE$522&lt;=Q$3,('Gastos com Pessoal'!$AF$513:$AF$522)+1,1))),0)</f>
        <v>4200</v>
      </c>
      <c r="R30" s="32">
        <f t="array" aca="1" ref="R30" ca="1">_xlfn.IFNA(SUM((R$3&gt;='Gastos com Pessoal'!$E$513:$E$522)*(R$3&lt;='Gastos com Pessoal'!$F$513:$F$522)*OFFSET('Encargos e Benefícios'!$D$511,1,MATCH($B30,'Encargos e Benefícios'!$E$511:$AB$511,0),10,1)
*(IF('Gastos com Pessoal'!$G$513:$G$522&lt;=R$3,('Gastos com Pessoal'!$H$513:$H$522)+1,1))
*(IF('Gastos com Pessoal'!$M$513:$M$522&lt;=R$3,('Gastos com Pessoal'!$N$513:$N$522)+1,1))
*(IF('Gastos com Pessoal'!$S$513:$S$522&lt;=R$3,('Gastos com Pessoal'!$T$513:$T$522)+1,1))
*(IF('Gastos com Pessoal'!$Y$513:$Y$522&lt;=R$3,('Gastos com Pessoal'!$Z$513:$Z$522)+1,1))
*(IF('Gastos com Pessoal'!$AE$513:$AE$522&lt;=R$3,('Gastos com Pessoal'!$AF$513:$AF$522)+1,1))),0)</f>
        <v>4200</v>
      </c>
      <c r="S30" s="32">
        <f t="array" aca="1" ref="S30" ca="1">_xlfn.IFNA(SUM((S$3&gt;='Gastos com Pessoal'!$E$513:$E$522)*(S$3&lt;='Gastos com Pessoal'!$F$513:$F$522)*OFFSET('Encargos e Benefícios'!$D$511,1,MATCH($B30,'Encargos e Benefícios'!$E$511:$AB$511,0),10,1)
*(IF('Gastos com Pessoal'!$G$513:$G$522&lt;=S$3,('Gastos com Pessoal'!$H$513:$H$522)+1,1))
*(IF('Gastos com Pessoal'!$M$513:$M$522&lt;=S$3,('Gastos com Pessoal'!$N$513:$N$522)+1,1))
*(IF('Gastos com Pessoal'!$S$513:$S$522&lt;=S$3,('Gastos com Pessoal'!$T$513:$T$522)+1,1))
*(IF('Gastos com Pessoal'!$Y$513:$Y$522&lt;=S$3,('Gastos com Pessoal'!$Z$513:$Z$522)+1,1))
*(IF('Gastos com Pessoal'!$AE$513:$AE$522&lt;=S$3,('Gastos com Pessoal'!$AF$513:$AF$522)+1,1))),0)</f>
        <v>4200</v>
      </c>
      <c r="T30" s="32">
        <f t="array" aca="1" ref="T30" ca="1">_xlfn.IFNA(SUM((T$3&gt;='Gastos com Pessoal'!$E$513:$E$522)*(T$3&lt;='Gastos com Pessoal'!$F$513:$F$522)*OFFSET('Encargos e Benefícios'!$D$511,1,MATCH($B30,'Encargos e Benefícios'!$E$511:$AB$511,0),10,1)
*(IF('Gastos com Pessoal'!$G$513:$G$522&lt;=T$3,('Gastos com Pessoal'!$H$513:$H$522)+1,1))
*(IF('Gastos com Pessoal'!$M$513:$M$522&lt;=T$3,('Gastos com Pessoal'!$N$513:$N$522)+1,1))
*(IF('Gastos com Pessoal'!$S$513:$S$522&lt;=T$3,('Gastos com Pessoal'!$T$513:$T$522)+1,1))
*(IF('Gastos com Pessoal'!$Y$513:$Y$522&lt;=T$3,('Gastos com Pessoal'!$Z$513:$Z$522)+1,1))
*(IF('Gastos com Pessoal'!$AE$513:$AE$522&lt;=T$3,('Gastos com Pessoal'!$AF$513:$AF$522)+1,1))),0)</f>
        <v>4200</v>
      </c>
      <c r="U30" s="32">
        <f t="array" aca="1" ref="U30" ca="1">_xlfn.IFNA(SUM((U$3&gt;='Gastos com Pessoal'!$E$513:$E$522)*(U$3&lt;='Gastos com Pessoal'!$F$513:$F$522)*OFFSET('Encargos e Benefícios'!$D$511,1,MATCH($B30,'Encargos e Benefícios'!$E$511:$AB$511,0),10,1)
*(IF('Gastos com Pessoal'!$G$513:$G$522&lt;=U$3,('Gastos com Pessoal'!$H$513:$H$522)+1,1))
*(IF('Gastos com Pessoal'!$M$513:$M$522&lt;=U$3,('Gastos com Pessoal'!$N$513:$N$522)+1,1))
*(IF('Gastos com Pessoal'!$S$513:$S$522&lt;=U$3,('Gastos com Pessoal'!$T$513:$T$522)+1,1))
*(IF('Gastos com Pessoal'!$Y$513:$Y$522&lt;=U$3,('Gastos com Pessoal'!$Z$513:$Z$522)+1,1))
*(IF('Gastos com Pessoal'!$AE$513:$AE$522&lt;=U$3,('Gastos com Pessoal'!$AF$513:$AF$522)+1,1))),0)</f>
        <v>4200</v>
      </c>
      <c r="V30" s="32">
        <f t="array" aca="1" ref="V30" ca="1">_xlfn.IFNA(SUM((V$3&gt;='Gastos com Pessoal'!$E$513:$E$522)*(V$3&lt;='Gastos com Pessoal'!$F$513:$F$522)*OFFSET('Encargos e Benefícios'!$D$511,1,MATCH($B30,'Encargos e Benefícios'!$E$511:$AB$511,0),10,1)
*(IF('Gastos com Pessoal'!$G$513:$G$522&lt;=V$3,('Gastos com Pessoal'!$H$513:$H$522)+1,1))
*(IF('Gastos com Pessoal'!$M$513:$M$522&lt;=V$3,('Gastos com Pessoal'!$N$513:$N$522)+1,1))
*(IF('Gastos com Pessoal'!$S$513:$S$522&lt;=V$3,('Gastos com Pessoal'!$T$513:$T$522)+1,1))
*(IF('Gastos com Pessoal'!$Y$513:$Y$522&lt;=V$3,('Gastos com Pessoal'!$Z$513:$Z$522)+1,1))
*(IF('Gastos com Pessoal'!$AE$513:$AE$522&lt;=V$3,('Gastos com Pessoal'!$AF$513:$AF$522)+1,1))),0)</f>
        <v>4200</v>
      </c>
      <c r="W30" s="32">
        <f t="array" aca="1" ref="W30" ca="1">_xlfn.IFNA(SUM((W$3&gt;='Gastos com Pessoal'!$E$513:$E$522)*(W$3&lt;='Gastos com Pessoal'!$F$513:$F$522)*OFFSET('Encargos e Benefícios'!$D$511,1,MATCH($B30,'Encargos e Benefícios'!$E$511:$AB$511,0),10,1)
*(IF('Gastos com Pessoal'!$G$513:$G$522&lt;=W$3,('Gastos com Pessoal'!$H$513:$H$522)+1,1))
*(IF('Gastos com Pessoal'!$M$513:$M$522&lt;=W$3,('Gastos com Pessoal'!$N$513:$N$522)+1,1))
*(IF('Gastos com Pessoal'!$S$513:$S$522&lt;=W$3,('Gastos com Pessoal'!$T$513:$T$522)+1,1))
*(IF('Gastos com Pessoal'!$Y$513:$Y$522&lt;=W$3,('Gastos com Pessoal'!$Z$513:$Z$522)+1,1))
*(IF('Gastos com Pessoal'!$AE$513:$AE$522&lt;=W$3,('Gastos com Pessoal'!$AF$513:$AF$522)+1,1))),0)</f>
        <v>4200</v>
      </c>
      <c r="X30" s="32">
        <f t="array" aca="1" ref="X30" ca="1">_xlfn.IFNA(SUM((X$3&gt;='Gastos com Pessoal'!$E$513:$E$522)*(X$3&lt;='Gastos com Pessoal'!$F$513:$F$522)*OFFSET('Encargos e Benefícios'!$D$511,1,MATCH($B30,'Encargos e Benefícios'!$E$511:$AB$511,0),10,1)
*(IF('Gastos com Pessoal'!$G$513:$G$522&lt;=X$3,('Gastos com Pessoal'!$H$513:$H$522)+1,1))
*(IF('Gastos com Pessoal'!$M$513:$M$522&lt;=X$3,('Gastos com Pessoal'!$N$513:$N$522)+1,1))
*(IF('Gastos com Pessoal'!$S$513:$S$522&lt;=X$3,('Gastos com Pessoal'!$T$513:$T$522)+1,1))
*(IF('Gastos com Pessoal'!$Y$513:$Y$522&lt;=X$3,('Gastos com Pessoal'!$Z$513:$Z$522)+1,1))
*(IF('Gastos com Pessoal'!$AE$513:$AE$522&lt;=X$3,('Gastos com Pessoal'!$AF$513:$AF$522)+1,1))),0)</f>
        <v>4200</v>
      </c>
      <c r="Y30" s="32">
        <f t="array" aca="1" ref="Y30" ca="1">_xlfn.IFNA(SUM((Y$3&gt;='Gastos com Pessoal'!$E$513:$E$522)*(Y$3&lt;='Gastos com Pessoal'!$F$513:$F$522)*OFFSET('Encargos e Benefícios'!$D$511,1,MATCH($B30,'Encargos e Benefícios'!$E$511:$AB$511,0),10,1)
*(IF('Gastos com Pessoal'!$G$513:$G$522&lt;=Y$3,('Gastos com Pessoal'!$H$513:$H$522)+1,1))
*(IF('Gastos com Pessoal'!$M$513:$M$522&lt;=Y$3,('Gastos com Pessoal'!$N$513:$N$522)+1,1))
*(IF('Gastos com Pessoal'!$S$513:$S$522&lt;=Y$3,('Gastos com Pessoal'!$T$513:$T$522)+1,1))
*(IF('Gastos com Pessoal'!$Y$513:$Y$522&lt;=Y$3,('Gastos com Pessoal'!$Z$513:$Z$522)+1,1))
*(IF('Gastos com Pessoal'!$AE$513:$AE$522&lt;=Y$3,('Gastos com Pessoal'!$AF$513:$AF$522)+1,1))),0)</f>
        <v>4200</v>
      </c>
      <c r="Z30" s="32">
        <f t="array" aca="1" ref="Z30" ca="1">_xlfn.IFNA(SUM((Z$3&gt;='Gastos com Pessoal'!$E$513:$E$522)*(Z$3&lt;='Gastos com Pessoal'!$F$513:$F$522)*OFFSET('Encargos e Benefícios'!$D$511,1,MATCH($B30,'Encargos e Benefícios'!$E$511:$AB$511,0),10,1)
*(IF('Gastos com Pessoal'!$G$513:$G$522&lt;=Z$3,('Gastos com Pessoal'!$H$513:$H$522)+1,1))
*(IF('Gastos com Pessoal'!$M$513:$M$522&lt;=Z$3,('Gastos com Pessoal'!$N$513:$N$522)+1,1))
*(IF('Gastos com Pessoal'!$S$513:$S$522&lt;=Z$3,('Gastos com Pessoal'!$T$513:$T$522)+1,1))
*(IF('Gastos com Pessoal'!$Y$513:$Y$522&lt;=Z$3,('Gastos com Pessoal'!$Z$513:$Z$522)+1,1))
*(IF('Gastos com Pessoal'!$AE$513:$AE$522&lt;=Z$3,('Gastos com Pessoal'!$AF$513:$AF$522)+1,1))),0)</f>
        <v>4410</v>
      </c>
      <c r="AA30" s="32">
        <f t="array" aca="1" ref="AA30" ca="1">_xlfn.IFNA(SUM((AA$3&gt;='Gastos com Pessoal'!$E$513:$E$522)*(AA$3&lt;='Gastos com Pessoal'!$F$513:$F$522)*OFFSET('Encargos e Benefícios'!$D$511,1,MATCH($B30,'Encargos e Benefícios'!$E$511:$AB$511,0),10,1)
*(IF('Gastos com Pessoal'!$G$513:$G$522&lt;=AA$3,('Gastos com Pessoal'!$H$513:$H$522)+1,1))
*(IF('Gastos com Pessoal'!$M$513:$M$522&lt;=AA$3,('Gastos com Pessoal'!$N$513:$N$522)+1,1))
*(IF('Gastos com Pessoal'!$S$513:$S$522&lt;=AA$3,('Gastos com Pessoal'!$T$513:$T$522)+1,1))
*(IF('Gastos com Pessoal'!$Y$513:$Y$522&lt;=AA$3,('Gastos com Pessoal'!$Z$513:$Z$522)+1,1))
*(IF('Gastos com Pessoal'!$AE$513:$AE$522&lt;=AA$3,('Gastos com Pessoal'!$AF$513:$AF$522)+1,1))),0)</f>
        <v>4410</v>
      </c>
      <c r="AB30" s="32">
        <f t="array" aca="1" ref="AB30" ca="1">_xlfn.IFNA(SUM((AB$3&gt;='Gastos com Pessoal'!$E$513:$E$522)*(AB$3&lt;='Gastos com Pessoal'!$F$513:$F$522)*OFFSET('Encargos e Benefícios'!$D$511,1,MATCH($B30,'Encargos e Benefícios'!$E$511:$AB$511,0),10,1)
*(IF('Gastos com Pessoal'!$G$513:$G$522&lt;=AB$3,('Gastos com Pessoal'!$H$513:$H$522)+1,1))
*(IF('Gastos com Pessoal'!$M$513:$M$522&lt;=AB$3,('Gastos com Pessoal'!$N$513:$N$522)+1,1))
*(IF('Gastos com Pessoal'!$S$513:$S$522&lt;=AB$3,('Gastos com Pessoal'!$T$513:$T$522)+1,1))
*(IF('Gastos com Pessoal'!$Y$513:$Y$522&lt;=AB$3,('Gastos com Pessoal'!$Z$513:$Z$522)+1,1))
*(IF('Gastos com Pessoal'!$AE$513:$AE$522&lt;=AB$3,('Gastos com Pessoal'!$AF$513:$AF$522)+1,1))),0)</f>
        <v>4410</v>
      </c>
      <c r="AC30" s="32">
        <f t="array" aca="1" ref="AC30" ca="1">_xlfn.IFNA(SUM((AC$3&gt;='Gastos com Pessoal'!$E$513:$E$522)*(AC$3&lt;='Gastos com Pessoal'!$F$513:$F$522)*OFFSET('Encargos e Benefícios'!$D$511,1,MATCH($B30,'Encargos e Benefícios'!$E$511:$AB$511,0),10,1)
*(IF('Gastos com Pessoal'!$G$513:$G$522&lt;=AC$3,('Gastos com Pessoal'!$H$513:$H$522)+1,1))
*(IF('Gastos com Pessoal'!$M$513:$M$522&lt;=AC$3,('Gastos com Pessoal'!$N$513:$N$522)+1,1))
*(IF('Gastos com Pessoal'!$S$513:$S$522&lt;=AC$3,('Gastos com Pessoal'!$T$513:$T$522)+1,1))
*(IF('Gastos com Pessoal'!$Y$513:$Y$522&lt;=AC$3,('Gastos com Pessoal'!$Z$513:$Z$522)+1,1))
*(IF('Gastos com Pessoal'!$AE$513:$AE$522&lt;=AC$3,('Gastos com Pessoal'!$AF$513:$AF$522)+1,1))),0)</f>
        <v>4410</v>
      </c>
      <c r="AD30" s="32">
        <f t="array" aca="1" ref="AD30" ca="1">_xlfn.IFNA(SUM((AD$3&gt;='Gastos com Pessoal'!$E$513:$E$522)*(AD$3&lt;='Gastos com Pessoal'!$F$513:$F$522)*OFFSET('Encargos e Benefícios'!$D$511,1,MATCH($B30,'Encargos e Benefícios'!$E$511:$AB$511,0),10,1)
*(IF('Gastos com Pessoal'!$G$513:$G$522&lt;=AD$3,('Gastos com Pessoal'!$H$513:$H$522)+1,1))
*(IF('Gastos com Pessoal'!$M$513:$M$522&lt;=AD$3,('Gastos com Pessoal'!$N$513:$N$522)+1,1))
*(IF('Gastos com Pessoal'!$S$513:$S$522&lt;=AD$3,('Gastos com Pessoal'!$T$513:$T$522)+1,1))
*(IF('Gastos com Pessoal'!$Y$513:$Y$522&lt;=AD$3,('Gastos com Pessoal'!$Z$513:$Z$522)+1,1))
*(IF('Gastos com Pessoal'!$AE$513:$AE$522&lt;=AD$3,('Gastos com Pessoal'!$AF$513:$AF$522)+1,1))),0)</f>
        <v>4410</v>
      </c>
      <c r="AE30" s="32">
        <f t="array" aca="1" ref="AE30" ca="1">_xlfn.IFNA(SUM((AE$3&gt;='Gastos com Pessoal'!$E$513:$E$522)*(AE$3&lt;='Gastos com Pessoal'!$F$513:$F$522)*OFFSET('Encargos e Benefícios'!$D$511,1,MATCH($B30,'Encargos e Benefícios'!$E$511:$AB$511,0),10,1)
*(IF('Gastos com Pessoal'!$G$513:$G$522&lt;=AE$3,('Gastos com Pessoal'!$H$513:$H$522)+1,1))
*(IF('Gastos com Pessoal'!$M$513:$M$522&lt;=AE$3,('Gastos com Pessoal'!$N$513:$N$522)+1,1))
*(IF('Gastos com Pessoal'!$S$513:$S$522&lt;=AE$3,('Gastos com Pessoal'!$T$513:$T$522)+1,1))
*(IF('Gastos com Pessoal'!$Y$513:$Y$522&lt;=AE$3,('Gastos com Pessoal'!$Z$513:$Z$522)+1,1))
*(IF('Gastos com Pessoal'!$AE$513:$AE$522&lt;=AE$3,('Gastos com Pessoal'!$AF$513:$AF$522)+1,1))),0)</f>
        <v>4410</v>
      </c>
      <c r="AF30" s="32">
        <f t="array" aca="1" ref="AF30" ca="1">_xlfn.IFNA(SUM((AF$3&gt;='Gastos com Pessoal'!$E$513:$E$522)*(AF$3&lt;='Gastos com Pessoal'!$F$513:$F$522)*OFFSET('Encargos e Benefícios'!$D$511,1,MATCH($B30,'Encargos e Benefícios'!$E$511:$AB$511,0),10,1)
*(IF('Gastos com Pessoal'!$G$513:$G$522&lt;=AF$3,('Gastos com Pessoal'!$H$513:$H$522)+1,1))
*(IF('Gastos com Pessoal'!$M$513:$M$522&lt;=AF$3,('Gastos com Pessoal'!$N$513:$N$522)+1,1))
*(IF('Gastos com Pessoal'!$S$513:$S$522&lt;=AF$3,('Gastos com Pessoal'!$T$513:$T$522)+1,1))
*(IF('Gastos com Pessoal'!$Y$513:$Y$522&lt;=AF$3,('Gastos com Pessoal'!$Z$513:$Z$522)+1,1))
*(IF('Gastos com Pessoal'!$AE$513:$AE$522&lt;=AF$3,('Gastos com Pessoal'!$AF$513:$AF$522)+1,1))),0)</f>
        <v>4410</v>
      </c>
      <c r="AG30" s="32">
        <f t="array" aca="1" ref="AG30" ca="1">_xlfn.IFNA(SUM((AG$3&gt;='Gastos com Pessoal'!$E$513:$E$522)*(AG$3&lt;='Gastos com Pessoal'!$F$513:$F$522)*OFFSET('Encargos e Benefícios'!$D$511,1,MATCH($B30,'Encargos e Benefícios'!$E$511:$AB$511,0),10,1)
*(IF('Gastos com Pessoal'!$G$513:$G$522&lt;=AG$3,('Gastos com Pessoal'!$H$513:$H$522)+1,1))
*(IF('Gastos com Pessoal'!$M$513:$M$522&lt;=AG$3,('Gastos com Pessoal'!$N$513:$N$522)+1,1))
*(IF('Gastos com Pessoal'!$S$513:$S$522&lt;=AG$3,('Gastos com Pessoal'!$T$513:$T$522)+1,1))
*(IF('Gastos com Pessoal'!$Y$513:$Y$522&lt;=AG$3,('Gastos com Pessoal'!$Z$513:$Z$522)+1,1))
*(IF('Gastos com Pessoal'!$AE$513:$AE$522&lt;=AG$3,('Gastos com Pessoal'!$AF$513:$AF$522)+1,1))),0)</f>
        <v>4410</v>
      </c>
      <c r="AH30" s="32">
        <f t="array" aca="1" ref="AH30" ca="1">_xlfn.IFNA(SUM((AH$3&gt;='Gastos com Pessoal'!$E$513:$E$522)*(AH$3&lt;='Gastos com Pessoal'!$F$513:$F$522)*OFFSET('Encargos e Benefícios'!$D$511,1,MATCH($B30,'Encargos e Benefícios'!$E$511:$AB$511,0),10,1)
*(IF('Gastos com Pessoal'!$G$513:$G$522&lt;=AH$3,('Gastos com Pessoal'!$H$513:$H$522)+1,1))
*(IF('Gastos com Pessoal'!$M$513:$M$522&lt;=AH$3,('Gastos com Pessoal'!$N$513:$N$522)+1,1))
*(IF('Gastos com Pessoal'!$S$513:$S$522&lt;=AH$3,('Gastos com Pessoal'!$T$513:$T$522)+1,1))
*(IF('Gastos com Pessoal'!$Y$513:$Y$522&lt;=AH$3,('Gastos com Pessoal'!$Z$513:$Z$522)+1,1))
*(IF('Gastos com Pessoal'!$AE$513:$AE$522&lt;=AH$3,('Gastos com Pessoal'!$AF$513:$AF$522)+1,1))),0)</f>
        <v>4410</v>
      </c>
      <c r="AI30" s="32">
        <f t="array" aca="1" ref="AI30" ca="1">_xlfn.IFNA(SUM((AI$3&gt;='Gastos com Pessoal'!$E$513:$E$522)*(AI$3&lt;='Gastos com Pessoal'!$F$513:$F$522)*OFFSET('Encargos e Benefícios'!$D$511,1,MATCH($B30,'Encargos e Benefícios'!$E$511:$AB$511,0),10,1)
*(IF('Gastos com Pessoal'!$G$513:$G$522&lt;=AI$3,('Gastos com Pessoal'!$H$513:$H$522)+1,1))
*(IF('Gastos com Pessoal'!$M$513:$M$522&lt;=AI$3,('Gastos com Pessoal'!$N$513:$N$522)+1,1))
*(IF('Gastos com Pessoal'!$S$513:$S$522&lt;=AI$3,('Gastos com Pessoal'!$T$513:$T$522)+1,1))
*(IF('Gastos com Pessoal'!$Y$513:$Y$522&lt;=AI$3,('Gastos com Pessoal'!$Z$513:$Z$522)+1,1))
*(IF('Gastos com Pessoal'!$AE$513:$AE$522&lt;=AI$3,('Gastos com Pessoal'!$AF$513:$AF$522)+1,1))),0)</f>
        <v>4410</v>
      </c>
      <c r="AJ30" s="32">
        <f t="array" aca="1" ref="AJ30" ca="1">_xlfn.IFNA(SUM((AJ$3&gt;='Gastos com Pessoal'!$E$513:$E$522)*(AJ$3&lt;='Gastos com Pessoal'!$F$513:$F$522)*OFFSET('Encargos e Benefícios'!$D$511,1,MATCH($B30,'Encargos e Benefícios'!$E$511:$AB$511,0),10,1)
*(IF('Gastos com Pessoal'!$G$513:$G$522&lt;=AJ$3,('Gastos com Pessoal'!$H$513:$H$522)+1,1))
*(IF('Gastos com Pessoal'!$M$513:$M$522&lt;=AJ$3,('Gastos com Pessoal'!$N$513:$N$522)+1,1))
*(IF('Gastos com Pessoal'!$S$513:$S$522&lt;=AJ$3,('Gastos com Pessoal'!$T$513:$T$522)+1,1))
*(IF('Gastos com Pessoal'!$Y$513:$Y$522&lt;=AJ$3,('Gastos com Pessoal'!$Z$513:$Z$522)+1,1))
*(IF('Gastos com Pessoal'!$AE$513:$AE$522&lt;=AJ$3,('Gastos com Pessoal'!$AF$513:$AF$522)+1,1))),0)</f>
        <v>4410</v>
      </c>
      <c r="AK30" s="32">
        <f t="array" aca="1" ref="AK30" ca="1">_xlfn.IFNA(SUM((AK$3&gt;='Gastos com Pessoal'!$E$513:$E$522)*(AK$3&lt;='Gastos com Pessoal'!$F$513:$F$522)*OFFSET('Encargos e Benefícios'!$D$511,1,MATCH($B30,'Encargos e Benefícios'!$E$511:$AB$511,0),10,1)
*(IF('Gastos com Pessoal'!$G$513:$G$522&lt;=AK$3,('Gastos com Pessoal'!$H$513:$H$522)+1,1))
*(IF('Gastos com Pessoal'!$M$513:$M$522&lt;=AK$3,('Gastos com Pessoal'!$N$513:$N$522)+1,1))
*(IF('Gastos com Pessoal'!$S$513:$S$522&lt;=AK$3,('Gastos com Pessoal'!$T$513:$T$522)+1,1))
*(IF('Gastos com Pessoal'!$Y$513:$Y$522&lt;=AK$3,('Gastos com Pessoal'!$Z$513:$Z$522)+1,1))
*(IF('Gastos com Pessoal'!$AE$513:$AE$522&lt;=AK$3,('Gastos com Pessoal'!$AF$513:$AF$522)+1,1))),0)</f>
        <v>4410</v>
      </c>
      <c r="AL30" s="32">
        <f t="array" aca="1" ref="AL30" ca="1">_xlfn.IFNA(SUM((AL$3&gt;='Gastos com Pessoal'!$E$513:$E$522)*(AL$3&lt;='Gastos com Pessoal'!$F$513:$F$522)*OFFSET('Encargos e Benefícios'!$D$511,1,MATCH($B30,'Encargos e Benefícios'!$E$511:$AB$511,0),10,1)
*(IF('Gastos com Pessoal'!$G$513:$G$522&lt;=AL$3,('Gastos com Pessoal'!$H$513:$H$522)+1,1))
*(IF('Gastos com Pessoal'!$M$513:$M$522&lt;=AL$3,('Gastos com Pessoal'!$N$513:$N$522)+1,1))
*(IF('Gastos com Pessoal'!$S$513:$S$522&lt;=AL$3,('Gastos com Pessoal'!$T$513:$T$522)+1,1))
*(IF('Gastos com Pessoal'!$Y$513:$Y$522&lt;=AL$3,('Gastos com Pessoal'!$Z$513:$Z$522)+1,1))
*(IF('Gastos com Pessoal'!$AE$513:$AE$522&lt;=AL$3,('Gastos com Pessoal'!$AF$513:$AF$522)+1,1))),0)</f>
        <v>4630.5</v>
      </c>
      <c r="AM30" s="32">
        <f t="array" aca="1" ref="AM30" ca="1">_xlfn.IFNA(SUM((AM$3&gt;='Gastos com Pessoal'!$E$513:$E$522)*(AM$3&lt;='Gastos com Pessoal'!$F$513:$F$522)*OFFSET('Encargos e Benefícios'!$D$511,1,MATCH($B30,'Encargos e Benefícios'!$E$511:$AB$511,0),10,1)
*(IF('Gastos com Pessoal'!$G$513:$G$522&lt;=AM$3,('Gastos com Pessoal'!$H$513:$H$522)+1,1))
*(IF('Gastos com Pessoal'!$M$513:$M$522&lt;=AM$3,('Gastos com Pessoal'!$N$513:$N$522)+1,1))
*(IF('Gastos com Pessoal'!$S$513:$S$522&lt;=AM$3,('Gastos com Pessoal'!$T$513:$T$522)+1,1))
*(IF('Gastos com Pessoal'!$Y$513:$Y$522&lt;=AM$3,('Gastos com Pessoal'!$Z$513:$Z$522)+1,1))
*(IF('Gastos com Pessoal'!$AE$513:$AE$522&lt;=AM$3,('Gastos com Pessoal'!$AF$513:$AF$522)+1,1))),0)</f>
        <v>4630.5</v>
      </c>
      <c r="AN30" s="32">
        <f t="array" aca="1" ref="AN30" ca="1">_xlfn.IFNA(SUM((AN$3&gt;='Gastos com Pessoal'!$E$513:$E$522)*(AN$3&lt;='Gastos com Pessoal'!$F$513:$F$522)*OFFSET('Encargos e Benefícios'!$D$511,1,MATCH($B30,'Encargos e Benefícios'!$E$511:$AB$511,0),10,1)
*(IF('Gastos com Pessoal'!$G$513:$G$522&lt;=AN$3,('Gastos com Pessoal'!$H$513:$H$522)+1,1))
*(IF('Gastos com Pessoal'!$M$513:$M$522&lt;=AN$3,('Gastos com Pessoal'!$N$513:$N$522)+1,1))
*(IF('Gastos com Pessoal'!$S$513:$S$522&lt;=AN$3,('Gastos com Pessoal'!$T$513:$T$522)+1,1))
*(IF('Gastos com Pessoal'!$Y$513:$Y$522&lt;=AN$3,('Gastos com Pessoal'!$Z$513:$Z$522)+1,1))
*(IF('Gastos com Pessoal'!$AE$513:$AE$522&lt;=AN$3,('Gastos com Pessoal'!$AF$513:$AF$522)+1,1))),0)</f>
        <v>4630.5</v>
      </c>
      <c r="AO30" s="32">
        <f t="array" aca="1" ref="AO30" ca="1">_xlfn.IFNA(SUM((AO$3&gt;='Gastos com Pessoal'!$E$513:$E$522)*(AO$3&lt;='Gastos com Pessoal'!$F$513:$F$522)*OFFSET('Encargos e Benefícios'!$D$511,1,MATCH($B30,'Encargos e Benefícios'!$E$511:$AB$511,0),10,1)
*(IF('Gastos com Pessoal'!$G$513:$G$522&lt;=AO$3,('Gastos com Pessoal'!$H$513:$H$522)+1,1))
*(IF('Gastos com Pessoal'!$M$513:$M$522&lt;=AO$3,('Gastos com Pessoal'!$N$513:$N$522)+1,1))
*(IF('Gastos com Pessoal'!$S$513:$S$522&lt;=AO$3,('Gastos com Pessoal'!$T$513:$T$522)+1,1))
*(IF('Gastos com Pessoal'!$Y$513:$Y$522&lt;=AO$3,('Gastos com Pessoal'!$Z$513:$Z$522)+1,1))
*(IF('Gastos com Pessoal'!$AE$513:$AE$522&lt;=AO$3,('Gastos com Pessoal'!$AF$513:$AF$522)+1,1))),0)</f>
        <v>4630.5</v>
      </c>
      <c r="AP30" s="32">
        <f t="array" aca="1" ref="AP30" ca="1">_xlfn.IFNA(SUM((AP$3&gt;='Gastos com Pessoal'!$E$513:$E$522)*(AP$3&lt;='Gastos com Pessoal'!$F$513:$F$522)*OFFSET('Encargos e Benefícios'!$D$511,1,MATCH($B30,'Encargos e Benefícios'!$E$511:$AB$511,0),10,1)
*(IF('Gastos com Pessoal'!$G$513:$G$522&lt;=AP$3,('Gastos com Pessoal'!$H$513:$H$522)+1,1))
*(IF('Gastos com Pessoal'!$M$513:$M$522&lt;=AP$3,('Gastos com Pessoal'!$N$513:$N$522)+1,1))
*(IF('Gastos com Pessoal'!$S$513:$S$522&lt;=AP$3,('Gastos com Pessoal'!$T$513:$T$522)+1,1))
*(IF('Gastos com Pessoal'!$Y$513:$Y$522&lt;=AP$3,('Gastos com Pessoal'!$Z$513:$Z$522)+1,1))
*(IF('Gastos com Pessoal'!$AE$513:$AE$522&lt;=AP$3,('Gastos com Pessoal'!$AF$513:$AF$522)+1,1))),0)</f>
        <v>4630.5</v>
      </c>
      <c r="AQ30" s="32">
        <f t="array" aca="1" ref="AQ30" ca="1">_xlfn.IFNA(SUM((AQ$3&gt;='Gastos com Pessoal'!$E$513:$E$522)*(AQ$3&lt;='Gastos com Pessoal'!$F$513:$F$522)*OFFSET('Encargos e Benefícios'!$D$511,1,MATCH($B30,'Encargos e Benefícios'!$E$511:$AB$511,0),10,1)
*(IF('Gastos com Pessoal'!$G$513:$G$522&lt;=AQ$3,('Gastos com Pessoal'!$H$513:$H$522)+1,1))
*(IF('Gastos com Pessoal'!$M$513:$M$522&lt;=AQ$3,('Gastos com Pessoal'!$N$513:$N$522)+1,1))
*(IF('Gastos com Pessoal'!$S$513:$S$522&lt;=AQ$3,('Gastos com Pessoal'!$T$513:$T$522)+1,1))
*(IF('Gastos com Pessoal'!$Y$513:$Y$522&lt;=AQ$3,('Gastos com Pessoal'!$Z$513:$Z$522)+1,1))
*(IF('Gastos com Pessoal'!$AE$513:$AE$522&lt;=AQ$3,('Gastos com Pessoal'!$AF$513:$AF$522)+1,1))),0)</f>
        <v>4630.5</v>
      </c>
      <c r="AR30" s="32">
        <f t="array" aca="1" ref="AR30" ca="1">_xlfn.IFNA(SUM((AR$3&gt;='Gastos com Pessoal'!$E$513:$E$522)*(AR$3&lt;='Gastos com Pessoal'!$F$513:$F$522)*OFFSET('Encargos e Benefícios'!$D$511,1,MATCH($B30,'Encargos e Benefícios'!$E$511:$AB$511,0),10,1)
*(IF('Gastos com Pessoal'!$G$513:$G$522&lt;=AR$3,('Gastos com Pessoal'!$H$513:$H$522)+1,1))
*(IF('Gastos com Pessoal'!$M$513:$M$522&lt;=AR$3,('Gastos com Pessoal'!$N$513:$N$522)+1,1))
*(IF('Gastos com Pessoal'!$S$513:$S$522&lt;=AR$3,('Gastos com Pessoal'!$T$513:$T$522)+1,1))
*(IF('Gastos com Pessoal'!$Y$513:$Y$522&lt;=AR$3,('Gastos com Pessoal'!$Z$513:$Z$522)+1,1))
*(IF('Gastos com Pessoal'!$AE$513:$AE$522&lt;=AR$3,('Gastos com Pessoal'!$AF$513:$AF$522)+1,1))),0)</f>
        <v>4630.5</v>
      </c>
      <c r="AS30" s="32">
        <f t="array" aca="1" ref="AS30" ca="1">_xlfn.IFNA(SUM((AS$3&gt;='Gastos com Pessoal'!$E$513:$E$522)*(AS$3&lt;='Gastos com Pessoal'!$F$513:$F$522)*OFFSET('Encargos e Benefícios'!$D$511,1,MATCH($B30,'Encargos e Benefícios'!$E$511:$AB$511,0),10,1)
*(IF('Gastos com Pessoal'!$G$513:$G$522&lt;=AS$3,('Gastos com Pessoal'!$H$513:$H$522)+1,1))
*(IF('Gastos com Pessoal'!$M$513:$M$522&lt;=AS$3,('Gastos com Pessoal'!$N$513:$N$522)+1,1))
*(IF('Gastos com Pessoal'!$S$513:$S$522&lt;=AS$3,('Gastos com Pessoal'!$T$513:$T$522)+1,1))
*(IF('Gastos com Pessoal'!$Y$513:$Y$522&lt;=AS$3,('Gastos com Pessoal'!$Z$513:$Z$522)+1,1))
*(IF('Gastos com Pessoal'!$AE$513:$AE$522&lt;=AS$3,('Gastos com Pessoal'!$AF$513:$AF$522)+1,1))),0)</f>
        <v>4630.5</v>
      </c>
      <c r="AT30" s="32">
        <f t="array" aca="1" ref="AT30" ca="1">_xlfn.IFNA(SUM((AT$3&gt;='Gastos com Pessoal'!$E$513:$E$522)*(AT$3&lt;='Gastos com Pessoal'!$F$513:$F$522)*OFFSET('Encargos e Benefícios'!$D$511,1,MATCH($B30,'Encargos e Benefícios'!$E$511:$AB$511,0),10,1)
*(IF('Gastos com Pessoal'!$G$513:$G$522&lt;=AT$3,('Gastos com Pessoal'!$H$513:$H$522)+1,1))
*(IF('Gastos com Pessoal'!$M$513:$M$522&lt;=AT$3,('Gastos com Pessoal'!$N$513:$N$522)+1,1))
*(IF('Gastos com Pessoal'!$S$513:$S$522&lt;=AT$3,('Gastos com Pessoal'!$T$513:$T$522)+1,1))
*(IF('Gastos com Pessoal'!$Y$513:$Y$522&lt;=AT$3,('Gastos com Pessoal'!$Z$513:$Z$522)+1,1))
*(IF('Gastos com Pessoal'!$AE$513:$AE$522&lt;=AT$3,('Gastos com Pessoal'!$AF$513:$AF$522)+1,1))),0)</f>
        <v>4630.5</v>
      </c>
      <c r="AU30" s="32">
        <f t="array" aca="1" ref="AU30" ca="1">_xlfn.IFNA(SUM((AU$3&gt;='Gastos com Pessoal'!$E$513:$E$522)*(AU$3&lt;='Gastos com Pessoal'!$F$513:$F$522)*OFFSET('Encargos e Benefícios'!$D$511,1,MATCH($B30,'Encargos e Benefícios'!$E$511:$AB$511,0),10,1)
*(IF('Gastos com Pessoal'!$G$513:$G$522&lt;=AU$3,('Gastos com Pessoal'!$H$513:$H$522)+1,1))
*(IF('Gastos com Pessoal'!$M$513:$M$522&lt;=AU$3,('Gastos com Pessoal'!$N$513:$N$522)+1,1))
*(IF('Gastos com Pessoal'!$S$513:$S$522&lt;=AU$3,('Gastos com Pessoal'!$T$513:$T$522)+1,1))
*(IF('Gastos com Pessoal'!$Y$513:$Y$522&lt;=AU$3,('Gastos com Pessoal'!$Z$513:$Z$522)+1,1))
*(IF('Gastos com Pessoal'!$AE$513:$AE$522&lt;=AU$3,('Gastos com Pessoal'!$AF$513:$AF$522)+1,1))),0)</f>
        <v>4630.5</v>
      </c>
      <c r="AV30" s="32">
        <f t="array" aca="1" ref="AV30" ca="1">_xlfn.IFNA(SUM((AV$3&gt;='Gastos com Pessoal'!$E$513:$E$522)*(AV$3&lt;='Gastos com Pessoal'!$F$513:$F$522)*OFFSET('Encargos e Benefícios'!$D$511,1,MATCH($B30,'Encargos e Benefícios'!$E$511:$AB$511,0),10,1)
*(IF('Gastos com Pessoal'!$G$513:$G$522&lt;=AV$3,('Gastos com Pessoal'!$H$513:$H$522)+1,1))
*(IF('Gastos com Pessoal'!$M$513:$M$522&lt;=AV$3,('Gastos com Pessoal'!$N$513:$N$522)+1,1))
*(IF('Gastos com Pessoal'!$S$513:$S$522&lt;=AV$3,('Gastos com Pessoal'!$T$513:$T$522)+1,1))
*(IF('Gastos com Pessoal'!$Y$513:$Y$522&lt;=AV$3,('Gastos com Pessoal'!$Z$513:$Z$522)+1,1))
*(IF('Gastos com Pessoal'!$AE$513:$AE$522&lt;=AV$3,('Gastos com Pessoal'!$AF$513:$AF$522)+1,1))),0)</f>
        <v>4630.5</v>
      </c>
      <c r="AW30" s="32">
        <f t="array" aca="1" ref="AW30" ca="1">_xlfn.IFNA(SUM((AW$3&gt;='Gastos com Pessoal'!$E$513:$E$522)*(AW$3&lt;='Gastos com Pessoal'!$F$513:$F$522)*OFFSET('Encargos e Benefícios'!$D$511,1,MATCH($B30,'Encargos e Benefícios'!$E$511:$AB$511,0),10,1)
*(IF('Gastos com Pessoal'!$G$513:$G$522&lt;=AW$3,('Gastos com Pessoal'!$H$513:$H$522)+1,1))
*(IF('Gastos com Pessoal'!$M$513:$M$522&lt;=AW$3,('Gastos com Pessoal'!$N$513:$N$522)+1,1))
*(IF('Gastos com Pessoal'!$S$513:$S$522&lt;=AW$3,('Gastos com Pessoal'!$T$513:$T$522)+1,1))
*(IF('Gastos com Pessoal'!$Y$513:$Y$522&lt;=AW$3,('Gastos com Pessoal'!$Z$513:$Z$522)+1,1))
*(IF('Gastos com Pessoal'!$AE$513:$AE$522&lt;=AW$3,('Gastos com Pessoal'!$AF$513:$AF$522)+1,1))),0)</f>
        <v>4630.5</v>
      </c>
      <c r="AX30" s="32">
        <f t="array" aca="1" ref="AX30" ca="1">_xlfn.IFNA(SUM((AX$3&gt;='Gastos com Pessoal'!$E$513:$E$522)*(AX$3&lt;='Gastos com Pessoal'!$F$513:$F$522)*OFFSET('Encargos e Benefícios'!$D$511,1,MATCH($B30,'Encargos e Benefícios'!$E$511:$AB$511,0),10,1)
*(IF('Gastos com Pessoal'!$G$513:$G$522&lt;=AX$3,('Gastos com Pessoal'!$H$513:$H$522)+1,1))
*(IF('Gastos com Pessoal'!$M$513:$M$522&lt;=AX$3,('Gastos com Pessoal'!$N$513:$N$522)+1,1))
*(IF('Gastos com Pessoal'!$S$513:$S$522&lt;=AX$3,('Gastos com Pessoal'!$T$513:$T$522)+1,1))
*(IF('Gastos com Pessoal'!$Y$513:$Y$522&lt;=AX$3,('Gastos com Pessoal'!$Z$513:$Z$522)+1,1))
*(IF('Gastos com Pessoal'!$AE$513:$AE$522&lt;=AX$3,('Gastos com Pessoal'!$AF$513:$AF$522)+1,1))),0)</f>
        <v>4862.0250000000005</v>
      </c>
      <c r="AY30" s="32">
        <f t="array" aca="1" ref="AY30" ca="1">_xlfn.IFNA(SUM((AY$3&gt;='Gastos com Pessoal'!$E$513:$E$522)*(AY$3&lt;='Gastos com Pessoal'!$F$513:$F$522)*OFFSET('Encargos e Benefícios'!$D$511,1,MATCH($B30,'Encargos e Benefícios'!$E$511:$AB$511,0),10,1)
*(IF('Gastos com Pessoal'!$G$513:$G$522&lt;=AY$3,('Gastos com Pessoal'!$H$513:$H$522)+1,1))
*(IF('Gastos com Pessoal'!$M$513:$M$522&lt;=AY$3,('Gastos com Pessoal'!$N$513:$N$522)+1,1))
*(IF('Gastos com Pessoal'!$S$513:$S$522&lt;=AY$3,('Gastos com Pessoal'!$T$513:$T$522)+1,1))
*(IF('Gastos com Pessoal'!$Y$513:$Y$522&lt;=AY$3,('Gastos com Pessoal'!$Z$513:$Z$522)+1,1))
*(IF('Gastos com Pessoal'!$AE$513:$AE$522&lt;=AY$3,('Gastos com Pessoal'!$AF$513:$AF$522)+1,1))),0)</f>
        <v>4862.0250000000005</v>
      </c>
      <c r="AZ30" s="32">
        <f t="array" aca="1" ref="AZ30" ca="1">_xlfn.IFNA(SUM((AZ$3&gt;='Gastos com Pessoal'!$E$513:$E$522)*(AZ$3&lt;='Gastos com Pessoal'!$F$513:$F$522)*OFFSET('Encargos e Benefícios'!$D$511,1,MATCH($B30,'Encargos e Benefícios'!$E$511:$AB$511,0),10,1)
*(IF('Gastos com Pessoal'!$G$513:$G$522&lt;=AZ$3,('Gastos com Pessoal'!$H$513:$H$522)+1,1))
*(IF('Gastos com Pessoal'!$M$513:$M$522&lt;=AZ$3,('Gastos com Pessoal'!$N$513:$N$522)+1,1))
*(IF('Gastos com Pessoal'!$S$513:$S$522&lt;=AZ$3,('Gastos com Pessoal'!$T$513:$T$522)+1,1))
*(IF('Gastos com Pessoal'!$Y$513:$Y$522&lt;=AZ$3,('Gastos com Pessoal'!$Z$513:$Z$522)+1,1))
*(IF('Gastos com Pessoal'!$AE$513:$AE$522&lt;=AZ$3,('Gastos com Pessoal'!$AF$513:$AF$522)+1,1))),0)</f>
        <v>4862.0250000000005</v>
      </c>
      <c r="BA30" s="32">
        <f t="array" aca="1" ref="BA30" ca="1">_xlfn.IFNA(SUM((BA$3&gt;='Gastos com Pessoal'!$E$513:$E$522)*(BA$3&lt;='Gastos com Pessoal'!$F$513:$F$522)*OFFSET('Encargos e Benefícios'!$D$511,1,MATCH($B30,'Encargos e Benefícios'!$E$511:$AB$511,0),10,1)
*(IF('Gastos com Pessoal'!$G$513:$G$522&lt;=BA$3,('Gastos com Pessoal'!$H$513:$H$522)+1,1))
*(IF('Gastos com Pessoal'!$M$513:$M$522&lt;=BA$3,('Gastos com Pessoal'!$N$513:$N$522)+1,1))
*(IF('Gastos com Pessoal'!$S$513:$S$522&lt;=BA$3,('Gastos com Pessoal'!$T$513:$T$522)+1,1))
*(IF('Gastos com Pessoal'!$Y$513:$Y$522&lt;=BA$3,('Gastos com Pessoal'!$Z$513:$Z$522)+1,1))
*(IF('Gastos com Pessoal'!$AE$513:$AE$522&lt;=BA$3,('Gastos com Pessoal'!$AF$513:$AF$522)+1,1))),0)</f>
        <v>4862.0250000000005</v>
      </c>
      <c r="BB30" s="32">
        <f t="array" aca="1" ref="BB30" ca="1">_xlfn.IFNA(SUM((BB$3&gt;='Gastos com Pessoal'!$E$513:$E$522)*(BB$3&lt;='Gastos com Pessoal'!$F$513:$F$522)*OFFSET('Encargos e Benefícios'!$D$511,1,MATCH($B30,'Encargos e Benefícios'!$E$511:$AB$511,0),10,1)
*(IF('Gastos com Pessoal'!$G$513:$G$522&lt;=BB$3,('Gastos com Pessoal'!$H$513:$H$522)+1,1))
*(IF('Gastos com Pessoal'!$M$513:$M$522&lt;=BB$3,('Gastos com Pessoal'!$N$513:$N$522)+1,1))
*(IF('Gastos com Pessoal'!$S$513:$S$522&lt;=BB$3,('Gastos com Pessoal'!$T$513:$T$522)+1,1))
*(IF('Gastos com Pessoal'!$Y$513:$Y$522&lt;=BB$3,('Gastos com Pessoal'!$Z$513:$Z$522)+1,1))
*(IF('Gastos com Pessoal'!$AE$513:$AE$522&lt;=BB$3,('Gastos com Pessoal'!$AF$513:$AF$522)+1,1))),0)</f>
        <v>4862.0250000000005</v>
      </c>
      <c r="BC30" s="32">
        <f t="array" aca="1" ref="BC30" ca="1">_xlfn.IFNA(SUM((BC$3&gt;='Gastos com Pessoal'!$E$513:$E$522)*(BC$3&lt;='Gastos com Pessoal'!$F$513:$F$522)*OFFSET('Encargos e Benefícios'!$D$511,1,MATCH($B30,'Encargos e Benefícios'!$E$511:$AB$511,0),10,1)
*(IF('Gastos com Pessoal'!$G$513:$G$522&lt;=BC$3,('Gastos com Pessoal'!$H$513:$H$522)+1,1))
*(IF('Gastos com Pessoal'!$M$513:$M$522&lt;=BC$3,('Gastos com Pessoal'!$N$513:$N$522)+1,1))
*(IF('Gastos com Pessoal'!$S$513:$S$522&lt;=BC$3,('Gastos com Pessoal'!$T$513:$T$522)+1,1))
*(IF('Gastos com Pessoal'!$Y$513:$Y$522&lt;=BC$3,('Gastos com Pessoal'!$Z$513:$Z$522)+1,1))
*(IF('Gastos com Pessoal'!$AE$513:$AE$522&lt;=BC$3,('Gastos com Pessoal'!$AF$513:$AF$522)+1,1))),0)</f>
        <v>4862.0250000000005</v>
      </c>
      <c r="BD30" s="32">
        <f t="array" aca="1" ref="BD30" ca="1">_xlfn.IFNA(SUM((BD$3&gt;='Gastos com Pessoal'!$E$513:$E$522)*(BD$3&lt;='Gastos com Pessoal'!$F$513:$F$522)*OFFSET('Encargos e Benefícios'!$D$511,1,MATCH($B30,'Encargos e Benefícios'!$E$511:$AB$511,0),10,1)
*(IF('Gastos com Pessoal'!$G$513:$G$522&lt;=BD$3,('Gastos com Pessoal'!$H$513:$H$522)+1,1))
*(IF('Gastos com Pessoal'!$M$513:$M$522&lt;=BD$3,('Gastos com Pessoal'!$N$513:$N$522)+1,1))
*(IF('Gastos com Pessoal'!$S$513:$S$522&lt;=BD$3,('Gastos com Pessoal'!$T$513:$T$522)+1,1))
*(IF('Gastos com Pessoal'!$Y$513:$Y$522&lt;=BD$3,('Gastos com Pessoal'!$Z$513:$Z$522)+1,1))
*(IF('Gastos com Pessoal'!$AE$513:$AE$522&lt;=BD$3,('Gastos com Pessoal'!$AF$513:$AF$522)+1,1))),0)</f>
        <v>4862.0250000000005</v>
      </c>
      <c r="BE30" s="32">
        <f t="array" aca="1" ref="BE30" ca="1">_xlfn.IFNA(SUM((BE$3&gt;='Gastos com Pessoal'!$E$513:$E$522)*(BE$3&lt;='Gastos com Pessoal'!$F$513:$F$522)*OFFSET('Encargos e Benefícios'!$D$511,1,MATCH($B30,'Encargos e Benefícios'!$E$511:$AB$511,0),10,1)
*(IF('Gastos com Pessoal'!$G$513:$G$522&lt;=BE$3,('Gastos com Pessoal'!$H$513:$H$522)+1,1))
*(IF('Gastos com Pessoal'!$M$513:$M$522&lt;=BE$3,('Gastos com Pessoal'!$N$513:$N$522)+1,1))
*(IF('Gastos com Pessoal'!$S$513:$S$522&lt;=BE$3,('Gastos com Pessoal'!$T$513:$T$522)+1,1))
*(IF('Gastos com Pessoal'!$Y$513:$Y$522&lt;=BE$3,('Gastos com Pessoal'!$Z$513:$Z$522)+1,1))
*(IF('Gastos com Pessoal'!$AE$513:$AE$522&lt;=BE$3,('Gastos com Pessoal'!$AF$513:$AF$522)+1,1))),0)</f>
        <v>4862.0250000000005</v>
      </c>
      <c r="BF30" s="32">
        <f t="array" aca="1" ref="BF30" ca="1">_xlfn.IFNA(SUM((BF$3&gt;='Gastos com Pessoal'!$E$513:$E$522)*(BF$3&lt;='Gastos com Pessoal'!$F$513:$F$522)*OFFSET('Encargos e Benefícios'!$D$511,1,MATCH($B30,'Encargos e Benefícios'!$E$511:$AB$511,0),10,1)
*(IF('Gastos com Pessoal'!$G$513:$G$522&lt;=BF$3,('Gastos com Pessoal'!$H$513:$H$522)+1,1))
*(IF('Gastos com Pessoal'!$M$513:$M$522&lt;=BF$3,('Gastos com Pessoal'!$N$513:$N$522)+1,1))
*(IF('Gastos com Pessoal'!$S$513:$S$522&lt;=BF$3,('Gastos com Pessoal'!$T$513:$T$522)+1,1))
*(IF('Gastos com Pessoal'!$Y$513:$Y$522&lt;=BF$3,('Gastos com Pessoal'!$Z$513:$Z$522)+1,1))
*(IF('Gastos com Pessoal'!$AE$513:$AE$522&lt;=BF$3,('Gastos com Pessoal'!$AF$513:$AF$522)+1,1))),0)</f>
        <v>4862.0250000000005</v>
      </c>
      <c r="BG30" s="32">
        <f t="array" aca="1" ref="BG30" ca="1">_xlfn.IFNA(SUM((BG$3&gt;='Gastos com Pessoal'!$E$513:$E$522)*(BG$3&lt;='Gastos com Pessoal'!$F$513:$F$522)*OFFSET('Encargos e Benefícios'!$D$511,1,MATCH($B30,'Encargos e Benefícios'!$E$511:$AB$511,0),10,1)
*(IF('Gastos com Pessoal'!$G$513:$G$522&lt;=BG$3,('Gastos com Pessoal'!$H$513:$H$522)+1,1))
*(IF('Gastos com Pessoal'!$M$513:$M$522&lt;=BG$3,('Gastos com Pessoal'!$N$513:$N$522)+1,1))
*(IF('Gastos com Pessoal'!$S$513:$S$522&lt;=BG$3,('Gastos com Pessoal'!$T$513:$T$522)+1,1))
*(IF('Gastos com Pessoal'!$Y$513:$Y$522&lt;=BG$3,('Gastos com Pessoal'!$Z$513:$Z$522)+1,1))
*(IF('Gastos com Pessoal'!$AE$513:$AE$522&lt;=BG$3,('Gastos com Pessoal'!$AF$513:$AF$522)+1,1))),0)</f>
        <v>4862.0250000000005</v>
      </c>
      <c r="BH30" s="32">
        <f t="array" aca="1" ref="BH30" ca="1">_xlfn.IFNA(SUM((BH$3&gt;='Gastos com Pessoal'!$E$513:$E$522)*(BH$3&lt;='Gastos com Pessoal'!$F$513:$F$522)*OFFSET('Encargos e Benefícios'!$D$511,1,MATCH($B30,'Encargos e Benefícios'!$E$511:$AB$511,0),10,1)
*(IF('Gastos com Pessoal'!$G$513:$G$522&lt;=BH$3,('Gastos com Pessoal'!$H$513:$H$522)+1,1))
*(IF('Gastos com Pessoal'!$M$513:$M$522&lt;=BH$3,('Gastos com Pessoal'!$N$513:$N$522)+1,1))
*(IF('Gastos com Pessoal'!$S$513:$S$522&lt;=BH$3,('Gastos com Pessoal'!$T$513:$T$522)+1,1))
*(IF('Gastos com Pessoal'!$Y$513:$Y$522&lt;=BH$3,('Gastos com Pessoal'!$Z$513:$Z$522)+1,1))
*(IF('Gastos com Pessoal'!$AE$513:$AE$522&lt;=BH$3,('Gastos com Pessoal'!$AF$513:$AF$522)+1,1))),0)</f>
        <v>4862.0250000000005</v>
      </c>
      <c r="BI30" s="32">
        <f t="array" aca="1" ref="BI30" ca="1">_xlfn.IFNA(SUM((BI$3&gt;='Gastos com Pessoal'!$E$513:$E$522)*(BI$3&lt;='Gastos com Pessoal'!$F$513:$F$522)*OFFSET('Encargos e Benefícios'!$D$511,1,MATCH($B30,'Encargos e Benefícios'!$E$511:$AB$511,0),10,1)
*(IF('Gastos com Pessoal'!$G$513:$G$522&lt;=BI$3,('Gastos com Pessoal'!$H$513:$H$522)+1,1))
*(IF('Gastos com Pessoal'!$M$513:$M$522&lt;=BI$3,('Gastos com Pessoal'!$N$513:$N$522)+1,1))
*(IF('Gastos com Pessoal'!$S$513:$S$522&lt;=BI$3,('Gastos com Pessoal'!$T$513:$T$522)+1,1))
*(IF('Gastos com Pessoal'!$Y$513:$Y$522&lt;=BI$3,('Gastos com Pessoal'!$Z$513:$Z$522)+1,1))
*(IF('Gastos com Pessoal'!$AE$513:$AE$522&lt;=BI$3,('Gastos com Pessoal'!$AF$513:$AF$522)+1,1))),0)</f>
        <v>4862.0250000000005</v>
      </c>
      <c r="BJ30" s="32">
        <f t="array" aca="1" ref="BJ30" ca="1">_xlfn.IFNA(SUM((BJ$3&gt;='Gastos com Pessoal'!$E$513:$E$522)*(BJ$3&lt;='Gastos com Pessoal'!$F$513:$F$522)*OFFSET('Encargos e Benefícios'!$D$511,1,MATCH($B30,'Encargos e Benefícios'!$E$511:$AB$511,0),10,1)
*(IF('Gastos com Pessoal'!$G$513:$G$522&lt;=BJ$3,('Gastos com Pessoal'!$H$513:$H$522)+1,1))
*(IF('Gastos com Pessoal'!$M$513:$M$522&lt;=BJ$3,('Gastos com Pessoal'!$N$513:$N$522)+1,1))
*(IF('Gastos com Pessoal'!$S$513:$S$522&lt;=BJ$3,('Gastos com Pessoal'!$T$513:$T$522)+1,1))
*(IF('Gastos com Pessoal'!$Y$513:$Y$522&lt;=BJ$3,('Gastos com Pessoal'!$Z$513:$Z$522)+1,1))
*(IF('Gastos com Pessoal'!$AE$513:$AE$522&lt;=BJ$3,('Gastos com Pessoal'!$AF$513:$AF$522)+1,1))),0)</f>
        <v>5105.1262500000012</v>
      </c>
      <c r="BK30" s="72">
        <f ca="1">SUM(C30:BJ30)</f>
        <v>262335.4262499999</v>
      </c>
      <c r="BL30" s="77">
        <f ca="1">IF($BK$147=0,0,BK30/$BK$147)</f>
        <v>3.7887189916030136E-3</v>
      </c>
    </row>
    <row r="31" spans="1:64" s="50" customFormat="1" ht="23.25" customHeight="1" x14ac:dyDescent="0.2">
      <c r="A31" s="19" t="s">
        <v>133</v>
      </c>
      <c r="B31" s="12" t="s">
        <v>134</v>
      </c>
      <c r="C31" s="32">
        <f t="array" aca="1" ref="C31" ca="1">_xlfn.IFNA(SUM((C$3&gt;='Gastos com Pessoal'!$E$7:$E$506)*(C$3&lt;='Gastos com Pessoal'!$F$7:$F$506)*OFFSET('Encargos e Benefícios'!$D$5,1,MATCH($B31,'Encargos e Benefícios'!$E$5:$AB$5,0),500,1)),0)
+_xlfn.IFNA(SUM((C$3&gt;='Gastos com Pessoal'!$E$513:$E$522)*(C$3&lt;='Gastos com Pessoal'!$F$513:$F$522)*OFFSET('Encargos e Benefícios'!$D$511,1,MATCH($B31,'Encargos e Benefícios'!$E$511:$AB$511,0),10,1)),0)
+_xlfn.IFNA(SUM((C$3&gt;='Gastos com Pessoal'!$E$7:$E$506)*(C$3&lt;='Gastos com Pessoal'!$F$7:$F$506)*(IF('Gastos com Pessoal'!$G$7:$G$506&lt;=C$3,1,0))*OFFSET('Gastos com Pessoal'!$H$6,1,MATCH(1&amp;$B31,'Gastos com Pessoal'!$I$532:$AJ$532&amp;'Gastos com Pessoal'!$I$6:$AJ$6,0),500,1)),0)
+_xlfn.IFNA(SUM((C$3&gt;='Gastos com Pessoal'!$E$7:$E$506)*(C$3&lt;='Gastos com Pessoal'!$F$7:$F$506)*(IF('Gastos com Pessoal'!$M$7:$M$506&lt;=C$3,1,0))*OFFSET('Gastos com Pessoal'!$H$6,1,MATCH(2&amp;$B31,'Gastos com Pessoal'!$I$532:$AJ$532&amp;'Gastos com Pessoal'!$I$6:$AJ$6,0),500,1)),0)
+_xlfn.IFNA(SUM((C$3&gt;='Gastos com Pessoal'!$E$7:$E$506)*(C$3&lt;='Gastos com Pessoal'!$F$7:$F$506)*(IF('Gastos com Pessoal'!$S$7:$S$506&lt;=C$3,1,0))*OFFSET('Gastos com Pessoal'!$H$6,1,MATCH(3&amp;$B31,'Gastos com Pessoal'!$I$532:$AJ$532&amp;'Gastos com Pessoal'!$I$6:$AJ$6,0),500,1)),0)
+_xlfn.IFNA(SUM((C$3&gt;='Gastos com Pessoal'!$E$7:$E$506)*(C$3&lt;='Gastos com Pessoal'!$F$7:$F$506)*(IF('Gastos com Pessoal'!$Y$7:$Y$506&lt;=C$3,1,0))*OFFSET('Gastos com Pessoal'!$H$6,1,MATCH(4&amp;$B31,'Gastos com Pessoal'!$I$532:$AJ$532&amp;'Gastos com Pessoal'!$I$6:$AJ$6,0),500,1)),0)
+_xlfn.IFNA(SUM((C$3&gt;='Gastos com Pessoal'!$E$7:$E$506)*(C$3&lt;='Gastos com Pessoal'!$F$7:$F$506)*(IF('Gastos com Pessoal'!$AE$7:$AE$506&lt;=C$3,1,0))*OFFSET('Gastos com Pessoal'!$H$6,1,MATCH(5&amp;$B31,'Gastos com Pessoal'!$I$532:$AJ$532&amp;'Gastos com Pessoal'!$I$6:$AJ$6,0),500,1)),0)
+_xlfn.IFNA(SUM((C$3&gt;='Gastos com Pessoal'!$E$513:$E$522)*(C$3&lt;='Gastos com Pessoal'!$F$513:$F$522)*(IF('Gastos com Pessoal'!$G$513:$G$522&lt;=C$3,1,0))*OFFSET('Gastos com Pessoal'!$H$512,1,MATCH(1&amp;$B31,'Gastos com Pessoal'!$I$532:$AJ$532&amp;'Gastos com Pessoal'!$I$512:$AJ$512,0),10,1)),0)
+_xlfn.IFNA(SUM((C$3&gt;='Gastos com Pessoal'!$E$513:$E$522)*(C$3&lt;='Gastos com Pessoal'!$F$513:$F$522)*(IF('Gastos com Pessoal'!$M$513:$M$522&lt;=C$3,1,0))*OFFSET('Gastos com Pessoal'!$H$512,1,MATCH(2&amp;$B31,'Gastos com Pessoal'!$I$532:$AJ$532&amp;'Gastos com Pessoal'!$I$512:$AJ$512,0),10,1)),0)
+_xlfn.IFNA(SUM((C$3&gt;='Gastos com Pessoal'!$E$513:$E$522)*(C$3&lt;='Gastos com Pessoal'!$F$513:$F$522)*(IF('Gastos com Pessoal'!$S$513:$S$522&lt;=C$3,1,0))*OFFSET('Gastos com Pessoal'!$H$512,1,MATCH(3&amp;$B31,'Gastos com Pessoal'!$I$532:$AJ$532&amp;'Gastos com Pessoal'!$I$512:$AJ$512,0),10,1)),0)
+_xlfn.IFNA(SUM((C$3&gt;='Gastos com Pessoal'!$E$513:$E$522)*(C$3&lt;='Gastos com Pessoal'!$F$513:$F$522)*(IF('Gastos com Pessoal'!$Y$513:$Y$522&lt;=C$3,1,0))*OFFSET('Gastos com Pessoal'!$H$512,1,MATCH(4&amp;$B31,'Gastos com Pessoal'!$I$532:$AJ$532&amp;'Gastos com Pessoal'!$I$512:$AJ$512,0),10,1)),0)
+_xlfn.IFNA(SUM((C$3&gt;='Gastos com Pessoal'!$E$513:$E$522)*(C$3&lt;='Gastos com Pessoal'!$F$513:$F$522)*(IF('Gastos com Pessoal'!$AE$513:$AE$522&lt;=C$3,1,0))*OFFSET('Gastos com Pessoal'!$H$512,1,MATCH(5&amp;$B31,'Gastos com Pessoal'!$I$532:$AJ$532&amp;'Gastos com Pessoal'!$I$512:$AJ$512,0),10,1)),0)</f>
        <v>0</v>
      </c>
      <c r="D31" s="32">
        <f t="array" aca="1" ref="D31" ca="1">_xlfn.IFNA(SUM((D$3&gt;='Gastos com Pessoal'!$E$7:$E$506)*(D$3&lt;='Gastos com Pessoal'!$F$7:$F$506)*OFFSET('Encargos e Benefícios'!$D$5,1,MATCH($B31,'Encargos e Benefícios'!$E$5:$AB$5,0),500,1)),0)
+_xlfn.IFNA(SUM((D$3&gt;='Gastos com Pessoal'!$E$513:$E$522)*(D$3&lt;='Gastos com Pessoal'!$F$513:$F$522)*OFFSET('Encargos e Benefícios'!$D$511,1,MATCH($B31,'Encargos e Benefícios'!$E$511:$AB$511,0),10,1)),0)
+_xlfn.IFNA(SUM((D$3&gt;='Gastos com Pessoal'!$E$7:$E$506)*(D$3&lt;='Gastos com Pessoal'!$F$7:$F$506)*(IF('Gastos com Pessoal'!$G$7:$G$506&lt;=D$3,1,0))*OFFSET('Gastos com Pessoal'!$H$6,1,MATCH(1&amp;$B31,'Gastos com Pessoal'!$I$532:$AJ$532&amp;'Gastos com Pessoal'!$I$6:$AJ$6,0),500,1)),0)
+_xlfn.IFNA(SUM((D$3&gt;='Gastos com Pessoal'!$E$7:$E$506)*(D$3&lt;='Gastos com Pessoal'!$F$7:$F$506)*(IF('Gastos com Pessoal'!$M$7:$M$506&lt;=D$3,1,0))*OFFSET('Gastos com Pessoal'!$H$6,1,MATCH(2&amp;$B31,'Gastos com Pessoal'!$I$532:$AJ$532&amp;'Gastos com Pessoal'!$I$6:$AJ$6,0),500,1)),0)
+_xlfn.IFNA(SUM((D$3&gt;='Gastos com Pessoal'!$E$7:$E$506)*(D$3&lt;='Gastos com Pessoal'!$F$7:$F$506)*(IF('Gastos com Pessoal'!$S$7:$S$506&lt;=D$3,1,0))*OFFSET('Gastos com Pessoal'!$H$6,1,MATCH(3&amp;$B31,'Gastos com Pessoal'!$I$532:$AJ$532&amp;'Gastos com Pessoal'!$I$6:$AJ$6,0),500,1)),0)
+_xlfn.IFNA(SUM((D$3&gt;='Gastos com Pessoal'!$E$7:$E$506)*(D$3&lt;='Gastos com Pessoal'!$F$7:$F$506)*(IF('Gastos com Pessoal'!$Y$7:$Y$506&lt;=D$3,1,0))*OFFSET('Gastos com Pessoal'!$H$6,1,MATCH(4&amp;$B31,'Gastos com Pessoal'!$I$532:$AJ$532&amp;'Gastos com Pessoal'!$I$6:$AJ$6,0),500,1)),0)
+_xlfn.IFNA(SUM((D$3&gt;='Gastos com Pessoal'!$E$7:$E$506)*(D$3&lt;='Gastos com Pessoal'!$F$7:$F$506)*(IF('Gastos com Pessoal'!$AE$7:$AE$506&lt;=D$3,1,0))*OFFSET('Gastos com Pessoal'!$H$6,1,MATCH(5&amp;$B31,'Gastos com Pessoal'!$I$532:$AJ$532&amp;'Gastos com Pessoal'!$I$6:$AJ$6,0),500,1)),0)
+_xlfn.IFNA(SUM((D$3&gt;='Gastos com Pessoal'!$E$513:$E$522)*(D$3&lt;='Gastos com Pessoal'!$F$513:$F$522)*(IF('Gastos com Pessoal'!$G$513:$G$522&lt;=D$3,1,0))*OFFSET('Gastos com Pessoal'!$H$512,1,MATCH(1&amp;$B31,'Gastos com Pessoal'!$I$532:$AJ$532&amp;'Gastos com Pessoal'!$I$512:$AJ$512,0),10,1)),0)
+_xlfn.IFNA(SUM((D$3&gt;='Gastos com Pessoal'!$E$513:$E$522)*(D$3&lt;='Gastos com Pessoal'!$F$513:$F$522)*(IF('Gastos com Pessoal'!$M$513:$M$522&lt;=D$3,1,0))*OFFSET('Gastos com Pessoal'!$H$512,1,MATCH(2&amp;$B31,'Gastos com Pessoal'!$I$532:$AJ$532&amp;'Gastos com Pessoal'!$I$512:$AJ$512,0),10,1)),0)
+_xlfn.IFNA(SUM((D$3&gt;='Gastos com Pessoal'!$E$513:$E$522)*(D$3&lt;='Gastos com Pessoal'!$F$513:$F$522)*(IF('Gastos com Pessoal'!$S$513:$S$522&lt;=D$3,1,0))*OFFSET('Gastos com Pessoal'!$H$512,1,MATCH(3&amp;$B31,'Gastos com Pessoal'!$I$532:$AJ$532&amp;'Gastos com Pessoal'!$I$512:$AJ$512,0),10,1)),0)
+_xlfn.IFNA(SUM((D$3&gt;='Gastos com Pessoal'!$E$513:$E$522)*(D$3&lt;='Gastos com Pessoal'!$F$513:$F$522)*(IF('Gastos com Pessoal'!$Y$513:$Y$522&lt;=D$3,1,0))*OFFSET('Gastos com Pessoal'!$H$512,1,MATCH(4&amp;$B31,'Gastos com Pessoal'!$I$532:$AJ$532&amp;'Gastos com Pessoal'!$I$512:$AJ$512,0),10,1)),0)
+_xlfn.IFNA(SUM((D$3&gt;='Gastos com Pessoal'!$E$513:$E$522)*(D$3&lt;='Gastos com Pessoal'!$F$513:$F$522)*(IF('Gastos com Pessoal'!$AE$513:$AE$522&lt;=D$3,1,0))*OFFSET('Gastos com Pessoal'!$H$512,1,MATCH(5&amp;$B31,'Gastos com Pessoal'!$I$532:$AJ$532&amp;'Gastos com Pessoal'!$I$512:$AJ$512,0),10,1)),0)</f>
        <v>2000</v>
      </c>
      <c r="E31" s="32">
        <f t="array" aca="1" ref="E31" ca="1">_xlfn.IFNA(SUM((E$3&gt;='Gastos com Pessoal'!$E$7:$E$506)*(E$3&lt;='Gastos com Pessoal'!$F$7:$F$506)*OFFSET('Encargos e Benefícios'!$D$5,1,MATCH($B31,'Encargos e Benefícios'!$E$5:$AB$5,0),500,1)),0)
+_xlfn.IFNA(SUM((E$3&gt;='Gastos com Pessoal'!$E$513:$E$522)*(E$3&lt;='Gastos com Pessoal'!$F$513:$F$522)*OFFSET('Encargos e Benefícios'!$D$511,1,MATCH($B31,'Encargos e Benefícios'!$E$511:$AB$511,0),10,1)),0)
+_xlfn.IFNA(SUM((E$3&gt;='Gastos com Pessoal'!$E$7:$E$506)*(E$3&lt;='Gastos com Pessoal'!$F$7:$F$506)*(IF('Gastos com Pessoal'!$G$7:$G$506&lt;=E$3,1,0))*OFFSET('Gastos com Pessoal'!$H$6,1,MATCH(1&amp;$B31,'Gastos com Pessoal'!$I$532:$AJ$532&amp;'Gastos com Pessoal'!$I$6:$AJ$6,0),500,1)),0)
+_xlfn.IFNA(SUM((E$3&gt;='Gastos com Pessoal'!$E$7:$E$506)*(E$3&lt;='Gastos com Pessoal'!$F$7:$F$506)*(IF('Gastos com Pessoal'!$M$7:$M$506&lt;=E$3,1,0))*OFFSET('Gastos com Pessoal'!$H$6,1,MATCH(2&amp;$B31,'Gastos com Pessoal'!$I$532:$AJ$532&amp;'Gastos com Pessoal'!$I$6:$AJ$6,0),500,1)),0)
+_xlfn.IFNA(SUM((E$3&gt;='Gastos com Pessoal'!$E$7:$E$506)*(E$3&lt;='Gastos com Pessoal'!$F$7:$F$506)*(IF('Gastos com Pessoal'!$S$7:$S$506&lt;=E$3,1,0))*OFFSET('Gastos com Pessoal'!$H$6,1,MATCH(3&amp;$B31,'Gastos com Pessoal'!$I$532:$AJ$532&amp;'Gastos com Pessoal'!$I$6:$AJ$6,0),500,1)),0)
+_xlfn.IFNA(SUM((E$3&gt;='Gastos com Pessoal'!$E$7:$E$506)*(E$3&lt;='Gastos com Pessoal'!$F$7:$F$506)*(IF('Gastos com Pessoal'!$Y$7:$Y$506&lt;=E$3,1,0))*OFFSET('Gastos com Pessoal'!$H$6,1,MATCH(4&amp;$B31,'Gastos com Pessoal'!$I$532:$AJ$532&amp;'Gastos com Pessoal'!$I$6:$AJ$6,0),500,1)),0)
+_xlfn.IFNA(SUM((E$3&gt;='Gastos com Pessoal'!$E$7:$E$506)*(E$3&lt;='Gastos com Pessoal'!$F$7:$F$506)*(IF('Gastos com Pessoal'!$AE$7:$AE$506&lt;=E$3,1,0))*OFFSET('Gastos com Pessoal'!$H$6,1,MATCH(5&amp;$B31,'Gastos com Pessoal'!$I$532:$AJ$532&amp;'Gastos com Pessoal'!$I$6:$AJ$6,0),500,1)),0)
+_xlfn.IFNA(SUM((E$3&gt;='Gastos com Pessoal'!$E$513:$E$522)*(E$3&lt;='Gastos com Pessoal'!$F$513:$F$522)*(IF('Gastos com Pessoal'!$G$513:$G$522&lt;=E$3,1,0))*OFFSET('Gastos com Pessoal'!$H$512,1,MATCH(1&amp;$B31,'Gastos com Pessoal'!$I$532:$AJ$532&amp;'Gastos com Pessoal'!$I$512:$AJ$512,0),10,1)),0)
+_xlfn.IFNA(SUM((E$3&gt;='Gastos com Pessoal'!$E$513:$E$522)*(E$3&lt;='Gastos com Pessoal'!$F$513:$F$522)*(IF('Gastos com Pessoal'!$M$513:$M$522&lt;=E$3,1,0))*OFFSET('Gastos com Pessoal'!$H$512,1,MATCH(2&amp;$B31,'Gastos com Pessoal'!$I$532:$AJ$532&amp;'Gastos com Pessoal'!$I$512:$AJ$512,0),10,1)),0)
+_xlfn.IFNA(SUM((E$3&gt;='Gastos com Pessoal'!$E$513:$E$522)*(E$3&lt;='Gastos com Pessoal'!$F$513:$F$522)*(IF('Gastos com Pessoal'!$S$513:$S$522&lt;=E$3,1,0))*OFFSET('Gastos com Pessoal'!$H$512,1,MATCH(3&amp;$B31,'Gastos com Pessoal'!$I$532:$AJ$532&amp;'Gastos com Pessoal'!$I$512:$AJ$512,0),10,1)),0)
+_xlfn.IFNA(SUM((E$3&gt;='Gastos com Pessoal'!$E$513:$E$522)*(E$3&lt;='Gastos com Pessoal'!$F$513:$F$522)*(IF('Gastos com Pessoal'!$Y$513:$Y$522&lt;=E$3,1,0))*OFFSET('Gastos com Pessoal'!$H$512,1,MATCH(4&amp;$B31,'Gastos com Pessoal'!$I$532:$AJ$532&amp;'Gastos com Pessoal'!$I$512:$AJ$512,0),10,1)),0)
+_xlfn.IFNA(SUM((E$3&gt;='Gastos com Pessoal'!$E$513:$E$522)*(E$3&lt;='Gastos com Pessoal'!$F$513:$F$522)*(IF('Gastos com Pessoal'!$AE$513:$AE$522&lt;=E$3,1,0))*OFFSET('Gastos com Pessoal'!$H$512,1,MATCH(5&amp;$B31,'Gastos com Pessoal'!$I$532:$AJ$532&amp;'Gastos com Pessoal'!$I$512:$AJ$512,0),10,1)),0)</f>
        <v>2000</v>
      </c>
      <c r="F31" s="32">
        <f t="array" aca="1" ref="F31" ca="1">_xlfn.IFNA(SUM((F$3&gt;='Gastos com Pessoal'!$E$7:$E$506)*(F$3&lt;='Gastos com Pessoal'!$F$7:$F$506)*OFFSET('Encargos e Benefícios'!$D$5,1,MATCH($B31,'Encargos e Benefícios'!$E$5:$AB$5,0),500,1)),0)
+_xlfn.IFNA(SUM((F$3&gt;='Gastos com Pessoal'!$E$513:$E$522)*(F$3&lt;='Gastos com Pessoal'!$F$513:$F$522)*OFFSET('Encargos e Benefícios'!$D$511,1,MATCH($B31,'Encargos e Benefícios'!$E$511:$AB$511,0),10,1)),0)
+_xlfn.IFNA(SUM((F$3&gt;='Gastos com Pessoal'!$E$7:$E$506)*(F$3&lt;='Gastos com Pessoal'!$F$7:$F$506)*(IF('Gastos com Pessoal'!$G$7:$G$506&lt;=F$3,1,0))*OFFSET('Gastos com Pessoal'!$H$6,1,MATCH(1&amp;$B31,'Gastos com Pessoal'!$I$532:$AJ$532&amp;'Gastos com Pessoal'!$I$6:$AJ$6,0),500,1)),0)
+_xlfn.IFNA(SUM((F$3&gt;='Gastos com Pessoal'!$E$7:$E$506)*(F$3&lt;='Gastos com Pessoal'!$F$7:$F$506)*(IF('Gastos com Pessoal'!$M$7:$M$506&lt;=F$3,1,0))*OFFSET('Gastos com Pessoal'!$H$6,1,MATCH(2&amp;$B31,'Gastos com Pessoal'!$I$532:$AJ$532&amp;'Gastos com Pessoal'!$I$6:$AJ$6,0),500,1)),0)
+_xlfn.IFNA(SUM((F$3&gt;='Gastos com Pessoal'!$E$7:$E$506)*(F$3&lt;='Gastos com Pessoal'!$F$7:$F$506)*(IF('Gastos com Pessoal'!$S$7:$S$506&lt;=F$3,1,0))*OFFSET('Gastos com Pessoal'!$H$6,1,MATCH(3&amp;$B31,'Gastos com Pessoal'!$I$532:$AJ$532&amp;'Gastos com Pessoal'!$I$6:$AJ$6,0),500,1)),0)
+_xlfn.IFNA(SUM((F$3&gt;='Gastos com Pessoal'!$E$7:$E$506)*(F$3&lt;='Gastos com Pessoal'!$F$7:$F$506)*(IF('Gastos com Pessoal'!$Y$7:$Y$506&lt;=F$3,1,0))*OFFSET('Gastos com Pessoal'!$H$6,1,MATCH(4&amp;$B31,'Gastos com Pessoal'!$I$532:$AJ$532&amp;'Gastos com Pessoal'!$I$6:$AJ$6,0),500,1)),0)
+_xlfn.IFNA(SUM((F$3&gt;='Gastos com Pessoal'!$E$7:$E$506)*(F$3&lt;='Gastos com Pessoal'!$F$7:$F$506)*(IF('Gastos com Pessoal'!$AE$7:$AE$506&lt;=F$3,1,0))*OFFSET('Gastos com Pessoal'!$H$6,1,MATCH(5&amp;$B31,'Gastos com Pessoal'!$I$532:$AJ$532&amp;'Gastos com Pessoal'!$I$6:$AJ$6,0),500,1)),0)
+_xlfn.IFNA(SUM((F$3&gt;='Gastos com Pessoal'!$E$513:$E$522)*(F$3&lt;='Gastos com Pessoal'!$F$513:$F$522)*(IF('Gastos com Pessoal'!$G$513:$G$522&lt;=F$3,1,0))*OFFSET('Gastos com Pessoal'!$H$512,1,MATCH(1&amp;$B31,'Gastos com Pessoal'!$I$532:$AJ$532&amp;'Gastos com Pessoal'!$I$512:$AJ$512,0),10,1)),0)
+_xlfn.IFNA(SUM((F$3&gt;='Gastos com Pessoal'!$E$513:$E$522)*(F$3&lt;='Gastos com Pessoal'!$F$513:$F$522)*(IF('Gastos com Pessoal'!$M$513:$M$522&lt;=F$3,1,0))*OFFSET('Gastos com Pessoal'!$H$512,1,MATCH(2&amp;$B31,'Gastos com Pessoal'!$I$532:$AJ$532&amp;'Gastos com Pessoal'!$I$512:$AJ$512,0),10,1)),0)
+_xlfn.IFNA(SUM((F$3&gt;='Gastos com Pessoal'!$E$513:$E$522)*(F$3&lt;='Gastos com Pessoal'!$F$513:$F$522)*(IF('Gastos com Pessoal'!$S$513:$S$522&lt;=F$3,1,0))*OFFSET('Gastos com Pessoal'!$H$512,1,MATCH(3&amp;$B31,'Gastos com Pessoal'!$I$532:$AJ$532&amp;'Gastos com Pessoal'!$I$512:$AJ$512,0),10,1)),0)
+_xlfn.IFNA(SUM((F$3&gt;='Gastos com Pessoal'!$E$513:$E$522)*(F$3&lt;='Gastos com Pessoal'!$F$513:$F$522)*(IF('Gastos com Pessoal'!$Y$513:$Y$522&lt;=F$3,1,0))*OFFSET('Gastos com Pessoal'!$H$512,1,MATCH(4&amp;$B31,'Gastos com Pessoal'!$I$532:$AJ$532&amp;'Gastos com Pessoal'!$I$512:$AJ$512,0),10,1)),0)
+_xlfn.IFNA(SUM((F$3&gt;='Gastos com Pessoal'!$E$513:$E$522)*(F$3&lt;='Gastos com Pessoal'!$F$513:$F$522)*(IF('Gastos com Pessoal'!$AE$513:$AE$522&lt;=F$3,1,0))*OFFSET('Gastos com Pessoal'!$H$512,1,MATCH(5&amp;$B31,'Gastos com Pessoal'!$I$532:$AJ$532&amp;'Gastos com Pessoal'!$I$512:$AJ$512,0),10,1)),0)</f>
        <v>2000</v>
      </c>
      <c r="G31" s="32">
        <f t="array" aca="1" ref="G31" ca="1">_xlfn.IFNA(SUM((G$3&gt;='Gastos com Pessoal'!$E$7:$E$506)*(G$3&lt;='Gastos com Pessoal'!$F$7:$F$506)*OFFSET('Encargos e Benefícios'!$D$5,1,MATCH($B31,'Encargos e Benefícios'!$E$5:$AB$5,0),500,1)),0)
+_xlfn.IFNA(SUM((G$3&gt;='Gastos com Pessoal'!$E$513:$E$522)*(G$3&lt;='Gastos com Pessoal'!$F$513:$F$522)*OFFSET('Encargos e Benefícios'!$D$511,1,MATCH($B31,'Encargos e Benefícios'!$E$511:$AB$511,0),10,1)),0)
+_xlfn.IFNA(SUM((G$3&gt;='Gastos com Pessoal'!$E$7:$E$506)*(G$3&lt;='Gastos com Pessoal'!$F$7:$F$506)*(IF('Gastos com Pessoal'!$G$7:$G$506&lt;=G$3,1,0))*OFFSET('Gastos com Pessoal'!$H$6,1,MATCH(1&amp;$B31,'Gastos com Pessoal'!$I$532:$AJ$532&amp;'Gastos com Pessoal'!$I$6:$AJ$6,0),500,1)),0)
+_xlfn.IFNA(SUM((G$3&gt;='Gastos com Pessoal'!$E$7:$E$506)*(G$3&lt;='Gastos com Pessoal'!$F$7:$F$506)*(IF('Gastos com Pessoal'!$M$7:$M$506&lt;=G$3,1,0))*OFFSET('Gastos com Pessoal'!$H$6,1,MATCH(2&amp;$B31,'Gastos com Pessoal'!$I$532:$AJ$532&amp;'Gastos com Pessoal'!$I$6:$AJ$6,0),500,1)),0)
+_xlfn.IFNA(SUM((G$3&gt;='Gastos com Pessoal'!$E$7:$E$506)*(G$3&lt;='Gastos com Pessoal'!$F$7:$F$506)*(IF('Gastos com Pessoal'!$S$7:$S$506&lt;=G$3,1,0))*OFFSET('Gastos com Pessoal'!$H$6,1,MATCH(3&amp;$B31,'Gastos com Pessoal'!$I$532:$AJ$532&amp;'Gastos com Pessoal'!$I$6:$AJ$6,0),500,1)),0)
+_xlfn.IFNA(SUM((G$3&gt;='Gastos com Pessoal'!$E$7:$E$506)*(G$3&lt;='Gastos com Pessoal'!$F$7:$F$506)*(IF('Gastos com Pessoal'!$Y$7:$Y$506&lt;=G$3,1,0))*OFFSET('Gastos com Pessoal'!$H$6,1,MATCH(4&amp;$B31,'Gastos com Pessoal'!$I$532:$AJ$532&amp;'Gastos com Pessoal'!$I$6:$AJ$6,0),500,1)),0)
+_xlfn.IFNA(SUM((G$3&gt;='Gastos com Pessoal'!$E$7:$E$506)*(G$3&lt;='Gastos com Pessoal'!$F$7:$F$506)*(IF('Gastos com Pessoal'!$AE$7:$AE$506&lt;=G$3,1,0))*OFFSET('Gastos com Pessoal'!$H$6,1,MATCH(5&amp;$B31,'Gastos com Pessoal'!$I$532:$AJ$532&amp;'Gastos com Pessoal'!$I$6:$AJ$6,0),500,1)),0)
+_xlfn.IFNA(SUM((G$3&gt;='Gastos com Pessoal'!$E$513:$E$522)*(G$3&lt;='Gastos com Pessoal'!$F$513:$F$522)*(IF('Gastos com Pessoal'!$G$513:$G$522&lt;=G$3,1,0))*OFFSET('Gastos com Pessoal'!$H$512,1,MATCH(1&amp;$B31,'Gastos com Pessoal'!$I$532:$AJ$532&amp;'Gastos com Pessoal'!$I$512:$AJ$512,0),10,1)),0)
+_xlfn.IFNA(SUM((G$3&gt;='Gastos com Pessoal'!$E$513:$E$522)*(G$3&lt;='Gastos com Pessoal'!$F$513:$F$522)*(IF('Gastos com Pessoal'!$M$513:$M$522&lt;=G$3,1,0))*OFFSET('Gastos com Pessoal'!$H$512,1,MATCH(2&amp;$B31,'Gastos com Pessoal'!$I$532:$AJ$532&amp;'Gastos com Pessoal'!$I$512:$AJ$512,0),10,1)),0)
+_xlfn.IFNA(SUM((G$3&gt;='Gastos com Pessoal'!$E$513:$E$522)*(G$3&lt;='Gastos com Pessoal'!$F$513:$F$522)*(IF('Gastos com Pessoal'!$S$513:$S$522&lt;=G$3,1,0))*OFFSET('Gastos com Pessoal'!$H$512,1,MATCH(3&amp;$B31,'Gastos com Pessoal'!$I$532:$AJ$532&amp;'Gastos com Pessoal'!$I$512:$AJ$512,0),10,1)),0)
+_xlfn.IFNA(SUM((G$3&gt;='Gastos com Pessoal'!$E$513:$E$522)*(G$3&lt;='Gastos com Pessoal'!$F$513:$F$522)*(IF('Gastos com Pessoal'!$Y$513:$Y$522&lt;=G$3,1,0))*OFFSET('Gastos com Pessoal'!$H$512,1,MATCH(4&amp;$B31,'Gastos com Pessoal'!$I$532:$AJ$532&amp;'Gastos com Pessoal'!$I$512:$AJ$512,0),10,1)),0)
+_xlfn.IFNA(SUM((G$3&gt;='Gastos com Pessoal'!$E$513:$E$522)*(G$3&lt;='Gastos com Pessoal'!$F$513:$F$522)*(IF('Gastos com Pessoal'!$AE$513:$AE$522&lt;=G$3,1,0))*OFFSET('Gastos com Pessoal'!$H$512,1,MATCH(5&amp;$B31,'Gastos com Pessoal'!$I$532:$AJ$532&amp;'Gastos com Pessoal'!$I$512:$AJ$512,0),10,1)),0)</f>
        <v>2000</v>
      </c>
      <c r="H31" s="32">
        <f t="array" aca="1" ref="H31" ca="1">_xlfn.IFNA(SUM((H$3&gt;='Gastos com Pessoal'!$E$7:$E$506)*(H$3&lt;='Gastos com Pessoal'!$F$7:$F$506)*OFFSET('Encargos e Benefícios'!$D$5,1,MATCH($B31,'Encargos e Benefícios'!$E$5:$AB$5,0),500,1)),0)
+_xlfn.IFNA(SUM((H$3&gt;='Gastos com Pessoal'!$E$513:$E$522)*(H$3&lt;='Gastos com Pessoal'!$F$513:$F$522)*OFFSET('Encargos e Benefícios'!$D$511,1,MATCH($B31,'Encargos e Benefícios'!$E$511:$AB$511,0),10,1)),0)
+_xlfn.IFNA(SUM((H$3&gt;='Gastos com Pessoal'!$E$7:$E$506)*(H$3&lt;='Gastos com Pessoal'!$F$7:$F$506)*(IF('Gastos com Pessoal'!$G$7:$G$506&lt;=H$3,1,0))*OFFSET('Gastos com Pessoal'!$H$6,1,MATCH(1&amp;$B31,'Gastos com Pessoal'!$I$532:$AJ$532&amp;'Gastos com Pessoal'!$I$6:$AJ$6,0),500,1)),0)
+_xlfn.IFNA(SUM((H$3&gt;='Gastos com Pessoal'!$E$7:$E$506)*(H$3&lt;='Gastos com Pessoal'!$F$7:$F$506)*(IF('Gastos com Pessoal'!$M$7:$M$506&lt;=H$3,1,0))*OFFSET('Gastos com Pessoal'!$H$6,1,MATCH(2&amp;$B31,'Gastos com Pessoal'!$I$532:$AJ$532&amp;'Gastos com Pessoal'!$I$6:$AJ$6,0),500,1)),0)
+_xlfn.IFNA(SUM((H$3&gt;='Gastos com Pessoal'!$E$7:$E$506)*(H$3&lt;='Gastos com Pessoal'!$F$7:$F$506)*(IF('Gastos com Pessoal'!$S$7:$S$506&lt;=H$3,1,0))*OFFSET('Gastos com Pessoal'!$H$6,1,MATCH(3&amp;$B31,'Gastos com Pessoal'!$I$532:$AJ$532&amp;'Gastos com Pessoal'!$I$6:$AJ$6,0),500,1)),0)
+_xlfn.IFNA(SUM((H$3&gt;='Gastos com Pessoal'!$E$7:$E$506)*(H$3&lt;='Gastos com Pessoal'!$F$7:$F$506)*(IF('Gastos com Pessoal'!$Y$7:$Y$506&lt;=H$3,1,0))*OFFSET('Gastos com Pessoal'!$H$6,1,MATCH(4&amp;$B31,'Gastos com Pessoal'!$I$532:$AJ$532&amp;'Gastos com Pessoal'!$I$6:$AJ$6,0),500,1)),0)
+_xlfn.IFNA(SUM((H$3&gt;='Gastos com Pessoal'!$E$7:$E$506)*(H$3&lt;='Gastos com Pessoal'!$F$7:$F$506)*(IF('Gastos com Pessoal'!$AE$7:$AE$506&lt;=H$3,1,0))*OFFSET('Gastos com Pessoal'!$H$6,1,MATCH(5&amp;$B31,'Gastos com Pessoal'!$I$532:$AJ$532&amp;'Gastos com Pessoal'!$I$6:$AJ$6,0),500,1)),0)
+_xlfn.IFNA(SUM((H$3&gt;='Gastos com Pessoal'!$E$513:$E$522)*(H$3&lt;='Gastos com Pessoal'!$F$513:$F$522)*(IF('Gastos com Pessoal'!$G$513:$G$522&lt;=H$3,1,0))*OFFSET('Gastos com Pessoal'!$H$512,1,MATCH(1&amp;$B31,'Gastos com Pessoal'!$I$532:$AJ$532&amp;'Gastos com Pessoal'!$I$512:$AJ$512,0),10,1)),0)
+_xlfn.IFNA(SUM((H$3&gt;='Gastos com Pessoal'!$E$513:$E$522)*(H$3&lt;='Gastos com Pessoal'!$F$513:$F$522)*(IF('Gastos com Pessoal'!$M$513:$M$522&lt;=H$3,1,0))*OFFSET('Gastos com Pessoal'!$H$512,1,MATCH(2&amp;$B31,'Gastos com Pessoal'!$I$532:$AJ$532&amp;'Gastos com Pessoal'!$I$512:$AJ$512,0),10,1)),0)
+_xlfn.IFNA(SUM((H$3&gt;='Gastos com Pessoal'!$E$513:$E$522)*(H$3&lt;='Gastos com Pessoal'!$F$513:$F$522)*(IF('Gastos com Pessoal'!$S$513:$S$522&lt;=H$3,1,0))*OFFSET('Gastos com Pessoal'!$H$512,1,MATCH(3&amp;$B31,'Gastos com Pessoal'!$I$532:$AJ$532&amp;'Gastos com Pessoal'!$I$512:$AJ$512,0),10,1)),0)
+_xlfn.IFNA(SUM((H$3&gt;='Gastos com Pessoal'!$E$513:$E$522)*(H$3&lt;='Gastos com Pessoal'!$F$513:$F$522)*(IF('Gastos com Pessoal'!$Y$513:$Y$522&lt;=H$3,1,0))*OFFSET('Gastos com Pessoal'!$H$512,1,MATCH(4&amp;$B31,'Gastos com Pessoal'!$I$532:$AJ$532&amp;'Gastos com Pessoal'!$I$512:$AJ$512,0),10,1)),0)
+_xlfn.IFNA(SUM((H$3&gt;='Gastos com Pessoal'!$E$513:$E$522)*(H$3&lt;='Gastos com Pessoal'!$F$513:$F$522)*(IF('Gastos com Pessoal'!$AE$513:$AE$522&lt;=H$3,1,0))*OFFSET('Gastos com Pessoal'!$H$512,1,MATCH(5&amp;$B31,'Gastos com Pessoal'!$I$532:$AJ$532&amp;'Gastos com Pessoal'!$I$512:$AJ$512,0),10,1)),0)</f>
        <v>2000</v>
      </c>
      <c r="I31" s="32">
        <f t="array" aca="1" ref="I31" ca="1">_xlfn.IFNA(SUM((I$3&gt;='Gastos com Pessoal'!$E$7:$E$506)*(I$3&lt;='Gastos com Pessoal'!$F$7:$F$506)*OFFSET('Encargos e Benefícios'!$D$5,1,MATCH($B31,'Encargos e Benefícios'!$E$5:$AB$5,0),500,1)),0)
+_xlfn.IFNA(SUM((I$3&gt;='Gastos com Pessoal'!$E$513:$E$522)*(I$3&lt;='Gastos com Pessoal'!$F$513:$F$522)*OFFSET('Encargos e Benefícios'!$D$511,1,MATCH($B31,'Encargos e Benefícios'!$E$511:$AB$511,0),10,1)),0)
+_xlfn.IFNA(SUM((I$3&gt;='Gastos com Pessoal'!$E$7:$E$506)*(I$3&lt;='Gastos com Pessoal'!$F$7:$F$506)*(IF('Gastos com Pessoal'!$G$7:$G$506&lt;=I$3,1,0))*OFFSET('Gastos com Pessoal'!$H$6,1,MATCH(1&amp;$B31,'Gastos com Pessoal'!$I$532:$AJ$532&amp;'Gastos com Pessoal'!$I$6:$AJ$6,0),500,1)),0)
+_xlfn.IFNA(SUM((I$3&gt;='Gastos com Pessoal'!$E$7:$E$506)*(I$3&lt;='Gastos com Pessoal'!$F$7:$F$506)*(IF('Gastos com Pessoal'!$M$7:$M$506&lt;=I$3,1,0))*OFFSET('Gastos com Pessoal'!$H$6,1,MATCH(2&amp;$B31,'Gastos com Pessoal'!$I$532:$AJ$532&amp;'Gastos com Pessoal'!$I$6:$AJ$6,0),500,1)),0)
+_xlfn.IFNA(SUM((I$3&gt;='Gastos com Pessoal'!$E$7:$E$506)*(I$3&lt;='Gastos com Pessoal'!$F$7:$F$506)*(IF('Gastos com Pessoal'!$S$7:$S$506&lt;=I$3,1,0))*OFFSET('Gastos com Pessoal'!$H$6,1,MATCH(3&amp;$B31,'Gastos com Pessoal'!$I$532:$AJ$532&amp;'Gastos com Pessoal'!$I$6:$AJ$6,0),500,1)),0)
+_xlfn.IFNA(SUM((I$3&gt;='Gastos com Pessoal'!$E$7:$E$506)*(I$3&lt;='Gastos com Pessoal'!$F$7:$F$506)*(IF('Gastos com Pessoal'!$Y$7:$Y$506&lt;=I$3,1,0))*OFFSET('Gastos com Pessoal'!$H$6,1,MATCH(4&amp;$B31,'Gastos com Pessoal'!$I$532:$AJ$532&amp;'Gastos com Pessoal'!$I$6:$AJ$6,0),500,1)),0)
+_xlfn.IFNA(SUM((I$3&gt;='Gastos com Pessoal'!$E$7:$E$506)*(I$3&lt;='Gastos com Pessoal'!$F$7:$F$506)*(IF('Gastos com Pessoal'!$AE$7:$AE$506&lt;=I$3,1,0))*OFFSET('Gastos com Pessoal'!$H$6,1,MATCH(5&amp;$B31,'Gastos com Pessoal'!$I$532:$AJ$532&amp;'Gastos com Pessoal'!$I$6:$AJ$6,0),500,1)),0)
+_xlfn.IFNA(SUM((I$3&gt;='Gastos com Pessoal'!$E$513:$E$522)*(I$3&lt;='Gastos com Pessoal'!$F$513:$F$522)*(IF('Gastos com Pessoal'!$G$513:$G$522&lt;=I$3,1,0))*OFFSET('Gastos com Pessoal'!$H$512,1,MATCH(1&amp;$B31,'Gastos com Pessoal'!$I$532:$AJ$532&amp;'Gastos com Pessoal'!$I$512:$AJ$512,0),10,1)),0)
+_xlfn.IFNA(SUM((I$3&gt;='Gastos com Pessoal'!$E$513:$E$522)*(I$3&lt;='Gastos com Pessoal'!$F$513:$F$522)*(IF('Gastos com Pessoal'!$M$513:$M$522&lt;=I$3,1,0))*OFFSET('Gastos com Pessoal'!$H$512,1,MATCH(2&amp;$B31,'Gastos com Pessoal'!$I$532:$AJ$532&amp;'Gastos com Pessoal'!$I$512:$AJ$512,0),10,1)),0)
+_xlfn.IFNA(SUM((I$3&gt;='Gastos com Pessoal'!$E$513:$E$522)*(I$3&lt;='Gastos com Pessoal'!$F$513:$F$522)*(IF('Gastos com Pessoal'!$S$513:$S$522&lt;=I$3,1,0))*OFFSET('Gastos com Pessoal'!$H$512,1,MATCH(3&amp;$B31,'Gastos com Pessoal'!$I$532:$AJ$532&amp;'Gastos com Pessoal'!$I$512:$AJ$512,0),10,1)),0)
+_xlfn.IFNA(SUM((I$3&gt;='Gastos com Pessoal'!$E$513:$E$522)*(I$3&lt;='Gastos com Pessoal'!$F$513:$F$522)*(IF('Gastos com Pessoal'!$Y$513:$Y$522&lt;=I$3,1,0))*OFFSET('Gastos com Pessoal'!$H$512,1,MATCH(4&amp;$B31,'Gastos com Pessoal'!$I$532:$AJ$532&amp;'Gastos com Pessoal'!$I$512:$AJ$512,0),10,1)),0)
+_xlfn.IFNA(SUM((I$3&gt;='Gastos com Pessoal'!$E$513:$E$522)*(I$3&lt;='Gastos com Pessoal'!$F$513:$F$522)*(IF('Gastos com Pessoal'!$AE$513:$AE$522&lt;=I$3,1,0))*OFFSET('Gastos com Pessoal'!$H$512,1,MATCH(5&amp;$B31,'Gastos com Pessoal'!$I$532:$AJ$532&amp;'Gastos com Pessoal'!$I$512:$AJ$512,0),10,1)),0)</f>
        <v>2000</v>
      </c>
      <c r="J31" s="32">
        <f t="array" aca="1" ref="J31" ca="1">_xlfn.IFNA(SUM((J$3&gt;='Gastos com Pessoal'!$E$7:$E$506)*(J$3&lt;='Gastos com Pessoal'!$F$7:$F$506)*OFFSET('Encargos e Benefícios'!$D$5,1,MATCH($B31,'Encargos e Benefícios'!$E$5:$AB$5,0),500,1)),0)
+_xlfn.IFNA(SUM((J$3&gt;='Gastos com Pessoal'!$E$513:$E$522)*(J$3&lt;='Gastos com Pessoal'!$F$513:$F$522)*OFFSET('Encargos e Benefícios'!$D$511,1,MATCH($B31,'Encargos e Benefícios'!$E$511:$AB$511,0),10,1)),0)
+_xlfn.IFNA(SUM((J$3&gt;='Gastos com Pessoal'!$E$7:$E$506)*(J$3&lt;='Gastos com Pessoal'!$F$7:$F$506)*(IF('Gastos com Pessoal'!$G$7:$G$506&lt;=J$3,1,0))*OFFSET('Gastos com Pessoal'!$H$6,1,MATCH(1&amp;$B31,'Gastos com Pessoal'!$I$532:$AJ$532&amp;'Gastos com Pessoal'!$I$6:$AJ$6,0),500,1)),0)
+_xlfn.IFNA(SUM((J$3&gt;='Gastos com Pessoal'!$E$7:$E$506)*(J$3&lt;='Gastos com Pessoal'!$F$7:$F$506)*(IF('Gastos com Pessoal'!$M$7:$M$506&lt;=J$3,1,0))*OFFSET('Gastos com Pessoal'!$H$6,1,MATCH(2&amp;$B31,'Gastos com Pessoal'!$I$532:$AJ$532&amp;'Gastos com Pessoal'!$I$6:$AJ$6,0),500,1)),0)
+_xlfn.IFNA(SUM((J$3&gt;='Gastos com Pessoal'!$E$7:$E$506)*(J$3&lt;='Gastos com Pessoal'!$F$7:$F$506)*(IF('Gastos com Pessoal'!$S$7:$S$506&lt;=J$3,1,0))*OFFSET('Gastos com Pessoal'!$H$6,1,MATCH(3&amp;$B31,'Gastos com Pessoal'!$I$532:$AJ$532&amp;'Gastos com Pessoal'!$I$6:$AJ$6,0),500,1)),0)
+_xlfn.IFNA(SUM((J$3&gt;='Gastos com Pessoal'!$E$7:$E$506)*(J$3&lt;='Gastos com Pessoal'!$F$7:$F$506)*(IF('Gastos com Pessoal'!$Y$7:$Y$506&lt;=J$3,1,0))*OFFSET('Gastos com Pessoal'!$H$6,1,MATCH(4&amp;$B31,'Gastos com Pessoal'!$I$532:$AJ$532&amp;'Gastos com Pessoal'!$I$6:$AJ$6,0),500,1)),0)
+_xlfn.IFNA(SUM((J$3&gt;='Gastos com Pessoal'!$E$7:$E$506)*(J$3&lt;='Gastos com Pessoal'!$F$7:$F$506)*(IF('Gastos com Pessoal'!$AE$7:$AE$506&lt;=J$3,1,0))*OFFSET('Gastos com Pessoal'!$H$6,1,MATCH(5&amp;$B31,'Gastos com Pessoal'!$I$532:$AJ$532&amp;'Gastos com Pessoal'!$I$6:$AJ$6,0),500,1)),0)
+_xlfn.IFNA(SUM((J$3&gt;='Gastos com Pessoal'!$E$513:$E$522)*(J$3&lt;='Gastos com Pessoal'!$F$513:$F$522)*(IF('Gastos com Pessoal'!$G$513:$G$522&lt;=J$3,1,0))*OFFSET('Gastos com Pessoal'!$H$512,1,MATCH(1&amp;$B31,'Gastos com Pessoal'!$I$532:$AJ$532&amp;'Gastos com Pessoal'!$I$512:$AJ$512,0),10,1)),0)
+_xlfn.IFNA(SUM((J$3&gt;='Gastos com Pessoal'!$E$513:$E$522)*(J$3&lt;='Gastos com Pessoal'!$F$513:$F$522)*(IF('Gastos com Pessoal'!$M$513:$M$522&lt;=J$3,1,0))*OFFSET('Gastos com Pessoal'!$H$512,1,MATCH(2&amp;$B31,'Gastos com Pessoal'!$I$532:$AJ$532&amp;'Gastos com Pessoal'!$I$512:$AJ$512,0),10,1)),0)
+_xlfn.IFNA(SUM((J$3&gt;='Gastos com Pessoal'!$E$513:$E$522)*(J$3&lt;='Gastos com Pessoal'!$F$513:$F$522)*(IF('Gastos com Pessoal'!$S$513:$S$522&lt;=J$3,1,0))*OFFSET('Gastos com Pessoal'!$H$512,1,MATCH(3&amp;$B31,'Gastos com Pessoal'!$I$532:$AJ$532&amp;'Gastos com Pessoal'!$I$512:$AJ$512,0),10,1)),0)
+_xlfn.IFNA(SUM((J$3&gt;='Gastos com Pessoal'!$E$513:$E$522)*(J$3&lt;='Gastos com Pessoal'!$F$513:$F$522)*(IF('Gastos com Pessoal'!$Y$513:$Y$522&lt;=J$3,1,0))*OFFSET('Gastos com Pessoal'!$H$512,1,MATCH(4&amp;$B31,'Gastos com Pessoal'!$I$532:$AJ$532&amp;'Gastos com Pessoal'!$I$512:$AJ$512,0),10,1)),0)
+_xlfn.IFNA(SUM((J$3&gt;='Gastos com Pessoal'!$E$513:$E$522)*(J$3&lt;='Gastos com Pessoal'!$F$513:$F$522)*(IF('Gastos com Pessoal'!$AE$513:$AE$522&lt;=J$3,1,0))*OFFSET('Gastos com Pessoal'!$H$512,1,MATCH(5&amp;$B31,'Gastos com Pessoal'!$I$532:$AJ$532&amp;'Gastos com Pessoal'!$I$512:$AJ$512,0),10,1)),0)</f>
        <v>2000</v>
      </c>
      <c r="K31" s="32">
        <f t="array" aca="1" ref="K31" ca="1">_xlfn.IFNA(SUM((K$3&gt;='Gastos com Pessoal'!$E$7:$E$506)*(K$3&lt;='Gastos com Pessoal'!$F$7:$F$506)*OFFSET('Encargos e Benefícios'!$D$5,1,MATCH($B31,'Encargos e Benefícios'!$E$5:$AB$5,0),500,1)),0)
+_xlfn.IFNA(SUM((K$3&gt;='Gastos com Pessoal'!$E$513:$E$522)*(K$3&lt;='Gastos com Pessoal'!$F$513:$F$522)*OFFSET('Encargos e Benefícios'!$D$511,1,MATCH($B31,'Encargos e Benefícios'!$E$511:$AB$511,0),10,1)),0)
+_xlfn.IFNA(SUM((K$3&gt;='Gastos com Pessoal'!$E$7:$E$506)*(K$3&lt;='Gastos com Pessoal'!$F$7:$F$506)*(IF('Gastos com Pessoal'!$G$7:$G$506&lt;=K$3,1,0))*OFFSET('Gastos com Pessoal'!$H$6,1,MATCH(1&amp;$B31,'Gastos com Pessoal'!$I$532:$AJ$532&amp;'Gastos com Pessoal'!$I$6:$AJ$6,0),500,1)),0)
+_xlfn.IFNA(SUM((K$3&gt;='Gastos com Pessoal'!$E$7:$E$506)*(K$3&lt;='Gastos com Pessoal'!$F$7:$F$506)*(IF('Gastos com Pessoal'!$M$7:$M$506&lt;=K$3,1,0))*OFFSET('Gastos com Pessoal'!$H$6,1,MATCH(2&amp;$B31,'Gastos com Pessoal'!$I$532:$AJ$532&amp;'Gastos com Pessoal'!$I$6:$AJ$6,0),500,1)),0)
+_xlfn.IFNA(SUM((K$3&gt;='Gastos com Pessoal'!$E$7:$E$506)*(K$3&lt;='Gastos com Pessoal'!$F$7:$F$506)*(IF('Gastos com Pessoal'!$S$7:$S$506&lt;=K$3,1,0))*OFFSET('Gastos com Pessoal'!$H$6,1,MATCH(3&amp;$B31,'Gastos com Pessoal'!$I$532:$AJ$532&amp;'Gastos com Pessoal'!$I$6:$AJ$6,0),500,1)),0)
+_xlfn.IFNA(SUM((K$3&gt;='Gastos com Pessoal'!$E$7:$E$506)*(K$3&lt;='Gastos com Pessoal'!$F$7:$F$506)*(IF('Gastos com Pessoal'!$Y$7:$Y$506&lt;=K$3,1,0))*OFFSET('Gastos com Pessoal'!$H$6,1,MATCH(4&amp;$B31,'Gastos com Pessoal'!$I$532:$AJ$532&amp;'Gastos com Pessoal'!$I$6:$AJ$6,0),500,1)),0)
+_xlfn.IFNA(SUM((K$3&gt;='Gastos com Pessoal'!$E$7:$E$506)*(K$3&lt;='Gastos com Pessoal'!$F$7:$F$506)*(IF('Gastos com Pessoal'!$AE$7:$AE$506&lt;=K$3,1,0))*OFFSET('Gastos com Pessoal'!$H$6,1,MATCH(5&amp;$B31,'Gastos com Pessoal'!$I$532:$AJ$532&amp;'Gastos com Pessoal'!$I$6:$AJ$6,0),500,1)),0)
+_xlfn.IFNA(SUM((K$3&gt;='Gastos com Pessoal'!$E$513:$E$522)*(K$3&lt;='Gastos com Pessoal'!$F$513:$F$522)*(IF('Gastos com Pessoal'!$G$513:$G$522&lt;=K$3,1,0))*OFFSET('Gastos com Pessoal'!$H$512,1,MATCH(1&amp;$B31,'Gastos com Pessoal'!$I$532:$AJ$532&amp;'Gastos com Pessoal'!$I$512:$AJ$512,0),10,1)),0)
+_xlfn.IFNA(SUM((K$3&gt;='Gastos com Pessoal'!$E$513:$E$522)*(K$3&lt;='Gastos com Pessoal'!$F$513:$F$522)*(IF('Gastos com Pessoal'!$M$513:$M$522&lt;=K$3,1,0))*OFFSET('Gastos com Pessoal'!$H$512,1,MATCH(2&amp;$B31,'Gastos com Pessoal'!$I$532:$AJ$532&amp;'Gastos com Pessoal'!$I$512:$AJ$512,0),10,1)),0)
+_xlfn.IFNA(SUM((K$3&gt;='Gastos com Pessoal'!$E$513:$E$522)*(K$3&lt;='Gastos com Pessoal'!$F$513:$F$522)*(IF('Gastos com Pessoal'!$S$513:$S$522&lt;=K$3,1,0))*OFFSET('Gastos com Pessoal'!$H$512,1,MATCH(3&amp;$B31,'Gastos com Pessoal'!$I$532:$AJ$532&amp;'Gastos com Pessoal'!$I$512:$AJ$512,0),10,1)),0)
+_xlfn.IFNA(SUM((K$3&gt;='Gastos com Pessoal'!$E$513:$E$522)*(K$3&lt;='Gastos com Pessoal'!$F$513:$F$522)*(IF('Gastos com Pessoal'!$Y$513:$Y$522&lt;=K$3,1,0))*OFFSET('Gastos com Pessoal'!$H$512,1,MATCH(4&amp;$B31,'Gastos com Pessoal'!$I$532:$AJ$532&amp;'Gastos com Pessoal'!$I$512:$AJ$512,0),10,1)),0)
+_xlfn.IFNA(SUM((K$3&gt;='Gastos com Pessoal'!$E$513:$E$522)*(K$3&lt;='Gastos com Pessoal'!$F$513:$F$522)*(IF('Gastos com Pessoal'!$AE$513:$AE$522&lt;=K$3,1,0))*OFFSET('Gastos com Pessoal'!$H$512,1,MATCH(5&amp;$B31,'Gastos com Pessoal'!$I$532:$AJ$532&amp;'Gastos com Pessoal'!$I$512:$AJ$512,0),10,1)),0)</f>
        <v>2000</v>
      </c>
      <c r="L31" s="32">
        <f t="array" aca="1" ref="L31" ca="1">_xlfn.IFNA(SUM((L$3&gt;='Gastos com Pessoal'!$E$7:$E$506)*(L$3&lt;='Gastos com Pessoal'!$F$7:$F$506)*OFFSET('Encargos e Benefícios'!$D$5,1,MATCH($B31,'Encargos e Benefícios'!$E$5:$AB$5,0),500,1)),0)
+_xlfn.IFNA(SUM((L$3&gt;='Gastos com Pessoal'!$E$513:$E$522)*(L$3&lt;='Gastos com Pessoal'!$F$513:$F$522)*OFFSET('Encargos e Benefícios'!$D$511,1,MATCH($B31,'Encargos e Benefícios'!$E$511:$AB$511,0),10,1)),0)
+_xlfn.IFNA(SUM((L$3&gt;='Gastos com Pessoal'!$E$7:$E$506)*(L$3&lt;='Gastos com Pessoal'!$F$7:$F$506)*(IF('Gastos com Pessoal'!$G$7:$G$506&lt;=L$3,1,0))*OFFSET('Gastos com Pessoal'!$H$6,1,MATCH(1&amp;$B31,'Gastos com Pessoal'!$I$532:$AJ$532&amp;'Gastos com Pessoal'!$I$6:$AJ$6,0),500,1)),0)
+_xlfn.IFNA(SUM((L$3&gt;='Gastos com Pessoal'!$E$7:$E$506)*(L$3&lt;='Gastos com Pessoal'!$F$7:$F$506)*(IF('Gastos com Pessoal'!$M$7:$M$506&lt;=L$3,1,0))*OFFSET('Gastos com Pessoal'!$H$6,1,MATCH(2&amp;$B31,'Gastos com Pessoal'!$I$532:$AJ$532&amp;'Gastos com Pessoal'!$I$6:$AJ$6,0),500,1)),0)
+_xlfn.IFNA(SUM((L$3&gt;='Gastos com Pessoal'!$E$7:$E$506)*(L$3&lt;='Gastos com Pessoal'!$F$7:$F$506)*(IF('Gastos com Pessoal'!$S$7:$S$506&lt;=L$3,1,0))*OFFSET('Gastos com Pessoal'!$H$6,1,MATCH(3&amp;$B31,'Gastos com Pessoal'!$I$532:$AJ$532&amp;'Gastos com Pessoal'!$I$6:$AJ$6,0),500,1)),0)
+_xlfn.IFNA(SUM((L$3&gt;='Gastos com Pessoal'!$E$7:$E$506)*(L$3&lt;='Gastos com Pessoal'!$F$7:$F$506)*(IF('Gastos com Pessoal'!$Y$7:$Y$506&lt;=L$3,1,0))*OFFSET('Gastos com Pessoal'!$H$6,1,MATCH(4&amp;$B31,'Gastos com Pessoal'!$I$532:$AJ$532&amp;'Gastos com Pessoal'!$I$6:$AJ$6,0),500,1)),0)
+_xlfn.IFNA(SUM((L$3&gt;='Gastos com Pessoal'!$E$7:$E$506)*(L$3&lt;='Gastos com Pessoal'!$F$7:$F$506)*(IF('Gastos com Pessoal'!$AE$7:$AE$506&lt;=L$3,1,0))*OFFSET('Gastos com Pessoal'!$H$6,1,MATCH(5&amp;$B31,'Gastos com Pessoal'!$I$532:$AJ$532&amp;'Gastos com Pessoal'!$I$6:$AJ$6,0),500,1)),0)
+_xlfn.IFNA(SUM((L$3&gt;='Gastos com Pessoal'!$E$513:$E$522)*(L$3&lt;='Gastos com Pessoal'!$F$513:$F$522)*(IF('Gastos com Pessoal'!$G$513:$G$522&lt;=L$3,1,0))*OFFSET('Gastos com Pessoal'!$H$512,1,MATCH(1&amp;$B31,'Gastos com Pessoal'!$I$532:$AJ$532&amp;'Gastos com Pessoal'!$I$512:$AJ$512,0),10,1)),0)
+_xlfn.IFNA(SUM((L$3&gt;='Gastos com Pessoal'!$E$513:$E$522)*(L$3&lt;='Gastos com Pessoal'!$F$513:$F$522)*(IF('Gastos com Pessoal'!$M$513:$M$522&lt;=L$3,1,0))*OFFSET('Gastos com Pessoal'!$H$512,1,MATCH(2&amp;$B31,'Gastos com Pessoal'!$I$532:$AJ$532&amp;'Gastos com Pessoal'!$I$512:$AJ$512,0),10,1)),0)
+_xlfn.IFNA(SUM((L$3&gt;='Gastos com Pessoal'!$E$513:$E$522)*(L$3&lt;='Gastos com Pessoal'!$F$513:$F$522)*(IF('Gastos com Pessoal'!$S$513:$S$522&lt;=L$3,1,0))*OFFSET('Gastos com Pessoal'!$H$512,1,MATCH(3&amp;$B31,'Gastos com Pessoal'!$I$532:$AJ$532&amp;'Gastos com Pessoal'!$I$512:$AJ$512,0),10,1)),0)
+_xlfn.IFNA(SUM((L$3&gt;='Gastos com Pessoal'!$E$513:$E$522)*(L$3&lt;='Gastos com Pessoal'!$F$513:$F$522)*(IF('Gastos com Pessoal'!$Y$513:$Y$522&lt;=L$3,1,0))*OFFSET('Gastos com Pessoal'!$H$512,1,MATCH(4&amp;$B31,'Gastos com Pessoal'!$I$532:$AJ$532&amp;'Gastos com Pessoal'!$I$512:$AJ$512,0),10,1)),0)
+_xlfn.IFNA(SUM((L$3&gt;='Gastos com Pessoal'!$E$513:$E$522)*(L$3&lt;='Gastos com Pessoal'!$F$513:$F$522)*(IF('Gastos com Pessoal'!$AE$513:$AE$522&lt;=L$3,1,0))*OFFSET('Gastos com Pessoal'!$H$512,1,MATCH(5&amp;$B31,'Gastos com Pessoal'!$I$532:$AJ$532&amp;'Gastos com Pessoal'!$I$512:$AJ$512,0),10,1)),0)</f>
        <v>2000</v>
      </c>
      <c r="M31" s="32">
        <f t="array" aca="1" ref="M31" ca="1">_xlfn.IFNA(SUM((M$3&gt;='Gastos com Pessoal'!$E$7:$E$506)*(M$3&lt;='Gastos com Pessoal'!$F$7:$F$506)*OFFSET('Encargos e Benefícios'!$D$5,1,MATCH($B31,'Encargos e Benefícios'!$E$5:$AB$5,0),500,1)),0)
+_xlfn.IFNA(SUM((M$3&gt;='Gastos com Pessoal'!$E$513:$E$522)*(M$3&lt;='Gastos com Pessoal'!$F$513:$F$522)*OFFSET('Encargos e Benefícios'!$D$511,1,MATCH($B31,'Encargos e Benefícios'!$E$511:$AB$511,0),10,1)),0)
+_xlfn.IFNA(SUM((M$3&gt;='Gastos com Pessoal'!$E$7:$E$506)*(M$3&lt;='Gastos com Pessoal'!$F$7:$F$506)*(IF('Gastos com Pessoal'!$G$7:$G$506&lt;=M$3,1,0))*OFFSET('Gastos com Pessoal'!$H$6,1,MATCH(1&amp;$B31,'Gastos com Pessoal'!$I$532:$AJ$532&amp;'Gastos com Pessoal'!$I$6:$AJ$6,0),500,1)),0)
+_xlfn.IFNA(SUM((M$3&gt;='Gastos com Pessoal'!$E$7:$E$506)*(M$3&lt;='Gastos com Pessoal'!$F$7:$F$506)*(IF('Gastos com Pessoal'!$M$7:$M$506&lt;=M$3,1,0))*OFFSET('Gastos com Pessoal'!$H$6,1,MATCH(2&amp;$B31,'Gastos com Pessoal'!$I$532:$AJ$532&amp;'Gastos com Pessoal'!$I$6:$AJ$6,0),500,1)),0)
+_xlfn.IFNA(SUM((M$3&gt;='Gastos com Pessoal'!$E$7:$E$506)*(M$3&lt;='Gastos com Pessoal'!$F$7:$F$506)*(IF('Gastos com Pessoal'!$S$7:$S$506&lt;=M$3,1,0))*OFFSET('Gastos com Pessoal'!$H$6,1,MATCH(3&amp;$B31,'Gastos com Pessoal'!$I$532:$AJ$532&amp;'Gastos com Pessoal'!$I$6:$AJ$6,0),500,1)),0)
+_xlfn.IFNA(SUM((M$3&gt;='Gastos com Pessoal'!$E$7:$E$506)*(M$3&lt;='Gastos com Pessoal'!$F$7:$F$506)*(IF('Gastos com Pessoal'!$Y$7:$Y$506&lt;=M$3,1,0))*OFFSET('Gastos com Pessoal'!$H$6,1,MATCH(4&amp;$B31,'Gastos com Pessoal'!$I$532:$AJ$532&amp;'Gastos com Pessoal'!$I$6:$AJ$6,0),500,1)),0)
+_xlfn.IFNA(SUM((M$3&gt;='Gastos com Pessoal'!$E$7:$E$506)*(M$3&lt;='Gastos com Pessoal'!$F$7:$F$506)*(IF('Gastos com Pessoal'!$AE$7:$AE$506&lt;=M$3,1,0))*OFFSET('Gastos com Pessoal'!$H$6,1,MATCH(5&amp;$B31,'Gastos com Pessoal'!$I$532:$AJ$532&amp;'Gastos com Pessoal'!$I$6:$AJ$6,0),500,1)),0)
+_xlfn.IFNA(SUM((M$3&gt;='Gastos com Pessoal'!$E$513:$E$522)*(M$3&lt;='Gastos com Pessoal'!$F$513:$F$522)*(IF('Gastos com Pessoal'!$G$513:$G$522&lt;=M$3,1,0))*OFFSET('Gastos com Pessoal'!$H$512,1,MATCH(1&amp;$B31,'Gastos com Pessoal'!$I$532:$AJ$532&amp;'Gastos com Pessoal'!$I$512:$AJ$512,0),10,1)),0)
+_xlfn.IFNA(SUM((M$3&gt;='Gastos com Pessoal'!$E$513:$E$522)*(M$3&lt;='Gastos com Pessoal'!$F$513:$F$522)*(IF('Gastos com Pessoal'!$M$513:$M$522&lt;=M$3,1,0))*OFFSET('Gastos com Pessoal'!$H$512,1,MATCH(2&amp;$B31,'Gastos com Pessoal'!$I$532:$AJ$532&amp;'Gastos com Pessoal'!$I$512:$AJ$512,0),10,1)),0)
+_xlfn.IFNA(SUM((M$3&gt;='Gastos com Pessoal'!$E$513:$E$522)*(M$3&lt;='Gastos com Pessoal'!$F$513:$F$522)*(IF('Gastos com Pessoal'!$S$513:$S$522&lt;=M$3,1,0))*OFFSET('Gastos com Pessoal'!$H$512,1,MATCH(3&amp;$B31,'Gastos com Pessoal'!$I$532:$AJ$532&amp;'Gastos com Pessoal'!$I$512:$AJ$512,0),10,1)),0)
+_xlfn.IFNA(SUM((M$3&gt;='Gastos com Pessoal'!$E$513:$E$522)*(M$3&lt;='Gastos com Pessoal'!$F$513:$F$522)*(IF('Gastos com Pessoal'!$Y$513:$Y$522&lt;=M$3,1,0))*OFFSET('Gastos com Pessoal'!$H$512,1,MATCH(4&amp;$B31,'Gastos com Pessoal'!$I$532:$AJ$532&amp;'Gastos com Pessoal'!$I$512:$AJ$512,0),10,1)),0)
+_xlfn.IFNA(SUM((M$3&gt;='Gastos com Pessoal'!$E$513:$E$522)*(M$3&lt;='Gastos com Pessoal'!$F$513:$F$522)*(IF('Gastos com Pessoal'!$AE$513:$AE$522&lt;=M$3,1,0))*OFFSET('Gastos com Pessoal'!$H$512,1,MATCH(5&amp;$B31,'Gastos com Pessoal'!$I$532:$AJ$532&amp;'Gastos com Pessoal'!$I$512:$AJ$512,0),10,1)),0)</f>
        <v>2000</v>
      </c>
      <c r="N31" s="32">
        <f t="array" aca="1" ref="N31" ca="1">_xlfn.IFNA(SUM((N$3&gt;='Gastos com Pessoal'!$E$7:$E$506)*(N$3&lt;='Gastos com Pessoal'!$F$7:$F$506)*OFFSET('Encargos e Benefícios'!$D$5,1,MATCH($B31,'Encargos e Benefícios'!$E$5:$AB$5,0),500,1)),0)
+_xlfn.IFNA(SUM((N$3&gt;='Gastos com Pessoal'!$E$513:$E$522)*(N$3&lt;='Gastos com Pessoal'!$F$513:$F$522)*OFFSET('Encargos e Benefícios'!$D$511,1,MATCH($B31,'Encargos e Benefícios'!$E$511:$AB$511,0),10,1)),0)
+_xlfn.IFNA(SUM((N$3&gt;='Gastos com Pessoal'!$E$7:$E$506)*(N$3&lt;='Gastos com Pessoal'!$F$7:$F$506)*(IF('Gastos com Pessoal'!$G$7:$G$506&lt;=N$3,1,0))*OFFSET('Gastos com Pessoal'!$H$6,1,MATCH(1&amp;$B31,'Gastos com Pessoal'!$I$532:$AJ$532&amp;'Gastos com Pessoal'!$I$6:$AJ$6,0),500,1)),0)
+_xlfn.IFNA(SUM((N$3&gt;='Gastos com Pessoal'!$E$7:$E$506)*(N$3&lt;='Gastos com Pessoal'!$F$7:$F$506)*(IF('Gastos com Pessoal'!$M$7:$M$506&lt;=N$3,1,0))*OFFSET('Gastos com Pessoal'!$H$6,1,MATCH(2&amp;$B31,'Gastos com Pessoal'!$I$532:$AJ$532&amp;'Gastos com Pessoal'!$I$6:$AJ$6,0),500,1)),0)
+_xlfn.IFNA(SUM((N$3&gt;='Gastos com Pessoal'!$E$7:$E$506)*(N$3&lt;='Gastos com Pessoal'!$F$7:$F$506)*(IF('Gastos com Pessoal'!$S$7:$S$506&lt;=N$3,1,0))*OFFSET('Gastos com Pessoal'!$H$6,1,MATCH(3&amp;$B31,'Gastos com Pessoal'!$I$532:$AJ$532&amp;'Gastos com Pessoal'!$I$6:$AJ$6,0),500,1)),0)
+_xlfn.IFNA(SUM((N$3&gt;='Gastos com Pessoal'!$E$7:$E$506)*(N$3&lt;='Gastos com Pessoal'!$F$7:$F$506)*(IF('Gastos com Pessoal'!$Y$7:$Y$506&lt;=N$3,1,0))*OFFSET('Gastos com Pessoal'!$H$6,1,MATCH(4&amp;$B31,'Gastos com Pessoal'!$I$532:$AJ$532&amp;'Gastos com Pessoal'!$I$6:$AJ$6,0),500,1)),0)
+_xlfn.IFNA(SUM((N$3&gt;='Gastos com Pessoal'!$E$7:$E$506)*(N$3&lt;='Gastos com Pessoal'!$F$7:$F$506)*(IF('Gastos com Pessoal'!$AE$7:$AE$506&lt;=N$3,1,0))*OFFSET('Gastos com Pessoal'!$H$6,1,MATCH(5&amp;$B31,'Gastos com Pessoal'!$I$532:$AJ$532&amp;'Gastos com Pessoal'!$I$6:$AJ$6,0),500,1)),0)
+_xlfn.IFNA(SUM((N$3&gt;='Gastos com Pessoal'!$E$513:$E$522)*(N$3&lt;='Gastos com Pessoal'!$F$513:$F$522)*(IF('Gastos com Pessoal'!$G$513:$G$522&lt;=N$3,1,0))*OFFSET('Gastos com Pessoal'!$H$512,1,MATCH(1&amp;$B31,'Gastos com Pessoal'!$I$532:$AJ$532&amp;'Gastos com Pessoal'!$I$512:$AJ$512,0),10,1)),0)
+_xlfn.IFNA(SUM((N$3&gt;='Gastos com Pessoal'!$E$513:$E$522)*(N$3&lt;='Gastos com Pessoal'!$F$513:$F$522)*(IF('Gastos com Pessoal'!$M$513:$M$522&lt;=N$3,1,0))*OFFSET('Gastos com Pessoal'!$H$512,1,MATCH(2&amp;$B31,'Gastos com Pessoal'!$I$532:$AJ$532&amp;'Gastos com Pessoal'!$I$512:$AJ$512,0),10,1)),0)
+_xlfn.IFNA(SUM((N$3&gt;='Gastos com Pessoal'!$E$513:$E$522)*(N$3&lt;='Gastos com Pessoal'!$F$513:$F$522)*(IF('Gastos com Pessoal'!$S$513:$S$522&lt;=N$3,1,0))*OFFSET('Gastos com Pessoal'!$H$512,1,MATCH(3&amp;$B31,'Gastos com Pessoal'!$I$532:$AJ$532&amp;'Gastos com Pessoal'!$I$512:$AJ$512,0),10,1)),0)
+_xlfn.IFNA(SUM((N$3&gt;='Gastos com Pessoal'!$E$513:$E$522)*(N$3&lt;='Gastos com Pessoal'!$F$513:$F$522)*(IF('Gastos com Pessoal'!$Y$513:$Y$522&lt;=N$3,1,0))*OFFSET('Gastos com Pessoal'!$H$512,1,MATCH(4&amp;$B31,'Gastos com Pessoal'!$I$532:$AJ$532&amp;'Gastos com Pessoal'!$I$512:$AJ$512,0),10,1)),0)
+_xlfn.IFNA(SUM((N$3&gt;='Gastos com Pessoal'!$E$513:$E$522)*(N$3&lt;='Gastos com Pessoal'!$F$513:$F$522)*(IF('Gastos com Pessoal'!$AE$513:$AE$522&lt;=N$3,1,0))*OFFSET('Gastos com Pessoal'!$H$512,1,MATCH(5&amp;$B31,'Gastos com Pessoal'!$I$532:$AJ$532&amp;'Gastos com Pessoal'!$I$512:$AJ$512,0),10,1)),0)</f>
        <v>2400</v>
      </c>
      <c r="O31" s="32">
        <f t="array" aca="1" ref="O31" ca="1">_xlfn.IFNA(SUM((O$3&gt;='Gastos com Pessoal'!$E$7:$E$506)*(O$3&lt;='Gastos com Pessoal'!$F$7:$F$506)*OFFSET('Encargos e Benefícios'!$D$5,1,MATCH($B31,'Encargos e Benefícios'!$E$5:$AB$5,0),500,1)),0)
+_xlfn.IFNA(SUM((O$3&gt;='Gastos com Pessoal'!$E$513:$E$522)*(O$3&lt;='Gastos com Pessoal'!$F$513:$F$522)*OFFSET('Encargos e Benefícios'!$D$511,1,MATCH($B31,'Encargos e Benefícios'!$E$511:$AB$511,0),10,1)),0)
+_xlfn.IFNA(SUM((O$3&gt;='Gastos com Pessoal'!$E$7:$E$506)*(O$3&lt;='Gastos com Pessoal'!$F$7:$F$506)*(IF('Gastos com Pessoal'!$G$7:$G$506&lt;=O$3,1,0))*OFFSET('Gastos com Pessoal'!$H$6,1,MATCH(1&amp;$B31,'Gastos com Pessoal'!$I$532:$AJ$532&amp;'Gastos com Pessoal'!$I$6:$AJ$6,0),500,1)),0)
+_xlfn.IFNA(SUM((O$3&gt;='Gastos com Pessoal'!$E$7:$E$506)*(O$3&lt;='Gastos com Pessoal'!$F$7:$F$506)*(IF('Gastos com Pessoal'!$M$7:$M$506&lt;=O$3,1,0))*OFFSET('Gastos com Pessoal'!$H$6,1,MATCH(2&amp;$B31,'Gastos com Pessoal'!$I$532:$AJ$532&amp;'Gastos com Pessoal'!$I$6:$AJ$6,0),500,1)),0)
+_xlfn.IFNA(SUM((O$3&gt;='Gastos com Pessoal'!$E$7:$E$506)*(O$3&lt;='Gastos com Pessoal'!$F$7:$F$506)*(IF('Gastos com Pessoal'!$S$7:$S$506&lt;=O$3,1,0))*OFFSET('Gastos com Pessoal'!$H$6,1,MATCH(3&amp;$B31,'Gastos com Pessoal'!$I$532:$AJ$532&amp;'Gastos com Pessoal'!$I$6:$AJ$6,0),500,1)),0)
+_xlfn.IFNA(SUM((O$3&gt;='Gastos com Pessoal'!$E$7:$E$506)*(O$3&lt;='Gastos com Pessoal'!$F$7:$F$506)*(IF('Gastos com Pessoal'!$Y$7:$Y$506&lt;=O$3,1,0))*OFFSET('Gastos com Pessoal'!$H$6,1,MATCH(4&amp;$B31,'Gastos com Pessoal'!$I$532:$AJ$532&amp;'Gastos com Pessoal'!$I$6:$AJ$6,0),500,1)),0)
+_xlfn.IFNA(SUM((O$3&gt;='Gastos com Pessoal'!$E$7:$E$506)*(O$3&lt;='Gastos com Pessoal'!$F$7:$F$506)*(IF('Gastos com Pessoal'!$AE$7:$AE$506&lt;=O$3,1,0))*OFFSET('Gastos com Pessoal'!$H$6,1,MATCH(5&amp;$B31,'Gastos com Pessoal'!$I$532:$AJ$532&amp;'Gastos com Pessoal'!$I$6:$AJ$6,0),500,1)),0)
+_xlfn.IFNA(SUM((O$3&gt;='Gastos com Pessoal'!$E$513:$E$522)*(O$3&lt;='Gastos com Pessoal'!$F$513:$F$522)*(IF('Gastos com Pessoal'!$G$513:$G$522&lt;=O$3,1,0))*OFFSET('Gastos com Pessoal'!$H$512,1,MATCH(1&amp;$B31,'Gastos com Pessoal'!$I$532:$AJ$532&amp;'Gastos com Pessoal'!$I$512:$AJ$512,0),10,1)),0)
+_xlfn.IFNA(SUM((O$3&gt;='Gastos com Pessoal'!$E$513:$E$522)*(O$3&lt;='Gastos com Pessoal'!$F$513:$F$522)*(IF('Gastos com Pessoal'!$M$513:$M$522&lt;=O$3,1,0))*OFFSET('Gastos com Pessoal'!$H$512,1,MATCH(2&amp;$B31,'Gastos com Pessoal'!$I$532:$AJ$532&amp;'Gastos com Pessoal'!$I$512:$AJ$512,0),10,1)),0)
+_xlfn.IFNA(SUM((O$3&gt;='Gastos com Pessoal'!$E$513:$E$522)*(O$3&lt;='Gastos com Pessoal'!$F$513:$F$522)*(IF('Gastos com Pessoal'!$S$513:$S$522&lt;=O$3,1,0))*OFFSET('Gastos com Pessoal'!$H$512,1,MATCH(3&amp;$B31,'Gastos com Pessoal'!$I$532:$AJ$532&amp;'Gastos com Pessoal'!$I$512:$AJ$512,0),10,1)),0)
+_xlfn.IFNA(SUM((O$3&gt;='Gastos com Pessoal'!$E$513:$E$522)*(O$3&lt;='Gastos com Pessoal'!$F$513:$F$522)*(IF('Gastos com Pessoal'!$Y$513:$Y$522&lt;=O$3,1,0))*OFFSET('Gastos com Pessoal'!$H$512,1,MATCH(4&amp;$B31,'Gastos com Pessoal'!$I$532:$AJ$532&amp;'Gastos com Pessoal'!$I$512:$AJ$512,0),10,1)),0)
+_xlfn.IFNA(SUM((O$3&gt;='Gastos com Pessoal'!$E$513:$E$522)*(O$3&lt;='Gastos com Pessoal'!$F$513:$F$522)*(IF('Gastos com Pessoal'!$AE$513:$AE$522&lt;=O$3,1,0))*OFFSET('Gastos com Pessoal'!$H$512,1,MATCH(5&amp;$B31,'Gastos com Pessoal'!$I$532:$AJ$532&amp;'Gastos com Pessoal'!$I$512:$AJ$512,0),10,1)),0)</f>
        <v>2400</v>
      </c>
      <c r="P31" s="32">
        <f t="array" aca="1" ref="P31" ca="1">_xlfn.IFNA(SUM((P$3&gt;='Gastos com Pessoal'!$E$7:$E$506)*(P$3&lt;='Gastos com Pessoal'!$F$7:$F$506)*OFFSET('Encargos e Benefícios'!$D$5,1,MATCH($B31,'Encargos e Benefícios'!$E$5:$AB$5,0),500,1)),0)
+_xlfn.IFNA(SUM((P$3&gt;='Gastos com Pessoal'!$E$513:$E$522)*(P$3&lt;='Gastos com Pessoal'!$F$513:$F$522)*OFFSET('Encargos e Benefícios'!$D$511,1,MATCH($B31,'Encargos e Benefícios'!$E$511:$AB$511,0),10,1)),0)
+_xlfn.IFNA(SUM((P$3&gt;='Gastos com Pessoal'!$E$7:$E$506)*(P$3&lt;='Gastos com Pessoal'!$F$7:$F$506)*(IF('Gastos com Pessoal'!$G$7:$G$506&lt;=P$3,1,0))*OFFSET('Gastos com Pessoal'!$H$6,1,MATCH(1&amp;$B31,'Gastos com Pessoal'!$I$532:$AJ$532&amp;'Gastos com Pessoal'!$I$6:$AJ$6,0),500,1)),0)
+_xlfn.IFNA(SUM((P$3&gt;='Gastos com Pessoal'!$E$7:$E$506)*(P$3&lt;='Gastos com Pessoal'!$F$7:$F$506)*(IF('Gastos com Pessoal'!$M$7:$M$506&lt;=P$3,1,0))*OFFSET('Gastos com Pessoal'!$H$6,1,MATCH(2&amp;$B31,'Gastos com Pessoal'!$I$532:$AJ$532&amp;'Gastos com Pessoal'!$I$6:$AJ$6,0),500,1)),0)
+_xlfn.IFNA(SUM((P$3&gt;='Gastos com Pessoal'!$E$7:$E$506)*(P$3&lt;='Gastos com Pessoal'!$F$7:$F$506)*(IF('Gastos com Pessoal'!$S$7:$S$506&lt;=P$3,1,0))*OFFSET('Gastos com Pessoal'!$H$6,1,MATCH(3&amp;$B31,'Gastos com Pessoal'!$I$532:$AJ$532&amp;'Gastos com Pessoal'!$I$6:$AJ$6,0),500,1)),0)
+_xlfn.IFNA(SUM((P$3&gt;='Gastos com Pessoal'!$E$7:$E$506)*(P$3&lt;='Gastos com Pessoal'!$F$7:$F$506)*(IF('Gastos com Pessoal'!$Y$7:$Y$506&lt;=P$3,1,0))*OFFSET('Gastos com Pessoal'!$H$6,1,MATCH(4&amp;$B31,'Gastos com Pessoal'!$I$532:$AJ$532&amp;'Gastos com Pessoal'!$I$6:$AJ$6,0),500,1)),0)
+_xlfn.IFNA(SUM((P$3&gt;='Gastos com Pessoal'!$E$7:$E$506)*(P$3&lt;='Gastos com Pessoal'!$F$7:$F$506)*(IF('Gastos com Pessoal'!$AE$7:$AE$506&lt;=P$3,1,0))*OFFSET('Gastos com Pessoal'!$H$6,1,MATCH(5&amp;$B31,'Gastos com Pessoal'!$I$532:$AJ$532&amp;'Gastos com Pessoal'!$I$6:$AJ$6,0),500,1)),0)
+_xlfn.IFNA(SUM((P$3&gt;='Gastos com Pessoal'!$E$513:$E$522)*(P$3&lt;='Gastos com Pessoal'!$F$513:$F$522)*(IF('Gastos com Pessoal'!$G$513:$G$522&lt;=P$3,1,0))*OFFSET('Gastos com Pessoal'!$H$512,1,MATCH(1&amp;$B31,'Gastos com Pessoal'!$I$532:$AJ$532&amp;'Gastos com Pessoal'!$I$512:$AJ$512,0),10,1)),0)
+_xlfn.IFNA(SUM((P$3&gt;='Gastos com Pessoal'!$E$513:$E$522)*(P$3&lt;='Gastos com Pessoal'!$F$513:$F$522)*(IF('Gastos com Pessoal'!$M$513:$M$522&lt;=P$3,1,0))*OFFSET('Gastos com Pessoal'!$H$512,1,MATCH(2&amp;$B31,'Gastos com Pessoal'!$I$532:$AJ$532&amp;'Gastos com Pessoal'!$I$512:$AJ$512,0),10,1)),0)
+_xlfn.IFNA(SUM((P$3&gt;='Gastos com Pessoal'!$E$513:$E$522)*(P$3&lt;='Gastos com Pessoal'!$F$513:$F$522)*(IF('Gastos com Pessoal'!$S$513:$S$522&lt;=P$3,1,0))*OFFSET('Gastos com Pessoal'!$H$512,1,MATCH(3&amp;$B31,'Gastos com Pessoal'!$I$532:$AJ$532&amp;'Gastos com Pessoal'!$I$512:$AJ$512,0),10,1)),0)
+_xlfn.IFNA(SUM((P$3&gt;='Gastos com Pessoal'!$E$513:$E$522)*(P$3&lt;='Gastos com Pessoal'!$F$513:$F$522)*(IF('Gastos com Pessoal'!$Y$513:$Y$522&lt;=P$3,1,0))*OFFSET('Gastos com Pessoal'!$H$512,1,MATCH(4&amp;$B31,'Gastos com Pessoal'!$I$532:$AJ$532&amp;'Gastos com Pessoal'!$I$512:$AJ$512,0),10,1)),0)
+_xlfn.IFNA(SUM((P$3&gt;='Gastos com Pessoal'!$E$513:$E$522)*(P$3&lt;='Gastos com Pessoal'!$F$513:$F$522)*(IF('Gastos com Pessoal'!$AE$513:$AE$522&lt;=P$3,1,0))*OFFSET('Gastos com Pessoal'!$H$512,1,MATCH(5&amp;$B31,'Gastos com Pessoal'!$I$532:$AJ$532&amp;'Gastos com Pessoal'!$I$512:$AJ$512,0),10,1)),0)</f>
        <v>2400</v>
      </c>
      <c r="Q31" s="32">
        <f t="array" aca="1" ref="Q31" ca="1">_xlfn.IFNA(SUM((Q$3&gt;='Gastos com Pessoal'!$E$7:$E$506)*(Q$3&lt;='Gastos com Pessoal'!$F$7:$F$506)*OFFSET('Encargos e Benefícios'!$D$5,1,MATCH($B31,'Encargos e Benefícios'!$E$5:$AB$5,0),500,1)),0)
+_xlfn.IFNA(SUM((Q$3&gt;='Gastos com Pessoal'!$E$513:$E$522)*(Q$3&lt;='Gastos com Pessoal'!$F$513:$F$522)*OFFSET('Encargos e Benefícios'!$D$511,1,MATCH($B31,'Encargos e Benefícios'!$E$511:$AB$511,0),10,1)),0)
+_xlfn.IFNA(SUM((Q$3&gt;='Gastos com Pessoal'!$E$7:$E$506)*(Q$3&lt;='Gastos com Pessoal'!$F$7:$F$506)*(IF('Gastos com Pessoal'!$G$7:$G$506&lt;=Q$3,1,0))*OFFSET('Gastos com Pessoal'!$H$6,1,MATCH(1&amp;$B31,'Gastos com Pessoal'!$I$532:$AJ$532&amp;'Gastos com Pessoal'!$I$6:$AJ$6,0),500,1)),0)
+_xlfn.IFNA(SUM((Q$3&gt;='Gastos com Pessoal'!$E$7:$E$506)*(Q$3&lt;='Gastos com Pessoal'!$F$7:$F$506)*(IF('Gastos com Pessoal'!$M$7:$M$506&lt;=Q$3,1,0))*OFFSET('Gastos com Pessoal'!$H$6,1,MATCH(2&amp;$B31,'Gastos com Pessoal'!$I$532:$AJ$532&amp;'Gastos com Pessoal'!$I$6:$AJ$6,0),500,1)),0)
+_xlfn.IFNA(SUM((Q$3&gt;='Gastos com Pessoal'!$E$7:$E$506)*(Q$3&lt;='Gastos com Pessoal'!$F$7:$F$506)*(IF('Gastos com Pessoal'!$S$7:$S$506&lt;=Q$3,1,0))*OFFSET('Gastos com Pessoal'!$H$6,1,MATCH(3&amp;$B31,'Gastos com Pessoal'!$I$532:$AJ$532&amp;'Gastos com Pessoal'!$I$6:$AJ$6,0),500,1)),0)
+_xlfn.IFNA(SUM((Q$3&gt;='Gastos com Pessoal'!$E$7:$E$506)*(Q$3&lt;='Gastos com Pessoal'!$F$7:$F$506)*(IF('Gastos com Pessoal'!$Y$7:$Y$506&lt;=Q$3,1,0))*OFFSET('Gastos com Pessoal'!$H$6,1,MATCH(4&amp;$B31,'Gastos com Pessoal'!$I$532:$AJ$532&amp;'Gastos com Pessoal'!$I$6:$AJ$6,0),500,1)),0)
+_xlfn.IFNA(SUM((Q$3&gt;='Gastos com Pessoal'!$E$7:$E$506)*(Q$3&lt;='Gastos com Pessoal'!$F$7:$F$506)*(IF('Gastos com Pessoal'!$AE$7:$AE$506&lt;=Q$3,1,0))*OFFSET('Gastos com Pessoal'!$H$6,1,MATCH(5&amp;$B31,'Gastos com Pessoal'!$I$532:$AJ$532&amp;'Gastos com Pessoal'!$I$6:$AJ$6,0),500,1)),0)
+_xlfn.IFNA(SUM((Q$3&gt;='Gastos com Pessoal'!$E$513:$E$522)*(Q$3&lt;='Gastos com Pessoal'!$F$513:$F$522)*(IF('Gastos com Pessoal'!$G$513:$G$522&lt;=Q$3,1,0))*OFFSET('Gastos com Pessoal'!$H$512,1,MATCH(1&amp;$B31,'Gastos com Pessoal'!$I$532:$AJ$532&amp;'Gastos com Pessoal'!$I$512:$AJ$512,0),10,1)),0)
+_xlfn.IFNA(SUM((Q$3&gt;='Gastos com Pessoal'!$E$513:$E$522)*(Q$3&lt;='Gastos com Pessoal'!$F$513:$F$522)*(IF('Gastos com Pessoal'!$M$513:$M$522&lt;=Q$3,1,0))*OFFSET('Gastos com Pessoal'!$H$512,1,MATCH(2&amp;$B31,'Gastos com Pessoal'!$I$532:$AJ$532&amp;'Gastos com Pessoal'!$I$512:$AJ$512,0),10,1)),0)
+_xlfn.IFNA(SUM((Q$3&gt;='Gastos com Pessoal'!$E$513:$E$522)*(Q$3&lt;='Gastos com Pessoal'!$F$513:$F$522)*(IF('Gastos com Pessoal'!$S$513:$S$522&lt;=Q$3,1,0))*OFFSET('Gastos com Pessoal'!$H$512,1,MATCH(3&amp;$B31,'Gastos com Pessoal'!$I$532:$AJ$532&amp;'Gastos com Pessoal'!$I$512:$AJ$512,0),10,1)),0)
+_xlfn.IFNA(SUM((Q$3&gt;='Gastos com Pessoal'!$E$513:$E$522)*(Q$3&lt;='Gastos com Pessoal'!$F$513:$F$522)*(IF('Gastos com Pessoal'!$Y$513:$Y$522&lt;=Q$3,1,0))*OFFSET('Gastos com Pessoal'!$H$512,1,MATCH(4&amp;$B31,'Gastos com Pessoal'!$I$532:$AJ$532&amp;'Gastos com Pessoal'!$I$512:$AJ$512,0),10,1)),0)
+_xlfn.IFNA(SUM((Q$3&gt;='Gastos com Pessoal'!$E$513:$E$522)*(Q$3&lt;='Gastos com Pessoal'!$F$513:$F$522)*(IF('Gastos com Pessoal'!$AE$513:$AE$522&lt;=Q$3,1,0))*OFFSET('Gastos com Pessoal'!$H$512,1,MATCH(5&amp;$B31,'Gastos com Pessoal'!$I$532:$AJ$532&amp;'Gastos com Pessoal'!$I$512:$AJ$512,0),10,1)),0)</f>
        <v>2400</v>
      </c>
      <c r="R31" s="32">
        <f t="array" aca="1" ref="R31" ca="1">_xlfn.IFNA(SUM((R$3&gt;='Gastos com Pessoal'!$E$7:$E$506)*(R$3&lt;='Gastos com Pessoal'!$F$7:$F$506)*OFFSET('Encargos e Benefícios'!$D$5,1,MATCH($B31,'Encargos e Benefícios'!$E$5:$AB$5,0),500,1)),0)
+_xlfn.IFNA(SUM((R$3&gt;='Gastos com Pessoal'!$E$513:$E$522)*(R$3&lt;='Gastos com Pessoal'!$F$513:$F$522)*OFFSET('Encargos e Benefícios'!$D$511,1,MATCH($B31,'Encargos e Benefícios'!$E$511:$AB$511,0),10,1)),0)
+_xlfn.IFNA(SUM((R$3&gt;='Gastos com Pessoal'!$E$7:$E$506)*(R$3&lt;='Gastos com Pessoal'!$F$7:$F$506)*(IF('Gastos com Pessoal'!$G$7:$G$506&lt;=R$3,1,0))*OFFSET('Gastos com Pessoal'!$H$6,1,MATCH(1&amp;$B31,'Gastos com Pessoal'!$I$532:$AJ$532&amp;'Gastos com Pessoal'!$I$6:$AJ$6,0),500,1)),0)
+_xlfn.IFNA(SUM((R$3&gt;='Gastos com Pessoal'!$E$7:$E$506)*(R$3&lt;='Gastos com Pessoal'!$F$7:$F$506)*(IF('Gastos com Pessoal'!$M$7:$M$506&lt;=R$3,1,0))*OFFSET('Gastos com Pessoal'!$H$6,1,MATCH(2&amp;$B31,'Gastos com Pessoal'!$I$532:$AJ$532&amp;'Gastos com Pessoal'!$I$6:$AJ$6,0),500,1)),0)
+_xlfn.IFNA(SUM((R$3&gt;='Gastos com Pessoal'!$E$7:$E$506)*(R$3&lt;='Gastos com Pessoal'!$F$7:$F$506)*(IF('Gastos com Pessoal'!$S$7:$S$506&lt;=R$3,1,0))*OFFSET('Gastos com Pessoal'!$H$6,1,MATCH(3&amp;$B31,'Gastos com Pessoal'!$I$532:$AJ$532&amp;'Gastos com Pessoal'!$I$6:$AJ$6,0),500,1)),0)
+_xlfn.IFNA(SUM((R$3&gt;='Gastos com Pessoal'!$E$7:$E$506)*(R$3&lt;='Gastos com Pessoal'!$F$7:$F$506)*(IF('Gastos com Pessoal'!$Y$7:$Y$506&lt;=R$3,1,0))*OFFSET('Gastos com Pessoal'!$H$6,1,MATCH(4&amp;$B31,'Gastos com Pessoal'!$I$532:$AJ$532&amp;'Gastos com Pessoal'!$I$6:$AJ$6,0),500,1)),0)
+_xlfn.IFNA(SUM((R$3&gt;='Gastos com Pessoal'!$E$7:$E$506)*(R$3&lt;='Gastos com Pessoal'!$F$7:$F$506)*(IF('Gastos com Pessoal'!$AE$7:$AE$506&lt;=R$3,1,0))*OFFSET('Gastos com Pessoal'!$H$6,1,MATCH(5&amp;$B31,'Gastos com Pessoal'!$I$532:$AJ$532&amp;'Gastos com Pessoal'!$I$6:$AJ$6,0),500,1)),0)
+_xlfn.IFNA(SUM((R$3&gt;='Gastos com Pessoal'!$E$513:$E$522)*(R$3&lt;='Gastos com Pessoal'!$F$513:$F$522)*(IF('Gastos com Pessoal'!$G$513:$G$522&lt;=R$3,1,0))*OFFSET('Gastos com Pessoal'!$H$512,1,MATCH(1&amp;$B31,'Gastos com Pessoal'!$I$532:$AJ$532&amp;'Gastos com Pessoal'!$I$512:$AJ$512,0),10,1)),0)
+_xlfn.IFNA(SUM((R$3&gt;='Gastos com Pessoal'!$E$513:$E$522)*(R$3&lt;='Gastos com Pessoal'!$F$513:$F$522)*(IF('Gastos com Pessoal'!$M$513:$M$522&lt;=R$3,1,0))*OFFSET('Gastos com Pessoal'!$H$512,1,MATCH(2&amp;$B31,'Gastos com Pessoal'!$I$532:$AJ$532&amp;'Gastos com Pessoal'!$I$512:$AJ$512,0),10,1)),0)
+_xlfn.IFNA(SUM((R$3&gt;='Gastos com Pessoal'!$E$513:$E$522)*(R$3&lt;='Gastos com Pessoal'!$F$513:$F$522)*(IF('Gastos com Pessoal'!$S$513:$S$522&lt;=R$3,1,0))*OFFSET('Gastos com Pessoal'!$H$512,1,MATCH(3&amp;$B31,'Gastos com Pessoal'!$I$532:$AJ$532&amp;'Gastos com Pessoal'!$I$512:$AJ$512,0),10,1)),0)
+_xlfn.IFNA(SUM((R$3&gt;='Gastos com Pessoal'!$E$513:$E$522)*(R$3&lt;='Gastos com Pessoal'!$F$513:$F$522)*(IF('Gastos com Pessoal'!$Y$513:$Y$522&lt;=R$3,1,0))*OFFSET('Gastos com Pessoal'!$H$512,1,MATCH(4&amp;$B31,'Gastos com Pessoal'!$I$532:$AJ$532&amp;'Gastos com Pessoal'!$I$512:$AJ$512,0),10,1)),0)
+_xlfn.IFNA(SUM((R$3&gt;='Gastos com Pessoal'!$E$513:$E$522)*(R$3&lt;='Gastos com Pessoal'!$F$513:$F$522)*(IF('Gastos com Pessoal'!$AE$513:$AE$522&lt;=R$3,1,0))*OFFSET('Gastos com Pessoal'!$H$512,1,MATCH(5&amp;$B31,'Gastos com Pessoal'!$I$532:$AJ$532&amp;'Gastos com Pessoal'!$I$512:$AJ$512,0),10,1)),0)</f>
        <v>2400</v>
      </c>
      <c r="S31" s="32">
        <f t="array" aca="1" ref="S31" ca="1">_xlfn.IFNA(SUM((S$3&gt;='Gastos com Pessoal'!$E$7:$E$506)*(S$3&lt;='Gastos com Pessoal'!$F$7:$F$506)*OFFSET('Encargos e Benefícios'!$D$5,1,MATCH($B31,'Encargos e Benefícios'!$E$5:$AB$5,0),500,1)),0)
+_xlfn.IFNA(SUM((S$3&gt;='Gastos com Pessoal'!$E$513:$E$522)*(S$3&lt;='Gastos com Pessoal'!$F$513:$F$522)*OFFSET('Encargos e Benefícios'!$D$511,1,MATCH($B31,'Encargos e Benefícios'!$E$511:$AB$511,0),10,1)),0)
+_xlfn.IFNA(SUM((S$3&gt;='Gastos com Pessoal'!$E$7:$E$506)*(S$3&lt;='Gastos com Pessoal'!$F$7:$F$506)*(IF('Gastos com Pessoal'!$G$7:$G$506&lt;=S$3,1,0))*OFFSET('Gastos com Pessoal'!$H$6,1,MATCH(1&amp;$B31,'Gastos com Pessoal'!$I$532:$AJ$532&amp;'Gastos com Pessoal'!$I$6:$AJ$6,0),500,1)),0)
+_xlfn.IFNA(SUM((S$3&gt;='Gastos com Pessoal'!$E$7:$E$506)*(S$3&lt;='Gastos com Pessoal'!$F$7:$F$506)*(IF('Gastos com Pessoal'!$M$7:$M$506&lt;=S$3,1,0))*OFFSET('Gastos com Pessoal'!$H$6,1,MATCH(2&amp;$B31,'Gastos com Pessoal'!$I$532:$AJ$532&amp;'Gastos com Pessoal'!$I$6:$AJ$6,0),500,1)),0)
+_xlfn.IFNA(SUM((S$3&gt;='Gastos com Pessoal'!$E$7:$E$506)*(S$3&lt;='Gastos com Pessoal'!$F$7:$F$506)*(IF('Gastos com Pessoal'!$S$7:$S$506&lt;=S$3,1,0))*OFFSET('Gastos com Pessoal'!$H$6,1,MATCH(3&amp;$B31,'Gastos com Pessoal'!$I$532:$AJ$532&amp;'Gastos com Pessoal'!$I$6:$AJ$6,0),500,1)),0)
+_xlfn.IFNA(SUM((S$3&gt;='Gastos com Pessoal'!$E$7:$E$506)*(S$3&lt;='Gastos com Pessoal'!$F$7:$F$506)*(IF('Gastos com Pessoal'!$Y$7:$Y$506&lt;=S$3,1,0))*OFFSET('Gastos com Pessoal'!$H$6,1,MATCH(4&amp;$B31,'Gastos com Pessoal'!$I$532:$AJ$532&amp;'Gastos com Pessoal'!$I$6:$AJ$6,0),500,1)),0)
+_xlfn.IFNA(SUM((S$3&gt;='Gastos com Pessoal'!$E$7:$E$506)*(S$3&lt;='Gastos com Pessoal'!$F$7:$F$506)*(IF('Gastos com Pessoal'!$AE$7:$AE$506&lt;=S$3,1,0))*OFFSET('Gastos com Pessoal'!$H$6,1,MATCH(5&amp;$B31,'Gastos com Pessoal'!$I$532:$AJ$532&amp;'Gastos com Pessoal'!$I$6:$AJ$6,0),500,1)),0)
+_xlfn.IFNA(SUM((S$3&gt;='Gastos com Pessoal'!$E$513:$E$522)*(S$3&lt;='Gastos com Pessoal'!$F$513:$F$522)*(IF('Gastos com Pessoal'!$G$513:$G$522&lt;=S$3,1,0))*OFFSET('Gastos com Pessoal'!$H$512,1,MATCH(1&amp;$B31,'Gastos com Pessoal'!$I$532:$AJ$532&amp;'Gastos com Pessoal'!$I$512:$AJ$512,0),10,1)),0)
+_xlfn.IFNA(SUM((S$3&gt;='Gastos com Pessoal'!$E$513:$E$522)*(S$3&lt;='Gastos com Pessoal'!$F$513:$F$522)*(IF('Gastos com Pessoal'!$M$513:$M$522&lt;=S$3,1,0))*OFFSET('Gastos com Pessoal'!$H$512,1,MATCH(2&amp;$B31,'Gastos com Pessoal'!$I$532:$AJ$532&amp;'Gastos com Pessoal'!$I$512:$AJ$512,0),10,1)),0)
+_xlfn.IFNA(SUM((S$3&gt;='Gastos com Pessoal'!$E$513:$E$522)*(S$3&lt;='Gastos com Pessoal'!$F$513:$F$522)*(IF('Gastos com Pessoal'!$S$513:$S$522&lt;=S$3,1,0))*OFFSET('Gastos com Pessoal'!$H$512,1,MATCH(3&amp;$B31,'Gastos com Pessoal'!$I$532:$AJ$532&amp;'Gastos com Pessoal'!$I$512:$AJ$512,0),10,1)),0)
+_xlfn.IFNA(SUM((S$3&gt;='Gastos com Pessoal'!$E$513:$E$522)*(S$3&lt;='Gastos com Pessoal'!$F$513:$F$522)*(IF('Gastos com Pessoal'!$Y$513:$Y$522&lt;=S$3,1,0))*OFFSET('Gastos com Pessoal'!$H$512,1,MATCH(4&amp;$B31,'Gastos com Pessoal'!$I$532:$AJ$532&amp;'Gastos com Pessoal'!$I$512:$AJ$512,0),10,1)),0)
+_xlfn.IFNA(SUM((S$3&gt;='Gastos com Pessoal'!$E$513:$E$522)*(S$3&lt;='Gastos com Pessoal'!$F$513:$F$522)*(IF('Gastos com Pessoal'!$AE$513:$AE$522&lt;=S$3,1,0))*OFFSET('Gastos com Pessoal'!$H$512,1,MATCH(5&amp;$B31,'Gastos com Pessoal'!$I$532:$AJ$532&amp;'Gastos com Pessoal'!$I$512:$AJ$512,0),10,1)),0)</f>
        <v>2400</v>
      </c>
      <c r="T31" s="32">
        <f t="array" aca="1" ref="T31" ca="1">_xlfn.IFNA(SUM((T$3&gt;='Gastos com Pessoal'!$E$7:$E$506)*(T$3&lt;='Gastos com Pessoal'!$F$7:$F$506)*OFFSET('Encargos e Benefícios'!$D$5,1,MATCH($B31,'Encargos e Benefícios'!$E$5:$AB$5,0),500,1)),0)
+_xlfn.IFNA(SUM((T$3&gt;='Gastos com Pessoal'!$E$513:$E$522)*(T$3&lt;='Gastos com Pessoal'!$F$513:$F$522)*OFFSET('Encargos e Benefícios'!$D$511,1,MATCH($B31,'Encargos e Benefícios'!$E$511:$AB$511,0),10,1)),0)
+_xlfn.IFNA(SUM((T$3&gt;='Gastos com Pessoal'!$E$7:$E$506)*(T$3&lt;='Gastos com Pessoal'!$F$7:$F$506)*(IF('Gastos com Pessoal'!$G$7:$G$506&lt;=T$3,1,0))*OFFSET('Gastos com Pessoal'!$H$6,1,MATCH(1&amp;$B31,'Gastos com Pessoal'!$I$532:$AJ$532&amp;'Gastos com Pessoal'!$I$6:$AJ$6,0),500,1)),0)
+_xlfn.IFNA(SUM((T$3&gt;='Gastos com Pessoal'!$E$7:$E$506)*(T$3&lt;='Gastos com Pessoal'!$F$7:$F$506)*(IF('Gastos com Pessoal'!$M$7:$M$506&lt;=T$3,1,0))*OFFSET('Gastos com Pessoal'!$H$6,1,MATCH(2&amp;$B31,'Gastos com Pessoal'!$I$532:$AJ$532&amp;'Gastos com Pessoal'!$I$6:$AJ$6,0),500,1)),0)
+_xlfn.IFNA(SUM((T$3&gt;='Gastos com Pessoal'!$E$7:$E$506)*(T$3&lt;='Gastos com Pessoal'!$F$7:$F$506)*(IF('Gastos com Pessoal'!$S$7:$S$506&lt;=T$3,1,0))*OFFSET('Gastos com Pessoal'!$H$6,1,MATCH(3&amp;$B31,'Gastos com Pessoal'!$I$532:$AJ$532&amp;'Gastos com Pessoal'!$I$6:$AJ$6,0),500,1)),0)
+_xlfn.IFNA(SUM((T$3&gt;='Gastos com Pessoal'!$E$7:$E$506)*(T$3&lt;='Gastos com Pessoal'!$F$7:$F$506)*(IF('Gastos com Pessoal'!$Y$7:$Y$506&lt;=T$3,1,0))*OFFSET('Gastos com Pessoal'!$H$6,1,MATCH(4&amp;$B31,'Gastos com Pessoal'!$I$532:$AJ$532&amp;'Gastos com Pessoal'!$I$6:$AJ$6,0),500,1)),0)
+_xlfn.IFNA(SUM((T$3&gt;='Gastos com Pessoal'!$E$7:$E$506)*(T$3&lt;='Gastos com Pessoal'!$F$7:$F$506)*(IF('Gastos com Pessoal'!$AE$7:$AE$506&lt;=T$3,1,0))*OFFSET('Gastos com Pessoal'!$H$6,1,MATCH(5&amp;$B31,'Gastos com Pessoal'!$I$532:$AJ$532&amp;'Gastos com Pessoal'!$I$6:$AJ$6,0),500,1)),0)
+_xlfn.IFNA(SUM((T$3&gt;='Gastos com Pessoal'!$E$513:$E$522)*(T$3&lt;='Gastos com Pessoal'!$F$513:$F$522)*(IF('Gastos com Pessoal'!$G$513:$G$522&lt;=T$3,1,0))*OFFSET('Gastos com Pessoal'!$H$512,1,MATCH(1&amp;$B31,'Gastos com Pessoal'!$I$532:$AJ$532&amp;'Gastos com Pessoal'!$I$512:$AJ$512,0),10,1)),0)
+_xlfn.IFNA(SUM((T$3&gt;='Gastos com Pessoal'!$E$513:$E$522)*(T$3&lt;='Gastos com Pessoal'!$F$513:$F$522)*(IF('Gastos com Pessoal'!$M$513:$M$522&lt;=T$3,1,0))*OFFSET('Gastos com Pessoal'!$H$512,1,MATCH(2&amp;$B31,'Gastos com Pessoal'!$I$532:$AJ$532&amp;'Gastos com Pessoal'!$I$512:$AJ$512,0),10,1)),0)
+_xlfn.IFNA(SUM((T$3&gt;='Gastos com Pessoal'!$E$513:$E$522)*(T$3&lt;='Gastos com Pessoal'!$F$513:$F$522)*(IF('Gastos com Pessoal'!$S$513:$S$522&lt;=T$3,1,0))*OFFSET('Gastos com Pessoal'!$H$512,1,MATCH(3&amp;$B31,'Gastos com Pessoal'!$I$532:$AJ$532&amp;'Gastos com Pessoal'!$I$512:$AJ$512,0),10,1)),0)
+_xlfn.IFNA(SUM((T$3&gt;='Gastos com Pessoal'!$E$513:$E$522)*(T$3&lt;='Gastos com Pessoal'!$F$513:$F$522)*(IF('Gastos com Pessoal'!$Y$513:$Y$522&lt;=T$3,1,0))*OFFSET('Gastos com Pessoal'!$H$512,1,MATCH(4&amp;$B31,'Gastos com Pessoal'!$I$532:$AJ$532&amp;'Gastos com Pessoal'!$I$512:$AJ$512,0),10,1)),0)
+_xlfn.IFNA(SUM((T$3&gt;='Gastos com Pessoal'!$E$513:$E$522)*(T$3&lt;='Gastos com Pessoal'!$F$513:$F$522)*(IF('Gastos com Pessoal'!$AE$513:$AE$522&lt;=T$3,1,0))*OFFSET('Gastos com Pessoal'!$H$512,1,MATCH(5&amp;$B31,'Gastos com Pessoal'!$I$532:$AJ$532&amp;'Gastos com Pessoal'!$I$512:$AJ$512,0),10,1)),0)</f>
        <v>2400</v>
      </c>
      <c r="U31" s="32">
        <f t="array" aca="1" ref="U31" ca="1">_xlfn.IFNA(SUM((U$3&gt;='Gastos com Pessoal'!$E$7:$E$506)*(U$3&lt;='Gastos com Pessoal'!$F$7:$F$506)*OFFSET('Encargos e Benefícios'!$D$5,1,MATCH($B31,'Encargos e Benefícios'!$E$5:$AB$5,0),500,1)),0)
+_xlfn.IFNA(SUM((U$3&gt;='Gastos com Pessoal'!$E$513:$E$522)*(U$3&lt;='Gastos com Pessoal'!$F$513:$F$522)*OFFSET('Encargos e Benefícios'!$D$511,1,MATCH($B31,'Encargos e Benefícios'!$E$511:$AB$511,0),10,1)),0)
+_xlfn.IFNA(SUM((U$3&gt;='Gastos com Pessoal'!$E$7:$E$506)*(U$3&lt;='Gastos com Pessoal'!$F$7:$F$506)*(IF('Gastos com Pessoal'!$G$7:$G$506&lt;=U$3,1,0))*OFFSET('Gastos com Pessoal'!$H$6,1,MATCH(1&amp;$B31,'Gastos com Pessoal'!$I$532:$AJ$532&amp;'Gastos com Pessoal'!$I$6:$AJ$6,0),500,1)),0)
+_xlfn.IFNA(SUM((U$3&gt;='Gastos com Pessoal'!$E$7:$E$506)*(U$3&lt;='Gastos com Pessoal'!$F$7:$F$506)*(IF('Gastos com Pessoal'!$M$7:$M$506&lt;=U$3,1,0))*OFFSET('Gastos com Pessoal'!$H$6,1,MATCH(2&amp;$B31,'Gastos com Pessoal'!$I$532:$AJ$532&amp;'Gastos com Pessoal'!$I$6:$AJ$6,0),500,1)),0)
+_xlfn.IFNA(SUM((U$3&gt;='Gastos com Pessoal'!$E$7:$E$506)*(U$3&lt;='Gastos com Pessoal'!$F$7:$F$506)*(IF('Gastos com Pessoal'!$S$7:$S$506&lt;=U$3,1,0))*OFFSET('Gastos com Pessoal'!$H$6,1,MATCH(3&amp;$B31,'Gastos com Pessoal'!$I$532:$AJ$532&amp;'Gastos com Pessoal'!$I$6:$AJ$6,0),500,1)),0)
+_xlfn.IFNA(SUM((U$3&gt;='Gastos com Pessoal'!$E$7:$E$506)*(U$3&lt;='Gastos com Pessoal'!$F$7:$F$506)*(IF('Gastos com Pessoal'!$Y$7:$Y$506&lt;=U$3,1,0))*OFFSET('Gastos com Pessoal'!$H$6,1,MATCH(4&amp;$B31,'Gastos com Pessoal'!$I$532:$AJ$532&amp;'Gastos com Pessoal'!$I$6:$AJ$6,0),500,1)),0)
+_xlfn.IFNA(SUM((U$3&gt;='Gastos com Pessoal'!$E$7:$E$506)*(U$3&lt;='Gastos com Pessoal'!$F$7:$F$506)*(IF('Gastos com Pessoal'!$AE$7:$AE$506&lt;=U$3,1,0))*OFFSET('Gastos com Pessoal'!$H$6,1,MATCH(5&amp;$B31,'Gastos com Pessoal'!$I$532:$AJ$532&amp;'Gastos com Pessoal'!$I$6:$AJ$6,0),500,1)),0)
+_xlfn.IFNA(SUM((U$3&gt;='Gastos com Pessoal'!$E$513:$E$522)*(U$3&lt;='Gastos com Pessoal'!$F$513:$F$522)*(IF('Gastos com Pessoal'!$G$513:$G$522&lt;=U$3,1,0))*OFFSET('Gastos com Pessoal'!$H$512,1,MATCH(1&amp;$B31,'Gastos com Pessoal'!$I$532:$AJ$532&amp;'Gastos com Pessoal'!$I$512:$AJ$512,0),10,1)),0)
+_xlfn.IFNA(SUM((U$3&gt;='Gastos com Pessoal'!$E$513:$E$522)*(U$3&lt;='Gastos com Pessoal'!$F$513:$F$522)*(IF('Gastos com Pessoal'!$M$513:$M$522&lt;=U$3,1,0))*OFFSET('Gastos com Pessoal'!$H$512,1,MATCH(2&amp;$B31,'Gastos com Pessoal'!$I$532:$AJ$532&amp;'Gastos com Pessoal'!$I$512:$AJ$512,0),10,1)),0)
+_xlfn.IFNA(SUM((U$3&gt;='Gastos com Pessoal'!$E$513:$E$522)*(U$3&lt;='Gastos com Pessoal'!$F$513:$F$522)*(IF('Gastos com Pessoal'!$S$513:$S$522&lt;=U$3,1,0))*OFFSET('Gastos com Pessoal'!$H$512,1,MATCH(3&amp;$B31,'Gastos com Pessoal'!$I$532:$AJ$532&amp;'Gastos com Pessoal'!$I$512:$AJ$512,0),10,1)),0)
+_xlfn.IFNA(SUM((U$3&gt;='Gastos com Pessoal'!$E$513:$E$522)*(U$3&lt;='Gastos com Pessoal'!$F$513:$F$522)*(IF('Gastos com Pessoal'!$Y$513:$Y$522&lt;=U$3,1,0))*OFFSET('Gastos com Pessoal'!$H$512,1,MATCH(4&amp;$B31,'Gastos com Pessoal'!$I$532:$AJ$532&amp;'Gastos com Pessoal'!$I$512:$AJ$512,0),10,1)),0)
+_xlfn.IFNA(SUM((U$3&gt;='Gastos com Pessoal'!$E$513:$E$522)*(U$3&lt;='Gastos com Pessoal'!$F$513:$F$522)*(IF('Gastos com Pessoal'!$AE$513:$AE$522&lt;=U$3,1,0))*OFFSET('Gastos com Pessoal'!$H$512,1,MATCH(5&amp;$B31,'Gastos com Pessoal'!$I$532:$AJ$532&amp;'Gastos com Pessoal'!$I$512:$AJ$512,0),10,1)),0)</f>
        <v>2400</v>
      </c>
      <c r="V31" s="32">
        <f t="array" aca="1" ref="V31" ca="1">_xlfn.IFNA(SUM((V$3&gt;='Gastos com Pessoal'!$E$7:$E$506)*(V$3&lt;='Gastos com Pessoal'!$F$7:$F$506)*OFFSET('Encargos e Benefícios'!$D$5,1,MATCH($B31,'Encargos e Benefícios'!$E$5:$AB$5,0),500,1)),0)
+_xlfn.IFNA(SUM((V$3&gt;='Gastos com Pessoal'!$E$513:$E$522)*(V$3&lt;='Gastos com Pessoal'!$F$513:$F$522)*OFFSET('Encargos e Benefícios'!$D$511,1,MATCH($B31,'Encargos e Benefícios'!$E$511:$AB$511,0),10,1)),0)
+_xlfn.IFNA(SUM((V$3&gt;='Gastos com Pessoal'!$E$7:$E$506)*(V$3&lt;='Gastos com Pessoal'!$F$7:$F$506)*(IF('Gastos com Pessoal'!$G$7:$G$506&lt;=V$3,1,0))*OFFSET('Gastos com Pessoal'!$H$6,1,MATCH(1&amp;$B31,'Gastos com Pessoal'!$I$532:$AJ$532&amp;'Gastos com Pessoal'!$I$6:$AJ$6,0),500,1)),0)
+_xlfn.IFNA(SUM((V$3&gt;='Gastos com Pessoal'!$E$7:$E$506)*(V$3&lt;='Gastos com Pessoal'!$F$7:$F$506)*(IF('Gastos com Pessoal'!$M$7:$M$506&lt;=V$3,1,0))*OFFSET('Gastos com Pessoal'!$H$6,1,MATCH(2&amp;$B31,'Gastos com Pessoal'!$I$532:$AJ$532&amp;'Gastos com Pessoal'!$I$6:$AJ$6,0),500,1)),0)
+_xlfn.IFNA(SUM((V$3&gt;='Gastos com Pessoal'!$E$7:$E$506)*(V$3&lt;='Gastos com Pessoal'!$F$7:$F$506)*(IF('Gastos com Pessoal'!$S$7:$S$506&lt;=V$3,1,0))*OFFSET('Gastos com Pessoal'!$H$6,1,MATCH(3&amp;$B31,'Gastos com Pessoal'!$I$532:$AJ$532&amp;'Gastos com Pessoal'!$I$6:$AJ$6,0),500,1)),0)
+_xlfn.IFNA(SUM((V$3&gt;='Gastos com Pessoal'!$E$7:$E$506)*(V$3&lt;='Gastos com Pessoal'!$F$7:$F$506)*(IF('Gastos com Pessoal'!$Y$7:$Y$506&lt;=V$3,1,0))*OFFSET('Gastos com Pessoal'!$H$6,1,MATCH(4&amp;$B31,'Gastos com Pessoal'!$I$532:$AJ$532&amp;'Gastos com Pessoal'!$I$6:$AJ$6,0),500,1)),0)
+_xlfn.IFNA(SUM((V$3&gt;='Gastos com Pessoal'!$E$7:$E$506)*(V$3&lt;='Gastos com Pessoal'!$F$7:$F$506)*(IF('Gastos com Pessoal'!$AE$7:$AE$506&lt;=V$3,1,0))*OFFSET('Gastos com Pessoal'!$H$6,1,MATCH(5&amp;$B31,'Gastos com Pessoal'!$I$532:$AJ$532&amp;'Gastos com Pessoal'!$I$6:$AJ$6,0),500,1)),0)
+_xlfn.IFNA(SUM((V$3&gt;='Gastos com Pessoal'!$E$513:$E$522)*(V$3&lt;='Gastos com Pessoal'!$F$513:$F$522)*(IF('Gastos com Pessoal'!$G$513:$G$522&lt;=V$3,1,0))*OFFSET('Gastos com Pessoal'!$H$512,1,MATCH(1&amp;$B31,'Gastos com Pessoal'!$I$532:$AJ$532&amp;'Gastos com Pessoal'!$I$512:$AJ$512,0),10,1)),0)
+_xlfn.IFNA(SUM((V$3&gt;='Gastos com Pessoal'!$E$513:$E$522)*(V$3&lt;='Gastos com Pessoal'!$F$513:$F$522)*(IF('Gastos com Pessoal'!$M$513:$M$522&lt;=V$3,1,0))*OFFSET('Gastos com Pessoal'!$H$512,1,MATCH(2&amp;$B31,'Gastos com Pessoal'!$I$532:$AJ$532&amp;'Gastos com Pessoal'!$I$512:$AJ$512,0),10,1)),0)
+_xlfn.IFNA(SUM((V$3&gt;='Gastos com Pessoal'!$E$513:$E$522)*(V$3&lt;='Gastos com Pessoal'!$F$513:$F$522)*(IF('Gastos com Pessoal'!$S$513:$S$522&lt;=V$3,1,0))*OFFSET('Gastos com Pessoal'!$H$512,1,MATCH(3&amp;$B31,'Gastos com Pessoal'!$I$532:$AJ$532&amp;'Gastos com Pessoal'!$I$512:$AJ$512,0),10,1)),0)
+_xlfn.IFNA(SUM((V$3&gt;='Gastos com Pessoal'!$E$513:$E$522)*(V$3&lt;='Gastos com Pessoal'!$F$513:$F$522)*(IF('Gastos com Pessoal'!$Y$513:$Y$522&lt;=V$3,1,0))*OFFSET('Gastos com Pessoal'!$H$512,1,MATCH(4&amp;$B31,'Gastos com Pessoal'!$I$532:$AJ$532&amp;'Gastos com Pessoal'!$I$512:$AJ$512,0),10,1)),0)
+_xlfn.IFNA(SUM((V$3&gt;='Gastos com Pessoal'!$E$513:$E$522)*(V$3&lt;='Gastos com Pessoal'!$F$513:$F$522)*(IF('Gastos com Pessoal'!$AE$513:$AE$522&lt;=V$3,1,0))*OFFSET('Gastos com Pessoal'!$H$512,1,MATCH(5&amp;$B31,'Gastos com Pessoal'!$I$532:$AJ$532&amp;'Gastos com Pessoal'!$I$512:$AJ$512,0),10,1)),0)</f>
        <v>2400</v>
      </c>
      <c r="W31" s="32">
        <f t="array" aca="1" ref="W31" ca="1">_xlfn.IFNA(SUM((W$3&gt;='Gastos com Pessoal'!$E$7:$E$506)*(W$3&lt;='Gastos com Pessoal'!$F$7:$F$506)*OFFSET('Encargos e Benefícios'!$D$5,1,MATCH($B31,'Encargos e Benefícios'!$E$5:$AB$5,0),500,1)),0)
+_xlfn.IFNA(SUM((W$3&gt;='Gastos com Pessoal'!$E$513:$E$522)*(W$3&lt;='Gastos com Pessoal'!$F$513:$F$522)*OFFSET('Encargos e Benefícios'!$D$511,1,MATCH($B31,'Encargos e Benefícios'!$E$511:$AB$511,0),10,1)),0)
+_xlfn.IFNA(SUM((W$3&gt;='Gastos com Pessoal'!$E$7:$E$506)*(W$3&lt;='Gastos com Pessoal'!$F$7:$F$506)*(IF('Gastos com Pessoal'!$G$7:$G$506&lt;=W$3,1,0))*OFFSET('Gastos com Pessoal'!$H$6,1,MATCH(1&amp;$B31,'Gastos com Pessoal'!$I$532:$AJ$532&amp;'Gastos com Pessoal'!$I$6:$AJ$6,0),500,1)),0)
+_xlfn.IFNA(SUM((W$3&gt;='Gastos com Pessoal'!$E$7:$E$506)*(W$3&lt;='Gastos com Pessoal'!$F$7:$F$506)*(IF('Gastos com Pessoal'!$M$7:$M$506&lt;=W$3,1,0))*OFFSET('Gastos com Pessoal'!$H$6,1,MATCH(2&amp;$B31,'Gastos com Pessoal'!$I$532:$AJ$532&amp;'Gastos com Pessoal'!$I$6:$AJ$6,0),500,1)),0)
+_xlfn.IFNA(SUM((W$3&gt;='Gastos com Pessoal'!$E$7:$E$506)*(W$3&lt;='Gastos com Pessoal'!$F$7:$F$506)*(IF('Gastos com Pessoal'!$S$7:$S$506&lt;=W$3,1,0))*OFFSET('Gastos com Pessoal'!$H$6,1,MATCH(3&amp;$B31,'Gastos com Pessoal'!$I$532:$AJ$532&amp;'Gastos com Pessoal'!$I$6:$AJ$6,0),500,1)),0)
+_xlfn.IFNA(SUM((W$3&gt;='Gastos com Pessoal'!$E$7:$E$506)*(W$3&lt;='Gastos com Pessoal'!$F$7:$F$506)*(IF('Gastos com Pessoal'!$Y$7:$Y$506&lt;=W$3,1,0))*OFFSET('Gastos com Pessoal'!$H$6,1,MATCH(4&amp;$B31,'Gastos com Pessoal'!$I$532:$AJ$532&amp;'Gastos com Pessoal'!$I$6:$AJ$6,0),500,1)),0)
+_xlfn.IFNA(SUM((W$3&gt;='Gastos com Pessoal'!$E$7:$E$506)*(W$3&lt;='Gastos com Pessoal'!$F$7:$F$506)*(IF('Gastos com Pessoal'!$AE$7:$AE$506&lt;=W$3,1,0))*OFFSET('Gastos com Pessoal'!$H$6,1,MATCH(5&amp;$B31,'Gastos com Pessoal'!$I$532:$AJ$532&amp;'Gastos com Pessoal'!$I$6:$AJ$6,0),500,1)),0)
+_xlfn.IFNA(SUM((W$3&gt;='Gastos com Pessoal'!$E$513:$E$522)*(W$3&lt;='Gastos com Pessoal'!$F$513:$F$522)*(IF('Gastos com Pessoal'!$G$513:$G$522&lt;=W$3,1,0))*OFFSET('Gastos com Pessoal'!$H$512,1,MATCH(1&amp;$B31,'Gastos com Pessoal'!$I$532:$AJ$532&amp;'Gastos com Pessoal'!$I$512:$AJ$512,0),10,1)),0)
+_xlfn.IFNA(SUM((W$3&gt;='Gastos com Pessoal'!$E$513:$E$522)*(W$3&lt;='Gastos com Pessoal'!$F$513:$F$522)*(IF('Gastos com Pessoal'!$M$513:$M$522&lt;=W$3,1,0))*OFFSET('Gastos com Pessoal'!$H$512,1,MATCH(2&amp;$B31,'Gastos com Pessoal'!$I$532:$AJ$532&amp;'Gastos com Pessoal'!$I$512:$AJ$512,0),10,1)),0)
+_xlfn.IFNA(SUM((W$3&gt;='Gastos com Pessoal'!$E$513:$E$522)*(W$3&lt;='Gastos com Pessoal'!$F$513:$F$522)*(IF('Gastos com Pessoal'!$S$513:$S$522&lt;=W$3,1,0))*OFFSET('Gastos com Pessoal'!$H$512,1,MATCH(3&amp;$B31,'Gastos com Pessoal'!$I$532:$AJ$532&amp;'Gastos com Pessoal'!$I$512:$AJ$512,0),10,1)),0)
+_xlfn.IFNA(SUM((W$3&gt;='Gastos com Pessoal'!$E$513:$E$522)*(W$3&lt;='Gastos com Pessoal'!$F$513:$F$522)*(IF('Gastos com Pessoal'!$Y$513:$Y$522&lt;=W$3,1,0))*OFFSET('Gastos com Pessoal'!$H$512,1,MATCH(4&amp;$B31,'Gastos com Pessoal'!$I$532:$AJ$532&amp;'Gastos com Pessoal'!$I$512:$AJ$512,0),10,1)),0)
+_xlfn.IFNA(SUM((W$3&gt;='Gastos com Pessoal'!$E$513:$E$522)*(W$3&lt;='Gastos com Pessoal'!$F$513:$F$522)*(IF('Gastos com Pessoal'!$AE$513:$AE$522&lt;=W$3,1,0))*OFFSET('Gastos com Pessoal'!$H$512,1,MATCH(5&amp;$B31,'Gastos com Pessoal'!$I$532:$AJ$532&amp;'Gastos com Pessoal'!$I$512:$AJ$512,0),10,1)),0)</f>
        <v>2400</v>
      </c>
      <c r="X31" s="32">
        <f t="array" aca="1" ref="X31" ca="1">_xlfn.IFNA(SUM((X$3&gt;='Gastos com Pessoal'!$E$7:$E$506)*(X$3&lt;='Gastos com Pessoal'!$F$7:$F$506)*OFFSET('Encargos e Benefícios'!$D$5,1,MATCH($B31,'Encargos e Benefícios'!$E$5:$AB$5,0),500,1)),0)
+_xlfn.IFNA(SUM((X$3&gt;='Gastos com Pessoal'!$E$513:$E$522)*(X$3&lt;='Gastos com Pessoal'!$F$513:$F$522)*OFFSET('Encargos e Benefícios'!$D$511,1,MATCH($B31,'Encargos e Benefícios'!$E$511:$AB$511,0),10,1)),0)
+_xlfn.IFNA(SUM((X$3&gt;='Gastos com Pessoal'!$E$7:$E$506)*(X$3&lt;='Gastos com Pessoal'!$F$7:$F$506)*(IF('Gastos com Pessoal'!$G$7:$G$506&lt;=X$3,1,0))*OFFSET('Gastos com Pessoal'!$H$6,1,MATCH(1&amp;$B31,'Gastos com Pessoal'!$I$532:$AJ$532&amp;'Gastos com Pessoal'!$I$6:$AJ$6,0),500,1)),0)
+_xlfn.IFNA(SUM((X$3&gt;='Gastos com Pessoal'!$E$7:$E$506)*(X$3&lt;='Gastos com Pessoal'!$F$7:$F$506)*(IF('Gastos com Pessoal'!$M$7:$M$506&lt;=X$3,1,0))*OFFSET('Gastos com Pessoal'!$H$6,1,MATCH(2&amp;$B31,'Gastos com Pessoal'!$I$532:$AJ$532&amp;'Gastos com Pessoal'!$I$6:$AJ$6,0),500,1)),0)
+_xlfn.IFNA(SUM((X$3&gt;='Gastos com Pessoal'!$E$7:$E$506)*(X$3&lt;='Gastos com Pessoal'!$F$7:$F$506)*(IF('Gastos com Pessoal'!$S$7:$S$506&lt;=X$3,1,0))*OFFSET('Gastos com Pessoal'!$H$6,1,MATCH(3&amp;$B31,'Gastos com Pessoal'!$I$532:$AJ$532&amp;'Gastos com Pessoal'!$I$6:$AJ$6,0),500,1)),0)
+_xlfn.IFNA(SUM((X$3&gt;='Gastos com Pessoal'!$E$7:$E$506)*(X$3&lt;='Gastos com Pessoal'!$F$7:$F$506)*(IF('Gastos com Pessoal'!$Y$7:$Y$506&lt;=X$3,1,0))*OFFSET('Gastos com Pessoal'!$H$6,1,MATCH(4&amp;$B31,'Gastos com Pessoal'!$I$532:$AJ$532&amp;'Gastos com Pessoal'!$I$6:$AJ$6,0),500,1)),0)
+_xlfn.IFNA(SUM((X$3&gt;='Gastos com Pessoal'!$E$7:$E$506)*(X$3&lt;='Gastos com Pessoal'!$F$7:$F$506)*(IF('Gastos com Pessoal'!$AE$7:$AE$506&lt;=X$3,1,0))*OFFSET('Gastos com Pessoal'!$H$6,1,MATCH(5&amp;$B31,'Gastos com Pessoal'!$I$532:$AJ$532&amp;'Gastos com Pessoal'!$I$6:$AJ$6,0),500,1)),0)
+_xlfn.IFNA(SUM((X$3&gt;='Gastos com Pessoal'!$E$513:$E$522)*(X$3&lt;='Gastos com Pessoal'!$F$513:$F$522)*(IF('Gastos com Pessoal'!$G$513:$G$522&lt;=X$3,1,0))*OFFSET('Gastos com Pessoal'!$H$512,1,MATCH(1&amp;$B31,'Gastos com Pessoal'!$I$532:$AJ$532&amp;'Gastos com Pessoal'!$I$512:$AJ$512,0),10,1)),0)
+_xlfn.IFNA(SUM((X$3&gt;='Gastos com Pessoal'!$E$513:$E$522)*(X$3&lt;='Gastos com Pessoal'!$F$513:$F$522)*(IF('Gastos com Pessoal'!$M$513:$M$522&lt;=X$3,1,0))*OFFSET('Gastos com Pessoal'!$H$512,1,MATCH(2&amp;$B31,'Gastos com Pessoal'!$I$532:$AJ$532&amp;'Gastos com Pessoal'!$I$512:$AJ$512,0),10,1)),0)
+_xlfn.IFNA(SUM((X$3&gt;='Gastos com Pessoal'!$E$513:$E$522)*(X$3&lt;='Gastos com Pessoal'!$F$513:$F$522)*(IF('Gastos com Pessoal'!$S$513:$S$522&lt;=X$3,1,0))*OFFSET('Gastos com Pessoal'!$H$512,1,MATCH(3&amp;$B31,'Gastos com Pessoal'!$I$532:$AJ$532&amp;'Gastos com Pessoal'!$I$512:$AJ$512,0),10,1)),0)
+_xlfn.IFNA(SUM((X$3&gt;='Gastos com Pessoal'!$E$513:$E$522)*(X$3&lt;='Gastos com Pessoal'!$F$513:$F$522)*(IF('Gastos com Pessoal'!$Y$513:$Y$522&lt;=X$3,1,0))*OFFSET('Gastos com Pessoal'!$H$512,1,MATCH(4&amp;$B31,'Gastos com Pessoal'!$I$532:$AJ$532&amp;'Gastos com Pessoal'!$I$512:$AJ$512,0),10,1)),0)
+_xlfn.IFNA(SUM((X$3&gt;='Gastos com Pessoal'!$E$513:$E$522)*(X$3&lt;='Gastos com Pessoal'!$F$513:$F$522)*(IF('Gastos com Pessoal'!$AE$513:$AE$522&lt;=X$3,1,0))*OFFSET('Gastos com Pessoal'!$H$512,1,MATCH(5&amp;$B31,'Gastos com Pessoal'!$I$532:$AJ$532&amp;'Gastos com Pessoal'!$I$512:$AJ$512,0),10,1)),0)</f>
        <v>2400</v>
      </c>
      <c r="Y31" s="32">
        <f t="array" aca="1" ref="Y31" ca="1">_xlfn.IFNA(SUM((Y$3&gt;='Gastos com Pessoal'!$E$7:$E$506)*(Y$3&lt;='Gastos com Pessoal'!$F$7:$F$506)*OFFSET('Encargos e Benefícios'!$D$5,1,MATCH($B31,'Encargos e Benefícios'!$E$5:$AB$5,0),500,1)),0)
+_xlfn.IFNA(SUM((Y$3&gt;='Gastos com Pessoal'!$E$513:$E$522)*(Y$3&lt;='Gastos com Pessoal'!$F$513:$F$522)*OFFSET('Encargos e Benefícios'!$D$511,1,MATCH($B31,'Encargos e Benefícios'!$E$511:$AB$511,0),10,1)),0)
+_xlfn.IFNA(SUM((Y$3&gt;='Gastos com Pessoal'!$E$7:$E$506)*(Y$3&lt;='Gastos com Pessoal'!$F$7:$F$506)*(IF('Gastos com Pessoal'!$G$7:$G$506&lt;=Y$3,1,0))*OFFSET('Gastos com Pessoal'!$H$6,1,MATCH(1&amp;$B31,'Gastos com Pessoal'!$I$532:$AJ$532&amp;'Gastos com Pessoal'!$I$6:$AJ$6,0),500,1)),0)
+_xlfn.IFNA(SUM((Y$3&gt;='Gastos com Pessoal'!$E$7:$E$506)*(Y$3&lt;='Gastos com Pessoal'!$F$7:$F$506)*(IF('Gastos com Pessoal'!$M$7:$M$506&lt;=Y$3,1,0))*OFFSET('Gastos com Pessoal'!$H$6,1,MATCH(2&amp;$B31,'Gastos com Pessoal'!$I$532:$AJ$532&amp;'Gastos com Pessoal'!$I$6:$AJ$6,0),500,1)),0)
+_xlfn.IFNA(SUM((Y$3&gt;='Gastos com Pessoal'!$E$7:$E$506)*(Y$3&lt;='Gastos com Pessoal'!$F$7:$F$506)*(IF('Gastos com Pessoal'!$S$7:$S$506&lt;=Y$3,1,0))*OFFSET('Gastos com Pessoal'!$H$6,1,MATCH(3&amp;$B31,'Gastos com Pessoal'!$I$532:$AJ$532&amp;'Gastos com Pessoal'!$I$6:$AJ$6,0),500,1)),0)
+_xlfn.IFNA(SUM((Y$3&gt;='Gastos com Pessoal'!$E$7:$E$506)*(Y$3&lt;='Gastos com Pessoal'!$F$7:$F$506)*(IF('Gastos com Pessoal'!$Y$7:$Y$506&lt;=Y$3,1,0))*OFFSET('Gastos com Pessoal'!$H$6,1,MATCH(4&amp;$B31,'Gastos com Pessoal'!$I$532:$AJ$532&amp;'Gastos com Pessoal'!$I$6:$AJ$6,0),500,1)),0)
+_xlfn.IFNA(SUM((Y$3&gt;='Gastos com Pessoal'!$E$7:$E$506)*(Y$3&lt;='Gastos com Pessoal'!$F$7:$F$506)*(IF('Gastos com Pessoal'!$AE$7:$AE$506&lt;=Y$3,1,0))*OFFSET('Gastos com Pessoal'!$H$6,1,MATCH(5&amp;$B31,'Gastos com Pessoal'!$I$532:$AJ$532&amp;'Gastos com Pessoal'!$I$6:$AJ$6,0),500,1)),0)
+_xlfn.IFNA(SUM((Y$3&gt;='Gastos com Pessoal'!$E$513:$E$522)*(Y$3&lt;='Gastos com Pessoal'!$F$513:$F$522)*(IF('Gastos com Pessoal'!$G$513:$G$522&lt;=Y$3,1,0))*OFFSET('Gastos com Pessoal'!$H$512,1,MATCH(1&amp;$B31,'Gastos com Pessoal'!$I$532:$AJ$532&amp;'Gastos com Pessoal'!$I$512:$AJ$512,0),10,1)),0)
+_xlfn.IFNA(SUM((Y$3&gt;='Gastos com Pessoal'!$E$513:$E$522)*(Y$3&lt;='Gastos com Pessoal'!$F$513:$F$522)*(IF('Gastos com Pessoal'!$M$513:$M$522&lt;=Y$3,1,0))*OFFSET('Gastos com Pessoal'!$H$512,1,MATCH(2&amp;$B31,'Gastos com Pessoal'!$I$532:$AJ$532&amp;'Gastos com Pessoal'!$I$512:$AJ$512,0),10,1)),0)
+_xlfn.IFNA(SUM((Y$3&gt;='Gastos com Pessoal'!$E$513:$E$522)*(Y$3&lt;='Gastos com Pessoal'!$F$513:$F$522)*(IF('Gastos com Pessoal'!$S$513:$S$522&lt;=Y$3,1,0))*OFFSET('Gastos com Pessoal'!$H$512,1,MATCH(3&amp;$B31,'Gastos com Pessoal'!$I$532:$AJ$532&amp;'Gastos com Pessoal'!$I$512:$AJ$512,0),10,1)),0)
+_xlfn.IFNA(SUM((Y$3&gt;='Gastos com Pessoal'!$E$513:$E$522)*(Y$3&lt;='Gastos com Pessoal'!$F$513:$F$522)*(IF('Gastos com Pessoal'!$Y$513:$Y$522&lt;=Y$3,1,0))*OFFSET('Gastos com Pessoal'!$H$512,1,MATCH(4&amp;$B31,'Gastos com Pessoal'!$I$532:$AJ$532&amp;'Gastos com Pessoal'!$I$512:$AJ$512,0),10,1)),0)
+_xlfn.IFNA(SUM((Y$3&gt;='Gastos com Pessoal'!$E$513:$E$522)*(Y$3&lt;='Gastos com Pessoal'!$F$513:$F$522)*(IF('Gastos com Pessoal'!$AE$513:$AE$522&lt;=Y$3,1,0))*OFFSET('Gastos com Pessoal'!$H$512,1,MATCH(5&amp;$B31,'Gastos com Pessoal'!$I$532:$AJ$532&amp;'Gastos com Pessoal'!$I$512:$AJ$512,0),10,1)),0)</f>
        <v>2400</v>
      </c>
      <c r="Z31" s="32">
        <f t="array" aca="1" ref="Z31" ca="1">_xlfn.IFNA(SUM((Z$3&gt;='Gastos com Pessoal'!$E$7:$E$506)*(Z$3&lt;='Gastos com Pessoal'!$F$7:$F$506)*OFFSET('Encargos e Benefícios'!$D$5,1,MATCH($B31,'Encargos e Benefícios'!$E$5:$AB$5,0),500,1)),0)
+_xlfn.IFNA(SUM((Z$3&gt;='Gastos com Pessoal'!$E$513:$E$522)*(Z$3&lt;='Gastos com Pessoal'!$F$513:$F$522)*OFFSET('Encargos e Benefícios'!$D$511,1,MATCH($B31,'Encargos e Benefícios'!$E$511:$AB$511,0),10,1)),0)
+_xlfn.IFNA(SUM((Z$3&gt;='Gastos com Pessoal'!$E$7:$E$506)*(Z$3&lt;='Gastos com Pessoal'!$F$7:$F$506)*(IF('Gastos com Pessoal'!$G$7:$G$506&lt;=Z$3,1,0))*OFFSET('Gastos com Pessoal'!$H$6,1,MATCH(1&amp;$B31,'Gastos com Pessoal'!$I$532:$AJ$532&amp;'Gastos com Pessoal'!$I$6:$AJ$6,0),500,1)),0)
+_xlfn.IFNA(SUM((Z$3&gt;='Gastos com Pessoal'!$E$7:$E$506)*(Z$3&lt;='Gastos com Pessoal'!$F$7:$F$506)*(IF('Gastos com Pessoal'!$M$7:$M$506&lt;=Z$3,1,0))*OFFSET('Gastos com Pessoal'!$H$6,1,MATCH(2&amp;$B31,'Gastos com Pessoal'!$I$532:$AJ$532&amp;'Gastos com Pessoal'!$I$6:$AJ$6,0),500,1)),0)
+_xlfn.IFNA(SUM((Z$3&gt;='Gastos com Pessoal'!$E$7:$E$506)*(Z$3&lt;='Gastos com Pessoal'!$F$7:$F$506)*(IF('Gastos com Pessoal'!$S$7:$S$506&lt;=Z$3,1,0))*OFFSET('Gastos com Pessoal'!$H$6,1,MATCH(3&amp;$B31,'Gastos com Pessoal'!$I$532:$AJ$532&amp;'Gastos com Pessoal'!$I$6:$AJ$6,0),500,1)),0)
+_xlfn.IFNA(SUM((Z$3&gt;='Gastos com Pessoal'!$E$7:$E$506)*(Z$3&lt;='Gastos com Pessoal'!$F$7:$F$506)*(IF('Gastos com Pessoal'!$Y$7:$Y$506&lt;=Z$3,1,0))*OFFSET('Gastos com Pessoal'!$H$6,1,MATCH(4&amp;$B31,'Gastos com Pessoal'!$I$532:$AJ$532&amp;'Gastos com Pessoal'!$I$6:$AJ$6,0),500,1)),0)
+_xlfn.IFNA(SUM((Z$3&gt;='Gastos com Pessoal'!$E$7:$E$506)*(Z$3&lt;='Gastos com Pessoal'!$F$7:$F$506)*(IF('Gastos com Pessoal'!$AE$7:$AE$506&lt;=Z$3,1,0))*OFFSET('Gastos com Pessoal'!$H$6,1,MATCH(5&amp;$B31,'Gastos com Pessoal'!$I$532:$AJ$532&amp;'Gastos com Pessoal'!$I$6:$AJ$6,0),500,1)),0)
+_xlfn.IFNA(SUM((Z$3&gt;='Gastos com Pessoal'!$E$513:$E$522)*(Z$3&lt;='Gastos com Pessoal'!$F$513:$F$522)*(IF('Gastos com Pessoal'!$G$513:$G$522&lt;=Z$3,1,0))*OFFSET('Gastos com Pessoal'!$H$512,1,MATCH(1&amp;$B31,'Gastos com Pessoal'!$I$532:$AJ$532&amp;'Gastos com Pessoal'!$I$512:$AJ$512,0),10,1)),0)
+_xlfn.IFNA(SUM((Z$3&gt;='Gastos com Pessoal'!$E$513:$E$522)*(Z$3&lt;='Gastos com Pessoal'!$F$513:$F$522)*(IF('Gastos com Pessoal'!$M$513:$M$522&lt;=Z$3,1,0))*OFFSET('Gastos com Pessoal'!$H$512,1,MATCH(2&amp;$B31,'Gastos com Pessoal'!$I$532:$AJ$532&amp;'Gastos com Pessoal'!$I$512:$AJ$512,0),10,1)),0)
+_xlfn.IFNA(SUM((Z$3&gt;='Gastos com Pessoal'!$E$513:$E$522)*(Z$3&lt;='Gastos com Pessoal'!$F$513:$F$522)*(IF('Gastos com Pessoal'!$S$513:$S$522&lt;=Z$3,1,0))*OFFSET('Gastos com Pessoal'!$H$512,1,MATCH(3&amp;$B31,'Gastos com Pessoal'!$I$532:$AJ$532&amp;'Gastos com Pessoal'!$I$512:$AJ$512,0),10,1)),0)
+_xlfn.IFNA(SUM((Z$3&gt;='Gastos com Pessoal'!$E$513:$E$522)*(Z$3&lt;='Gastos com Pessoal'!$F$513:$F$522)*(IF('Gastos com Pessoal'!$Y$513:$Y$522&lt;=Z$3,1,0))*OFFSET('Gastos com Pessoal'!$H$512,1,MATCH(4&amp;$B31,'Gastos com Pessoal'!$I$532:$AJ$532&amp;'Gastos com Pessoal'!$I$512:$AJ$512,0),10,1)),0)
+_xlfn.IFNA(SUM((Z$3&gt;='Gastos com Pessoal'!$E$513:$E$522)*(Z$3&lt;='Gastos com Pessoal'!$F$513:$F$522)*(IF('Gastos com Pessoal'!$AE$513:$AE$522&lt;=Z$3,1,0))*OFFSET('Gastos com Pessoal'!$H$512,1,MATCH(5&amp;$B31,'Gastos com Pessoal'!$I$532:$AJ$532&amp;'Gastos com Pessoal'!$I$512:$AJ$512,0),10,1)),0)</f>
        <v>2800</v>
      </c>
      <c r="AA31" s="32">
        <f t="array" aca="1" ref="AA31" ca="1">_xlfn.IFNA(SUM((AA$3&gt;='Gastos com Pessoal'!$E$7:$E$506)*(AA$3&lt;='Gastos com Pessoal'!$F$7:$F$506)*OFFSET('Encargos e Benefícios'!$D$5,1,MATCH($B31,'Encargos e Benefícios'!$E$5:$AB$5,0),500,1)),0)
+_xlfn.IFNA(SUM((AA$3&gt;='Gastos com Pessoal'!$E$513:$E$522)*(AA$3&lt;='Gastos com Pessoal'!$F$513:$F$522)*OFFSET('Encargos e Benefícios'!$D$511,1,MATCH($B31,'Encargos e Benefícios'!$E$511:$AB$511,0),10,1)),0)
+_xlfn.IFNA(SUM((AA$3&gt;='Gastos com Pessoal'!$E$7:$E$506)*(AA$3&lt;='Gastos com Pessoal'!$F$7:$F$506)*(IF('Gastos com Pessoal'!$G$7:$G$506&lt;=AA$3,1,0))*OFFSET('Gastos com Pessoal'!$H$6,1,MATCH(1&amp;$B31,'Gastos com Pessoal'!$I$532:$AJ$532&amp;'Gastos com Pessoal'!$I$6:$AJ$6,0),500,1)),0)
+_xlfn.IFNA(SUM((AA$3&gt;='Gastos com Pessoal'!$E$7:$E$506)*(AA$3&lt;='Gastos com Pessoal'!$F$7:$F$506)*(IF('Gastos com Pessoal'!$M$7:$M$506&lt;=AA$3,1,0))*OFFSET('Gastos com Pessoal'!$H$6,1,MATCH(2&amp;$B31,'Gastos com Pessoal'!$I$532:$AJ$532&amp;'Gastos com Pessoal'!$I$6:$AJ$6,0),500,1)),0)
+_xlfn.IFNA(SUM((AA$3&gt;='Gastos com Pessoal'!$E$7:$E$506)*(AA$3&lt;='Gastos com Pessoal'!$F$7:$F$506)*(IF('Gastos com Pessoal'!$S$7:$S$506&lt;=AA$3,1,0))*OFFSET('Gastos com Pessoal'!$H$6,1,MATCH(3&amp;$B31,'Gastos com Pessoal'!$I$532:$AJ$532&amp;'Gastos com Pessoal'!$I$6:$AJ$6,0),500,1)),0)
+_xlfn.IFNA(SUM((AA$3&gt;='Gastos com Pessoal'!$E$7:$E$506)*(AA$3&lt;='Gastos com Pessoal'!$F$7:$F$506)*(IF('Gastos com Pessoal'!$Y$7:$Y$506&lt;=AA$3,1,0))*OFFSET('Gastos com Pessoal'!$H$6,1,MATCH(4&amp;$B31,'Gastos com Pessoal'!$I$532:$AJ$532&amp;'Gastos com Pessoal'!$I$6:$AJ$6,0),500,1)),0)
+_xlfn.IFNA(SUM((AA$3&gt;='Gastos com Pessoal'!$E$7:$E$506)*(AA$3&lt;='Gastos com Pessoal'!$F$7:$F$506)*(IF('Gastos com Pessoal'!$AE$7:$AE$506&lt;=AA$3,1,0))*OFFSET('Gastos com Pessoal'!$H$6,1,MATCH(5&amp;$B31,'Gastos com Pessoal'!$I$532:$AJ$532&amp;'Gastos com Pessoal'!$I$6:$AJ$6,0),500,1)),0)
+_xlfn.IFNA(SUM((AA$3&gt;='Gastos com Pessoal'!$E$513:$E$522)*(AA$3&lt;='Gastos com Pessoal'!$F$513:$F$522)*(IF('Gastos com Pessoal'!$G$513:$G$522&lt;=AA$3,1,0))*OFFSET('Gastos com Pessoal'!$H$512,1,MATCH(1&amp;$B31,'Gastos com Pessoal'!$I$532:$AJ$532&amp;'Gastos com Pessoal'!$I$512:$AJ$512,0),10,1)),0)
+_xlfn.IFNA(SUM((AA$3&gt;='Gastos com Pessoal'!$E$513:$E$522)*(AA$3&lt;='Gastos com Pessoal'!$F$513:$F$522)*(IF('Gastos com Pessoal'!$M$513:$M$522&lt;=AA$3,1,0))*OFFSET('Gastos com Pessoal'!$H$512,1,MATCH(2&amp;$B31,'Gastos com Pessoal'!$I$532:$AJ$532&amp;'Gastos com Pessoal'!$I$512:$AJ$512,0),10,1)),0)
+_xlfn.IFNA(SUM((AA$3&gt;='Gastos com Pessoal'!$E$513:$E$522)*(AA$3&lt;='Gastos com Pessoal'!$F$513:$F$522)*(IF('Gastos com Pessoal'!$S$513:$S$522&lt;=AA$3,1,0))*OFFSET('Gastos com Pessoal'!$H$512,1,MATCH(3&amp;$B31,'Gastos com Pessoal'!$I$532:$AJ$532&amp;'Gastos com Pessoal'!$I$512:$AJ$512,0),10,1)),0)
+_xlfn.IFNA(SUM((AA$3&gt;='Gastos com Pessoal'!$E$513:$E$522)*(AA$3&lt;='Gastos com Pessoal'!$F$513:$F$522)*(IF('Gastos com Pessoal'!$Y$513:$Y$522&lt;=AA$3,1,0))*OFFSET('Gastos com Pessoal'!$H$512,1,MATCH(4&amp;$B31,'Gastos com Pessoal'!$I$532:$AJ$532&amp;'Gastos com Pessoal'!$I$512:$AJ$512,0),10,1)),0)
+_xlfn.IFNA(SUM((AA$3&gt;='Gastos com Pessoal'!$E$513:$E$522)*(AA$3&lt;='Gastos com Pessoal'!$F$513:$F$522)*(IF('Gastos com Pessoal'!$AE$513:$AE$522&lt;=AA$3,1,0))*OFFSET('Gastos com Pessoal'!$H$512,1,MATCH(5&amp;$B31,'Gastos com Pessoal'!$I$532:$AJ$532&amp;'Gastos com Pessoal'!$I$512:$AJ$512,0),10,1)),0)</f>
        <v>2800</v>
      </c>
      <c r="AB31" s="32">
        <f t="array" aca="1" ref="AB31" ca="1">_xlfn.IFNA(SUM((AB$3&gt;='Gastos com Pessoal'!$E$7:$E$506)*(AB$3&lt;='Gastos com Pessoal'!$F$7:$F$506)*OFFSET('Encargos e Benefícios'!$D$5,1,MATCH($B31,'Encargos e Benefícios'!$E$5:$AB$5,0),500,1)),0)
+_xlfn.IFNA(SUM((AB$3&gt;='Gastos com Pessoal'!$E$513:$E$522)*(AB$3&lt;='Gastos com Pessoal'!$F$513:$F$522)*OFFSET('Encargos e Benefícios'!$D$511,1,MATCH($B31,'Encargos e Benefícios'!$E$511:$AB$511,0),10,1)),0)
+_xlfn.IFNA(SUM((AB$3&gt;='Gastos com Pessoal'!$E$7:$E$506)*(AB$3&lt;='Gastos com Pessoal'!$F$7:$F$506)*(IF('Gastos com Pessoal'!$G$7:$G$506&lt;=AB$3,1,0))*OFFSET('Gastos com Pessoal'!$H$6,1,MATCH(1&amp;$B31,'Gastos com Pessoal'!$I$532:$AJ$532&amp;'Gastos com Pessoal'!$I$6:$AJ$6,0),500,1)),0)
+_xlfn.IFNA(SUM((AB$3&gt;='Gastos com Pessoal'!$E$7:$E$506)*(AB$3&lt;='Gastos com Pessoal'!$F$7:$F$506)*(IF('Gastos com Pessoal'!$M$7:$M$506&lt;=AB$3,1,0))*OFFSET('Gastos com Pessoal'!$H$6,1,MATCH(2&amp;$B31,'Gastos com Pessoal'!$I$532:$AJ$532&amp;'Gastos com Pessoal'!$I$6:$AJ$6,0),500,1)),0)
+_xlfn.IFNA(SUM((AB$3&gt;='Gastos com Pessoal'!$E$7:$E$506)*(AB$3&lt;='Gastos com Pessoal'!$F$7:$F$506)*(IF('Gastos com Pessoal'!$S$7:$S$506&lt;=AB$3,1,0))*OFFSET('Gastos com Pessoal'!$H$6,1,MATCH(3&amp;$B31,'Gastos com Pessoal'!$I$532:$AJ$532&amp;'Gastos com Pessoal'!$I$6:$AJ$6,0),500,1)),0)
+_xlfn.IFNA(SUM((AB$3&gt;='Gastos com Pessoal'!$E$7:$E$506)*(AB$3&lt;='Gastos com Pessoal'!$F$7:$F$506)*(IF('Gastos com Pessoal'!$Y$7:$Y$506&lt;=AB$3,1,0))*OFFSET('Gastos com Pessoal'!$H$6,1,MATCH(4&amp;$B31,'Gastos com Pessoal'!$I$532:$AJ$532&amp;'Gastos com Pessoal'!$I$6:$AJ$6,0),500,1)),0)
+_xlfn.IFNA(SUM((AB$3&gt;='Gastos com Pessoal'!$E$7:$E$506)*(AB$3&lt;='Gastos com Pessoal'!$F$7:$F$506)*(IF('Gastos com Pessoal'!$AE$7:$AE$506&lt;=AB$3,1,0))*OFFSET('Gastos com Pessoal'!$H$6,1,MATCH(5&amp;$B31,'Gastos com Pessoal'!$I$532:$AJ$532&amp;'Gastos com Pessoal'!$I$6:$AJ$6,0),500,1)),0)
+_xlfn.IFNA(SUM((AB$3&gt;='Gastos com Pessoal'!$E$513:$E$522)*(AB$3&lt;='Gastos com Pessoal'!$F$513:$F$522)*(IF('Gastos com Pessoal'!$G$513:$G$522&lt;=AB$3,1,0))*OFFSET('Gastos com Pessoal'!$H$512,1,MATCH(1&amp;$B31,'Gastos com Pessoal'!$I$532:$AJ$532&amp;'Gastos com Pessoal'!$I$512:$AJ$512,0),10,1)),0)
+_xlfn.IFNA(SUM((AB$3&gt;='Gastos com Pessoal'!$E$513:$E$522)*(AB$3&lt;='Gastos com Pessoal'!$F$513:$F$522)*(IF('Gastos com Pessoal'!$M$513:$M$522&lt;=AB$3,1,0))*OFFSET('Gastos com Pessoal'!$H$512,1,MATCH(2&amp;$B31,'Gastos com Pessoal'!$I$532:$AJ$532&amp;'Gastos com Pessoal'!$I$512:$AJ$512,0),10,1)),0)
+_xlfn.IFNA(SUM((AB$3&gt;='Gastos com Pessoal'!$E$513:$E$522)*(AB$3&lt;='Gastos com Pessoal'!$F$513:$F$522)*(IF('Gastos com Pessoal'!$S$513:$S$522&lt;=AB$3,1,0))*OFFSET('Gastos com Pessoal'!$H$512,1,MATCH(3&amp;$B31,'Gastos com Pessoal'!$I$532:$AJ$532&amp;'Gastos com Pessoal'!$I$512:$AJ$512,0),10,1)),0)
+_xlfn.IFNA(SUM((AB$3&gt;='Gastos com Pessoal'!$E$513:$E$522)*(AB$3&lt;='Gastos com Pessoal'!$F$513:$F$522)*(IF('Gastos com Pessoal'!$Y$513:$Y$522&lt;=AB$3,1,0))*OFFSET('Gastos com Pessoal'!$H$512,1,MATCH(4&amp;$B31,'Gastos com Pessoal'!$I$532:$AJ$532&amp;'Gastos com Pessoal'!$I$512:$AJ$512,0),10,1)),0)
+_xlfn.IFNA(SUM((AB$3&gt;='Gastos com Pessoal'!$E$513:$E$522)*(AB$3&lt;='Gastos com Pessoal'!$F$513:$F$522)*(IF('Gastos com Pessoal'!$AE$513:$AE$522&lt;=AB$3,1,0))*OFFSET('Gastos com Pessoal'!$H$512,1,MATCH(5&amp;$B31,'Gastos com Pessoal'!$I$532:$AJ$532&amp;'Gastos com Pessoal'!$I$512:$AJ$512,0),10,1)),0)</f>
        <v>2800</v>
      </c>
      <c r="AC31" s="32">
        <f t="array" aca="1" ref="AC31" ca="1">_xlfn.IFNA(SUM((AC$3&gt;='Gastos com Pessoal'!$E$7:$E$506)*(AC$3&lt;='Gastos com Pessoal'!$F$7:$F$506)*OFFSET('Encargos e Benefícios'!$D$5,1,MATCH($B31,'Encargos e Benefícios'!$E$5:$AB$5,0),500,1)),0)
+_xlfn.IFNA(SUM((AC$3&gt;='Gastos com Pessoal'!$E$513:$E$522)*(AC$3&lt;='Gastos com Pessoal'!$F$513:$F$522)*OFFSET('Encargos e Benefícios'!$D$511,1,MATCH($B31,'Encargos e Benefícios'!$E$511:$AB$511,0),10,1)),0)
+_xlfn.IFNA(SUM((AC$3&gt;='Gastos com Pessoal'!$E$7:$E$506)*(AC$3&lt;='Gastos com Pessoal'!$F$7:$F$506)*(IF('Gastos com Pessoal'!$G$7:$G$506&lt;=AC$3,1,0))*OFFSET('Gastos com Pessoal'!$H$6,1,MATCH(1&amp;$B31,'Gastos com Pessoal'!$I$532:$AJ$532&amp;'Gastos com Pessoal'!$I$6:$AJ$6,0),500,1)),0)
+_xlfn.IFNA(SUM((AC$3&gt;='Gastos com Pessoal'!$E$7:$E$506)*(AC$3&lt;='Gastos com Pessoal'!$F$7:$F$506)*(IF('Gastos com Pessoal'!$M$7:$M$506&lt;=AC$3,1,0))*OFFSET('Gastos com Pessoal'!$H$6,1,MATCH(2&amp;$B31,'Gastos com Pessoal'!$I$532:$AJ$532&amp;'Gastos com Pessoal'!$I$6:$AJ$6,0),500,1)),0)
+_xlfn.IFNA(SUM((AC$3&gt;='Gastos com Pessoal'!$E$7:$E$506)*(AC$3&lt;='Gastos com Pessoal'!$F$7:$F$506)*(IF('Gastos com Pessoal'!$S$7:$S$506&lt;=AC$3,1,0))*OFFSET('Gastos com Pessoal'!$H$6,1,MATCH(3&amp;$B31,'Gastos com Pessoal'!$I$532:$AJ$532&amp;'Gastos com Pessoal'!$I$6:$AJ$6,0),500,1)),0)
+_xlfn.IFNA(SUM((AC$3&gt;='Gastos com Pessoal'!$E$7:$E$506)*(AC$3&lt;='Gastos com Pessoal'!$F$7:$F$506)*(IF('Gastos com Pessoal'!$Y$7:$Y$506&lt;=AC$3,1,0))*OFFSET('Gastos com Pessoal'!$H$6,1,MATCH(4&amp;$B31,'Gastos com Pessoal'!$I$532:$AJ$532&amp;'Gastos com Pessoal'!$I$6:$AJ$6,0),500,1)),0)
+_xlfn.IFNA(SUM((AC$3&gt;='Gastos com Pessoal'!$E$7:$E$506)*(AC$3&lt;='Gastos com Pessoal'!$F$7:$F$506)*(IF('Gastos com Pessoal'!$AE$7:$AE$506&lt;=AC$3,1,0))*OFFSET('Gastos com Pessoal'!$H$6,1,MATCH(5&amp;$B31,'Gastos com Pessoal'!$I$532:$AJ$532&amp;'Gastos com Pessoal'!$I$6:$AJ$6,0),500,1)),0)
+_xlfn.IFNA(SUM((AC$3&gt;='Gastos com Pessoal'!$E$513:$E$522)*(AC$3&lt;='Gastos com Pessoal'!$F$513:$F$522)*(IF('Gastos com Pessoal'!$G$513:$G$522&lt;=AC$3,1,0))*OFFSET('Gastos com Pessoal'!$H$512,1,MATCH(1&amp;$B31,'Gastos com Pessoal'!$I$532:$AJ$532&amp;'Gastos com Pessoal'!$I$512:$AJ$512,0),10,1)),0)
+_xlfn.IFNA(SUM((AC$3&gt;='Gastos com Pessoal'!$E$513:$E$522)*(AC$3&lt;='Gastos com Pessoal'!$F$513:$F$522)*(IF('Gastos com Pessoal'!$M$513:$M$522&lt;=AC$3,1,0))*OFFSET('Gastos com Pessoal'!$H$512,1,MATCH(2&amp;$B31,'Gastos com Pessoal'!$I$532:$AJ$532&amp;'Gastos com Pessoal'!$I$512:$AJ$512,0),10,1)),0)
+_xlfn.IFNA(SUM((AC$3&gt;='Gastos com Pessoal'!$E$513:$E$522)*(AC$3&lt;='Gastos com Pessoal'!$F$513:$F$522)*(IF('Gastos com Pessoal'!$S$513:$S$522&lt;=AC$3,1,0))*OFFSET('Gastos com Pessoal'!$H$512,1,MATCH(3&amp;$B31,'Gastos com Pessoal'!$I$532:$AJ$532&amp;'Gastos com Pessoal'!$I$512:$AJ$512,0),10,1)),0)
+_xlfn.IFNA(SUM((AC$3&gt;='Gastos com Pessoal'!$E$513:$E$522)*(AC$3&lt;='Gastos com Pessoal'!$F$513:$F$522)*(IF('Gastos com Pessoal'!$Y$513:$Y$522&lt;=AC$3,1,0))*OFFSET('Gastos com Pessoal'!$H$512,1,MATCH(4&amp;$B31,'Gastos com Pessoal'!$I$532:$AJ$532&amp;'Gastos com Pessoal'!$I$512:$AJ$512,0),10,1)),0)
+_xlfn.IFNA(SUM((AC$3&gt;='Gastos com Pessoal'!$E$513:$E$522)*(AC$3&lt;='Gastos com Pessoal'!$F$513:$F$522)*(IF('Gastos com Pessoal'!$AE$513:$AE$522&lt;=AC$3,1,0))*OFFSET('Gastos com Pessoal'!$H$512,1,MATCH(5&amp;$B31,'Gastos com Pessoal'!$I$532:$AJ$532&amp;'Gastos com Pessoal'!$I$512:$AJ$512,0),10,1)),0)</f>
        <v>2800</v>
      </c>
      <c r="AD31" s="32">
        <f t="array" aca="1" ref="AD31" ca="1">_xlfn.IFNA(SUM((AD$3&gt;='Gastos com Pessoal'!$E$7:$E$506)*(AD$3&lt;='Gastos com Pessoal'!$F$7:$F$506)*OFFSET('Encargos e Benefícios'!$D$5,1,MATCH($B31,'Encargos e Benefícios'!$E$5:$AB$5,0),500,1)),0)
+_xlfn.IFNA(SUM((AD$3&gt;='Gastos com Pessoal'!$E$513:$E$522)*(AD$3&lt;='Gastos com Pessoal'!$F$513:$F$522)*OFFSET('Encargos e Benefícios'!$D$511,1,MATCH($B31,'Encargos e Benefícios'!$E$511:$AB$511,0),10,1)),0)
+_xlfn.IFNA(SUM((AD$3&gt;='Gastos com Pessoal'!$E$7:$E$506)*(AD$3&lt;='Gastos com Pessoal'!$F$7:$F$506)*(IF('Gastos com Pessoal'!$G$7:$G$506&lt;=AD$3,1,0))*OFFSET('Gastos com Pessoal'!$H$6,1,MATCH(1&amp;$B31,'Gastos com Pessoal'!$I$532:$AJ$532&amp;'Gastos com Pessoal'!$I$6:$AJ$6,0),500,1)),0)
+_xlfn.IFNA(SUM((AD$3&gt;='Gastos com Pessoal'!$E$7:$E$506)*(AD$3&lt;='Gastos com Pessoal'!$F$7:$F$506)*(IF('Gastos com Pessoal'!$M$7:$M$506&lt;=AD$3,1,0))*OFFSET('Gastos com Pessoal'!$H$6,1,MATCH(2&amp;$B31,'Gastos com Pessoal'!$I$532:$AJ$532&amp;'Gastos com Pessoal'!$I$6:$AJ$6,0),500,1)),0)
+_xlfn.IFNA(SUM((AD$3&gt;='Gastos com Pessoal'!$E$7:$E$506)*(AD$3&lt;='Gastos com Pessoal'!$F$7:$F$506)*(IF('Gastos com Pessoal'!$S$7:$S$506&lt;=AD$3,1,0))*OFFSET('Gastos com Pessoal'!$H$6,1,MATCH(3&amp;$B31,'Gastos com Pessoal'!$I$532:$AJ$532&amp;'Gastos com Pessoal'!$I$6:$AJ$6,0),500,1)),0)
+_xlfn.IFNA(SUM((AD$3&gt;='Gastos com Pessoal'!$E$7:$E$506)*(AD$3&lt;='Gastos com Pessoal'!$F$7:$F$506)*(IF('Gastos com Pessoal'!$Y$7:$Y$506&lt;=AD$3,1,0))*OFFSET('Gastos com Pessoal'!$H$6,1,MATCH(4&amp;$B31,'Gastos com Pessoal'!$I$532:$AJ$532&amp;'Gastos com Pessoal'!$I$6:$AJ$6,0),500,1)),0)
+_xlfn.IFNA(SUM((AD$3&gt;='Gastos com Pessoal'!$E$7:$E$506)*(AD$3&lt;='Gastos com Pessoal'!$F$7:$F$506)*(IF('Gastos com Pessoal'!$AE$7:$AE$506&lt;=AD$3,1,0))*OFFSET('Gastos com Pessoal'!$H$6,1,MATCH(5&amp;$B31,'Gastos com Pessoal'!$I$532:$AJ$532&amp;'Gastos com Pessoal'!$I$6:$AJ$6,0),500,1)),0)
+_xlfn.IFNA(SUM((AD$3&gt;='Gastos com Pessoal'!$E$513:$E$522)*(AD$3&lt;='Gastos com Pessoal'!$F$513:$F$522)*(IF('Gastos com Pessoal'!$G$513:$G$522&lt;=AD$3,1,0))*OFFSET('Gastos com Pessoal'!$H$512,1,MATCH(1&amp;$B31,'Gastos com Pessoal'!$I$532:$AJ$532&amp;'Gastos com Pessoal'!$I$512:$AJ$512,0),10,1)),0)
+_xlfn.IFNA(SUM((AD$3&gt;='Gastos com Pessoal'!$E$513:$E$522)*(AD$3&lt;='Gastos com Pessoal'!$F$513:$F$522)*(IF('Gastos com Pessoal'!$M$513:$M$522&lt;=AD$3,1,0))*OFFSET('Gastos com Pessoal'!$H$512,1,MATCH(2&amp;$B31,'Gastos com Pessoal'!$I$532:$AJ$532&amp;'Gastos com Pessoal'!$I$512:$AJ$512,0),10,1)),0)
+_xlfn.IFNA(SUM((AD$3&gt;='Gastos com Pessoal'!$E$513:$E$522)*(AD$3&lt;='Gastos com Pessoal'!$F$513:$F$522)*(IF('Gastos com Pessoal'!$S$513:$S$522&lt;=AD$3,1,0))*OFFSET('Gastos com Pessoal'!$H$512,1,MATCH(3&amp;$B31,'Gastos com Pessoal'!$I$532:$AJ$532&amp;'Gastos com Pessoal'!$I$512:$AJ$512,0),10,1)),0)
+_xlfn.IFNA(SUM((AD$3&gt;='Gastos com Pessoal'!$E$513:$E$522)*(AD$3&lt;='Gastos com Pessoal'!$F$513:$F$522)*(IF('Gastos com Pessoal'!$Y$513:$Y$522&lt;=AD$3,1,0))*OFFSET('Gastos com Pessoal'!$H$512,1,MATCH(4&amp;$B31,'Gastos com Pessoal'!$I$532:$AJ$532&amp;'Gastos com Pessoal'!$I$512:$AJ$512,0),10,1)),0)
+_xlfn.IFNA(SUM((AD$3&gt;='Gastos com Pessoal'!$E$513:$E$522)*(AD$3&lt;='Gastos com Pessoal'!$F$513:$F$522)*(IF('Gastos com Pessoal'!$AE$513:$AE$522&lt;=AD$3,1,0))*OFFSET('Gastos com Pessoal'!$H$512,1,MATCH(5&amp;$B31,'Gastos com Pessoal'!$I$532:$AJ$532&amp;'Gastos com Pessoal'!$I$512:$AJ$512,0),10,1)),0)</f>
        <v>2800</v>
      </c>
      <c r="AE31" s="32">
        <f t="array" aca="1" ref="AE31" ca="1">_xlfn.IFNA(SUM((AE$3&gt;='Gastos com Pessoal'!$E$7:$E$506)*(AE$3&lt;='Gastos com Pessoal'!$F$7:$F$506)*OFFSET('Encargos e Benefícios'!$D$5,1,MATCH($B31,'Encargos e Benefícios'!$E$5:$AB$5,0),500,1)),0)
+_xlfn.IFNA(SUM((AE$3&gt;='Gastos com Pessoal'!$E$513:$E$522)*(AE$3&lt;='Gastos com Pessoal'!$F$513:$F$522)*OFFSET('Encargos e Benefícios'!$D$511,1,MATCH($B31,'Encargos e Benefícios'!$E$511:$AB$511,0),10,1)),0)
+_xlfn.IFNA(SUM((AE$3&gt;='Gastos com Pessoal'!$E$7:$E$506)*(AE$3&lt;='Gastos com Pessoal'!$F$7:$F$506)*(IF('Gastos com Pessoal'!$G$7:$G$506&lt;=AE$3,1,0))*OFFSET('Gastos com Pessoal'!$H$6,1,MATCH(1&amp;$B31,'Gastos com Pessoal'!$I$532:$AJ$532&amp;'Gastos com Pessoal'!$I$6:$AJ$6,0),500,1)),0)
+_xlfn.IFNA(SUM((AE$3&gt;='Gastos com Pessoal'!$E$7:$E$506)*(AE$3&lt;='Gastos com Pessoal'!$F$7:$F$506)*(IF('Gastos com Pessoal'!$M$7:$M$506&lt;=AE$3,1,0))*OFFSET('Gastos com Pessoal'!$H$6,1,MATCH(2&amp;$B31,'Gastos com Pessoal'!$I$532:$AJ$532&amp;'Gastos com Pessoal'!$I$6:$AJ$6,0),500,1)),0)
+_xlfn.IFNA(SUM((AE$3&gt;='Gastos com Pessoal'!$E$7:$E$506)*(AE$3&lt;='Gastos com Pessoal'!$F$7:$F$506)*(IF('Gastos com Pessoal'!$S$7:$S$506&lt;=AE$3,1,0))*OFFSET('Gastos com Pessoal'!$H$6,1,MATCH(3&amp;$B31,'Gastos com Pessoal'!$I$532:$AJ$532&amp;'Gastos com Pessoal'!$I$6:$AJ$6,0),500,1)),0)
+_xlfn.IFNA(SUM((AE$3&gt;='Gastos com Pessoal'!$E$7:$E$506)*(AE$3&lt;='Gastos com Pessoal'!$F$7:$F$506)*(IF('Gastos com Pessoal'!$Y$7:$Y$506&lt;=AE$3,1,0))*OFFSET('Gastos com Pessoal'!$H$6,1,MATCH(4&amp;$B31,'Gastos com Pessoal'!$I$532:$AJ$532&amp;'Gastos com Pessoal'!$I$6:$AJ$6,0),500,1)),0)
+_xlfn.IFNA(SUM((AE$3&gt;='Gastos com Pessoal'!$E$7:$E$506)*(AE$3&lt;='Gastos com Pessoal'!$F$7:$F$506)*(IF('Gastos com Pessoal'!$AE$7:$AE$506&lt;=AE$3,1,0))*OFFSET('Gastos com Pessoal'!$H$6,1,MATCH(5&amp;$B31,'Gastos com Pessoal'!$I$532:$AJ$532&amp;'Gastos com Pessoal'!$I$6:$AJ$6,0),500,1)),0)
+_xlfn.IFNA(SUM((AE$3&gt;='Gastos com Pessoal'!$E$513:$E$522)*(AE$3&lt;='Gastos com Pessoal'!$F$513:$F$522)*(IF('Gastos com Pessoal'!$G$513:$G$522&lt;=AE$3,1,0))*OFFSET('Gastos com Pessoal'!$H$512,1,MATCH(1&amp;$B31,'Gastos com Pessoal'!$I$532:$AJ$532&amp;'Gastos com Pessoal'!$I$512:$AJ$512,0),10,1)),0)
+_xlfn.IFNA(SUM((AE$3&gt;='Gastos com Pessoal'!$E$513:$E$522)*(AE$3&lt;='Gastos com Pessoal'!$F$513:$F$522)*(IF('Gastos com Pessoal'!$M$513:$M$522&lt;=AE$3,1,0))*OFFSET('Gastos com Pessoal'!$H$512,1,MATCH(2&amp;$B31,'Gastos com Pessoal'!$I$532:$AJ$532&amp;'Gastos com Pessoal'!$I$512:$AJ$512,0),10,1)),0)
+_xlfn.IFNA(SUM((AE$3&gt;='Gastos com Pessoal'!$E$513:$E$522)*(AE$3&lt;='Gastos com Pessoal'!$F$513:$F$522)*(IF('Gastos com Pessoal'!$S$513:$S$522&lt;=AE$3,1,0))*OFFSET('Gastos com Pessoal'!$H$512,1,MATCH(3&amp;$B31,'Gastos com Pessoal'!$I$532:$AJ$532&amp;'Gastos com Pessoal'!$I$512:$AJ$512,0),10,1)),0)
+_xlfn.IFNA(SUM((AE$3&gt;='Gastos com Pessoal'!$E$513:$E$522)*(AE$3&lt;='Gastos com Pessoal'!$F$513:$F$522)*(IF('Gastos com Pessoal'!$Y$513:$Y$522&lt;=AE$3,1,0))*OFFSET('Gastos com Pessoal'!$H$512,1,MATCH(4&amp;$B31,'Gastos com Pessoal'!$I$532:$AJ$532&amp;'Gastos com Pessoal'!$I$512:$AJ$512,0),10,1)),0)
+_xlfn.IFNA(SUM((AE$3&gt;='Gastos com Pessoal'!$E$513:$E$522)*(AE$3&lt;='Gastos com Pessoal'!$F$513:$F$522)*(IF('Gastos com Pessoal'!$AE$513:$AE$522&lt;=AE$3,1,0))*OFFSET('Gastos com Pessoal'!$H$512,1,MATCH(5&amp;$B31,'Gastos com Pessoal'!$I$532:$AJ$532&amp;'Gastos com Pessoal'!$I$512:$AJ$512,0),10,1)),0)</f>
        <v>2800</v>
      </c>
      <c r="AF31" s="32">
        <f t="array" aca="1" ref="AF31" ca="1">_xlfn.IFNA(SUM((AF$3&gt;='Gastos com Pessoal'!$E$7:$E$506)*(AF$3&lt;='Gastos com Pessoal'!$F$7:$F$506)*OFFSET('Encargos e Benefícios'!$D$5,1,MATCH($B31,'Encargos e Benefícios'!$E$5:$AB$5,0),500,1)),0)
+_xlfn.IFNA(SUM((AF$3&gt;='Gastos com Pessoal'!$E$513:$E$522)*(AF$3&lt;='Gastos com Pessoal'!$F$513:$F$522)*OFFSET('Encargos e Benefícios'!$D$511,1,MATCH($B31,'Encargos e Benefícios'!$E$511:$AB$511,0),10,1)),0)
+_xlfn.IFNA(SUM((AF$3&gt;='Gastos com Pessoal'!$E$7:$E$506)*(AF$3&lt;='Gastos com Pessoal'!$F$7:$F$506)*(IF('Gastos com Pessoal'!$G$7:$G$506&lt;=AF$3,1,0))*OFFSET('Gastos com Pessoal'!$H$6,1,MATCH(1&amp;$B31,'Gastos com Pessoal'!$I$532:$AJ$532&amp;'Gastos com Pessoal'!$I$6:$AJ$6,0),500,1)),0)
+_xlfn.IFNA(SUM((AF$3&gt;='Gastos com Pessoal'!$E$7:$E$506)*(AF$3&lt;='Gastos com Pessoal'!$F$7:$F$506)*(IF('Gastos com Pessoal'!$M$7:$M$506&lt;=AF$3,1,0))*OFFSET('Gastos com Pessoal'!$H$6,1,MATCH(2&amp;$B31,'Gastos com Pessoal'!$I$532:$AJ$532&amp;'Gastos com Pessoal'!$I$6:$AJ$6,0),500,1)),0)
+_xlfn.IFNA(SUM((AF$3&gt;='Gastos com Pessoal'!$E$7:$E$506)*(AF$3&lt;='Gastos com Pessoal'!$F$7:$F$506)*(IF('Gastos com Pessoal'!$S$7:$S$506&lt;=AF$3,1,0))*OFFSET('Gastos com Pessoal'!$H$6,1,MATCH(3&amp;$B31,'Gastos com Pessoal'!$I$532:$AJ$532&amp;'Gastos com Pessoal'!$I$6:$AJ$6,0),500,1)),0)
+_xlfn.IFNA(SUM((AF$3&gt;='Gastos com Pessoal'!$E$7:$E$506)*(AF$3&lt;='Gastos com Pessoal'!$F$7:$F$506)*(IF('Gastos com Pessoal'!$Y$7:$Y$506&lt;=AF$3,1,0))*OFFSET('Gastos com Pessoal'!$H$6,1,MATCH(4&amp;$B31,'Gastos com Pessoal'!$I$532:$AJ$532&amp;'Gastos com Pessoal'!$I$6:$AJ$6,0),500,1)),0)
+_xlfn.IFNA(SUM((AF$3&gt;='Gastos com Pessoal'!$E$7:$E$506)*(AF$3&lt;='Gastos com Pessoal'!$F$7:$F$506)*(IF('Gastos com Pessoal'!$AE$7:$AE$506&lt;=AF$3,1,0))*OFFSET('Gastos com Pessoal'!$H$6,1,MATCH(5&amp;$B31,'Gastos com Pessoal'!$I$532:$AJ$532&amp;'Gastos com Pessoal'!$I$6:$AJ$6,0),500,1)),0)
+_xlfn.IFNA(SUM((AF$3&gt;='Gastos com Pessoal'!$E$513:$E$522)*(AF$3&lt;='Gastos com Pessoal'!$F$513:$F$522)*(IF('Gastos com Pessoal'!$G$513:$G$522&lt;=AF$3,1,0))*OFFSET('Gastos com Pessoal'!$H$512,1,MATCH(1&amp;$B31,'Gastos com Pessoal'!$I$532:$AJ$532&amp;'Gastos com Pessoal'!$I$512:$AJ$512,0),10,1)),0)
+_xlfn.IFNA(SUM((AF$3&gt;='Gastos com Pessoal'!$E$513:$E$522)*(AF$3&lt;='Gastos com Pessoal'!$F$513:$F$522)*(IF('Gastos com Pessoal'!$M$513:$M$522&lt;=AF$3,1,0))*OFFSET('Gastos com Pessoal'!$H$512,1,MATCH(2&amp;$B31,'Gastos com Pessoal'!$I$532:$AJ$532&amp;'Gastos com Pessoal'!$I$512:$AJ$512,0),10,1)),0)
+_xlfn.IFNA(SUM((AF$3&gt;='Gastos com Pessoal'!$E$513:$E$522)*(AF$3&lt;='Gastos com Pessoal'!$F$513:$F$522)*(IF('Gastos com Pessoal'!$S$513:$S$522&lt;=AF$3,1,0))*OFFSET('Gastos com Pessoal'!$H$512,1,MATCH(3&amp;$B31,'Gastos com Pessoal'!$I$532:$AJ$532&amp;'Gastos com Pessoal'!$I$512:$AJ$512,0),10,1)),0)
+_xlfn.IFNA(SUM((AF$3&gt;='Gastos com Pessoal'!$E$513:$E$522)*(AF$3&lt;='Gastos com Pessoal'!$F$513:$F$522)*(IF('Gastos com Pessoal'!$Y$513:$Y$522&lt;=AF$3,1,0))*OFFSET('Gastos com Pessoal'!$H$512,1,MATCH(4&amp;$B31,'Gastos com Pessoal'!$I$532:$AJ$532&amp;'Gastos com Pessoal'!$I$512:$AJ$512,0),10,1)),0)
+_xlfn.IFNA(SUM((AF$3&gt;='Gastos com Pessoal'!$E$513:$E$522)*(AF$3&lt;='Gastos com Pessoal'!$F$513:$F$522)*(IF('Gastos com Pessoal'!$AE$513:$AE$522&lt;=AF$3,1,0))*OFFSET('Gastos com Pessoal'!$H$512,1,MATCH(5&amp;$B31,'Gastos com Pessoal'!$I$532:$AJ$532&amp;'Gastos com Pessoal'!$I$512:$AJ$512,0),10,1)),0)</f>
        <v>2800</v>
      </c>
      <c r="AG31" s="32">
        <f t="array" aca="1" ref="AG31" ca="1">_xlfn.IFNA(SUM((AG$3&gt;='Gastos com Pessoal'!$E$7:$E$506)*(AG$3&lt;='Gastos com Pessoal'!$F$7:$F$506)*OFFSET('Encargos e Benefícios'!$D$5,1,MATCH($B31,'Encargos e Benefícios'!$E$5:$AB$5,0),500,1)),0)
+_xlfn.IFNA(SUM((AG$3&gt;='Gastos com Pessoal'!$E$513:$E$522)*(AG$3&lt;='Gastos com Pessoal'!$F$513:$F$522)*OFFSET('Encargos e Benefícios'!$D$511,1,MATCH($B31,'Encargos e Benefícios'!$E$511:$AB$511,0),10,1)),0)
+_xlfn.IFNA(SUM((AG$3&gt;='Gastos com Pessoal'!$E$7:$E$506)*(AG$3&lt;='Gastos com Pessoal'!$F$7:$F$506)*(IF('Gastos com Pessoal'!$G$7:$G$506&lt;=AG$3,1,0))*OFFSET('Gastos com Pessoal'!$H$6,1,MATCH(1&amp;$B31,'Gastos com Pessoal'!$I$532:$AJ$532&amp;'Gastos com Pessoal'!$I$6:$AJ$6,0),500,1)),0)
+_xlfn.IFNA(SUM((AG$3&gt;='Gastos com Pessoal'!$E$7:$E$506)*(AG$3&lt;='Gastos com Pessoal'!$F$7:$F$506)*(IF('Gastos com Pessoal'!$M$7:$M$506&lt;=AG$3,1,0))*OFFSET('Gastos com Pessoal'!$H$6,1,MATCH(2&amp;$B31,'Gastos com Pessoal'!$I$532:$AJ$532&amp;'Gastos com Pessoal'!$I$6:$AJ$6,0),500,1)),0)
+_xlfn.IFNA(SUM((AG$3&gt;='Gastos com Pessoal'!$E$7:$E$506)*(AG$3&lt;='Gastos com Pessoal'!$F$7:$F$506)*(IF('Gastos com Pessoal'!$S$7:$S$506&lt;=AG$3,1,0))*OFFSET('Gastos com Pessoal'!$H$6,1,MATCH(3&amp;$B31,'Gastos com Pessoal'!$I$532:$AJ$532&amp;'Gastos com Pessoal'!$I$6:$AJ$6,0),500,1)),0)
+_xlfn.IFNA(SUM((AG$3&gt;='Gastos com Pessoal'!$E$7:$E$506)*(AG$3&lt;='Gastos com Pessoal'!$F$7:$F$506)*(IF('Gastos com Pessoal'!$Y$7:$Y$506&lt;=AG$3,1,0))*OFFSET('Gastos com Pessoal'!$H$6,1,MATCH(4&amp;$B31,'Gastos com Pessoal'!$I$532:$AJ$532&amp;'Gastos com Pessoal'!$I$6:$AJ$6,0),500,1)),0)
+_xlfn.IFNA(SUM((AG$3&gt;='Gastos com Pessoal'!$E$7:$E$506)*(AG$3&lt;='Gastos com Pessoal'!$F$7:$F$506)*(IF('Gastos com Pessoal'!$AE$7:$AE$506&lt;=AG$3,1,0))*OFFSET('Gastos com Pessoal'!$H$6,1,MATCH(5&amp;$B31,'Gastos com Pessoal'!$I$532:$AJ$532&amp;'Gastos com Pessoal'!$I$6:$AJ$6,0),500,1)),0)
+_xlfn.IFNA(SUM((AG$3&gt;='Gastos com Pessoal'!$E$513:$E$522)*(AG$3&lt;='Gastos com Pessoal'!$F$513:$F$522)*(IF('Gastos com Pessoal'!$G$513:$G$522&lt;=AG$3,1,0))*OFFSET('Gastos com Pessoal'!$H$512,1,MATCH(1&amp;$B31,'Gastos com Pessoal'!$I$532:$AJ$532&amp;'Gastos com Pessoal'!$I$512:$AJ$512,0),10,1)),0)
+_xlfn.IFNA(SUM((AG$3&gt;='Gastos com Pessoal'!$E$513:$E$522)*(AG$3&lt;='Gastos com Pessoal'!$F$513:$F$522)*(IF('Gastos com Pessoal'!$M$513:$M$522&lt;=AG$3,1,0))*OFFSET('Gastos com Pessoal'!$H$512,1,MATCH(2&amp;$B31,'Gastos com Pessoal'!$I$532:$AJ$532&amp;'Gastos com Pessoal'!$I$512:$AJ$512,0),10,1)),0)
+_xlfn.IFNA(SUM((AG$3&gt;='Gastos com Pessoal'!$E$513:$E$522)*(AG$3&lt;='Gastos com Pessoal'!$F$513:$F$522)*(IF('Gastos com Pessoal'!$S$513:$S$522&lt;=AG$3,1,0))*OFFSET('Gastos com Pessoal'!$H$512,1,MATCH(3&amp;$B31,'Gastos com Pessoal'!$I$532:$AJ$532&amp;'Gastos com Pessoal'!$I$512:$AJ$512,0),10,1)),0)
+_xlfn.IFNA(SUM((AG$3&gt;='Gastos com Pessoal'!$E$513:$E$522)*(AG$3&lt;='Gastos com Pessoal'!$F$513:$F$522)*(IF('Gastos com Pessoal'!$Y$513:$Y$522&lt;=AG$3,1,0))*OFFSET('Gastos com Pessoal'!$H$512,1,MATCH(4&amp;$B31,'Gastos com Pessoal'!$I$532:$AJ$532&amp;'Gastos com Pessoal'!$I$512:$AJ$512,0),10,1)),0)
+_xlfn.IFNA(SUM((AG$3&gt;='Gastos com Pessoal'!$E$513:$E$522)*(AG$3&lt;='Gastos com Pessoal'!$F$513:$F$522)*(IF('Gastos com Pessoal'!$AE$513:$AE$522&lt;=AG$3,1,0))*OFFSET('Gastos com Pessoal'!$H$512,1,MATCH(5&amp;$B31,'Gastos com Pessoal'!$I$532:$AJ$532&amp;'Gastos com Pessoal'!$I$512:$AJ$512,0),10,1)),0)</f>
        <v>2800</v>
      </c>
      <c r="AH31" s="32">
        <f t="array" aca="1" ref="AH31" ca="1">_xlfn.IFNA(SUM((AH$3&gt;='Gastos com Pessoal'!$E$7:$E$506)*(AH$3&lt;='Gastos com Pessoal'!$F$7:$F$506)*OFFSET('Encargos e Benefícios'!$D$5,1,MATCH($B31,'Encargos e Benefícios'!$E$5:$AB$5,0),500,1)),0)
+_xlfn.IFNA(SUM((AH$3&gt;='Gastos com Pessoal'!$E$513:$E$522)*(AH$3&lt;='Gastos com Pessoal'!$F$513:$F$522)*OFFSET('Encargos e Benefícios'!$D$511,1,MATCH($B31,'Encargos e Benefícios'!$E$511:$AB$511,0),10,1)),0)
+_xlfn.IFNA(SUM((AH$3&gt;='Gastos com Pessoal'!$E$7:$E$506)*(AH$3&lt;='Gastos com Pessoal'!$F$7:$F$506)*(IF('Gastos com Pessoal'!$G$7:$G$506&lt;=AH$3,1,0))*OFFSET('Gastos com Pessoal'!$H$6,1,MATCH(1&amp;$B31,'Gastos com Pessoal'!$I$532:$AJ$532&amp;'Gastos com Pessoal'!$I$6:$AJ$6,0),500,1)),0)
+_xlfn.IFNA(SUM((AH$3&gt;='Gastos com Pessoal'!$E$7:$E$506)*(AH$3&lt;='Gastos com Pessoal'!$F$7:$F$506)*(IF('Gastos com Pessoal'!$M$7:$M$506&lt;=AH$3,1,0))*OFFSET('Gastos com Pessoal'!$H$6,1,MATCH(2&amp;$B31,'Gastos com Pessoal'!$I$532:$AJ$532&amp;'Gastos com Pessoal'!$I$6:$AJ$6,0),500,1)),0)
+_xlfn.IFNA(SUM((AH$3&gt;='Gastos com Pessoal'!$E$7:$E$506)*(AH$3&lt;='Gastos com Pessoal'!$F$7:$F$506)*(IF('Gastos com Pessoal'!$S$7:$S$506&lt;=AH$3,1,0))*OFFSET('Gastos com Pessoal'!$H$6,1,MATCH(3&amp;$B31,'Gastos com Pessoal'!$I$532:$AJ$532&amp;'Gastos com Pessoal'!$I$6:$AJ$6,0),500,1)),0)
+_xlfn.IFNA(SUM((AH$3&gt;='Gastos com Pessoal'!$E$7:$E$506)*(AH$3&lt;='Gastos com Pessoal'!$F$7:$F$506)*(IF('Gastos com Pessoal'!$Y$7:$Y$506&lt;=AH$3,1,0))*OFFSET('Gastos com Pessoal'!$H$6,1,MATCH(4&amp;$B31,'Gastos com Pessoal'!$I$532:$AJ$532&amp;'Gastos com Pessoal'!$I$6:$AJ$6,0),500,1)),0)
+_xlfn.IFNA(SUM((AH$3&gt;='Gastos com Pessoal'!$E$7:$E$506)*(AH$3&lt;='Gastos com Pessoal'!$F$7:$F$506)*(IF('Gastos com Pessoal'!$AE$7:$AE$506&lt;=AH$3,1,0))*OFFSET('Gastos com Pessoal'!$H$6,1,MATCH(5&amp;$B31,'Gastos com Pessoal'!$I$532:$AJ$532&amp;'Gastos com Pessoal'!$I$6:$AJ$6,0),500,1)),0)
+_xlfn.IFNA(SUM((AH$3&gt;='Gastos com Pessoal'!$E$513:$E$522)*(AH$3&lt;='Gastos com Pessoal'!$F$513:$F$522)*(IF('Gastos com Pessoal'!$G$513:$G$522&lt;=AH$3,1,0))*OFFSET('Gastos com Pessoal'!$H$512,1,MATCH(1&amp;$B31,'Gastos com Pessoal'!$I$532:$AJ$532&amp;'Gastos com Pessoal'!$I$512:$AJ$512,0),10,1)),0)
+_xlfn.IFNA(SUM((AH$3&gt;='Gastos com Pessoal'!$E$513:$E$522)*(AH$3&lt;='Gastos com Pessoal'!$F$513:$F$522)*(IF('Gastos com Pessoal'!$M$513:$M$522&lt;=AH$3,1,0))*OFFSET('Gastos com Pessoal'!$H$512,1,MATCH(2&amp;$B31,'Gastos com Pessoal'!$I$532:$AJ$532&amp;'Gastos com Pessoal'!$I$512:$AJ$512,0),10,1)),0)
+_xlfn.IFNA(SUM((AH$3&gt;='Gastos com Pessoal'!$E$513:$E$522)*(AH$3&lt;='Gastos com Pessoal'!$F$513:$F$522)*(IF('Gastos com Pessoal'!$S$513:$S$522&lt;=AH$3,1,0))*OFFSET('Gastos com Pessoal'!$H$512,1,MATCH(3&amp;$B31,'Gastos com Pessoal'!$I$532:$AJ$532&amp;'Gastos com Pessoal'!$I$512:$AJ$512,0),10,1)),0)
+_xlfn.IFNA(SUM((AH$3&gt;='Gastos com Pessoal'!$E$513:$E$522)*(AH$3&lt;='Gastos com Pessoal'!$F$513:$F$522)*(IF('Gastos com Pessoal'!$Y$513:$Y$522&lt;=AH$3,1,0))*OFFSET('Gastos com Pessoal'!$H$512,1,MATCH(4&amp;$B31,'Gastos com Pessoal'!$I$532:$AJ$532&amp;'Gastos com Pessoal'!$I$512:$AJ$512,0),10,1)),0)
+_xlfn.IFNA(SUM((AH$3&gt;='Gastos com Pessoal'!$E$513:$E$522)*(AH$3&lt;='Gastos com Pessoal'!$F$513:$F$522)*(IF('Gastos com Pessoal'!$AE$513:$AE$522&lt;=AH$3,1,0))*OFFSET('Gastos com Pessoal'!$H$512,1,MATCH(5&amp;$B31,'Gastos com Pessoal'!$I$532:$AJ$532&amp;'Gastos com Pessoal'!$I$512:$AJ$512,0),10,1)),0)</f>
        <v>2800</v>
      </c>
      <c r="AI31" s="32">
        <f t="array" aca="1" ref="AI31" ca="1">_xlfn.IFNA(SUM((AI$3&gt;='Gastos com Pessoal'!$E$7:$E$506)*(AI$3&lt;='Gastos com Pessoal'!$F$7:$F$506)*OFFSET('Encargos e Benefícios'!$D$5,1,MATCH($B31,'Encargos e Benefícios'!$E$5:$AB$5,0),500,1)),0)
+_xlfn.IFNA(SUM((AI$3&gt;='Gastos com Pessoal'!$E$513:$E$522)*(AI$3&lt;='Gastos com Pessoal'!$F$513:$F$522)*OFFSET('Encargos e Benefícios'!$D$511,1,MATCH($B31,'Encargos e Benefícios'!$E$511:$AB$511,0),10,1)),0)
+_xlfn.IFNA(SUM((AI$3&gt;='Gastos com Pessoal'!$E$7:$E$506)*(AI$3&lt;='Gastos com Pessoal'!$F$7:$F$506)*(IF('Gastos com Pessoal'!$G$7:$G$506&lt;=AI$3,1,0))*OFFSET('Gastos com Pessoal'!$H$6,1,MATCH(1&amp;$B31,'Gastos com Pessoal'!$I$532:$AJ$532&amp;'Gastos com Pessoal'!$I$6:$AJ$6,0),500,1)),0)
+_xlfn.IFNA(SUM((AI$3&gt;='Gastos com Pessoal'!$E$7:$E$506)*(AI$3&lt;='Gastos com Pessoal'!$F$7:$F$506)*(IF('Gastos com Pessoal'!$M$7:$M$506&lt;=AI$3,1,0))*OFFSET('Gastos com Pessoal'!$H$6,1,MATCH(2&amp;$B31,'Gastos com Pessoal'!$I$532:$AJ$532&amp;'Gastos com Pessoal'!$I$6:$AJ$6,0),500,1)),0)
+_xlfn.IFNA(SUM((AI$3&gt;='Gastos com Pessoal'!$E$7:$E$506)*(AI$3&lt;='Gastos com Pessoal'!$F$7:$F$506)*(IF('Gastos com Pessoal'!$S$7:$S$506&lt;=AI$3,1,0))*OFFSET('Gastos com Pessoal'!$H$6,1,MATCH(3&amp;$B31,'Gastos com Pessoal'!$I$532:$AJ$532&amp;'Gastos com Pessoal'!$I$6:$AJ$6,0),500,1)),0)
+_xlfn.IFNA(SUM((AI$3&gt;='Gastos com Pessoal'!$E$7:$E$506)*(AI$3&lt;='Gastos com Pessoal'!$F$7:$F$506)*(IF('Gastos com Pessoal'!$Y$7:$Y$506&lt;=AI$3,1,0))*OFFSET('Gastos com Pessoal'!$H$6,1,MATCH(4&amp;$B31,'Gastos com Pessoal'!$I$532:$AJ$532&amp;'Gastos com Pessoal'!$I$6:$AJ$6,0),500,1)),0)
+_xlfn.IFNA(SUM((AI$3&gt;='Gastos com Pessoal'!$E$7:$E$506)*(AI$3&lt;='Gastos com Pessoal'!$F$7:$F$506)*(IF('Gastos com Pessoal'!$AE$7:$AE$506&lt;=AI$3,1,0))*OFFSET('Gastos com Pessoal'!$H$6,1,MATCH(5&amp;$B31,'Gastos com Pessoal'!$I$532:$AJ$532&amp;'Gastos com Pessoal'!$I$6:$AJ$6,0),500,1)),0)
+_xlfn.IFNA(SUM((AI$3&gt;='Gastos com Pessoal'!$E$513:$E$522)*(AI$3&lt;='Gastos com Pessoal'!$F$513:$F$522)*(IF('Gastos com Pessoal'!$G$513:$G$522&lt;=AI$3,1,0))*OFFSET('Gastos com Pessoal'!$H$512,1,MATCH(1&amp;$B31,'Gastos com Pessoal'!$I$532:$AJ$532&amp;'Gastos com Pessoal'!$I$512:$AJ$512,0),10,1)),0)
+_xlfn.IFNA(SUM((AI$3&gt;='Gastos com Pessoal'!$E$513:$E$522)*(AI$3&lt;='Gastos com Pessoal'!$F$513:$F$522)*(IF('Gastos com Pessoal'!$M$513:$M$522&lt;=AI$3,1,0))*OFFSET('Gastos com Pessoal'!$H$512,1,MATCH(2&amp;$B31,'Gastos com Pessoal'!$I$532:$AJ$532&amp;'Gastos com Pessoal'!$I$512:$AJ$512,0),10,1)),0)
+_xlfn.IFNA(SUM((AI$3&gt;='Gastos com Pessoal'!$E$513:$E$522)*(AI$3&lt;='Gastos com Pessoal'!$F$513:$F$522)*(IF('Gastos com Pessoal'!$S$513:$S$522&lt;=AI$3,1,0))*OFFSET('Gastos com Pessoal'!$H$512,1,MATCH(3&amp;$B31,'Gastos com Pessoal'!$I$532:$AJ$532&amp;'Gastos com Pessoal'!$I$512:$AJ$512,0),10,1)),0)
+_xlfn.IFNA(SUM((AI$3&gt;='Gastos com Pessoal'!$E$513:$E$522)*(AI$3&lt;='Gastos com Pessoal'!$F$513:$F$522)*(IF('Gastos com Pessoal'!$Y$513:$Y$522&lt;=AI$3,1,0))*OFFSET('Gastos com Pessoal'!$H$512,1,MATCH(4&amp;$B31,'Gastos com Pessoal'!$I$532:$AJ$532&amp;'Gastos com Pessoal'!$I$512:$AJ$512,0),10,1)),0)
+_xlfn.IFNA(SUM((AI$3&gt;='Gastos com Pessoal'!$E$513:$E$522)*(AI$3&lt;='Gastos com Pessoal'!$F$513:$F$522)*(IF('Gastos com Pessoal'!$AE$513:$AE$522&lt;=AI$3,1,0))*OFFSET('Gastos com Pessoal'!$H$512,1,MATCH(5&amp;$B31,'Gastos com Pessoal'!$I$532:$AJ$532&amp;'Gastos com Pessoal'!$I$512:$AJ$512,0),10,1)),0)</f>
        <v>2800</v>
      </c>
      <c r="AJ31" s="32">
        <f t="array" aca="1" ref="AJ31" ca="1">_xlfn.IFNA(SUM((AJ$3&gt;='Gastos com Pessoal'!$E$7:$E$506)*(AJ$3&lt;='Gastos com Pessoal'!$F$7:$F$506)*OFFSET('Encargos e Benefícios'!$D$5,1,MATCH($B31,'Encargos e Benefícios'!$E$5:$AB$5,0),500,1)),0)
+_xlfn.IFNA(SUM((AJ$3&gt;='Gastos com Pessoal'!$E$513:$E$522)*(AJ$3&lt;='Gastos com Pessoal'!$F$513:$F$522)*OFFSET('Encargos e Benefícios'!$D$511,1,MATCH($B31,'Encargos e Benefícios'!$E$511:$AB$511,0),10,1)),0)
+_xlfn.IFNA(SUM((AJ$3&gt;='Gastos com Pessoal'!$E$7:$E$506)*(AJ$3&lt;='Gastos com Pessoal'!$F$7:$F$506)*(IF('Gastos com Pessoal'!$G$7:$G$506&lt;=AJ$3,1,0))*OFFSET('Gastos com Pessoal'!$H$6,1,MATCH(1&amp;$B31,'Gastos com Pessoal'!$I$532:$AJ$532&amp;'Gastos com Pessoal'!$I$6:$AJ$6,0),500,1)),0)
+_xlfn.IFNA(SUM((AJ$3&gt;='Gastos com Pessoal'!$E$7:$E$506)*(AJ$3&lt;='Gastos com Pessoal'!$F$7:$F$506)*(IF('Gastos com Pessoal'!$M$7:$M$506&lt;=AJ$3,1,0))*OFFSET('Gastos com Pessoal'!$H$6,1,MATCH(2&amp;$B31,'Gastos com Pessoal'!$I$532:$AJ$532&amp;'Gastos com Pessoal'!$I$6:$AJ$6,0),500,1)),0)
+_xlfn.IFNA(SUM((AJ$3&gt;='Gastos com Pessoal'!$E$7:$E$506)*(AJ$3&lt;='Gastos com Pessoal'!$F$7:$F$506)*(IF('Gastos com Pessoal'!$S$7:$S$506&lt;=AJ$3,1,0))*OFFSET('Gastos com Pessoal'!$H$6,1,MATCH(3&amp;$B31,'Gastos com Pessoal'!$I$532:$AJ$532&amp;'Gastos com Pessoal'!$I$6:$AJ$6,0),500,1)),0)
+_xlfn.IFNA(SUM((AJ$3&gt;='Gastos com Pessoal'!$E$7:$E$506)*(AJ$3&lt;='Gastos com Pessoal'!$F$7:$F$506)*(IF('Gastos com Pessoal'!$Y$7:$Y$506&lt;=AJ$3,1,0))*OFFSET('Gastos com Pessoal'!$H$6,1,MATCH(4&amp;$B31,'Gastos com Pessoal'!$I$532:$AJ$532&amp;'Gastos com Pessoal'!$I$6:$AJ$6,0),500,1)),0)
+_xlfn.IFNA(SUM((AJ$3&gt;='Gastos com Pessoal'!$E$7:$E$506)*(AJ$3&lt;='Gastos com Pessoal'!$F$7:$F$506)*(IF('Gastos com Pessoal'!$AE$7:$AE$506&lt;=AJ$3,1,0))*OFFSET('Gastos com Pessoal'!$H$6,1,MATCH(5&amp;$B31,'Gastos com Pessoal'!$I$532:$AJ$532&amp;'Gastos com Pessoal'!$I$6:$AJ$6,0),500,1)),0)
+_xlfn.IFNA(SUM((AJ$3&gt;='Gastos com Pessoal'!$E$513:$E$522)*(AJ$3&lt;='Gastos com Pessoal'!$F$513:$F$522)*(IF('Gastos com Pessoal'!$G$513:$G$522&lt;=AJ$3,1,0))*OFFSET('Gastos com Pessoal'!$H$512,1,MATCH(1&amp;$B31,'Gastos com Pessoal'!$I$532:$AJ$532&amp;'Gastos com Pessoal'!$I$512:$AJ$512,0),10,1)),0)
+_xlfn.IFNA(SUM((AJ$3&gt;='Gastos com Pessoal'!$E$513:$E$522)*(AJ$3&lt;='Gastos com Pessoal'!$F$513:$F$522)*(IF('Gastos com Pessoal'!$M$513:$M$522&lt;=AJ$3,1,0))*OFFSET('Gastos com Pessoal'!$H$512,1,MATCH(2&amp;$B31,'Gastos com Pessoal'!$I$532:$AJ$532&amp;'Gastos com Pessoal'!$I$512:$AJ$512,0),10,1)),0)
+_xlfn.IFNA(SUM((AJ$3&gt;='Gastos com Pessoal'!$E$513:$E$522)*(AJ$3&lt;='Gastos com Pessoal'!$F$513:$F$522)*(IF('Gastos com Pessoal'!$S$513:$S$522&lt;=AJ$3,1,0))*OFFSET('Gastos com Pessoal'!$H$512,1,MATCH(3&amp;$B31,'Gastos com Pessoal'!$I$532:$AJ$532&amp;'Gastos com Pessoal'!$I$512:$AJ$512,0),10,1)),0)
+_xlfn.IFNA(SUM((AJ$3&gt;='Gastos com Pessoal'!$E$513:$E$522)*(AJ$3&lt;='Gastos com Pessoal'!$F$513:$F$522)*(IF('Gastos com Pessoal'!$Y$513:$Y$522&lt;=AJ$3,1,0))*OFFSET('Gastos com Pessoal'!$H$512,1,MATCH(4&amp;$B31,'Gastos com Pessoal'!$I$532:$AJ$532&amp;'Gastos com Pessoal'!$I$512:$AJ$512,0),10,1)),0)
+_xlfn.IFNA(SUM((AJ$3&gt;='Gastos com Pessoal'!$E$513:$E$522)*(AJ$3&lt;='Gastos com Pessoal'!$F$513:$F$522)*(IF('Gastos com Pessoal'!$AE$513:$AE$522&lt;=AJ$3,1,0))*OFFSET('Gastos com Pessoal'!$H$512,1,MATCH(5&amp;$B31,'Gastos com Pessoal'!$I$532:$AJ$532&amp;'Gastos com Pessoal'!$I$512:$AJ$512,0),10,1)),0)</f>
        <v>2800</v>
      </c>
      <c r="AK31" s="32">
        <f t="array" aca="1" ref="AK31" ca="1">_xlfn.IFNA(SUM((AK$3&gt;='Gastos com Pessoal'!$E$7:$E$506)*(AK$3&lt;='Gastos com Pessoal'!$F$7:$F$506)*OFFSET('Encargos e Benefícios'!$D$5,1,MATCH($B31,'Encargos e Benefícios'!$E$5:$AB$5,0),500,1)),0)
+_xlfn.IFNA(SUM((AK$3&gt;='Gastos com Pessoal'!$E$513:$E$522)*(AK$3&lt;='Gastos com Pessoal'!$F$513:$F$522)*OFFSET('Encargos e Benefícios'!$D$511,1,MATCH($B31,'Encargos e Benefícios'!$E$511:$AB$511,0),10,1)),0)
+_xlfn.IFNA(SUM((AK$3&gt;='Gastos com Pessoal'!$E$7:$E$506)*(AK$3&lt;='Gastos com Pessoal'!$F$7:$F$506)*(IF('Gastos com Pessoal'!$G$7:$G$506&lt;=AK$3,1,0))*OFFSET('Gastos com Pessoal'!$H$6,1,MATCH(1&amp;$B31,'Gastos com Pessoal'!$I$532:$AJ$532&amp;'Gastos com Pessoal'!$I$6:$AJ$6,0),500,1)),0)
+_xlfn.IFNA(SUM((AK$3&gt;='Gastos com Pessoal'!$E$7:$E$506)*(AK$3&lt;='Gastos com Pessoal'!$F$7:$F$506)*(IF('Gastos com Pessoal'!$M$7:$M$506&lt;=AK$3,1,0))*OFFSET('Gastos com Pessoal'!$H$6,1,MATCH(2&amp;$B31,'Gastos com Pessoal'!$I$532:$AJ$532&amp;'Gastos com Pessoal'!$I$6:$AJ$6,0),500,1)),0)
+_xlfn.IFNA(SUM((AK$3&gt;='Gastos com Pessoal'!$E$7:$E$506)*(AK$3&lt;='Gastos com Pessoal'!$F$7:$F$506)*(IF('Gastos com Pessoal'!$S$7:$S$506&lt;=AK$3,1,0))*OFFSET('Gastos com Pessoal'!$H$6,1,MATCH(3&amp;$B31,'Gastos com Pessoal'!$I$532:$AJ$532&amp;'Gastos com Pessoal'!$I$6:$AJ$6,0),500,1)),0)
+_xlfn.IFNA(SUM((AK$3&gt;='Gastos com Pessoal'!$E$7:$E$506)*(AK$3&lt;='Gastos com Pessoal'!$F$7:$F$506)*(IF('Gastos com Pessoal'!$Y$7:$Y$506&lt;=AK$3,1,0))*OFFSET('Gastos com Pessoal'!$H$6,1,MATCH(4&amp;$B31,'Gastos com Pessoal'!$I$532:$AJ$532&amp;'Gastos com Pessoal'!$I$6:$AJ$6,0),500,1)),0)
+_xlfn.IFNA(SUM((AK$3&gt;='Gastos com Pessoal'!$E$7:$E$506)*(AK$3&lt;='Gastos com Pessoal'!$F$7:$F$506)*(IF('Gastos com Pessoal'!$AE$7:$AE$506&lt;=AK$3,1,0))*OFFSET('Gastos com Pessoal'!$H$6,1,MATCH(5&amp;$B31,'Gastos com Pessoal'!$I$532:$AJ$532&amp;'Gastos com Pessoal'!$I$6:$AJ$6,0),500,1)),0)
+_xlfn.IFNA(SUM((AK$3&gt;='Gastos com Pessoal'!$E$513:$E$522)*(AK$3&lt;='Gastos com Pessoal'!$F$513:$F$522)*(IF('Gastos com Pessoal'!$G$513:$G$522&lt;=AK$3,1,0))*OFFSET('Gastos com Pessoal'!$H$512,1,MATCH(1&amp;$B31,'Gastos com Pessoal'!$I$532:$AJ$532&amp;'Gastos com Pessoal'!$I$512:$AJ$512,0),10,1)),0)
+_xlfn.IFNA(SUM((AK$3&gt;='Gastos com Pessoal'!$E$513:$E$522)*(AK$3&lt;='Gastos com Pessoal'!$F$513:$F$522)*(IF('Gastos com Pessoal'!$M$513:$M$522&lt;=AK$3,1,0))*OFFSET('Gastos com Pessoal'!$H$512,1,MATCH(2&amp;$B31,'Gastos com Pessoal'!$I$532:$AJ$532&amp;'Gastos com Pessoal'!$I$512:$AJ$512,0),10,1)),0)
+_xlfn.IFNA(SUM((AK$3&gt;='Gastos com Pessoal'!$E$513:$E$522)*(AK$3&lt;='Gastos com Pessoal'!$F$513:$F$522)*(IF('Gastos com Pessoal'!$S$513:$S$522&lt;=AK$3,1,0))*OFFSET('Gastos com Pessoal'!$H$512,1,MATCH(3&amp;$B31,'Gastos com Pessoal'!$I$532:$AJ$532&amp;'Gastos com Pessoal'!$I$512:$AJ$512,0),10,1)),0)
+_xlfn.IFNA(SUM((AK$3&gt;='Gastos com Pessoal'!$E$513:$E$522)*(AK$3&lt;='Gastos com Pessoal'!$F$513:$F$522)*(IF('Gastos com Pessoal'!$Y$513:$Y$522&lt;=AK$3,1,0))*OFFSET('Gastos com Pessoal'!$H$512,1,MATCH(4&amp;$B31,'Gastos com Pessoal'!$I$532:$AJ$532&amp;'Gastos com Pessoal'!$I$512:$AJ$512,0),10,1)),0)
+_xlfn.IFNA(SUM((AK$3&gt;='Gastos com Pessoal'!$E$513:$E$522)*(AK$3&lt;='Gastos com Pessoal'!$F$513:$F$522)*(IF('Gastos com Pessoal'!$AE$513:$AE$522&lt;=AK$3,1,0))*OFFSET('Gastos com Pessoal'!$H$512,1,MATCH(5&amp;$B31,'Gastos com Pessoal'!$I$532:$AJ$532&amp;'Gastos com Pessoal'!$I$512:$AJ$512,0),10,1)),0)</f>
        <v>2800</v>
      </c>
      <c r="AL31" s="32">
        <f t="array" aca="1" ref="AL31" ca="1">_xlfn.IFNA(SUM((AL$3&gt;='Gastos com Pessoal'!$E$7:$E$506)*(AL$3&lt;='Gastos com Pessoal'!$F$7:$F$506)*OFFSET('Encargos e Benefícios'!$D$5,1,MATCH($B31,'Encargos e Benefícios'!$E$5:$AB$5,0),500,1)),0)
+_xlfn.IFNA(SUM((AL$3&gt;='Gastos com Pessoal'!$E$513:$E$522)*(AL$3&lt;='Gastos com Pessoal'!$F$513:$F$522)*OFFSET('Encargos e Benefícios'!$D$511,1,MATCH($B31,'Encargos e Benefícios'!$E$511:$AB$511,0),10,1)),0)
+_xlfn.IFNA(SUM((AL$3&gt;='Gastos com Pessoal'!$E$7:$E$506)*(AL$3&lt;='Gastos com Pessoal'!$F$7:$F$506)*(IF('Gastos com Pessoal'!$G$7:$G$506&lt;=AL$3,1,0))*OFFSET('Gastos com Pessoal'!$H$6,1,MATCH(1&amp;$B31,'Gastos com Pessoal'!$I$532:$AJ$532&amp;'Gastos com Pessoal'!$I$6:$AJ$6,0),500,1)),0)
+_xlfn.IFNA(SUM((AL$3&gt;='Gastos com Pessoal'!$E$7:$E$506)*(AL$3&lt;='Gastos com Pessoal'!$F$7:$F$506)*(IF('Gastos com Pessoal'!$M$7:$M$506&lt;=AL$3,1,0))*OFFSET('Gastos com Pessoal'!$H$6,1,MATCH(2&amp;$B31,'Gastos com Pessoal'!$I$532:$AJ$532&amp;'Gastos com Pessoal'!$I$6:$AJ$6,0),500,1)),0)
+_xlfn.IFNA(SUM((AL$3&gt;='Gastos com Pessoal'!$E$7:$E$506)*(AL$3&lt;='Gastos com Pessoal'!$F$7:$F$506)*(IF('Gastos com Pessoal'!$S$7:$S$506&lt;=AL$3,1,0))*OFFSET('Gastos com Pessoal'!$H$6,1,MATCH(3&amp;$B31,'Gastos com Pessoal'!$I$532:$AJ$532&amp;'Gastos com Pessoal'!$I$6:$AJ$6,0),500,1)),0)
+_xlfn.IFNA(SUM((AL$3&gt;='Gastos com Pessoal'!$E$7:$E$506)*(AL$3&lt;='Gastos com Pessoal'!$F$7:$F$506)*(IF('Gastos com Pessoal'!$Y$7:$Y$506&lt;=AL$3,1,0))*OFFSET('Gastos com Pessoal'!$H$6,1,MATCH(4&amp;$B31,'Gastos com Pessoal'!$I$532:$AJ$532&amp;'Gastos com Pessoal'!$I$6:$AJ$6,0),500,1)),0)
+_xlfn.IFNA(SUM((AL$3&gt;='Gastos com Pessoal'!$E$7:$E$506)*(AL$3&lt;='Gastos com Pessoal'!$F$7:$F$506)*(IF('Gastos com Pessoal'!$AE$7:$AE$506&lt;=AL$3,1,0))*OFFSET('Gastos com Pessoal'!$H$6,1,MATCH(5&amp;$B31,'Gastos com Pessoal'!$I$532:$AJ$532&amp;'Gastos com Pessoal'!$I$6:$AJ$6,0),500,1)),0)
+_xlfn.IFNA(SUM((AL$3&gt;='Gastos com Pessoal'!$E$513:$E$522)*(AL$3&lt;='Gastos com Pessoal'!$F$513:$F$522)*(IF('Gastos com Pessoal'!$G$513:$G$522&lt;=AL$3,1,0))*OFFSET('Gastos com Pessoal'!$H$512,1,MATCH(1&amp;$B31,'Gastos com Pessoal'!$I$532:$AJ$532&amp;'Gastos com Pessoal'!$I$512:$AJ$512,0),10,1)),0)
+_xlfn.IFNA(SUM((AL$3&gt;='Gastos com Pessoal'!$E$513:$E$522)*(AL$3&lt;='Gastos com Pessoal'!$F$513:$F$522)*(IF('Gastos com Pessoal'!$M$513:$M$522&lt;=AL$3,1,0))*OFFSET('Gastos com Pessoal'!$H$512,1,MATCH(2&amp;$B31,'Gastos com Pessoal'!$I$532:$AJ$532&amp;'Gastos com Pessoal'!$I$512:$AJ$512,0),10,1)),0)
+_xlfn.IFNA(SUM((AL$3&gt;='Gastos com Pessoal'!$E$513:$E$522)*(AL$3&lt;='Gastos com Pessoal'!$F$513:$F$522)*(IF('Gastos com Pessoal'!$S$513:$S$522&lt;=AL$3,1,0))*OFFSET('Gastos com Pessoal'!$H$512,1,MATCH(3&amp;$B31,'Gastos com Pessoal'!$I$532:$AJ$532&amp;'Gastos com Pessoal'!$I$512:$AJ$512,0),10,1)),0)
+_xlfn.IFNA(SUM((AL$3&gt;='Gastos com Pessoal'!$E$513:$E$522)*(AL$3&lt;='Gastos com Pessoal'!$F$513:$F$522)*(IF('Gastos com Pessoal'!$Y$513:$Y$522&lt;=AL$3,1,0))*OFFSET('Gastos com Pessoal'!$H$512,1,MATCH(4&amp;$B31,'Gastos com Pessoal'!$I$532:$AJ$532&amp;'Gastos com Pessoal'!$I$512:$AJ$512,0),10,1)),0)
+_xlfn.IFNA(SUM((AL$3&gt;='Gastos com Pessoal'!$E$513:$E$522)*(AL$3&lt;='Gastos com Pessoal'!$F$513:$F$522)*(IF('Gastos com Pessoal'!$AE$513:$AE$522&lt;=AL$3,1,0))*OFFSET('Gastos com Pessoal'!$H$512,1,MATCH(5&amp;$B31,'Gastos com Pessoal'!$I$532:$AJ$532&amp;'Gastos com Pessoal'!$I$512:$AJ$512,0),10,1)),0)</f>
        <v>3200</v>
      </c>
      <c r="AM31" s="32">
        <f t="array" aca="1" ref="AM31" ca="1">_xlfn.IFNA(SUM((AM$3&gt;='Gastos com Pessoal'!$E$7:$E$506)*(AM$3&lt;='Gastos com Pessoal'!$F$7:$F$506)*OFFSET('Encargos e Benefícios'!$D$5,1,MATCH($B31,'Encargos e Benefícios'!$E$5:$AB$5,0),500,1)),0)
+_xlfn.IFNA(SUM((AM$3&gt;='Gastos com Pessoal'!$E$513:$E$522)*(AM$3&lt;='Gastos com Pessoal'!$F$513:$F$522)*OFFSET('Encargos e Benefícios'!$D$511,1,MATCH($B31,'Encargos e Benefícios'!$E$511:$AB$511,0),10,1)),0)
+_xlfn.IFNA(SUM((AM$3&gt;='Gastos com Pessoal'!$E$7:$E$506)*(AM$3&lt;='Gastos com Pessoal'!$F$7:$F$506)*(IF('Gastos com Pessoal'!$G$7:$G$506&lt;=AM$3,1,0))*OFFSET('Gastos com Pessoal'!$H$6,1,MATCH(1&amp;$B31,'Gastos com Pessoal'!$I$532:$AJ$532&amp;'Gastos com Pessoal'!$I$6:$AJ$6,0),500,1)),0)
+_xlfn.IFNA(SUM((AM$3&gt;='Gastos com Pessoal'!$E$7:$E$506)*(AM$3&lt;='Gastos com Pessoal'!$F$7:$F$506)*(IF('Gastos com Pessoal'!$M$7:$M$506&lt;=AM$3,1,0))*OFFSET('Gastos com Pessoal'!$H$6,1,MATCH(2&amp;$B31,'Gastos com Pessoal'!$I$532:$AJ$532&amp;'Gastos com Pessoal'!$I$6:$AJ$6,0),500,1)),0)
+_xlfn.IFNA(SUM((AM$3&gt;='Gastos com Pessoal'!$E$7:$E$506)*(AM$3&lt;='Gastos com Pessoal'!$F$7:$F$506)*(IF('Gastos com Pessoal'!$S$7:$S$506&lt;=AM$3,1,0))*OFFSET('Gastos com Pessoal'!$H$6,1,MATCH(3&amp;$B31,'Gastos com Pessoal'!$I$532:$AJ$532&amp;'Gastos com Pessoal'!$I$6:$AJ$6,0),500,1)),0)
+_xlfn.IFNA(SUM((AM$3&gt;='Gastos com Pessoal'!$E$7:$E$506)*(AM$3&lt;='Gastos com Pessoal'!$F$7:$F$506)*(IF('Gastos com Pessoal'!$Y$7:$Y$506&lt;=AM$3,1,0))*OFFSET('Gastos com Pessoal'!$H$6,1,MATCH(4&amp;$B31,'Gastos com Pessoal'!$I$532:$AJ$532&amp;'Gastos com Pessoal'!$I$6:$AJ$6,0),500,1)),0)
+_xlfn.IFNA(SUM((AM$3&gt;='Gastos com Pessoal'!$E$7:$E$506)*(AM$3&lt;='Gastos com Pessoal'!$F$7:$F$506)*(IF('Gastos com Pessoal'!$AE$7:$AE$506&lt;=AM$3,1,0))*OFFSET('Gastos com Pessoal'!$H$6,1,MATCH(5&amp;$B31,'Gastos com Pessoal'!$I$532:$AJ$532&amp;'Gastos com Pessoal'!$I$6:$AJ$6,0),500,1)),0)
+_xlfn.IFNA(SUM((AM$3&gt;='Gastos com Pessoal'!$E$513:$E$522)*(AM$3&lt;='Gastos com Pessoal'!$F$513:$F$522)*(IF('Gastos com Pessoal'!$G$513:$G$522&lt;=AM$3,1,0))*OFFSET('Gastos com Pessoal'!$H$512,1,MATCH(1&amp;$B31,'Gastos com Pessoal'!$I$532:$AJ$532&amp;'Gastos com Pessoal'!$I$512:$AJ$512,0),10,1)),0)
+_xlfn.IFNA(SUM((AM$3&gt;='Gastos com Pessoal'!$E$513:$E$522)*(AM$3&lt;='Gastos com Pessoal'!$F$513:$F$522)*(IF('Gastos com Pessoal'!$M$513:$M$522&lt;=AM$3,1,0))*OFFSET('Gastos com Pessoal'!$H$512,1,MATCH(2&amp;$B31,'Gastos com Pessoal'!$I$532:$AJ$532&amp;'Gastos com Pessoal'!$I$512:$AJ$512,0),10,1)),0)
+_xlfn.IFNA(SUM((AM$3&gt;='Gastos com Pessoal'!$E$513:$E$522)*(AM$3&lt;='Gastos com Pessoal'!$F$513:$F$522)*(IF('Gastos com Pessoal'!$S$513:$S$522&lt;=AM$3,1,0))*OFFSET('Gastos com Pessoal'!$H$512,1,MATCH(3&amp;$B31,'Gastos com Pessoal'!$I$532:$AJ$532&amp;'Gastos com Pessoal'!$I$512:$AJ$512,0),10,1)),0)
+_xlfn.IFNA(SUM((AM$3&gt;='Gastos com Pessoal'!$E$513:$E$522)*(AM$3&lt;='Gastos com Pessoal'!$F$513:$F$522)*(IF('Gastos com Pessoal'!$Y$513:$Y$522&lt;=AM$3,1,0))*OFFSET('Gastos com Pessoal'!$H$512,1,MATCH(4&amp;$B31,'Gastos com Pessoal'!$I$532:$AJ$532&amp;'Gastos com Pessoal'!$I$512:$AJ$512,0),10,1)),0)
+_xlfn.IFNA(SUM((AM$3&gt;='Gastos com Pessoal'!$E$513:$E$522)*(AM$3&lt;='Gastos com Pessoal'!$F$513:$F$522)*(IF('Gastos com Pessoal'!$AE$513:$AE$522&lt;=AM$3,1,0))*OFFSET('Gastos com Pessoal'!$H$512,1,MATCH(5&amp;$B31,'Gastos com Pessoal'!$I$532:$AJ$532&amp;'Gastos com Pessoal'!$I$512:$AJ$512,0),10,1)),0)</f>
        <v>3200</v>
      </c>
      <c r="AN31" s="32">
        <f t="array" aca="1" ref="AN31" ca="1">_xlfn.IFNA(SUM((AN$3&gt;='Gastos com Pessoal'!$E$7:$E$506)*(AN$3&lt;='Gastos com Pessoal'!$F$7:$F$506)*OFFSET('Encargos e Benefícios'!$D$5,1,MATCH($B31,'Encargos e Benefícios'!$E$5:$AB$5,0),500,1)),0)
+_xlfn.IFNA(SUM((AN$3&gt;='Gastos com Pessoal'!$E$513:$E$522)*(AN$3&lt;='Gastos com Pessoal'!$F$513:$F$522)*OFFSET('Encargos e Benefícios'!$D$511,1,MATCH($B31,'Encargos e Benefícios'!$E$511:$AB$511,0),10,1)),0)
+_xlfn.IFNA(SUM((AN$3&gt;='Gastos com Pessoal'!$E$7:$E$506)*(AN$3&lt;='Gastos com Pessoal'!$F$7:$F$506)*(IF('Gastos com Pessoal'!$G$7:$G$506&lt;=AN$3,1,0))*OFFSET('Gastos com Pessoal'!$H$6,1,MATCH(1&amp;$B31,'Gastos com Pessoal'!$I$532:$AJ$532&amp;'Gastos com Pessoal'!$I$6:$AJ$6,0),500,1)),0)
+_xlfn.IFNA(SUM((AN$3&gt;='Gastos com Pessoal'!$E$7:$E$506)*(AN$3&lt;='Gastos com Pessoal'!$F$7:$F$506)*(IF('Gastos com Pessoal'!$M$7:$M$506&lt;=AN$3,1,0))*OFFSET('Gastos com Pessoal'!$H$6,1,MATCH(2&amp;$B31,'Gastos com Pessoal'!$I$532:$AJ$532&amp;'Gastos com Pessoal'!$I$6:$AJ$6,0),500,1)),0)
+_xlfn.IFNA(SUM((AN$3&gt;='Gastos com Pessoal'!$E$7:$E$506)*(AN$3&lt;='Gastos com Pessoal'!$F$7:$F$506)*(IF('Gastos com Pessoal'!$S$7:$S$506&lt;=AN$3,1,0))*OFFSET('Gastos com Pessoal'!$H$6,1,MATCH(3&amp;$B31,'Gastos com Pessoal'!$I$532:$AJ$532&amp;'Gastos com Pessoal'!$I$6:$AJ$6,0),500,1)),0)
+_xlfn.IFNA(SUM((AN$3&gt;='Gastos com Pessoal'!$E$7:$E$506)*(AN$3&lt;='Gastos com Pessoal'!$F$7:$F$506)*(IF('Gastos com Pessoal'!$Y$7:$Y$506&lt;=AN$3,1,0))*OFFSET('Gastos com Pessoal'!$H$6,1,MATCH(4&amp;$B31,'Gastos com Pessoal'!$I$532:$AJ$532&amp;'Gastos com Pessoal'!$I$6:$AJ$6,0),500,1)),0)
+_xlfn.IFNA(SUM((AN$3&gt;='Gastos com Pessoal'!$E$7:$E$506)*(AN$3&lt;='Gastos com Pessoal'!$F$7:$F$506)*(IF('Gastos com Pessoal'!$AE$7:$AE$506&lt;=AN$3,1,0))*OFFSET('Gastos com Pessoal'!$H$6,1,MATCH(5&amp;$B31,'Gastos com Pessoal'!$I$532:$AJ$532&amp;'Gastos com Pessoal'!$I$6:$AJ$6,0),500,1)),0)
+_xlfn.IFNA(SUM((AN$3&gt;='Gastos com Pessoal'!$E$513:$E$522)*(AN$3&lt;='Gastos com Pessoal'!$F$513:$F$522)*(IF('Gastos com Pessoal'!$G$513:$G$522&lt;=AN$3,1,0))*OFFSET('Gastos com Pessoal'!$H$512,1,MATCH(1&amp;$B31,'Gastos com Pessoal'!$I$532:$AJ$532&amp;'Gastos com Pessoal'!$I$512:$AJ$512,0),10,1)),0)
+_xlfn.IFNA(SUM((AN$3&gt;='Gastos com Pessoal'!$E$513:$E$522)*(AN$3&lt;='Gastos com Pessoal'!$F$513:$F$522)*(IF('Gastos com Pessoal'!$M$513:$M$522&lt;=AN$3,1,0))*OFFSET('Gastos com Pessoal'!$H$512,1,MATCH(2&amp;$B31,'Gastos com Pessoal'!$I$532:$AJ$532&amp;'Gastos com Pessoal'!$I$512:$AJ$512,0),10,1)),0)
+_xlfn.IFNA(SUM((AN$3&gt;='Gastos com Pessoal'!$E$513:$E$522)*(AN$3&lt;='Gastos com Pessoal'!$F$513:$F$522)*(IF('Gastos com Pessoal'!$S$513:$S$522&lt;=AN$3,1,0))*OFFSET('Gastos com Pessoal'!$H$512,1,MATCH(3&amp;$B31,'Gastos com Pessoal'!$I$532:$AJ$532&amp;'Gastos com Pessoal'!$I$512:$AJ$512,0),10,1)),0)
+_xlfn.IFNA(SUM((AN$3&gt;='Gastos com Pessoal'!$E$513:$E$522)*(AN$3&lt;='Gastos com Pessoal'!$F$513:$F$522)*(IF('Gastos com Pessoal'!$Y$513:$Y$522&lt;=AN$3,1,0))*OFFSET('Gastos com Pessoal'!$H$512,1,MATCH(4&amp;$B31,'Gastos com Pessoal'!$I$532:$AJ$532&amp;'Gastos com Pessoal'!$I$512:$AJ$512,0),10,1)),0)
+_xlfn.IFNA(SUM((AN$3&gt;='Gastos com Pessoal'!$E$513:$E$522)*(AN$3&lt;='Gastos com Pessoal'!$F$513:$F$522)*(IF('Gastos com Pessoal'!$AE$513:$AE$522&lt;=AN$3,1,0))*OFFSET('Gastos com Pessoal'!$H$512,1,MATCH(5&amp;$B31,'Gastos com Pessoal'!$I$532:$AJ$532&amp;'Gastos com Pessoal'!$I$512:$AJ$512,0),10,1)),0)</f>
        <v>3200</v>
      </c>
      <c r="AO31" s="32">
        <f t="array" aca="1" ref="AO31" ca="1">_xlfn.IFNA(SUM((AO$3&gt;='Gastos com Pessoal'!$E$7:$E$506)*(AO$3&lt;='Gastos com Pessoal'!$F$7:$F$506)*OFFSET('Encargos e Benefícios'!$D$5,1,MATCH($B31,'Encargos e Benefícios'!$E$5:$AB$5,0),500,1)),0)
+_xlfn.IFNA(SUM((AO$3&gt;='Gastos com Pessoal'!$E$513:$E$522)*(AO$3&lt;='Gastos com Pessoal'!$F$513:$F$522)*OFFSET('Encargos e Benefícios'!$D$511,1,MATCH($B31,'Encargos e Benefícios'!$E$511:$AB$511,0),10,1)),0)
+_xlfn.IFNA(SUM((AO$3&gt;='Gastos com Pessoal'!$E$7:$E$506)*(AO$3&lt;='Gastos com Pessoal'!$F$7:$F$506)*(IF('Gastos com Pessoal'!$G$7:$G$506&lt;=AO$3,1,0))*OFFSET('Gastos com Pessoal'!$H$6,1,MATCH(1&amp;$B31,'Gastos com Pessoal'!$I$532:$AJ$532&amp;'Gastos com Pessoal'!$I$6:$AJ$6,0),500,1)),0)
+_xlfn.IFNA(SUM((AO$3&gt;='Gastos com Pessoal'!$E$7:$E$506)*(AO$3&lt;='Gastos com Pessoal'!$F$7:$F$506)*(IF('Gastos com Pessoal'!$M$7:$M$506&lt;=AO$3,1,0))*OFFSET('Gastos com Pessoal'!$H$6,1,MATCH(2&amp;$B31,'Gastos com Pessoal'!$I$532:$AJ$532&amp;'Gastos com Pessoal'!$I$6:$AJ$6,0),500,1)),0)
+_xlfn.IFNA(SUM((AO$3&gt;='Gastos com Pessoal'!$E$7:$E$506)*(AO$3&lt;='Gastos com Pessoal'!$F$7:$F$506)*(IF('Gastos com Pessoal'!$S$7:$S$506&lt;=AO$3,1,0))*OFFSET('Gastos com Pessoal'!$H$6,1,MATCH(3&amp;$B31,'Gastos com Pessoal'!$I$532:$AJ$532&amp;'Gastos com Pessoal'!$I$6:$AJ$6,0),500,1)),0)
+_xlfn.IFNA(SUM((AO$3&gt;='Gastos com Pessoal'!$E$7:$E$506)*(AO$3&lt;='Gastos com Pessoal'!$F$7:$F$506)*(IF('Gastos com Pessoal'!$Y$7:$Y$506&lt;=AO$3,1,0))*OFFSET('Gastos com Pessoal'!$H$6,1,MATCH(4&amp;$B31,'Gastos com Pessoal'!$I$532:$AJ$532&amp;'Gastos com Pessoal'!$I$6:$AJ$6,0),500,1)),0)
+_xlfn.IFNA(SUM((AO$3&gt;='Gastos com Pessoal'!$E$7:$E$506)*(AO$3&lt;='Gastos com Pessoal'!$F$7:$F$506)*(IF('Gastos com Pessoal'!$AE$7:$AE$506&lt;=AO$3,1,0))*OFFSET('Gastos com Pessoal'!$H$6,1,MATCH(5&amp;$B31,'Gastos com Pessoal'!$I$532:$AJ$532&amp;'Gastos com Pessoal'!$I$6:$AJ$6,0),500,1)),0)
+_xlfn.IFNA(SUM((AO$3&gt;='Gastos com Pessoal'!$E$513:$E$522)*(AO$3&lt;='Gastos com Pessoal'!$F$513:$F$522)*(IF('Gastos com Pessoal'!$G$513:$G$522&lt;=AO$3,1,0))*OFFSET('Gastos com Pessoal'!$H$512,1,MATCH(1&amp;$B31,'Gastos com Pessoal'!$I$532:$AJ$532&amp;'Gastos com Pessoal'!$I$512:$AJ$512,0),10,1)),0)
+_xlfn.IFNA(SUM((AO$3&gt;='Gastos com Pessoal'!$E$513:$E$522)*(AO$3&lt;='Gastos com Pessoal'!$F$513:$F$522)*(IF('Gastos com Pessoal'!$M$513:$M$522&lt;=AO$3,1,0))*OFFSET('Gastos com Pessoal'!$H$512,1,MATCH(2&amp;$B31,'Gastos com Pessoal'!$I$532:$AJ$532&amp;'Gastos com Pessoal'!$I$512:$AJ$512,0),10,1)),0)
+_xlfn.IFNA(SUM((AO$3&gt;='Gastos com Pessoal'!$E$513:$E$522)*(AO$3&lt;='Gastos com Pessoal'!$F$513:$F$522)*(IF('Gastos com Pessoal'!$S$513:$S$522&lt;=AO$3,1,0))*OFFSET('Gastos com Pessoal'!$H$512,1,MATCH(3&amp;$B31,'Gastos com Pessoal'!$I$532:$AJ$532&amp;'Gastos com Pessoal'!$I$512:$AJ$512,0),10,1)),0)
+_xlfn.IFNA(SUM((AO$3&gt;='Gastos com Pessoal'!$E$513:$E$522)*(AO$3&lt;='Gastos com Pessoal'!$F$513:$F$522)*(IF('Gastos com Pessoal'!$Y$513:$Y$522&lt;=AO$3,1,0))*OFFSET('Gastos com Pessoal'!$H$512,1,MATCH(4&amp;$B31,'Gastos com Pessoal'!$I$532:$AJ$532&amp;'Gastos com Pessoal'!$I$512:$AJ$512,0),10,1)),0)
+_xlfn.IFNA(SUM((AO$3&gt;='Gastos com Pessoal'!$E$513:$E$522)*(AO$3&lt;='Gastos com Pessoal'!$F$513:$F$522)*(IF('Gastos com Pessoal'!$AE$513:$AE$522&lt;=AO$3,1,0))*OFFSET('Gastos com Pessoal'!$H$512,1,MATCH(5&amp;$B31,'Gastos com Pessoal'!$I$532:$AJ$532&amp;'Gastos com Pessoal'!$I$512:$AJ$512,0),10,1)),0)</f>
        <v>3200</v>
      </c>
      <c r="AP31" s="32">
        <f t="array" aca="1" ref="AP31" ca="1">_xlfn.IFNA(SUM((AP$3&gt;='Gastos com Pessoal'!$E$7:$E$506)*(AP$3&lt;='Gastos com Pessoal'!$F$7:$F$506)*OFFSET('Encargos e Benefícios'!$D$5,1,MATCH($B31,'Encargos e Benefícios'!$E$5:$AB$5,0),500,1)),0)
+_xlfn.IFNA(SUM((AP$3&gt;='Gastos com Pessoal'!$E$513:$E$522)*(AP$3&lt;='Gastos com Pessoal'!$F$513:$F$522)*OFFSET('Encargos e Benefícios'!$D$511,1,MATCH($B31,'Encargos e Benefícios'!$E$511:$AB$511,0),10,1)),0)
+_xlfn.IFNA(SUM((AP$3&gt;='Gastos com Pessoal'!$E$7:$E$506)*(AP$3&lt;='Gastos com Pessoal'!$F$7:$F$506)*(IF('Gastos com Pessoal'!$G$7:$G$506&lt;=AP$3,1,0))*OFFSET('Gastos com Pessoal'!$H$6,1,MATCH(1&amp;$B31,'Gastos com Pessoal'!$I$532:$AJ$532&amp;'Gastos com Pessoal'!$I$6:$AJ$6,0),500,1)),0)
+_xlfn.IFNA(SUM((AP$3&gt;='Gastos com Pessoal'!$E$7:$E$506)*(AP$3&lt;='Gastos com Pessoal'!$F$7:$F$506)*(IF('Gastos com Pessoal'!$M$7:$M$506&lt;=AP$3,1,0))*OFFSET('Gastos com Pessoal'!$H$6,1,MATCH(2&amp;$B31,'Gastos com Pessoal'!$I$532:$AJ$532&amp;'Gastos com Pessoal'!$I$6:$AJ$6,0),500,1)),0)
+_xlfn.IFNA(SUM((AP$3&gt;='Gastos com Pessoal'!$E$7:$E$506)*(AP$3&lt;='Gastos com Pessoal'!$F$7:$F$506)*(IF('Gastos com Pessoal'!$S$7:$S$506&lt;=AP$3,1,0))*OFFSET('Gastos com Pessoal'!$H$6,1,MATCH(3&amp;$B31,'Gastos com Pessoal'!$I$532:$AJ$532&amp;'Gastos com Pessoal'!$I$6:$AJ$6,0),500,1)),0)
+_xlfn.IFNA(SUM((AP$3&gt;='Gastos com Pessoal'!$E$7:$E$506)*(AP$3&lt;='Gastos com Pessoal'!$F$7:$F$506)*(IF('Gastos com Pessoal'!$Y$7:$Y$506&lt;=AP$3,1,0))*OFFSET('Gastos com Pessoal'!$H$6,1,MATCH(4&amp;$B31,'Gastos com Pessoal'!$I$532:$AJ$532&amp;'Gastos com Pessoal'!$I$6:$AJ$6,0),500,1)),0)
+_xlfn.IFNA(SUM((AP$3&gt;='Gastos com Pessoal'!$E$7:$E$506)*(AP$3&lt;='Gastos com Pessoal'!$F$7:$F$506)*(IF('Gastos com Pessoal'!$AE$7:$AE$506&lt;=AP$3,1,0))*OFFSET('Gastos com Pessoal'!$H$6,1,MATCH(5&amp;$B31,'Gastos com Pessoal'!$I$532:$AJ$532&amp;'Gastos com Pessoal'!$I$6:$AJ$6,0),500,1)),0)
+_xlfn.IFNA(SUM((AP$3&gt;='Gastos com Pessoal'!$E$513:$E$522)*(AP$3&lt;='Gastos com Pessoal'!$F$513:$F$522)*(IF('Gastos com Pessoal'!$G$513:$G$522&lt;=AP$3,1,0))*OFFSET('Gastos com Pessoal'!$H$512,1,MATCH(1&amp;$B31,'Gastos com Pessoal'!$I$532:$AJ$532&amp;'Gastos com Pessoal'!$I$512:$AJ$512,0),10,1)),0)
+_xlfn.IFNA(SUM((AP$3&gt;='Gastos com Pessoal'!$E$513:$E$522)*(AP$3&lt;='Gastos com Pessoal'!$F$513:$F$522)*(IF('Gastos com Pessoal'!$M$513:$M$522&lt;=AP$3,1,0))*OFFSET('Gastos com Pessoal'!$H$512,1,MATCH(2&amp;$B31,'Gastos com Pessoal'!$I$532:$AJ$532&amp;'Gastos com Pessoal'!$I$512:$AJ$512,0),10,1)),0)
+_xlfn.IFNA(SUM((AP$3&gt;='Gastos com Pessoal'!$E$513:$E$522)*(AP$3&lt;='Gastos com Pessoal'!$F$513:$F$522)*(IF('Gastos com Pessoal'!$S$513:$S$522&lt;=AP$3,1,0))*OFFSET('Gastos com Pessoal'!$H$512,1,MATCH(3&amp;$B31,'Gastos com Pessoal'!$I$532:$AJ$532&amp;'Gastos com Pessoal'!$I$512:$AJ$512,0),10,1)),0)
+_xlfn.IFNA(SUM((AP$3&gt;='Gastos com Pessoal'!$E$513:$E$522)*(AP$3&lt;='Gastos com Pessoal'!$F$513:$F$522)*(IF('Gastos com Pessoal'!$Y$513:$Y$522&lt;=AP$3,1,0))*OFFSET('Gastos com Pessoal'!$H$512,1,MATCH(4&amp;$B31,'Gastos com Pessoal'!$I$532:$AJ$532&amp;'Gastos com Pessoal'!$I$512:$AJ$512,0),10,1)),0)
+_xlfn.IFNA(SUM((AP$3&gt;='Gastos com Pessoal'!$E$513:$E$522)*(AP$3&lt;='Gastos com Pessoal'!$F$513:$F$522)*(IF('Gastos com Pessoal'!$AE$513:$AE$522&lt;=AP$3,1,0))*OFFSET('Gastos com Pessoal'!$H$512,1,MATCH(5&amp;$B31,'Gastos com Pessoal'!$I$532:$AJ$532&amp;'Gastos com Pessoal'!$I$512:$AJ$512,0),10,1)),0)</f>
        <v>3200</v>
      </c>
      <c r="AQ31" s="32">
        <f t="array" aca="1" ref="AQ31" ca="1">_xlfn.IFNA(SUM((AQ$3&gt;='Gastos com Pessoal'!$E$7:$E$506)*(AQ$3&lt;='Gastos com Pessoal'!$F$7:$F$506)*OFFSET('Encargos e Benefícios'!$D$5,1,MATCH($B31,'Encargos e Benefícios'!$E$5:$AB$5,0),500,1)),0)
+_xlfn.IFNA(SUM((AQ$3&gt;='Gastos com Pessoal'!$E$513:$E$522)*(AQ$3&lt;='Gastos com Pessoal'!$F$513:$F$522)*OFFSET('Encargos e Benefícios'!$D$511,1,MATCH($B31,'Encargos e Benefícios'!$E$511:$AB$511,0),10,1)),0)
+_xlfn.IFNA(SUM((AQ$3&gt;='Gastos com Pessoal'!$E$7:$E$506)*(AQ$3&lt;='Gastos com Pessoal'!$F$7:$F$506)*(IF('Gastos com Pessoal'!$G$7:$G$506&lt;=AQ$3,1,0))*OFFSET('Gastos com Pessoal'!$H$6,1,MATCH(1&amp;$B31,'Gastos com Pessoal'!$I$532:$AJ$532&amp;'Gastos com Pessoal'!$I$6:$AJ$6,0),500,1)),0)
+_xlfn.IFNA(SUM((AQ$3&gt;='Gastos com Pessoal'!$E$7:$E$506)*(AQ$3&lt;='Gastos com Pessoal'!$F$7:$F$506)*(IF('Gastos com Pessoal'!$M$7:$M$506&lt;=AQ$3,1,0))*OFFSET('Gastos com Pessoal'!$H$6,1,MATCH(2&amp;$B31,'Gastos com Pessoal'!$I$532:$AJ$532&amp;'Gastos com Pessoal'!$I$6:$AJ$6,0),500,1)),0)
+_xlfn.IFNA(SUM((AQ$3&gt;='Gastos com Pessoal'!$E$7:$E$506)*(AQ$3&lt;='Gastos com Pessoal'!$F$7:$F$506)*(IF('Gastos com Pessoal'!$S$7:$S$506&lt;=AQ$3,1,0))*OFFSET('Gastos com Pessoal'!$H$6,1,MATCH(3&amp;$B31,'Gastos com Pessoal'!$I$532:$AJ$532&amp;'Gastos com Pessoal'!$I$6:$AJ$6,0),500,1)),0)
+_xlfn.IFNA(SUM((AQ$3&gt;='Gastos com Pessoal'!$E$7:$E$506)*(AQ$3&lt;='Gastos com Pessoal'!$F$7:$F$506)*(IF('Gastos com Pessoal'!$Y$7:$Y$506&lt;=AQ$3,1,0))*OFFSET('Gastos com Pessoal'!$H$6,1,MATCH(4&amp;$B31,'Gastos com Pessoal'!$I$532:$AJ$532&amp;'Gastos com Pessoal'!$I$6:$AJ$6,0),500,1)),0)
+_xlfn.IFNA(SUM((AQ$3&gt;='Gastos com Pessoal'!$E$7:$E$506)*(AQ$3&lt;='Gastos com Pessoal'!$F$7:$F$506)*(IF('Gastos com Pessoal'!$AE$7:$AE$506&lt;=AQ$3,1,0))*OFFSET('Gastos com Pessoal'!$H$6,1,MATCH(5&amp;$B31,'Gastos com Pessoal'!$I$532:$AJ$532&amp;'Gastos com Pessoal'!$I$6:$AJ$6,0),500,1)),0)
+_xlfn.IFNA(SUM((AQ$3&gt;='Gastos com Pessoal'!$E$513:$E$522)*(AQ$3&lt;='Gastos com Pessoal'!$F$513:$F$522)*(IF('Gastos com Pessoal'!$G$513:$G$522&lt;=AQ$3,1,0))*OFFSET('Gastos com Pessoal'!$H$512,1,MATCH(1&amp;$B31,'Gastos com Pessoal'!$I$532:$AJ$532&amp;'Gastos com Pessoal'!$I$512:$AJ$512,0),10,1)),0)
+_xlfn.IFNA(SUM((AQ$3&gt;='Gastos com Pessoal'!$E$513:$E$522)*(AQ$3&lt;='Gastos com Pessoal'!$F$513:$F$522)*(IF('Gastos com Pessoal'!$M$513:$M$522&lt;=AQ$3,1,0))*OFFSET('Gastos com Pessoal'!$H$512,1,MATCH(2&amp;$B31,'Gastos com Pessoal'!$I$532:$AJ$532&amp;'Gastos com Pessoal'!$I$512:$AJ$512,0),10,1)),0)
+_xlfn.IFNA(SUM((AQ$3&gt;='Gastos com Pessoal'!$E$513:$E$522)*(AQ$3&lt;='Gastos com Pessoal'!$F$513:$F$522)*(IF('Gastos com Pessoal'!$S$513:$S$522&lt;=AQ$3,1,0))*OFFSET('Gastos com Pessoal'!$H$512,1,MATCH(3&amp;$B31,'Gastos com Pessoal'!$I$532:$AJ$532&amp;'Gastos com Pessoal'!$I$512:$AJ$512,0),10,1)),0)
+_xlfn.IFNA(SUM((AQ$3&gt;='Gastos com Pessoal'!$E$513:$E$522)*(AQ$3&lt;='Gastos com Pessoal'!$F$513:$F$522)*(IF('Gastos com Pessoal'!$Y$513:$Y$522&lt;=AQ$3,1,0))*OFFSET('Gastos com Pessoal'!$H$512,1,MATCH(4&amp;$B31,'Gastos com Pessoal'!$I$532:$AJ$532&amp;'Gastos com Pessoal'!$I$512:$AJ$512,0),10,1)),0)
+_xlfn.IFNA(SUM((AQ$3&gt;='Gastos com Pessoal'!$E$513:$E$522)*(AQ$3&lt;='Gastos com Pessoal'!$F$513:$F$522)*(IF('Gastos com Pessoal'!$AE$513:$AE$522&lt;=AQ$3,1,0))*OFFSET('Gastos com Pessoal'!$H$512,1,MATCH(5&amp;$B31,'Gastos com Pessoal'!$I$532:$AJ$532&amp;'Gastos com Pessoal'!$I$512:$AJ$512,0),10,1)),0)</f>
        <v>3200</v>
      </c>
      <c r="AR31" s="32">
        <f t="array" aca="1" ref="AR31" ca="1">_xlfn.IFNA(SUM((AR$3&gt;='Gastos com Pessoal'!$E$7:$E$506)*(AR$3&lt;='Gastos com Pessoal'!$F$7:$F$506)*OFFSET('Encargos e Benefícios'!$D$5,1,MATCH($B31,'Encargos e Benefícios'!$E$5:$AB$5,0),500,1)),0)
+_xlfn.IFNA(SUM((AR$3&gt;='Gastos com Pessoal'!$E$513:$E$522)*(AR$3&lt;='Gastos com Pessoal'!$F$513:$F$522)*OFFSET('Encargos e Benefícios'!$D$511,1,MATCH($B31,'Encargos e Benefícios'!$E$511:$AB$511,0),10,1)),0)
+_xlfn.IFNA(SUM((AR$3&gt;='Gastos com Pessoal'!$E$7:$E$506)*(AR$3&lt;='Gastos com Pessoal'!$F$7:$F$506)*(IF('Gastos com Pessoal'!$G$7:$G$506&lt;=AR$3,1,0))*OFFSET('Gastos com Pessoal'!$H$6,1,MATCH(1&amp;$B31,'Gastos com Pessoal'!$I$532:$AJ$532&amp;'Gastos com Pessoal'!$I$6:$AJ$6,0),500,1)),0)
+_xlfn.IFNA(SUM((AR$3&gt;='Gastos com Pessoal'!$E$7:$E$506)*(AR$3&lt;='Gastos com Pessoal'!$F$7:$F$506)*(IF('Gastos com Pessoal'!$M$7:$M$506&lt;=AR$3,1,0))*OFFSET('Gastos com Pessoal'!$H$6,1,MATCH(2&amp;$B31,'Gastos com Pessoal'!$I$532:$AJ$532&amp;'Gastos com Pessoal'!$I$6:$AJ$6,0),500,1)),0)
+_xlfn.IFNA(SUM((AR$3&gt;='Gastos com Pessoal'!$E$7:$E$506)*(AR$3&lt;='Gastos com Pessoal'!$F$7:$F$506)*(IF('Gastos com Pessoal'!$S$7:$S$506&lt;=AR$3,1,0))*OFFSET('Gastos com Pessoal'!$H$6,1,MATCH(3&amp;$B31,'Gastos com Pessoal'!$I$532:$AJ$532&amp;'Gastos com Pessoal'!$I$6:$AJ$6,0),500,1)),0)
+_xlfn.IFNA(SUM((AR$3&gt;='Gastos com Pessoal'!$E$7:$E$506)*(AR$3&lt;='Gastos com Pessoal'!$F$7:$F$506)*(IF('Gastos com Pessoal'!$Y$7:$Y$506&lt;=AR$3,1,0))*OFFSET('Gastos com Pessoal'!$H$6,1,MATCH(4&amp;$B31,'Gastos com Pessoal'!$I$532:$AJ$532&amp;'Gastos com Pessoal'!$I$6:$AJ$6,0),500,1)),0)
+_xlfn.IFNA(SUM((AR$3&gt;='Gastos com Pessoal'!$E$7:$E$506)*(AR$3&lt;='Gastos com Pessoal'!$F$7:$F$506)*(IF('Gastos com Pessoal'!$AE$7:$AE$506&lt;=AR$3,1,0))*OFFSET('Gastos com Pessoal'!$H$6,1,MATCH(5&amp;$B31,'Gastos com Pessoal'!$I$532:$AJ$532&amp;'Gastos com Pessoal'!$I$6:$AJ$6,0),500,1)),0)
+_xlfn.IFNA(SUM((AR$3&gt;='Gastos com Pessoal'!$E$513:$E$522)*(AR$3&lt;='Gastos com Pessoal'!$F$513:$F$522)*(IF('Gastos com Pessoal'!$G$513:$G$522&lt;=AR$3,1,0))*OFFSET('Gastos com Pessoal'!$H$512,1,MATCH(1&amp;$B31,'Gastos com Pessoal'!$I$532:$AJ$532&amp;'Gastos com Pessoal'!$I$512:$AJ$512,0),10,1)),0)
+_xlfn.IFNA(SUM((AR$3&gt;='Gastos com Pessoal'!$E$513:$E$522)*(AR$3&lt;='Gastos com Pessoal'!$F$513:$F$522)*(IF('Gastos com Pessoal'!$M$513:$M$522&lt;=AR$3,1,0))*OFFSET('Gastos com Pessoal'!$H$512,1,MATCH(2&amp;$B31,'Gastos com Pessoal'!$I$532:$AJ$532&amp;'Gastos com Pessoal'!$I$512:$AJ$512,0),10,1)),0)
+_xlfn.IFNA(SUM((AR$3&gt;='Gastos com Pessoal'!$E$513:$E$522)*(AR$3&lt;='Gastos com Pessoal'!$F$513:$F$522)*(IF('Gastos com Pessoal'!$S$513:$S$522&lt;=AR$3,1,0))*OFFSET('Gastos com Pessoal'!$H$512,1,MATCH(3&amp;$B31,'Gastos com Pessoal'!$I$532:$AJ$532&amp;'Gastos com Pessoal'!$I$512:$AJ$512,0),10,1)),0)
+_xlfn.IFNA(SUM((AR$3&gt;='Gastos com Pessoal'!$E$513:$E$522)*(AR$3&lt;='Gastos com Pessoal'!$F$513:$F$522)*(IF('Gastos com Pessoal'!$Y$513:$Y$522&lt;=AR$3,1,0))*OFFSET('Gastos com Pessoal'!$H$512,1,MATCH(4&amp;$B31,'Gastos com Pessoal'!$I$532:$AJ$532&amp;'Gastos com Pessoal'!$I$512:$AJ$512,0),10,1)),0)
+_xlfn.IFNA(SUM((AR$3&gt;='Gastos com Pessoal'!$E$513:$E$522)*(AR$3&lt;='Gastos com Pessoal'!$F$513:$F$522)*(IF('Gastos com Pessoal'!$AE$513:$AE$522&lt;=AR$3,1,0))*OFFSET('Gastos com Pessoal'!$H$512,1,MATCH(5&amp;$B31,'Gastos com Pessoal'!$I$532:$AJ$532&amp;'Gastos com Pessoal'!$I$512:$AJ$512,0),10,1)),0)</f>
        <v>3200</v>
      </c>
      <c r="AS31" s="32">
        <f t="array" aca="1" ref="AS31" ca="1">_xlfn.IFNA(SUM((AS$3&gt;='Gastos com Pessoal'!$E$7:$E$506)*(AS$3&lt;='Gastos com Pessoal'!$F$7:$F$506)*OFFSET('Encargos e Benefícios'!$D$5,1,MATCH($B31,'Encargos e Benefícios'!$E$5:$AB$5,0),500,1)),0)
+_xlfn.IFNA(SUM((AS$3&gt;='Gastos com Pessoal'!$E$513:$E$522)*(AS$3&lt;='Gastos com Pessoal'!$F$513:$F$522)*OFFSET('Encargos e Benefícios'!$D$511,1,MATCH($B31,'Encargos e Benefícios'!$E$511:$AB$511,0),10,1)),0)
+_xlfn.IFNA(SUM((AS$3&gt;='Gastos com Pessoal'!$E$7:$E$506)*(AS$3&lt;='Gastos com Pessoal'!$F$7:$F$506)*(IF('Gastos com Pessoal'!$G$7:$G$506&lt;=AS$3,1,0))*OFFSET('Gastos com Pessoal'!$H$6,1,MATCH(1&amp;$B31,'Gastos com Pessoal'!$I$532:$AJ$532&amp;'Gastos com Pessoal'!$I$6:$AJ$6,0),500,1)),0)
+_xlfn.IFNA(SUM((AS$3&gt;='Gastos com Pessoal'!$E$7:$E$506)*(AS$3&lt;='Gastos com Pessoal'!$F$7:$F$506)*(IF('Gastos com Pessoal'!$M$7:$M$506&lt;=AS$3,1,0))*OFFSET('Gastos com Pessoal'!$H$6,1,MATCH(2&amp;$B31,'Gastos com Pessoal'!$I$532:$AJ$532&amp;'Gastos com Pessoal'!$I$6:$AJ$6,0),500,1)),0)
+_xlfn.IFNA(SUM((AS$3&gt;='Gastos com Pessoal'!$E$7:$E$506)*(AS$3&lt;='Gastos com Pessoal'!$F$7:$F$506)*(IF('Gastos com Pessoal'!$S$7:$S$506&lt;=AS$3,1,0))*OFFSET('Gastos com Pessoal'!$H$6,1,MATCH(3&amp;$B31,'Gastos com Pessoal'!$I$532:$AJ$532&amp;'Gastos com Pessoal'!$I$6:$AJ$6,0),500,1)),0)
+_xlfn.IFNA(SUM((AS$3&gt;='Gastos com Pessoal'!$E$7:$E$506)*(AS$3&lt;='Gastos com Pessoal'!$F$7:$F$506)*(IF('Gastos com Pessoal'!$Y$7:$Y$506&lt;=AS$3,1,0))*OFFSET('Gastos com Pessoal'!$H$6,1,MATCH(4&amp;$B31,'Gastos com Pessoal'!$I$532:$AJ$532&amp;'Gastos com Pessoal'!$I$6:$AJ$6,0),500,1)),0)
+_xlfn.IFNA(SUM((AS$3&gt;='Gastos com Pessoal'!$E$7:$E$506)*(AS$3&lt;='Gastos com Pessoal'!$F$7:$F$506)*(IF('Gastos com Pessoal'!$AE$7:$AE$506&lt;=AS$3,1,0))*OFFSET('Gastos com Pessoal'!$H$6,1,MATCH(5&amp;$B31,'Gastos com Pessoal'!$I$532:$AJ$532&amp;'Gastos com Pessoal'!$I$6:$AJ$6,0),500,1)),0)
+_xlfn.IFNA(SUM((AS$3&gt;='Gastos com Pessoal'!$E$513:$E$522)*(AS$3&lt;='Gastos com Pessoal'!$F$513:$F$522)*(IF('Gastos com Pessoal'!$G$513:$G$522&lt;=AS$3,1,0))*OFFSET('Gastos com Pessoal'!$H$512,1,MATCH(1&amp;$B31,'Gastos com Pessoal'!$I$532:$AJ$532&amp;'Gastos com Pessoal'!$I$512:$AJ$512,0),10,1)),0)
+_xlfn.IFNA(SUM((AS$3&gt;='Gastos com Pessoal'!$E$513:$E$522)*(AS$3&lt;='Gastos com Pessoal'!$F$513:$F$522)*(IF('Gastos com Pessoal'!$M$513:$M$522&lt;=AS$3,1,0))*OFFSET('Gastos com Pessoal'!$H$512,1,MATCH(2&amp;$B31,'Gastos com Pessoal'!$I$532:$AJ$532&amp;'Gastos com Pessoal'!$I$512:$AJ$512,0),10,1)),0)
+_xlfn.IFNA(SUM((AS$3&gt;='Gastos com Pessoal'!$E$513:$E$522)*(AS$3&lt;='Gastos com Pessoal'!$F$513:$F$522)*(IF('Gastos com Pessoal'!$S$513:$S$522&lt;=AS$3,1,0))*OFFSET('Gastos com Pessoal'!$H$512,1,MATCH(3&amp;$B31,'Gastos com Pessoal'!$I$532:$AJ$532&amp;'Gastos com Pessoal'!$I$512:$AJ$512,0),10,1)),0)
+_xlfn.IFNA(SUM((AS$3&gt;='Gastos com Pessoal'!$E$513:$E$522)*(AS$3&lt;='Gastos com Pessoal'!$F$513:$F$522)*(IF('Gastos com Pessoal'!$Y$513:$Y$522&lt;=AS$3,1,0))*OFFSET('Gastos com Pessoal'!$H$512,1,MATCH(4&amp;$B31,'Gastos com Pessoal'!$I$532:$AJ$532&amp;'Gastos com Pessoal'!$I$512:$AJ$512,0),10,1)),0)
+_xlfn.IFNA(SUM((AS$3&gt;='Gastos com Pessoal'!$E$513:$E$522)*(AS$3&lt;='Gastos com Pessoal'!$F$513:$F$522)*(IF('Gastos com Pessoal'!$AE$513:$AE$522&lt;=AS$3,1,0))*OFFSET('Gastos com Pessoal'!$H$512,1,MATCH(5&amp;$B31,'Gastos com Pessoal'!$I$532:$AJ$532&amp;'Gastos com Pessoal'!$I$512:$AJ$512,0),10,1)),0)</f>
        <v>3200</v>
      </c>
      <c r="AT31" s="32">
        <f t="array" aca="1" ref="AT31" ca="1">_xlfn.IFNA(SUM((AT$3&gt;='Gastos com Pessoal'!$E$7:$E$506)*(AT$3&lt;='Gastos com Pessoal'!$F$7:$F$506)*OFFSET('Encargos e Benefícios'!$D$5,1,MATCH($B31,'Encargos e Benefícios'!$E$5:$AB$5,0),500,1)),0)
+_xlfn.IFNA(SUM((AT$3&gt;='Gastos com Pessoal'!$E$513:$E$522)*(AT$3&lt;='Gastos com Pessoal'!$F$513:$F$522)*OFFSET('Encargos e Benefícios'!$D$511,1,MATCH($B31,'Encargos e Benefícios'!$E$511:$AB$511,0),10,1)),0)
+_xlfn.IFNA(SUM((AT$3&gt;='Gastos com Pessoal'!$E$7:$E$506)*(AT$3&lt;='Gastos com Pessoal'!$F$7:$F$506)*(IF('Gastos com Pessoal'!$G$7:$G$506&lt;=AT$3,1,0))*OFFSET('Gastos com Pessoal'!$H$6,1,MATCH(1&amp;$B31,'Gastos com Pessoal'!$I$532:$AJ$532&amp;'Gastos com Pessoal'!$I$6:$AJ$6,0),500,1)),0)
+_xlfn.IFNA(SUM((AT$3&gt;='Gastos com Pessoal'!$E$7:$E$506)*(AT$3&lt;='Gastos com Pessoal'!$F$7:$F$506)*(IF('Gastos com Pessoal'!$M$7:$M$506&lt;=AT$3,1,0))*OFFSET('Gastos com Pessoal'!$H$6,1,MATCH(2&amp;$B31,'Gastos com Pessoal'!$I$532:$AJ$532&amp;'Gastos com Pessoal'!$I$6:$AJ$6,0),500,1)),0)
+_xlfn.IFNA(SUM((AT$3&gt;='Gastos com Pessoal'!$E$7:$E$506)*(AT$3&lt;='Gastos com Pessoal'!$F$7:$F$506)*(IF('Gastos com Pessoal'!$S$7:$S$506&lt;=AT$3,1,0))*OFFSET('Gastos com Pessoal'!$H$6,1,MATCH(3&amp;$B31,'Gastos com Pessoal'!$I$532:$AJ$532&amp;'Gastos com Pessoal'!$I$6:$AJ$6,0),500,1)),0)
+_xlfn.IFNA(SUM((AT$3&gt;='Gastos com Pessoal'!$E$7:$E$506)*(AT$3&lt;='Gastos com Pessoal'!$F$7:$F$506)*(IF('Gastos com Pessoal'!$Y$7:$Y$506&lt;=AT$3,1,0))*OFFSET('Gastos com Pessoal'!$H$6,1,MATCH(4&amp;$B31,'Gastos com Pessoal'!$I$532:$AJ$532&amp;'Gastos com Pessoal'!$I$6:$AJ$6,0),500,1)),0)
+_xlfn.IFNA(SUM((AT$3&gt;='Gastos com Pessoal'!$E$7:$E$506)*(AT$3&lt;='Gastos com Pessoal'!$F$7:$F$506)*(IF('Gastos com Pessoal'!$AE$7:$AE$506&lt;=AT$3,1,0))*OFFSET('Gastos com Pessoal'!$H$6,1,MATCH(5&amp;$B31,'Gastos com Pessoal'!$I$532:$AJ$532&amp;'Gastos com Pessoal'!$I$6:$AJ$6,0),500,1)),0)
+_xlfn.IFNA(SUM((AT$3&gt;='Gastos com Pessoal'!$E$513:$E$522)*(AT$3&lt;='Gastos com Pessoal'!$F$513:$F$522)*(IF('Gastos com Pessoal'!$G$513:$G$522&lt;=AT$3,1,0))*OFFSET('Gastos com Pessoal'!$H$512,1,MATCH(1&amp;$B31,'Gastos com Pessoal'!$I$532:$AJ$532&amp;'Gastos com Pessoal'!$I$512:$AJ$512,0),10,1)),0)
+_xlfn.IFNA(SUM((AT$3&gt;='Gastos com Pessoal'!$E$513:$E$522)*(AT$3&lt;='Gastos com Pessoal'!$F$513:$F$522)*(IF('Gastos com Pessoal'!$M$513:$M$522&lt;=AT$3,1,0))*OFFSET('Gastos com Pessoal'!$H$512,1,MATCH(2&amp;$B31,'Gastos com Pessoal'!$I$532:$AJ$532&amp;'Gastos com Pessoal'!$I$512:$AJ$512,0),10,1)),0)
+_xlfn.IFNA(SUM((AT$3&gt;='Gastos com Pessoal'!$E$513:$E$522)*(AT$3&lt;='Gastos com Pessoal'!$F$513:$F$522)*(IF('Gastos com Pessoal'!$S$513:$S$522&lt;=AT$3,1,0))*OFFSET('Gastos com Pessoal'!$H$512,1,MATCH(3&amp;$B31,'Gastos com Pessoal'!$I$532:$AJ$532&amp;'Gastos com Pessoal'!$I$512:$AJ$512,0),10,1)),0)
+_xlfn.IFNA(SUM((AT$3&gt;='Gastos com Pessoal'!$E$513:$E$522)*(AT$3&lt;='Gastos com Pessoal'!$F$513:$F$522)*(IF('Gastos com Pessoal'!$Y$513:$Y$522&lt;=AT$3,1,0))*OFFSET('Gastos com Pessoal'!$H$512,1,MATCH(4&amp;$B31,'Gastos com Pessoal'!$I$532:$AJ$532&amp;'Gastos com Pessoal'!$I$512:$AJ$512,0),10,1)),0)
+_xlfn.IFNA(SUM((AT$3&gt;='Gastos com Pessoal'!$E$513:$E$522)*(AT$3&lt;='Gastos com Pessoal'!$F$513:$F$522)*(IF('Gastos com Pessoal'!$AE$513:$AE$522&lt;=AT$3,1,0))*OFFSET('Gastos com Pessoal'!$H$512,1,MATCH(5&amp;$B31,'Gastos com Pessoal'!$I$532:$AJ$532&amp;'Gastos com Pessoal'!$I$512:$AJ$512,0),10,1)),0)</f>
        <v>3200</v>
      </c>
      <c r="AU31" s="32">
        <f t="array" aca="1" ref="AU31" ca="1">_xlfn.IFNA(SUM((AU$3&gt;='Gastos com Pessoal'!$E$7:$E$506)*(AU$3&lt;='Gastos com Pessoal'!$F$7:$F$506)*OFFSET('Encargos e Benefícios'!$D$5,1,MATCH($B31,'Encargos e Benefícios'!$E$5:$AB$5,0),500,1)),0)
+_xlfn.IFNA(SUM((AU$3&gt;='Gastos com Pessoal'!$E$513:$E$522)*(AU$3&lt;='Gastos com Pessoal'!$F$513:$F$522)*OFFSET('Encargos e Benefícios'!$D$511,1,MATCH($B31,'Encargos e Benefícios'!$E$511:$AB$511,0),10,1)),0)
+_xlfn.IFNA(SUM((AU$3&gt;='Gastos com Pessoal'!$E$7:$E$506)*(AU$3&lt;='Gastos com Pessoal'!$F$7:$F$506)*(IF('Gastos com Pessoal'!$G$7:$G$506&lt;=AU$3,1,0))*OFFSET('Gastos com Pessoal'!$H$6,1,MATCH(1&amp;$B31,'Gastos com Pessoal'!$I$532:$AJ$532&amp;'Gastos com Pessoal'!$I$6:$AJ$6,0),500,1)),0)
+_xlfn.IFNA(SUM((AU$3&gt;='Gastos com Pessoal'!$E$7:$E$506)*(AU$3&lt;='Gastos com Pessoal'!$F$7:$F$506)*(IF('Gastos com Pessoal'!$M$7:$M$506&lt;=AU$3,1,0))*OFFSET('Gastos com Pessoal'!$H$6,1,MATCH(2&amp;$B31,'Gastos com Pessoal'!$I$532:$AJ$532&amp;'Gastos com Pessoal'!$I$6:$AJ$6,0),500,1)),0)
+_xlfn.IFNA(SUM((AU$3&gt;='Gastos com Pessoal'!$E$7:$E$506)*(AU$3&lt;='Gastos com Pessoal'!$F$7:$F$506)*(IF('Gastos com Pessoal'!$S$7:$S$506&lt;=AU$3,1,0))*OFFSET('Gastos com Pessoal'!$H$6,1,MATCH(3&amp;$B31,'Gastos com Pessoal'!$I$532:$AJ$532&amp;'Gastos com Pessoal'!$I$6:$AJ$6,0),500,1)),0)
+_xlfn.IFNA(SUM((AU$3&gt;='Gastos com Pessoal'!$E$7:$E$506)*(AU$3&lt;='Gastos com Pessoal'!$F$7:$F$506)*(IF('Gastos com Pessoal'!$Y$7:$Y$506&lt;=AU$3,1,0))*OFFSET('Gastos com Pessoal'!$H$6,1,MATCH(4&amp;$B31,'Gastos com Pessoal'!$I$532:$AJ$532&amp;'Gastos com Pessoal'!$I$6:$AJ$6,0),500,1)),0)
+_xlfn.IFNA(SUM((AU$3&gt;='Gastos com Pessoal'!$E$7:$E$506)*(AU$3&lt;='Gastos com Pessoal'!$F$7:$F$506)*(IF('Gastos com Pessoal'!$AE$7:$AE$506&lt;=AU$3,1,0))*OFFSET('Gastos com Pessoal'!$H$6,1,MATCH(5&amp;$B31,'Gastos com Pessoal'!$I$532:$AJ$532&amp;'Gastos com Pessoal'!$I$6:$AJ$6,0),500,1)),0)
+_xlfn.IFNA(SUM((AU$3&gt;='Gastos com Pessoal'!$E$513:$E$522)*(AU$3&lt;='Gastos com Pessoal'!$F$513:$F$522)*(IF('Gastos com Pessoal'!$G$513:$G$522&lt;=AU$3,1,0))*OFFSET('Gastos com Pessoal'!$H$512,1,MATCH(1&amp;$B31,'Gastos com Pessoal'!$I$532:$AJ$532&amp;'Gastos com Pessoal'!$I$512:$AJ$512,0),10,1)),0)
+_xlfn.IFNA(SUM((AU$3&gt;='Gastos com Pessoal'!$E$513:$E$522)*(AU$3&lt;='Gastos com Pessoal'!$F$513:$F$522)*(IF('Gastos com Pessoal'!$M$513:$M$522&lt;=AU$3,1,0))*OFFSET('Gastos com Pessoal'!$H$512,1,MATCH(2&amp;$B31,'Gastos com Pessoal'!$I$532:$AJ$532&amp;'Gastos com Pessoal'!$I$512:$AJ$512,0),10,1)),0)
+_xlfn.IFNA(SUM((AU$3&gt;='Gastos com Pessoal'!$E$513:$E$522)*(AU$3&lt;='Gastos com Pessoal'!$F$513:$F$522)*(IF('Gastos com Pessoal'!$S$513:$S$522&lt;=AU$3,1,0))*OFFSET('Gastos com Pessoal'!$H$512,1,MATCH(3&amp;$B31,'Gastos com Pessoal'!$I$532:$AJ$532&amp;'Gastos com Pessoal'!$I$512:$AJ$512,0),10,1)),0)
+_xlfn.IFNA(SUM((AU$3&gt;='Gastos com Pessoal'!$E$513:$E$522)*(AU$3&lt;='Gastos com Pessoal'!$F$513:$F$522)*(IF('Gastos com Pessoal'!$Y$513:$Y$522&lt;=AU$3,1,0))*OFFSET('Gastos com Pessoal'!$H$512,1,MATCH(4&amp;$B31,'Gastos com Pessoal'!$I$532:$AJ$532&amp;'Gastos com Pessoal'!$I$512:$AJ$512,0),10,1)),0)
+_xlfn.IFNA(SUM((AU$3&gt;='Gastos com Pessoal'!$E$513:$E$522)*(AU$3&lt;='Gastos com Pessoal'!$F$513:$F$522)*(IF('Gastos com Pessoal'!$AE$513:$AE$522&lt;=AU$3,1,0))*OFFSET('Gastos com Pessoal'!$H$512,1,MATCH(5&amp;$B31,'Gastos com Pessoal'!$I$532:$AJ$532&amp;'Gastos com Pessoal'!$I$512:$AJ$512,0),10,1)),0)</f>
        <v>3200</v>
      </c>
      <c r="AV31" s="32">
        <f t="array" aca="1" ref="AV31" ca="1">_xlfn.IFNA(SUM((AV$3&gt;='Gastos com Pessoal'!$E$7:$E$506)*(AV$3&lt;='Gastos com Pessoal'!$F$7:$F$506)*OFFSET('Encargos e Benefícios'!$D$5,1,MATCH($B31,'Encargos e Benefícios'!$E$5:$AB$5,0),500,1)),0)
+_xlfn.IFNA(SUM((AV$3&gt;='Gastos com Pessoal'!$E$513:$E$522)*(AV$3&lt;='Gastos com Pessoal'!$F$513:$F$522)*OFFSET('Encargos e Benefícios'!$D$511,1,MATCH($B31,'Encargos e Benefícios'!$E$511:$AB$511,0),10,1)),0)
+_xlfn.IFNA(SUM((AV$3&gt;='Gastos com Pessoal'!$E$7:$E$506)*(AV$3&lt;='Gastos com Pessoal'!$F$7:$F$506)*(IF('Gastos com Pessoal'!$G$7:$G$506&lt;=AV$3,1,0))*OFFSET('Gastos com Pessoal'!$H$6,1,MATCH(1&amp;$B31,'Gastos com Pessoal'!$I$532:$AJ$532&amp;'Gastos com Pessoal'!$I$6:$AJ$6,0),500,1)),0)
+_xlfn.IFNA(SUM((AV$3&gt;='Gastos com Pessoal'!$E$7:$E$506)*(AV$3&lt;='Gastos com Pessoal'!$F$7:$F$506)*(IF('Gastos com Pessoal'!$M$7:$M$506&lt;=AV$3,1,0))*OFFSET('Gastos com Pessoal'!$H$6,1,MATCH(2&amp;$B31,'Gastos com Pessoal'!$I$532:$AJ$532&amp;'Gastos com Pessoal'!$I$6:$AJ$6,0),500,1)),0)
+_xlfn.IFNA(SUM((AV$3&gt;='Gastos com Pessoal'!$E$7:$E$506)*(AV$3&lt;='Gastos com Pessoal'!$F$7:$F$506)*(IF('Gastos com Pessoal'!$S$7:$S$506&lt;=AV$3,1,0))*OFFSET('Gastos com Pessoal'!$H$6,1,MATCH(3&amp;$B31,'Gastos com Pessoal'!$I$532:$AJ$532&amp;'Gastos com Pessoal'!$I$6:$AJ$6,0),500,1)),0)
+_xlfn.IFNA(SUM((AV$3&gt;='Gastos com Pessoal'!$E$7:$E$506)*(AV$3&lt;='Gastos com Pessoal'!$F$7:$F$506)*(IF('Gastos com Pessoal'!$Y$7:$Y$506&lt;=AV$3,1,0))*OFFSET('Gastos com Pessoal'!$H$6,1,MATCH(4&amp;$B31,'Gastos com Pessoal'!$I$532:$AJ$532&amp;'Gastos com Pessoal'!$I$6:$AJ$6,0),500,1)),0)
+_xlfn.IFNA(SUM((AV$3&gt;='Gastos com Pessoal'!$E$7:$E$506)*(AV$3&lt;='Gastos com Pessoal'!$F$7:$F$506)*(IF('Gastos com Pessoal'!$AE$7:$AE$506&lt;=AV$3,1,0))*OFFSET('Gastos com Pessoal'!$H$6,1,MATCH(5&amp;$B31,'Gastos com Pessoal'!$I$532:$AJ$532&amp;'Gastos com Pessoal'!$I$6:$AJ$6,0),500,1)),0)
+_xlfn.IFNA(SUM((AV$3&gt;='Gastos com Pessoal'!$E$513:$E$522)*(AV$3&lt;='Gastos com Pessoal'!$F$513:$F$522)*(IF('Gastos com Pessoal'!$G$513:$G$522&lt;=AV$3,1,0))*OFFSET('Gastos com Pessoal'!$H$512,1,MATCH(1&amp;$B31,'Gastos com Pessoal'!$I$532:$AJ$532&amp;'Gastos com Pessoal'!$I$512:$AJ$512,0),10,1)),0)
+_xlfn.IFNA(SUM((AV$3&gt;='Gastos com Pessoal'!$E$513:$E$522)*(AV$3&lt;='Gastos com Pessoal'!$F$513:$F$522)*(IF('Gastos com Pessoal'!$M$513:$M$522&lt;=AV$3,1,0))*OFFSET('Gastos com Pessoal'!$H$512,1,MATCH(2&amp;$B31,'Gastos com Pessoal'!$I$532:$AJ$532&amp;'Gastos com Pessoal'!$I$512:$AJ$512,0),10,1)),0)
+_xlfn.IFNA(SUM((AV$3&gt;='Gastos com Pessoal'!$E$513:$E$522)*(AV$3&lt;='Gastos com Pessoal'!$F$513:$F$522)*(IF('Gastos com Pessoal'!$S$513:$S$522&lt;=AV$3,1,0))*OFFSET('Gastos com Pessoal'!$H$512,1,MATCH(3&amp;$B31,'Gastos com Pessoal'!$I$532:$AJ$532&amp;'Gastos com Pessoal'!$I$512:$AJ$512,0),10,1)),0)
+_xlfn.IFNA(SUM((AV$3&gt;='Gastos com Pessoal'!$E$513:$E$522)*(AV$3&lt;='Gastos com Pessoal'!$F$513:$F$522)*(IF('Gastos com Pessoal'!$Y$513:$Y$522&lt;=AV$3,1,0))*OFFSET('Gastos com Pessoal'!$H$512,1,MATCH(4&amp;$B31,'Gastos com Pessoal'!$I$532:$AJ$532&amp;'Gastos com Pessoal'!$I$512:$AJ$512,0),10,1)),0)
+_xlfn.IFNA(SUM((AV$3&gt;='Gastos com Pessoal'!$E$513:$E$522)*(AV$3&lt;='Gastos com Pessoal'!$F$513:$F$522)*(IF('Gastos com Pessoal'!$AE$513:$AE$522&lt;=AV$3,1,0))*OFFSET('Gastos com Pessoal'!$H$512,1,MATCH(5&amp;$B31,'Gastos com Pessoal'!$I$532:$AJ$532&amp;'Gastos com Pessoal'!$I$512:$AJ$512,0),10,1)),0)</f>
        <v>3200</v>
      </c>
      <c r="AW31" s="32">
        <f t="array" aca="1" ref="AW31" ca="1">_xlfn.IFNA(SUM((AW$3&gt;='Gastos com Pessoal'!$E$7:$E$506)*(AW$3&lt;='Gastos com Pessoal'!$F$7:$F$506)*OFFSET('Encargos e Benefícios'!$D$5,1,MATCH($B31,'Encargos e Benefícios'!$E$5:$AB$5,0),500,1)),0)
+_xlfn.IFNA(SUM((AW$3&gt;='Gastos com Pessoal'!$E$513:$E$522)*(AW$3&lt;='Gastos com Pessoal'!$F$513:$F$522)*OFFSET('Encargos e Benefícios'!$D$511,1,MATCH($B31,'Encargos e Benefícios'!$E$511:$AB$511,0),10,1)),0)
+_xlfn.IFNA(SUM((AW$3&gt;='Gastos com Pessoal'!$E$7:$E$506)*(AW$3&lt;='Gastos com Pessoal'!$F$7:$F$506)*(IF('Gastos com Pessoal'!$G$7:$G$506&lt;=AW$3,1,0))*OFFSET('Gastos com Pessoal'!$H$6,1,MATCH(1&amp;$B31,'Gastos com Pessoal'!$I$532:$AJ$532&amp;'Gastos com Pessoal'!$I$6:$AJ$6,0),500,1)),0)
+_xlfn.IFNA(SUM((AW$3&gt;='Gastos com Pessoal'!$E$7:$E$506)*(AW$3&lt;='Gastos com Pessoal'!$F$7:$F$506)*(IF('Gastos com Pessoal'!$M$7:$M$506&lt;=AW$3,1,0))*OFFSET('Gastos com Pessoal'!$H$6,1,MATCH(2&amp;$B31,'Gastos com Pessoal'!$I$532:$AJ$532&amp;'Gastos com Pessoal'!$I$6:$AJ$6,0),500,1)),0)
+_xlfn.IFNA(SUM((AW$3&gt;='Gastos com Pessoal'!$E$7:$E$506)*(AW$3&lt;='Gastos com Pessoal'!$F$7:$F$506)*(IF('Gastos com Pessoal'!$S$7:$S$506&lt;=AW$3,1,0))*OFFSET('Gastos com Pessoal'!$H$6,1,MATCH(3&amp;$B31,'Gastos com Pessoal'!$I$532:$AJ$532&amp;'Gastos com Pessoal'!$I$6:$AJ$6,0),500,1)),0)
+_xlfn.IFNA(SUM((AW$3&gt;='Gastos com Pessoal'!$E$7:$E$506)*(AW$3&lt;='Gastos com Pessoal'!$F$7:$F$506)*(IF('Gastos com Pessoal'!$Y$7:$Y$506&lt;=AW$3,1,0))*OFFSET('Gastos com Pessoal'!$H$6,1,MATCH(4&amp;$B31,'Gastos com Pessoal'!$I$532:$AJ$532&amp;'Gastos com Pessoal'!$I$6:$AJ$6,0),500,1)),0)
+_xlfn.IFNA(SUM((AW$3&gt;='Gastos com Pessoal'!$E$7:$E$506)*(AW$3&lt;='Gastos com Pessoal'!$F$7:$F$506)*(IF('Gastos com Pessoal'!$AE$7:$AE$506&lt;=AW$3,1,0))*OFFSET('Gastos com Pessoal'!$H$6,1,MATCH(5&amp;$B31,'Gastos com Pessoal'!$I$532:$AJ$532&amp;'Gastos com Pessoal'!$I$6:$AJ$6,0),500,1)),0)
+_xlfn.IFNA(SUM((AW$3&gt;='Gastos com Pessoal'!$E$513:$E$522)*(AW$3&lt;='Gastos com Pessoal'!$F$513:$F$522)*(IF('Gastos com Pessoal'!$G$513:$G$522&lt;=AW$3,1,0))*OFFSET('Gastos com Pessoal'!$H$512,1,MATCH(1&amp;$B31,'Gastos com Pessoal'!$I$532:$AJ$532&amp;'Gastos com Pessoal'!$I$512:$AJ$512,0),10,1)),0)
+_xlfn.IFNA(SUM((AW$3&gt;='Gastos com Pessoal'!$E$513:$E$522)*(AW$3&lt;='Gastos com Pessoal'!$F$513:$F$522)*(IF('Gastos com Pessoal'!$M$513:$M$522&lt;=AW$3,1,0))*OFFSET('Gastos com Pessoal'!$H$512,1,MATCH(2&amp;$B31,'Gastos com Pessoal'!$I$532:$AJ$532&amp;'Gastos com Pessoal'!$I$512:$AJ$512,0),10,1)),0)
+_xlfn.IFNA(SUM((AW$3&gt;='Gastos com Pessoal'!$E$513:$E$522)*(AW$3&lt;='Gastos com Pessoal'!$F$513:$F$522)*(IF('Gastos com Pessoal'!$S$513:$S$522&lt;=AW$3,1,0))*OFFSET('Gastos com Pessoal'!$H$512,1,MATCH(3&amp;$B31,'Gastos com Pessoal'!$I$532:$AJ$532&amp;'Gastos com Pessoal'!$I$512:$AJ$512,0),10,1)),0)
+_xlfn.IFNA(SUM((AW$3&gt;='Gastos com Pessoal'!$E$513:$E$522)*(AW$3&lt;='Gastos com Pessoal'!$F$513:$F$522)*(IF('Gastos com Pessoal'!$Y$513:$Y$522&lt;=AW$3,1,0))*OFFSET('Gastos com Pessoal'!$H$512,1,MATCH(4&amp;$B31,'Gastos com Pessoal'!$I$532:$AJ$532&amp;'Gastos com Pessoal'!$I$512:$AJ$512,0),10,1)),0)
+_xlfn.IFNA(SUM((AW$3&gt;='Gastos com Pessoal'!$E$513:$E$522)*(AW$3&lt;='Gastos com Pessoal'!$F$513:$F$522)*(IF('Gastos com Pessoal'!$AE$513:$AE$522&lt;=AW$3,1,0))*OFFSET('Gastos com Pessoal'!$H$512,1,MATCH(5&amp;$B31,'Gastos com Pessoal'!$I$532:$AJ$532&amp;'Gastos com Pessoal'!$I$512:$AJ$512,0),10,1)),0)</f>
        <v>3200</v>
      </c>
      <c r="AX31" s="32">
        <f t="array" aca="1" ref="AX31" ca="1">_xlfn.IFNA(SUM((AX$3&gt;='Gastos com Pessoal'!$E$7:$E$506)*(AX$3&lt;='Gastos com Pessoal'!$F$7:$F$506)*OFFSET('Encargos e Benefícios'!$D$5,1,MATCH($B31,'Encargos e Benefícios'!$E$5:$AB$5,0),500,1)),0)
+_xlfn.IFNA(SUM((AX$3&gt;='Gastos com Pessoal'!$E$513:$E$522)*(AX$3&lt;='Gastos com Pessoal'!$F$513:$F$522)*OFFSET('Encargos e Benefícios'!$D$511,1,MATCH($B31,'Encargos e Benefícios'!$E$511:$AB$511,0),10,1)),0)
+_xlfn.IFNA(SUM((AX$3&gt;='Gastos com Pessoal'!$E$7:$E$506)*(AX$3&lt;='Gastos com Pessoal'!$F$7:$F$506)*(IF('Gastos com Pessoal'!$G$7:$G$506&lt;=AX$3,1,0))*OFFSET('Gastos com Pessoal'!$H$6,1,MATCH(1&amp;$B31,'Gastos com Pessoal'!$I$532:$AJ$532&amp;'Gastos com Pessoal'!$I$6:$AJ$6,0),500,1)),0)
+_xlfn.IFNA(SUM((AX$3&gt;='Gastos com Pessoal'!$E$7:$E$506)*(AX$3&lt;='Gastos com Pessoal'!$F$7:$F$506)*(IF('Gastos com Pessoal'!$M$7:$M$506&lt;=AX$3,1,0))*OFFSET('Gastos com Pessoal'!$H$6,1,MATCH(2&amp;$B31,'Gastos com Pessoal'!$I$532:$AJ$532&amp;'Gastos com Pessoal'!$I$6:$AJ$6,0),500,1)),0)
+_xlfn.IFNA(SUM((AX$3&gt;='Gastos com Pessoal'!$E$7:$E$506)*(AX$3&lt;='Gastos com Pessoal'!$F$7:$F$506)*(IF('Gastos com Pessoal'!$S$7:$S$506&lt;=AX$3,1,0))*OFFSET('Gastos com Pessoal'!$H$6,1,MATCH(3&amp;$B31,'Gastos com Pessoal'!$I$532:$AJ$532&amp;'Gastos com Pessoal'!$I$6:$AJ$6,0),500,1)),0)
+_xlfn.IFNA(SUM((AX$3&gt;='Gastos com Pessoal'!$E$7:$E$506)*(AX$3&lt;='Gastos com Pessoal'!$F$7:$F$506)*(IF('Gastos com Pessoal'!$Y$7:$Y$506&lt;=AX$3,1,0))*OFFSET('Gastos com Pessoal'!$H$6,1,MATCH(4&amp;$B31,'Gastos com Pessoal'!$I$532:$AJ$532&amp;'Gastos com Pessoal'!$I$6:$AJ$6,0),500,1)),0)
+_xlfn.IFNA(SUM((AX$3&gt;='Gastos com Pessoal'!$E$7:$E$506)*(AX$3&lt;='Gastos com Pessoal'!$F$7:$F$506)*(IF('Gastos com Pessoal'!$AE$7:$AE$506&lt;=AX$3,1,0))*OFFSET('Gastos com Pessoal'!$H$6,1,MATCH(5&amp;$B31,'Gastos com Pessoal'!$I$532:$AJ$532&amp;'Gastos com Pessoal'!$I$6:$AJ$6,0),500,1)),0)
+_xlfn.IFNA(SUM((AX$3&gt;='Gastos com Pessoal'!$E$513:$E$522)*(AX$3&lt;='Gastos com Pessoal'!$F$513:$F$522)*(IF('Gastos com Pessoal'!$G$513:$G$522&lt;=AX$3,1,0))*OFFSET('Gastos com Pessoal'!$H$512,1,MATCH(1&amp;$B31,'Gastos com Pessoal'!$I$532:$AJ$532&amp;'Gastos com Pessoal'!$I$512:$AJ$512,0),10,1)),0)
+_xlfn.IFNA(SUM((AX$3&gt;='Gastos com Pessoal'!$E$513:$E$522)*(AX$3&lt;='Gastos com Pessoal'!$F$513:$F$522)*(IF('Gastos com Pessoal'!$M$513:$M$522&lt;=AX$3,1,0))*OFFSET('Gastos com Pessoal'!$H$512,1,MATCH(2&amp;$B31,'Gastos com Pessoal'!$I$532:$AJ$532&amp;'Gastos com Pessoal'!$I$512:$AJ$512,0),10,1)),0)
+_xlfn.IFNA(SUM((AX$3&gt;='Gastos com Pessoal'!$E$513:$E$522)*(AX$3&lt;='Gastos com Pessoal'!$F$513:$F$522)*(IF('Gastos com Pessoal'!$S$513:$S$522&lt;=AX$3,1,0))*OFFSET('Gastos com Pessoal'!$H$512,1,MATCH(3&amp;$B31,'Gastos com Pessoal'!$I$532:$AJ$532&amp;'Gastos com Pessoal'!$I$512:$AJ$512,0),10,1)),0)
+_xlfn.IFNA(SUM((AX$3&gt;='Gastos com Pessoal'!$E$513:$E$522)*(AX$3&lt;='Gastos com Pessoal'!$F$513:$F$522)*(IF('Gastos com Pessoal'!$Y$513:$Y$522&lt;=AX$3,1,0))*OFFSET('Gastos com Pessoal'!$H$512,1,MATCH(4&amp;$B31,'Gastos com Pessoal'!$I$532:$AJ$532&amp;'Gastos com Pessoal'!$I$512:$AJ$512,0),10,1)),0)
+_xlfn.IFNA(SUM((AX$3&gt;='Gastos com Pessoal'!$E$513:$E$522)*(AX$3&lt;='Gastos com Pessoal'!$F$513:$F$522)*(IF('Gastos com Pessoal'!$AE$513:$AE$522&lt;=AX$3,1,0))*OFFSET('Gastos com Pessoal'!$H$512,1,MATCH(5&amp;$B31,'Gastos com Pessoal'!$I$532:$AJ$532&amp;'Gastos com Pessoal'!$I$512:$AJ$512,0),10,1)),0)</f>
        <v>3600</v>
      </c>
      <c r="AY31" s="32">
        <f t="array" aca="1" ref="AY31" ca="1">_xlfn.IFNA(SUM((AY$3&gt;='Gastos com Pessoal'!$E$7:$E$506)*(AY$3&lt;='Gastos com Pessoal'!$F$7:$F$506)*OFFSET('Encargos e Benefícios'!$D$5,1,MATCH($B31,'Encargos e Benefícios'!$E$5:$AB$5,0),500,1)),0)
+_xlfn.IFNA(SUM((AY$3&gt;='Gastos com Pessoal'!$E$513:$E$522)*(AY$3&lt;='Gastos com Pessoal'!$F$513:$F$522)*OFFSET('Encargos e Benefícios'!$D$511,1,MATCH($B31,'Encargos e Benefícios'!$E$511:$AB$511,0),10,1)),0)
+_xlfn.IFNA(SUM((AY$3&gt;='Gastos com Pessoal'!$E$7:$E$506)*(AY$3&lt;='Gastos com Pessoal'!$F$7:$F$506)*(IF('Gastos com Pessoal'!$G$7:$G$506&lt;=AY$3,1,0))*OFFSET('Gastos com Pessoal'!$H$6,1,MATCH(1&amp;$B31,'Gastos com Pessoal'!$I$532:$AJ$532&amp;'Gastos com Pessoal'!$I$6:$AJ$6,0),500,1)),0)
+_xlfn.IFNA(SUM((AY$3&gt;='Gastos com Pessoal'!$E$7:$E$506)*(AY$3&lt;='Gastos com Pessoal'!$F$7:$F$506)*(IF('Gastos com Pessoal'!$M$7:$M$506&lt;=AY$3,1,0))*OFFSET('Gastos com Pessoal'!$H$6,1,MATCH(2&amp;$B31,'Gastos com Pessoal'!$I$532:$AJ$532&amp;'Gastos com Pessoal'!$I$6:$AJ$6,0),500,1)),0)
+_xlfn.IFNA(SUM((AY$3&gt;='Gastos com Pessoal'!$E$7:$E$506)*(AY$3&lt;='Gastos com Pessoal'!$F$7:$F$506)*(IF('Gastos com Pessoal'!$S$7:$S$506&lt;=AY$3,1,0))*OFFSET('Gastos com Pessoal'!$H$6,1,MATCH(3&amp;$B31,'Gastos com Pessoal'!$I$532:$AJ$532&amp;'Gastos com Pessoal'!$I$6:$AJ$6,0),500,1)),0)
+_xlfn.IFNA(SUM((AY$3&gt;='Gastos com Pessoal'!$E$7:$E$506)*(AY$3&lt;='Gastos com Pessoal'!$F$7:$F$506)*(IF('Gastos com Pessoal'!$Y$7:$Y$506&lt;=AY$3,1,0))*OFFSET('Gastos com Pessoal'!$H$6,1,MATCH(4&amp;$B31,'Gastos com Pessoal'!$I$532:$AJ$532&amp;'Gastos com Pessoal'!$I$6:$AJ$6,0),500,1)),0)
+_xlfn.IFNA(SUM((AY$3&gt;='Gastos com Pessoal'!$E$7:$E$506)*(AY$3&lt;='Gastos com Pessoal'!$F$7:$F$506)*(IF('Gastos com Pessoal'!$AE$7:$AE$506&lt;=AY$3,1,0))*OFFSET('Gastos com Pessoal'!$H$6,1,MATCH(5&amp;$B31,'Gastos com Pessoal'!$I$532:$AJ$532&amp;'Gastos com Pessoal'!$I$6:$AJ$6,0),500,1)),0)
+_xlfn.IFNA(SUM((AY$3&gt;='Gastos com Pessoal'!$E$513:$E$522)*(AY$3&lt;='Gastos com Pessoal'!$F$513:$F$522)*(IF('Gastos com Pessoal'!$G$513:$G$522&lt;=AY$3,1,0))*OFFSET('Gastos com Pessoal'!$H$512,1,MATCH(1&amp;$B31,'Gastos com Pessoal'!$I$532:$AJ$532&amp;'Gastos com Pessoal'!$I$512:$AJ$512,0),10,1)),0)
+_xlfn.IFNA(SUM((AY$3&gt;='Gastos com Pessoal'!$E$513:$E$522)*(AY$3&lt;='Gastos com Pessoal'!$F$513:$F$522)*(IF('Gastos com Pessoal'!$M$513:$M$522&lt;=AY$3,1,0))*OFFSET('Gastos com Pessoal'!$H$512,1,MATCH(2&amp;$B31,'Gastos com Pessoal'!$I$532:$AJ$532&amp;'Gastos com Pessoal'!$I$512:$AJ$512,0),10,1)),0)
+_xlfn.IFNA(SUM((AY$3&gt;='Gastos com Pessoal'!$E$513:$E$522)*(AY$3&lt;='Gastos com Pessoal'!$F$513:$F$522)*(IF('Gastos com Pessoal'!$S$513:$S$522&lt;=AY$3,1,0))*OFFSET('Gastos com Pessoal'!$H$512,1,MATCH(3&amp;$B31,'Gastos com Pessoal'!$I$532:$AJ$532&amp;'Gastos com Pessoal'!$I$512:$AJ$512,0),10,1)),0)
+_xlfn.IFNA(SUM((AY$3&gt;='Gastos com Pessoal'!$E$513:$E$522)*(AY$3&lt;='Gastos com Pessoal'!$F$513:$F$522)*(IF('Gastos com Pessoal'!$Y$513:$Y$522&lt;=AY$3,1,0))*OFFSET('Gastos com Pessoal'!$H$512,1,MATCH(4&amp;$B31,'Gastos com Pessoal'!$I$532:$AJ$532&amp;'Gastos com Pessoal'!$I$512:$AJ$512,0),10,1)),0)
+_xlfn.IFNA(SUM((AY$3&gt;='Gastos com Pessoal'!$E$513:$E$522)*(AY$3&lt;='Gastos com Pessoal'!$F$513:$F$522)*(IF('Gastos com Pessoal'!$AE$513:$AE$522&lt;=AY$3,1,0))*OFFSET('Gastos com Pessoal'!$H$512,1,MATCH(5&amp;$B31,'Gastos com Pessoal'!$I$532:$AJ$532&amp;'Gastos com Pessoal'!$I$512:$AJ$512,0),10,1)),0)</f>
        <v>3600</v>
      </c>
      <c r="AZ31" s="32">
        <f t="array" aca="1" ref="AZ31" ca="1">_xlfn.IFNA(SUM((AZ$3&gt;='Gastos com Pessoal'!$E$7:$E$506)*(AZ$3&lt;='Gastos com Pessoal'!$F$7:$F$506)*OFFSET('Encargos e Benefícios'!$D$5,1,MATCH($B31,'Encargos e Benefícios'!$E$5:$AB$5,0),500,1)),0)
+_xlfn.IFNA(SUM((AZ$3&gt;='Gastos com Pessoal'!$E$513:$E$522)*(AZ$3&lt;='Gastos com Pessoal'!$F$513:$F$522)*OFFSET('Encargos e Benefícios'!$D$511,1,MATCH($B31,'Encargos e Benefícios'!$E$511:$AB$511,0),10,1)),0)
+_xlfn.IFNA(SUM((AZ$3&gt;='Gastos com Pessoal'!$E$7:$E$506)*(AZ$3&lt;='Gastos com Pessoal'!$F$7:$F$506)*(IF('Gastos com Pessoal'!$G$7:$G$506&lt;=AZ$3,1,0))*OFFSET('Gastos com Pessoal'!$H$6,1,MATCH(1&amp;$B31,'Gastos com Pessoal'!$I$532:$AJ$532&amp;'Gastos com Pessoal'!$I$6:$AJ$6,0),500,1)),0)
+_xlfn.IFNA(SUM((AZ$3&gt;='Gastos com Pessoal'!$E$7:$E$506)*(AZ$3&lt;='Gastos com Pessoal'!$F$7:$F$506)*(IF('Gastos com Pessoal'!$M$7:$M$506&lt;=AZ$3,1,0))*OFFSET('Gastos com Pessoal'!$H$6,1,MATCH(2&amp;$B31,'Gastos com Pessoal'!$I$532:$AJ$532&amp;'Gastos com Pessoal'!$I$6:$AJ$6,0),500,1)),0)
+_xlfn.IFNA(SUM((AZ$3&gt;='Gastos com Pessoal'!$E$7:$E$506)*(AZ$3&lt;='Gastos com Pessoal'!$F$7:$F$506)*(IF('Gastos com Pessoal'!$S$7:$S$506&lt;=AZ$3,1,0))*OFFSET('Gastos com Pessoal'!$H$6,1,MATCH(3&amp;$B31,'Gastos com Pessoal'!$I$532:$AJ$532&amp;'Gastos com Pessoal'!$I$6:$AJ$6,0),500,1)),0)
+_xlfn.IFNA(SUM((AZ$3&gt;='Gastos com Pessoal'!$E$7:$E$506)*(AZ$3&lt;='Gastos com Pessoal'!$F$7:$F$506)*(IF('Gastos com Pessoal'!$Y$7:$Y$506&lt;=AZ$3,1,0))*OFFSET('Gastos com Pessoal'!$H$6,1,MATCH(4&amp;$B31,'Gastos com Pessoal'!$I$532:$AJ$532&amp;'Gastos com Pessoal'!$I$6:$AJ$6,0),500,1)),0)
+_xlfn.IFNA(SUM((AZ$3&gt;='Gastos com Pessoal'!$E$7:$E$506)*(AZ$3&lt;='Gastos com Pessoal'!$F$7:$F$506)*(IF('Gastos com Pessoal'!$AE$7:$AE$506&lt;=AZ$3,1,0))*OFFSET('Gastos com Pessoal'!$H$6,1,MATCH(5&amp;$B31,'Gastos com Pessoal'!$I$532:$AJ$532&amp;'Gastos com Pessoal'!$I$6:$AJ$6,0),500,1)),0)
+_xlfn.IFNA(SUM((AZ$3&gt;='Gastos com Pessoal'!$E$513:$E$522)*(AZ$3&lt;='Gastos com Pessoal'!$F$513:$F$522)*(IF('Gastos com Pessoal'!$G$513:$G$522&lt;=AZ$3,1,0))*OFFSET('Gastos com Pessoal'!$H$512,1,MATCH(1&amp;$B31,'Gastos com Pessoal'!$I$532:$AJ$532&amp;'Gastos com Pessoal'!$I$512:$AJ$512,0),10,1)),0)
+_xlfn.IFNA(SUM((AZ$3&gt;='Gastos com Pessoal'!$E$513:$E$522)*(AZ$3&lt;='Gastos com Pessoal'!$F$513:$F$522)*(IF('Gastos com Pessoal'!$M$513:$M$522&lt;=AZ$3,1,0))*OFFSET('Gastos com Pessoal'!$H$512,1,MATCH(2&amp;$B31,'Gastos com Pessoal'!$I$532:$AJ$532&amp;'Gastos com Pessoal'!$I$512:$AJ$512,0),10,1)),0)
+_xlfn.IFNA(SUM((AZ$3&gt;='Gastos com Pessoal'!$E$513:$E$522)*(AZ$3&lt;='Gastos com Pessoal'!$F$513:$F$522)*(IF('Gastos com Pessoal'!$S$513:$S$522&lt;=AZ$3,1,0))*OFFSET('Gastos com Pessoal'!$H$512,1,MATCH(3&amp;$B31,'Gastos com Pessoal'!$I$532:$AJ$532&amp;'Gastos com Pessoal'!$I$512:$AJ$512,0),10,1)),0)
+_xlfn.IFNA(SUM((AZ$3&gt;='Gastos com Pessoal'!$E$513:$E$522)*(AZ$3&lt;='Gastos com Pessoal'!$F$513:$F$522)*(IF('Gastos com Pessoal'!$Y$513:$Y$522&lt;=AZ$3,1,0))*OFFSET('Gastos com Pessoal'!$H$512,1,MATCH(4&amp;$B31,'Gastos com Pessoal'!$I$532:$AJ$532&amp;'Gastos com Pessoal'!$I$512:$AJ$512,0),10,1)),0)
+_xlfn.IFNA(SUM((AZ$3&gt;='Gastos com Pessoal'!$E$513:$E$522)*(AZ$3&lt;='Gastos com Pessoal'!$F$513:$F$522)*(IF('Gastos com Pessoal'!$AE$513:$AE$522&lt;=AZ$3,1,0))*OFFSET('Gastos com Pessoal'!$H$512,1,MATCH(5&amp;$B31,'Gastos com Pessoal'!$I$532:$AJ$532&amp;'Gastos com Pessoal'!$I$512:$AJ$512,0),10,1)),0)</f>
        <v>3600</v>
      </c>
      <c r="BA31" s="32">
        <f t="array" aca="1" ref="BA31" ca="1">_xlfn.IFNA(SUM((BA$3&gt;='Gastos com Pessoal'!$E$7:$E$506)*(BA$3&lt;='Gastos com Pessoal'!$F$7:$F$506)*OFFSET('Encargos e Benefícios'!$D$5,1,MATCH($B31,'Encargos e Benefícios'!$E$5:$AB$5,0),500,1)),0)
+_xlfn.IFNA(SUM((BA$3&gt;='Gastos com Pessoal'!$E$513:$E$522)*(BA$3&lt;='Gastos com Pessoal'!$F$513:$F$522)*OFFSET('Encargos e Benefícios'!$D$511,1,MATCH($B31,'Encargos e Benefícios'!$E$511:$AB$511,0),10,1)),0)
+_xlfn.IFNA(SUM((BA$3&gt;='Gastos com Pessoal'!$E$7:$E$506)*(BA$3&lt;='Gastos com Pessoal'!$F$7:$F$506)*(IF('Gastos com Pessoal'!$G$7:$G$506&lt;=BA$3,1,0))*OFFSET('Gastos com Pessoal'!$H$6,1,MATCH(1&amp;$B31,'Gastos com Pessoal'!$I$532:$AJ$532&amp;'Gastos com Pessoal'!$I$6:$AJ$6,0),500,1)),0)
+_xlfn.IFNA(SUM((BA$3&gt;='Gastos com Pessoal'!$E$7:$E$506)*(BA$3&lt;='Gastos com Pessoal'!$F$7:$F$506)*(IF('Gastos com Pessoal'!$M$7:$M$506&lt;=BA$3,1,0))*OFFSET('Gastos com Pessoal'!$H$6,1,MATCH(2&amp;$B31,'Gastos com Pessoal'!$I$532:$AJ$532&amp;'Gastos com Pessoal'!$I$6:$AJ$6,0),500,1)),0)
+_xlfn.IFNA(SUM((BA$3&gt;='Gastos com Pessoal'!$E$7:$E$506)*(BA$3&lt;='Gastos com Pessoal'!$F$7:$F$506)*(IF('Gastos com Pessoal'!$S$7:$S$506&lt;=BA$3,1,0))*OFFSET('Gastos com Pessoal'!$H$6,1,MATCH(3&amp;$B31,'Gastos com Pessoal'!$I$532:$AJ$532&amp;'Gastos com Pessoal'!$I$6:$AJ$6,0),500,1)),0)
+_xlfn.IFNA(SUM((BA$3&gt;='Gastos com Pessoal'!$E$7:$E$506)*(BA$3&lt;='Gastos com Pessoal'!$F$7:$F$506)*(IF('Gastos com Pessoal'!$Y$7:$Y$506&lt;=BA$3,1,0))*OFFSET('Gastos com Pessoal'!$H$6,1,MATCH(4&amp;$B31,'Gastos com Pessoal'!$I$532:$AJ$532&amp;'Gastos com Pessoal'!$I$6:$AJ$6,0),500,1)),0)
+_xlfn.IFNA(SUM((BA$3&gt;='Gastos com Pessoal'!$E$7:$E$506)*(BA$3&lt;='Gastos com Pessoal'!$F$7:$F$506)*(IF('Gastos com Pessoal'!$AE$7:$AE$506&lt;=BA$3,1,0))*OFFSET('Gastos com Pessoal'!$H$6,1,MATCH(5&amp;$B31,'Gastos com Pessoal'!$I$532:$AJ$532&amp;'Gastos com Pessoal'!$I$6:$AJ$6,0),500,1)),0)
+_xlfn.IFNA(SUM((BA$3&gt;='Gastos com Pessoal'!$E$513:$E$522)*(BA$3&lt;='Gastos com Pessoal'!$F$513:$F$522)*(IF('Gastos com Pessoal'!$G$513:$G$522&lt;=BA$3,1,0))*OFFSET('Gastos com Pessoal'!$H$512,1,MATCH(1&amp;$B31,'Gastos com Pessoal'!$I$532:$AJ$532&amp;'Gastos com Pessoal'!$I$512:$AJ$512,0),10,1)),0)
+_xlfn.IFNA(SUM((BA$3&gt;='Gastos com Pessoal'!$E$513:$E$522)*(BA$3&lt;='Gastos com Pessoal'!$F$513:$F$522)*(IF('Gastos com Pessoal'!$M$513:$M$522&lt;=BA$3,1,0))*OFFSET('Gastos com Pessoal'!$H$512,1,MATCH(2&amp;$B31,'Gastos com Pessoal'!$I$532:$AJ$532&amp;'Gastos com Pessoal'!$I$512:$AJ$512,0),10,1)),0)
+_xlfn.IFNA(SUM((BA$3&gt;='Gastos com Pessoal'!$E$513:$E$522)*(BA$3&lt;='Gastos com Pessoal'!$F$513:$F$522)*(IF('Gastos com Pessoal'!$S$513:$S$522&lt;=BA$3,1,0))*OFFSET('Gastos com Pessoal'!$H$512,1,MATCH(3&amp;$B31,'Gastos com Pessoal'!$I$532:$AJ$532&amp;'Gastos com Pessoal'!$I$512:$AJ$512,0),10,1)),0)
+_xlfn.IFNA(SUM((BA$3&gt;='Gastos com Pessoal'!$E$513:$E$522)*(BA$3&lt;='Gastos com Pessoal'!$F$513:$F$522)*(IF('Gastos com Pessoal'!$Y$513:$Y$522&lt;=BA$3,1,0))*OFFSET('Gastos com Pessoal'!$H$512,1,MATCH(4&amp;$B31,'Gastos com Pessoal'!$I$532:$AJ$532&amp;'Gastos com Pessoal'!$I$512:$AJ$512,0),10,1)),0)
+_xlfn.IFNA(SUM((BA$3&gt;='Gastos com Pessoal'!$E$513:$E$522)*(BA$3&lt;='Gastos com Pessoal'!$F$513:$F$522)*(IF('Gastos com Pessoal'!$AE$513:$AE$522&lt;=BA$3,1,0))*OFFSET('Gastos com Pessoal'!$H$512,1,MATCH(5&amp;$B31,'Gastos com Pessoal'!$I$532:$AJ$532&amp;'Gastos com Pessoal'!$I$512:$AJ$512,0),10,1)),0)</f>
        <v>3600</v>
      </c>
      <c r="BB31" s="32">
        <f t="array" aca="1" ref="BB31" ca="1">_xlfn.IFNA(SUM((BB$3&gt;='Gastos com Pessoal'!$E$7:$E$506)*(BB$3&lt;='Gastos com Pessoal'!$F$7:$F$506)*OFFSET('Encargos e Benefícios'!$D$5,1,MATCH($B31,'Encargos e Benefícios'!$E$5:$AB$5,0),500,1)),0)
+_xlfn.IFNA(SUM((BB$3&gt;='Gastos com Pessoal'!$E$513:$E$522)*(BB$3&lt;='Gastos com Pessoal'!$F$513:$F$522)*OFFSET('Encargos e Benefícios'!$D$511,1,MATCH($B31,'Encargos e Benefícios'!$E$511:$AB$511,0),10,1)),0)
+_xlfn.IFNA(SUM((BB$3&gt;='Gastos com Pessoal'!$E$7:$E$506)*(BB$3&lt;='Gastos com Pessoal'!$F$7:$F$506)*(IF('Gastos com Pessoal'!$G$7:$G$506&lt;=BB$3,1,0))*OFFSET('Gastos com Pessoal'!$H$6,1,MATCH(1&amp;$B31,'Gastos com Pessoal'!$I$532:$AJ$532&amp;'Gastos com Pessoal'!$I$6:$AJ$6,0),500,1)),0)
+_xlfn.IFNA(SUM((BB$3&gt;='Gastos com Pessoal'!$E$7:$E$506)*(BB$3&lt;='Gastos com Pessoal'!$F$7:$F$506)*(IF('Gastos com Pessoal'!$M$7:$M$506&lt;=BB$3,1,0))*OFFSET('Gastos com Pessoal'!$H$6,1,MATCH(2&amp;$B31,'Gastos com Pessoal'!$I$532:$AJ$532&amp;'Gastos com Pessoal'!$I$6:$AJ$6,0),500,1)),0)
+_xlfn.IFNA(SUM((BB$3&gt;='Gastos com Pessoal'!$E$7:$E$506)*(BB$3&lt;='Gastos com Pessoal'!$F$7:$F$506)*(IF('Gastos com Pessoal'!$S$7:$S$506&lt;=BB$3,1,0))*OFFSET('Gastos com Pessoal'!$H$6,1,MATCH(3&amp;$B31,'Gastos com Pessoal'!$I$532:$AJ$532&amp;'Gastos com Pessoal'!$I$6:$AJ$6,0),500,1)),0)
+_xlfn.IFNA(SUM((BB$3&gt;='Gastos com Pessoal'!$E$7:$E$506)*(BB$3&lt;='Gastos com Pessoal'!$F$7:$F$506)*(IF('Gastos com Pessoal'!$Y$7:$Y$506&lt;=BB$3,1,0))*OFFSET('Gastos com Pessoal'!$H$6,1,MATCH(4&amp;$B31,'Gastos com Pessoal'!$I$532:$AJ$532&amp;'Gastos com Pessoal'!$I$6:$AJ$6,0),500,1)),0)
+_xlfn.IFNA(SUM((BB$3&gt;='Gastos com Pessoal'!$E$7:$E$506)*(BB$3&lt;='Gastos com Pessoal'!$F$7:$F$506)*(IF('Gastos com Pessoal'!$AE$7:$AE$506&lt;=BB$3,1,0))*OFFSET('Gastos com Pessoal'!$H$6,1,MATCH(5&amp;$B31,'Gastos com Pessoal'!$I$532:$AJ$532&amp;'Gastos com Pessoal'!$I$6:$AJ$6,0),500,1)),0)
+_xlfn.IFNA(SUM((BB$3&gt;='Gastos com Pessoal'!$E$513:$E$522)*(BB$3&lt;='Gastos com Pessoal'!$F$513:$F$522)*(IF('Gastos com Pessoal'!$G$513:$G$522&lt;=BB$3,1,0))*OFFSET('Gastos com Pessoal'!$H$512,1,MATCH(1&amp;$B31,'Gastos com Pessoal'!$I$532:$AJ$532&amp;'Gastos com Pessoal'!$I$512:$AJ$512,0),10,1)),0)
+_xlfn.IFNA(SUM((BB$3&gt;='Gastos com Pessoal'!$E$513:$E$522)*(BB$3&lt;='Gastos com Pessoal'!$F$513:$F$522)*(IF('Gastos com Pessoal'!$M$513:$M$522&lt;=BB$3,1,0))*OFFSET('Gastos com Pessoal'!$H$512,1,MATCH(2&amp;$B31,'Gastos com Pessoal'!$I$532:$AJ$532&amp;'Gastos com Pessoal'!$I$512:$AJ$512,0),10,1)),0)
+_xlfn.IFNA(SUM((BB$3&gt;='Gastos com Pessoal'!$E$513:$E$522)*(BB$3&lt;='Gastos com Pessoal'!$F$513:$F$522)*(IF('Gastos com Pessoal'!$S$513:$S$522&lt;=BB$3,1,0))*OFFSET('Gastos com Pessoal'!$H$512,1,MATCH(3&amp;$B31,'Gastos com Pessoal'!$I$532:$AJ$532&amp;'Gastos com Pessoal'!$I$512:$AJ$512,0),10,1)),0)
+_xlfn.IFNA(SUM((BB$3&gt;='Gastos com Pessoal'!$E$513:$E$522)*(BB$3&lt;='Gastos com Pessoal'!$F$513:$F$522)*(IF('Gastos com Pessoal'!$Y$513:$Y$522&lt;=BB$3,1,0))*OFFSET('Gastos com Pessoal'!$H$512,1,MATCH(4&amp;$B31,'Gastos com Pessoal'!$I$532:$AJ$532&amp;'Gastos com Pessoal'!$I$512:$AJ$512,0),10,1)),0)
+_xlfn.IFNA(SUM((BB$3&gt;='Gastos com Pessoal'!$E$513:$E$522)*(BB$3&lt;='Gastos com Pessoal'!$F$513:$F$522)*(IF('Gastos com Pessoal'!$AE$513:$AE$522&lt;=BB$3,1,0))*OFFSET('Gastos com Pessoal'!$H$512,1,MATCH(5&amp;$B31,'Gastos com Pessoal'!$I$532:$AJ$532&amp;'Gastos com Pessoal'!$I$512:$AJ$512,0),10,1)),0)</f>
        <v>3600</v>
      </c>
      <c r="BC31" s="32">
        <f t="array" aca="1" ref="BC31" ca="1">_xlfn.IFNA(SUM((BC$3&gt;='Gastos com Pessoal'!$E$7:$E$506)*(BC$3&lt;='Gastos com Pessoal'!$F$7:$F$506)*OFFSET('Encargos e Benefícios'!$D$5,1,MATCH($B31,'Encargos e Benefícios'!$E$5:$AB$5,0),500,1)),0)
+_xlfn.IFNA(SUM((BC$3&gt;='Gastos com Pessoal'!$E$513:$E$522)*(BC$3&lt;='Gastos com Pessoal'!$F$513:$F$522)*OFFSET('Encargos e Benefícios'!$D$511,1,MATCH($B31,'Encargos e Benefícios'!$E$511:$AB$511,0),10,1)),0)
+_xlfn.IFNA(SUM((BC$3&gt;='Gastos com Pessoal'!$E$7:$E$506)*(BC$3&lt;='Gastos com Pessoal'!$F$7:$F$506)*(IF('Gastos com Pessoal'!$G$7:$G$506&lt;=BC$3,1,0))*OFFSET('Gastos com Pessoal'!$H$6,1,MATCH(1&amp;$B31,'Gastos com Pessoal'!$I$532:$AJ$532&amp;'Gastos com Pessoal'!$I$6:$AJ$6,0),500,1)),0)
+_xlfn.IFNA(SUM((BC$3&gt;='Gastos com Pessoal'!$E$7:$E$506)*(BC$3&lt;='Gastos com Pessoal'!$F$7:$F$506)*(IF('Gastos com Pessoal'!$M$7:$M$506&lt;=BC$3,1,0))*OFFSET('Gastos com Pessoal'!$H$6,1,MATCH(2&amp;$B31,'Gastos com Pessoal'!$I$532:$AJ$532&amp;'Gastos com Pessoal'!$I$6:$AJ$6,0),500,1)),0)
+_xlfn.IFNA(SUM((BC$3&gt;='Gastos com Pessoal'!$E$7:$E$506)*(BC$3&lt;='Gastos com Pessoal'!$F$7:$F$506)*(IF('Gastos com Pessoal'!$S$7:$S$506&lt;=BC$3,1,0))*OFFSET('Gastos com Pessoal'!$H$6,1,MATCH(3&amp;$B31,'Gastos com Pessoal'!$I$532:$AJ$532&amp;'Gastos com Pessoal'!$I$6:$AJ$6,0),500,1)),0)
+_xlfn.IFNA(SUM((BC$3&gt;='Gastos com Pessoal'!$E$7:$E$506)*(BC$3&lt;='Gastos com Pessoal'!$F$7:$F$506)*(IF('Gastos com Pessoal'!$Y$7:$Y$506&lt;=BC$3,1,0))*OFFSET('Gastos com Pessoal'!$H$6,1,MATCH(4&amp;$B31,'Gastos com Pessoal'!$I$532:$AJ$532&amp;'Gastos com Pessoal'!$I$6:$AJ$6,0),500,1)),0)
+_xlfn.IFNA(SUM((BC$3&gt;='Gastos com Pessoal'!$E$7:$E$506)*(BC$3&lt;='Gastos com Pessoal'!$F$7:$F$506)*(IF('Gastos com Pessoal'!$AE$7:$AE$506&lt;=BC$3,1,0))*OFFSET('Gastos com Pessoal'!$H$6,1,MATCH(5&amp;$B31,'Gastos com Pessoal'!$I$532:$AJ$532&amp;'Gastos com Pessoal'!$I$6:$AJ$6,0),500,1)),0)
+_xlfn.IFNA(SUM((BC$3&gt;='Gastos com Pessoal'!$E$513:$E$522)*(BC$3&lt;='Gastos com Pessoal'!$F$513:$F$522)*(IF('Gastos com Pessoal'!$G$513:$G$522&lt;=BC$3,1,0))*OFFSET('Gastos com Pessoal'!$H$512,1,MATCH(1&amp;$B31,'Gastos com Pessoal'!$I$532:$AJ$532&amp;'Gastos com Pessoal'!$I$512:$AJ$512,0),10,1)),0)
+_xlfn.IFNA(SUM((BC$3&gt;='Gastos com Pessoal'!$E$513:$E$522)*(BC$3&lt;='Gastos com Pessoal'!$F$513:$F$522)*(IF('Gastos com Pessoal'!$M$513:$M$522&lt;=BC$3,1,0))*OFFSET('Gastos com Pessoal'!$H$512,1,MATCH(2&amp;$B31,'Gastos com Pessoal'!$I$532:$AJ$532&amp;'Gastos com Pessoal'!$I$512:$AJ$512,0),10,1)),0)
+_xlfn.IFNA(SUM((BC$3&gt;='Gastos com Pessoal'!$E$513:$E$522)*(BC$3&lt;='Gastos com Pessoal'!$F$513:$F$522)*(IF('Gastos com Pessoal'!$S$513:$S$522&lt;=BC$3,1,0))*OFFSET('Gastos com Pessoal'!$H$512,1,MATCH(3&amp;$B31,'Gastos com Pessoal'!$I$532:$AJ$532&amp;'Gastos com Pessoal'!$I$512:$AJ$512,0),10,1)),0)
+_xlfn.IFNA(SUM((BC$3&gt;='Gastos com Pessoal'!$E$513:$E$522)*(BC$3&lt;='Gastos com Pessoal'!$F$513:$F$522)*(IF('Gastos com Pessoal'!$Y$513:$Y$522&lt;=BC$3,1,0))*OFFSET('Gastos com Pessoal'!$H$512,1,MATCH(4&amp;$B31,'Gastos com Pessoal'!$I$532:$AJ$532&amp;'Gastos com Pessoal'!$I$512:$AJ$512,0),10,1)),0)
+_xlfn.IFNA(SUM((BC$3&gt;='Gastos com Pessoal'!$E$513:$E$522)*(BC$3&lt;='Gastos com Pessoal'!$F$513:$F$522)*(IF('Gastos com Pessoal'!$AE$513:$AE$522&lt;=BC$3,1,0))*OFFSET('Gastos com Pessoal'!$H$512,1,MATCH(5&amp;$B31,'Gastos com Pessoal'!$I$532:$AJ$532&amp;'Gastos com Pessoal'!$I$512:$AJ$512,0),10,1)),0)</f>
        <v>3600</v>
      </c>
      <c r="BD31" s="32">
        <f t="array" aca="1" ref="BD31" ca="1">_xlfn.IFNA(SUM((BD$3&gt;='Gastos com Pessoal'!$E$7:$E$506)*(BD$3&lt;='Gastos com Pessoal'!$F$7:$F$506)*OFFSET('Encargos e Benefícios'!$D$5,1,MATCH($B31,'Encargos e Benefícios'!$E$5:$AB$5,0),500,1)),0)
+_xlfn.IFNA(SUM((BD$3&gt;='Gastos com Pessoal'!$E$513:$E$522)*(BD$3&lt;='Gastos com Pessoal'!$F$513:$F$522)*OFFSET('Encargos e Benefícios'!$D$511,1,MATCH($B31,'Encargos e Benefícios'!$E$511:$AB$511,0),10,1)),0)
+_xlfn.IFNA(SUM((BD$3&gt;='Gastos com Pessoal'!$E$7:$E$506)*(BD$3&lt;='Gastos com Pessoal'!$F$7:$F$506)*(IF('Gastos com Pessoal'!$G$7:$G$506&lt;=BD$3,1,0))*OFFSET('Gastos com Pessoal'!$H$6,1,MATCH(1&amp;$B31,'Gastos com Pessoal'!$I$532:$AJ$532&amp;'Gastos com Pessoal'!$I$6:$AJ$6,0),500,1)),0)
+_xlfn.IFNA(SUM((BD$3&gt;='Gastos com Pessoal'!$E$7:$E$506)*(BD$3&lt;='Gastos com Pessoal'!$F$7:$F$506)*(IF('Gastos com Pessoal'!$M$7:$M$506&lt;=BD$3,1,0))*OFFSET('Gastos com Pessoal'!$H$6,1,MATCH(2&amp;$B31,'Gastos com Pessoal'!$I$532:$AJ$532&amp;'Gastos com Pessoal'!$I$6:$AJ$6,0),500,1)),0)
+_xlfn.IFNA(SUM((BD$3&gt;='Gastos com Pessoal'!$E$7:$E$506)*(BD$3&lt;='Gastos com Pessoal'!$F$7:$F$506)*(IF('Gastos com Pessoal'!$S$7:$S$506&lt;=BD$3,1,0))*OFFSET('Gastos com Pessoal'!$H$6,1,MATCH(3&amp;$B31,'Gastos com Pessoal'!$I$532:$AJ$532&amp;'Gastos com Pessoal'!$I$6:$AJ$6,0),500,1)),0)
+_xlfn.IFNA(SUM((BD$3&gt;='Gastos com Pessoal'!$E$7:$E$506)*(BD$3&lt;='Gastos com Pessoal'!$F$7:$F$506)*(IF('Gastos com Pessoal'!$Y$7:$Y$506&lt;=BD$3,1,0))*OFFSET('Gastos com Pessoal'!$H$6,1,MATCH(4&amp;$B31,'Gastos com Pessoal'!$I$532:$AJ$532&amp;'Gastos com Pessoal'!$I$6:$AJ$6,0),500,1)),0)
+_xlfn.IFNA(SUM((BD$3&gt;='Gastos com Pessoal'!$E$7:$E$506)*(BD$3&lt;='Gastos com Pessoal'!$F$7:$F$506)*(IF('Gastos com Pessoal'!$AE$7:$AE$506&lt;=BD$3,1,0))*OFFSET('Gastos com Pessoal'!$H$6,1,MATCH(5&amp;$B31,'Gastos com Pessoal'!$I$532:$AJ$532&amp;'Gastos com Pessoal'!$I$6:$AJ$6,0),500,1)),0)
+_xlfn.IFNA(SUM((BD$3&gt;='Gastos com Pessoal'!$E$513:$E$522)*(BD$3&lt;='Gastos com Pessoal'!$F$513:$F$522)*(IF('Gastos com Pessoal'!$G$513:$G$522&lt;=BD$3,1,0))*OFFSET('Gastos com Pessoal'!$H$512,1,MATCH(1&amp;$B31,'Gastos com Pessoal'!$I$532:$AJ$532&amp;'Gastos com Pessoal'!$I$512:$AJ$512,0),10,1)),0)
+_xlfn.IFNA(SUM((BD$3&gt;='Gastos com Pessoal'!$E$513:$E$522)*(BD$3&lt;='Gastos com Pessoal'!$F$513:$F$522)*(IF('Gastos com Pessoal'!$M$513:$M$522&lt;=BD$3,1,0))*OFFSET('Gastos com Pessoal'!$H$512,1,MATCH(2&amp;$B31,'Gastos com Pessoal'!$I$532:$AJ$532&amp;'Gastos com Pessoal'!$I$512:$AJ$512,0),10,1)),0)
+_xlfn.IFNA(SUM((BD$3&gt;='Gastos com Pessoal'!$E$513:$E$522)*(BD$3&lt;='Gastos com Pessoal'!$F$513:$F$522)*(IF('Gastos com Pessoal'!$S$513:$S$522&lt;=BD$3,1,0))*OFFSET('Gastos com Pessoal'!$H$512,1,MATCH(3&amp;$B31,'Gastos com Pessoal'!$I$532:$AJ$532&amp;'Gastos com Pessoal'!$I$512:$AJ$512,0),10,1)),0)
+_xlfn.IFNA(SUM((BD$3&gt;='Gastos com Pessoal'!$E$513:$E$522)*(BD$3&lt;='Gastos com Pessoal'!$F$513:$F$522)*(IF('Gastos com Pessoal'!$Y$513:$Y$522&lt;=BD$3,1,0))*OFFSET('Gastos com Pessoal'!$H$512,1,MATCH(4&amp;$B31,'Gastos com Pessoal'!$I$532:$AJ$532&amp;'Gastos com Pessoal'!$I$512:$AJ$512,0),10,1)),0)
+_xlfn.IFNA(SUM((BD$3&gt;='Gastos com Pessoal'!$E$513:$E$522)*(BD$3&lt;='Gastos com Pessoal'!$F$513:$F$522)*(IF('Gastos com Pessoal'!$AE$513:$AE$522&lt;=BD$3,1,0))*OFFSET('Gastos com Pessoal'!$H$512,1,MATCH(5&amp;$B31,'Gastos com Pessoal'!$I$532:$AJ$532&amp;'Gastos com Pessoal'!$I$512:$AJ$512,0),10,1)),0)</f>
        <v>3600</v>
      </c>
      <c r="BE31" s="32">
        <f t="array" aca="1" ref="BE31" ca="1">_xlfn.IFNA(SUM((BE$3&gt;='Gastos com Pessoal'!$E$7:$E$506)*(BE$3&lt;='Gastos com Pessoal'!$F$7:$F$506)*OFFSET('Encargos e Benefícios'!$D$5,1,MATCH($B31,'Encargos e Benefícios'!$E$5:$AB$5,0),500,1)),0)
+_xlfn.IFNA(SUM((BE$3&gt;='Gastos com Pessoal'!$E$513:$E$522)*(BE$3&lt;='Gastos com Pessoal'!$F$513:$F$522)*OFFSET('Encargos e Benefícios'!$D$511,1,MATCH($B31,'Encargos e Benefícios'!$E$511:$AB$511,0),10,1)),0)
+_xlfn.IFNA(SUM((BE$3&gt;='Gastos com Pessoal'!$E$7:$E$506)*(BE$3&lt;='Gastos com Pessoal'!$F$7:$F$506)*(IF('Gastos com Pessoal'!$G$7:$G$506&lt;=BE$3,1,0))*OFFSET('Gastos com Pessoal'!$H$6,1,MATCH(1&amp;$B31,'Gastos com Pessoal'!$I$532:$AJ$532&amp;'Gastos com Pessoal'!$I$6:$AJ$6,0),500,1)),0)
+_xlfn.IFNA(SUM((BE$3&gt;='Gastos com Pessoal'!$E$7:$E$506)*(BE$3&lt;='Gastos com Pessoal'!$F$7:$F$506)*(IF('Gastos com Pessoal'!$M$7:$M$506&lt;=BE$3,1,0))*OFFSET('Gastos com Pessoal'!$H$6,1,MATCH(2&amp;$B31,'Gastos com Pessoal'!$I$532:$AJ$532&amp;'Gastos com Pessoal'!$I$6:$AJ$6,0),500,1)),0)
+_xlfn.IFNA(SUM((BE$3&gt;='Gastos com Pessoal'!$E$7:$E$506)*(BE$3&lt;='Gastos com Pessoal'!$F$7:$F$506)*(IF('Gastos com Pessoal'!$S$7:$S$506&lt;=BE$3,1,0))*OFFSET('Gastos com Pessoal'!$H$6,1,MATCH(3&amp;$B31,'Gastos com Pessoal'!$I$532:$AJ$532&amp;'Gastos com Pessoal'!$I$6:$AJ$6,0),500,1)),0)
+_xlfn.IFNA(SUM((BE$3&gt;='Gastos com Pessoal'!$E$7:$E$506)*(BE$3&lt;='Gastos com Pessoal'!$F$7:$F$506)*(IF('Gastos com Pessoal'!$Y$7:$Y$506&lt;=BE$3,1,0))*OFFSET('Gastos com Pessoal'!$H$6,1,MATCH(4&amp;$B31,'Gastos com Pessoal'!$I$532:$AJ$532&amp;'Gastos com Pessoal'!$I$6:$AJ$6,0),500,1)),0)
+_xlfn.IFNA(SUM((BE$3&gt;='Gastos com Pessoal'!$E$7:$E$506)*(BE$3&lt;='Gastos com Pessoal'!$F$7:$F$506)*(IF('Gastos com Pessoal'!$AE$7:$AE$506&lt;=BE$3,1,0))*OFFSET('Gastos com Pessoal'!$H$6,1,MATCH(5&amp;$B31,'Gastos com Pessoal'!$I$532:$AJ$532&amp;'Gastos com Pessoal'!$I$6:$AJ$6,0),500,1)),0)
+_xlfn.IFNA(SUM((BE$3&gt;='Gastos com Pessoal'!$E$513:$E$522)*(BE$3&lt;='Gastos com Pessoal'!$F$513:$F$522)*(IF('Gastos com Pessoal'!$G$513:$G$522&lt;=BE$3,1,0))*OFFSET('Gastos com Pessoal'!$H$512,1,MATCH(1&amp;$B31,'Gastos com Pessoal'!$I$532:$AJ$532&amp;'Gastos com Pessoal'!$I$512:$AJ$512,0),10,1)),0)
+_xlfn.IFNA(SUM((BE$3&gt;='Gastos com Pessoal'!$E$513:$E$522)*(BE$3&lt;='Gastos com Pessoal'!$F$513:$F$522)*(IF('Gastos com Pessoal'!$M$513:$M$522&lt;=BE$3,1,0))*OFFSET('Gastos com Pessoal'!$H$512,1,MATCH(2&amp;$B31,'Gastos com Pessoal'!$I$532:$AJ$532&amp;'Gastos com Pessoal'!$I$512:$AJ$512,0),10,1)),0)
+_xlfn.IFNA(SUM((BE$3&gt;='Gastos com Pessoal'!$E$513:$E$522)*(BE$3&lt;='Gastos com Pessoal'!$F$513:$F$522)*(IF('Gastos com Pessoal'!$S$513:$S$522&lt;=BE$3,1,0))*OFFSET('Gastos com Pessoal'!$H$512,1,MATCH(3&amp;$B31,'Gastos com Pessoal'!$I$532:$AJ$532&amp;'Gastos com Pessoal'!$I$512:$AJ$512,0),10,1)),0)
+_xlfn.IFNA(SUM((BE$3&gt;='Gastos com Pessoal'!$E$513:$E$522)*(BE$3&lt;='Gastos com Pessoal'!$F$513:$F$522)*(IF('Gastos com Pessoal'!$Y$513:$Y$522&lt;=BE$3,1,0))*OFFSET('Gastos com Pessoal'!$H$512,1,MATCH(4&amp;$B31,'Gastos com Pessoal'!$I$532:$AJ$532&amp;'Gastos com Pessoal'!$I$512:$AJ$512,0),10,1)),0)
+_xlfn.IFNA(SUM((BE$3&gt;='Gastos com Pessoal'!$E$513:$E$522)*(BE$3&lt;='Gastos com Pessoal'!$F$513:$F$522)*(IF('Gastos com Pessoal'!$AE$513:$AE$522&lt;=BE$3,1,0))*OFFSET('Gastos com Pessoal'!$H$512,1,MATCH(5&amp;$B31,'Gastos com Pessoal'!$I$532:$AJ$532&amp;'Gastos com Pessoal'!$I$512:$AJ$512,0),10,1)),0)</f>
        <v>3600</v>
      </c>
      <c r="BF31" s="32">
        <f t="array" aca="1" ref="BF31" ca="1">_xlfn.IFNA(SUM((BF$3&gt;='Gastos com Pessoal'!$E$7:$E$506)*(BF$3&lt;='Gastos com Pessoal'!$F$7:$F$506)*OFFSET('Encargos e Benefícios'!$D$5,1,MATCH($B31,'Encargos e Benefícios'!$E$5:$AB$5,0),500,1)),0)
+_xlfn.IFNA(SUM((BF$3&gt;='Gastos com Pessoal'!$E$513:$E$522)*(BF$3&lt;='Gastos com Pessoal'!$F$513:$F$522)*OFFSET('Encargos e Benefícios'!$D$511,1,MATCH($B31,'Encargos e Benefícios'!$E$511:$AB$511,0),10,1)),0)
+_xlfn.IFNA(SUM((BF$3&gt;='Gastos com Pessoal'!$E$7:$E$506)*(BF$3&lt;='Gastos com Pessoal'!$F$7:$F$506)*(IF('Gastos com Pessoal'!$G$7:$G$506&lt;=BF$3,1,0))*OFFSET('Gastos com Pessoal'!$H$6,1,MATCH(1&amp;$B31,'Gastos com Pessoal'!$I$532:$AJ$532&amp;'Gastos com Pessoal'!$I$6:$AJ$6,0),500,1)),0)
+_xlfn.IFNA(SUM((BF$3&gt;='Gastos com Pessoal'!$E$7:$E$506)*(BF$3&lt;='Gastos com Pessoal'!$F$7:$F$506)*(IF('Gastos com Pessoal'!$M$7:$M$506&lt;=BF$3,1,0))*OFFSET('Gastos com Pessoal'!$H$6,1,MATCH(2&amp;$B31,'Gastos com Pessoal'!$I$532:$AJ$532&amp;'Gastos com Pessoal'!$I$6:$AJ$6,0),500,1)),0)
+_xlfn.IFNA(SUM((BF$3&gt;='Gastos com Pessoal'!$E$7:$E$506)*(BF$3&lt;='Gastos com Pessoal'!$F$7:$F$506)*(IF('Gastos com Pessoal'!$S$7:$S$506&lt;=BF$3,1,0))*OFFSET('Gastos com Pessoal'!$H$6,1,MATCH(3&amp;$B31,'Gastos com Pessoal'!$I$532:$AJ$532&amp;'Gastos com Pessoal'!$I$6:$AJ$6,0),500,1)),0)
+_xlfn.IFNA(SUM((BF$3&gt;='Gastos com Pessoal'!$E$7:$E$506)*(BF$3&lt;='Gastos com Pessoal'!$F$7:$F$506)*(IF('Gastos com Pessoal'!$Y$7:$Y$506&lt;=BF$3,1,0))*OFFSET('Gastos com Pessoal'!$H$6,1,MATCH(4&amp;$B31,'Gastos com Pessoal'!$I$532:$AJ$532&amp;'Gastos com Pessoal'!$I$6:$AJ$6,0),500,1)),0)
+_xlfn.IFNA(SUM((BF$3&gt;='Gastos com Pessoal'!$E$7:$E$506)*(BF$3&lt;='Gastos com Pessoal'!$F$7:$F$506)*(IF('Gastos com Pessoal'!$AE$7:$AE$506&lt;=BF$3,1,0))*OFFSET('Gastos com Pessoal'!$H$6,1,MATCH(5&amp;$B31,'Gastos com Pessoal'!$I$532:$AJ$532&amp;'Gastos com Pessoal'!$I$6:$AJ$6,0),500,1)),0)
+_xlfn.IFNA(SUM((BF$3&gt;='Gastos com Pessoal'!$E$513:$E$522)*(BF$3&lt;='Gastos com Pessoal'!$F$513:$F$522)*(IF('Gastos com Pessoal'!$G$513:$G$522&lt;=BF$3,1,0))*OFFSET('Gastos com Pessoal'!$H$512,1,MATCH(1&amp;$B31,'Gastos com Pessoal'!$I$532:$AJ$532&amp;'Gastos com Pessoal'!$I$512:$AJ$512,0),10,1)),0)
+_xlfn.IFNA(SUM((BF$3&gt;='Gastos com Pessoal'!$E$513:$E$522)*(BF$3&lt;='Gastos com Pessoal'!$F$513:$F$522)*(IF('Gastos com Pessoal'!$M$513:$M$522&lt;=BF$3,1,0))*OFFSET('Gastos com Pessoal'!$H$512,1,MATCH(2&amp;$B31,'Gastos com Pessoal'!$I$532:$AJ$532&amp;'Gastos com Pessoal'!$I$512:$AJ$512,0),10,1)),0)
+_xlfn.IFNA(SUM((BF$3&gt;='Gastos com Pessoal'!$E$513:$E$522)*(BF$3&lt;='Gastos com Pessoal'!$F$513:$F$522)*(IF('Gastos com Pessoal'!$S$513:$S$522&lt;=BF$3,1,0))*OFFSET('Gastos com Pessoal'!$H$512,1,MATCH(3&amp;$B31,'Gastos com Pessoal'!$I$532:$AJ$532&amp;'Gastos com Pessoal'!$I$512:$AJ$512,0),10,1)),0)
+_xlfn.IFNA(SUM((BF$3&gt;='Gastos com Pessoal'!$E$513:$E$522)*(BF$3&lt;='Gastos com Pessoal'!$F$513:$F$522)*(IF('Gastos com Pessoal'!$Y$513:$Y$522&lt;=BF$3,1,0))*OFFSET('Gastos com Pessoal'!$H$512,1,MATCH(4&amp;$B31,'Gastos com Pessoal'!$I$532:$AJ$532&amp;'Gastos com Pessoal'!$I$512:$AJ$512,0),10,1)),0)
+_xlfn.IFNA(SUM((BF$3&gt;='Gastos com Pessoal'!$E$513:$E$522)*(BF$3&lt;='Gastos com Pessoal'!$F$513:$F$522)*(IF('Gastos com Pessoal'!$AE$513:$AE$522&lt;=BF$3,1,0))*OFFSET('Gastos com Pessoal'!$H$512,1,MATCH(5&amp;$B31,'Gastos com Pessoal'!$I$532:$AJ$532&amp;'Gastos com Pessoal'!$I$512:$AJ$512,0),10,1)),0)</f>
        <v>3600</v>
      </c>
      <c r="BG31" s="32">
        <f t="array" aca="1" ref="BG31" ca="1">_xlfn.IFNA(SUM((BG$3&gt;='Gastos com Pessoal'!$E$7:$E$506)*(BG$3&lt;='Gastos com Pessoal'!$F$7:$F$506)*OFFSET('Encargos e Benefícios'!$D$5,1,MATCH($B31,'Encargos e Benefícios'!$E$5:$AB$5,0),500,1)),0)
+_xlfn.IFNA(SUM((BG$3&gt;='Gastos com Pessoal'!$E$513:$E$522)*(BG$3&lt;='Gastos com Pessoal'!$F$513:$F$522)*OFFSET('Encargos e Benefícios'!$D$511,1,MATCH($B31,'Encargos e Benefícios'!$E$511:$AB$511,0),10,1)),0)
+_xlfn.IFNA(SUM((BG$3&gt;='Gastos com Pessoal'!$E$7:$E$506)*(BG$3&lt;='Gastos com Pessoal'!$F$7:$F$506)*(IF('Gastos com Pessoal'!$G$7:$G$506&lt;=BG$3,1,0))*OFFSET('Gastos com Pessoal'!$H$6,1,MATCH(1&amp;$B31,'Gastos com Pessoal'!$I$532:$AJ$532&amp;'Gastos com Pessoal'!$I$6:$AJ$6,0),500,1)),0)
+_xlfn.IFNA(SUM((BG$3&gt;='Gastos com Pessoal'!$E$7:$E$506)*(BG$3&lt;='Gastos com Pessoal'!$F$7:$F$506)*(IF('Gastos com Pessoal'!$M$7:$M$506&lt;=BG$3,1,0))*OFFSET('Gastos com Pessoal'!$H$6,1,MATCH(2&amp;$B31,'Gastos com Pessoal'!$I$532:$AJ$532&amp;'Gastos com Pessoal'!$I$6:$AJ$6,0),500,1)),0)
+_xlfn.IFNA(SUM((BG$3&gt;='Gastos com Pessoal'!$E$7:$E$506)*(BG$3&lt;='Gastos com Pessoal'!$F$7:$F$506)*(IF('Gastos com Pessoal'!$S$7:$S$506&lt;=BG$3,1,0))*OFFSET('Gastos com Pessoal'!$H$6,1,MATCH(3&amp;$B31,'Gastos com Pessoal'!$I$532:$AJ$532&amp;'Gastos com Pessoal'!$I$6:$AJ$6,0),500,1)),0)
+_xlfn.IFNA(SUM((BG$3&gt;='Gastos com Pessoal'!$E$7:$E$506)*(BG$3&lt;='Gastos com Pessoal'!$F$7:$F$506)*(IF('Gastos com Pessoal'!$Y$7:$Y$506&lt;=BG$3,1,0))*OFFSET('Gastos com Pessoal'!$H$6,1,MATCH(4&amp;$B31,'Gastos com Pessoal'!$I$532:$AJ$532&amp;'Gastos com Pessoal'!$I$6:$AJ$6,0),500,1)),0)
+_xlfn.IFNA(SUM((BG$3&gt;='Gastos com Pessoal'!$E$7:$E$506)*(BG$3&lt;='Gastos com Pessoal'!$F$7:$F$506)*(IF('Gastos com Pessoal'!$AE$7:$AE$506&lt;=BG$3,1,0))*OFFSET('Gastos com Pessoal'!$H$6,1,MATCH(5&amp;$B31,'Gastos com Pessoal'!$I$532:$AJ$532&amp;'Gastos com Pessoal'!$I$6:$AJ$6,0),500,1)),0)
+_xlfn.IFNA(SUM((BG$3&gt;='Gastos com Pessoal'!$E$513:$E$522)*(BG$3&lt;='Gastos com Pessoal'!$F$513:$F$522)*(IF('Gastos com Pessoal'!$G$513:$G$522&lt;=BG$3,1,0))*OFFSET('Gastos com Pessoal'!$H$512,1,MATCH(1&amp;$B31,'Gastos com Pessoal'!$I$532:$AJ$532&amp;'Gastos com Pessoal'!$I$512:$AJ$512,0),10,1)),0)
+_xlfn.IFNA(SUM((BG$3&gt;='Gastos com Pessoal'!$E$513:$E$522)*(BG$3&lt;='Gastos com Pessoal'!$F$513:$F$522)*(IF('Gastos com Pessoal'!$M$513:$M$522&lt;=BG$3,1,0))*OFFSET('Gastos com Pessoal'!$H$512,1,MATCH(2&amp;$B31,'Gastos com Pessoal'!$I$532:$AJ$532&amp;'Gastos com Pessoal'!$I$512:$AJ$512,0),10,1)),0)
+_xlfn.IFNA(SUM((BG$3&gt;='Gastos com Pessoal'!$E$513:$E$522)*(BG$3&lt;='Gastos com Pessoal'!$F$513:$F$522)*(IF('Gastos com Pessoal'!$S$513:$S$522&lt;=BG$3,1,0))*OFFSET('Gastos com Pessoal'!$H$512,1,MATCH(3&amp;$B31,'Gastos com Pessoal'!$I$532:$AJ$532&amp;'Gastos com Pessoal'!$I$512:$AJ$512,0),10,1)),0)
+_xlfn.IFNA(SUM((BG$3&gt;='Gastos com Pessoal'!$E$513:$E$522)*(BG$3&lt;='Gastos com Pessoal'!$F$513:$F$522)*(IF('Gastos com Pessoal'!$Y$513:$Y$522&lt;=BG$3,1,0))*OFFSET('Gastos com Pessoal'!$H$512,1,MATCH(4&amp;$B31,'Gastos com Pessoal'!$I$532:$AJ$532&amp;'Gastos com Pessoal'!$I$512:$AJ$512,0),10,1)),0)
+_xlfn.IFNA(SUM((BG$3&gt;='Gastos com Pessoal'!$E$513:$E$522)*(BG$3&lt;='Gastos com Pessoal'!$F$513:$F$522)*(IF('Gastos com Pessoal'!$AE$513:$AE$522&lt;=BG$3,1,0))*OFFSET('Gastos com Pessoal'!$H$512,1,MATCH(5&amp;$B31,'Gastos com Pessoal'!$I$532:$AJ$532&amp;'Gastos com Pessoal'!$I$512:$AJ$512,0),10,1)),0)</f>
        <v>3600</v>
      </c>
      <c r="BH31" s="32">
        <f t="array" aca="1" ref="BH31" ca="1">_xlfn.IFNA(SUM((BH$3&gt;='Gastos com Pessoal'!$E$7:$E$506)*(BH$3&lt;='Gastos com Pessoal'!$F$7:$F$506)*OFFSET('Encargos e Benefícios'!$D$5,1,MATCH($B31,'Encargos e Benefícios'!$E$5:$AB$5,0),500,1)),0)
+_xlfn.IFNA(SUM((BH$3&gt;='Gastos com Pessoal'!$E$513:$E$522)*(BH$3&lt;='Gastos com Pessoal'!$F$513:$F$522)*OFFSET('Encargos e Benefícios'!$D$511,1,MATCH($B31,'Encargos e Benefícios'!$E$511:$AB$511,0),10,1)),0)
+_xlfn.IFNA(SUM((BH$3&gt;='Gastos com Pessoal'!$E$7:$E$506)*(BH$3&lt;='Gastos com Pessoal'!$F$7:$F$506)*(IF('Gastos com Pessoal'!$G$7:$G$506&lt;=BH$3,1,0))*OFFSET('Gastos com Pessoal'!$H$6,1,MATCH(1&amp;$B31,'Gastos com Pessoal'!$I$532:$AJ$532&amp;'Gastos com Pessoal'!$I$6:$AJ$6,0),500,1)),0)
+_xlfn.IFNA(SUM((BH$3&gt;='Gastos com Pessoal'!$E$7:$E$506)*(BH$3&lt;='Gastos com Pessoal'!$F$7:$F$506)*(IF('Gastos com Pessoal'!$M$7:$M$506&lt;=BH$3,1,0))*OFFSET('Gastos com Pessoal'!$H$6,1,MATCH(2&amp;$B31,'Gastos com Pessoal'!$I$532:$AJ$532&amp;'Gastos com Pessoal'!$I$6:$AJ$6,0),500,1)),0)
+_xlfn.IFNA(SUM((BH$3&gt;='Gastos com Pessoal'!$E$7:$E$506)*(BH$3&lt;='Gastos com Pessoal'!$F$7:$F$506)*(IF('Gastos com Pessoal'!$S$7:$S$506&lt;=BH$3,1,0))*OFFSET('Gastos com Pessoal'!$H$6,1,MATCH(3&amp;$B31,'Gastos com Pessoal'!$I$532:$AJ$532&amp;'Gastos com Pessoal'!$I$6:$AJ$6,0),500,1)),0)
+_xlfn.IFNA(SUM((BH$3&gt;='Gastos com Pessoal'!$E$7:$E$506)*(BH$3&lt;='Gastos com Pessoal'!$F$7:$F$506)*(IF('Gastos com Pessoal'!$Y$7:$Y$506&lt;=BH$3,1,0))*OFFSET('Gastos com Pessoal'!$H$6,1,MATCH(4&amp;$B31,'Gastos com Pessoal'!$I$532:$AJ$532&amp;'Gastos com Pessoal'!$I$6:$AJ$6,0),500,1)),0)
+_xlfn.IFNA(SUM((BH$3&gt;='Gastos com Pessoal'!$E$7:$E$506)*(BH$3&lt;='Gastos com Pessoal'!$F$7:$F$506)*(IF('Gastos com Pessoal'!$AE$7:$AE$506&lt;=BH$3,1,0))*OFFSET('Gastos com Pessoal'!$H$6,1,MATCH(5&amp;$B31,'Gastos com Pessoal'!$I$532:$AJ$532&amp;'Gastos com Pessoal'!$I$6:$AJ$6,0),500,1)),0)
+_xlfn.IFNA(SUM((BH$3&gt;='Gastos com Pessoal'!$E$513:$E$522)*(BH$3&lt;='Gastos com Pessoal'!$F$513:$F$522)*(IF('Gastos com Pessoal'!$G$513:$G$522&lt;=BH$3,1,0))*OFFSET('Gastos com Pessoal'!$H$512,1,MATCH(1&amp;$B31,'Gastos com Pessoal'!$I$532:$AJ$532&amp;'Gastos com Pessoal'!$I$512:$AJ$512,0),10,1)),0)
+_xlfn.IFNA(SUM((BH$3&gt;='Gastos com Pessoal'!$E$513:$E$522)*(BH$3&lt;='Gastos com Pessoal'!$F$513:$F$522)*(IF('Gastos com Pessoal'!$M$513:$M$522&lt;=BH$3,1,0))*OFFSET('Gastos com Pessoal'!$H$512,1,MATCH(2&amp;$B31,'Gastos com Pessoal'!$I$532:$AJ$532&amp;'Gastos com Pessoal'!$I$512:$AJ$512,0),10,1)),0)
+_xlfn.IFNA(SUM((BH$3&gt;='Gastos com Pessoal'!$E$513:$E$522)*(BH$3&lt;='Gastos com Pessoal'!$F$513:$F$522)*(IF('Gastos com Pessoal'!$S$513:$S$522&lt;=BH$3,1,0))*OFFSET('Gastos com Pessoal'!$H$512,1,MATCH(3&amp;$B31,'Gastos com Pessoal'!$I$532:$AJ$532&amp;'Gastos com Pessoal'!$I$512:$AJ$512,0),10,1)),0)
+_xlfn.IFNA(SUM((BH$3&gt;='Gastos com Pessoal'!$E$513:$E$522)*(BH$3&lt;='Gastos com Pessoal'!$F$513:$F$522)*(IF('Gastos com Pessoal'!$Y$513:$Y$522&lt;=BH$3,1,0))*OFFSET('Gastos com Pessoal'!$H$512,1,MATCH(4&amp;$B31,'Gastos com Pessoal'!$I$532:$AJ$532&amp;'Gastos com Pessoal'!$I$512:$AJ$512,0),10,1)),0)
+_xlfn.IFNA(SUM((BH$3&gt;='Gastos com Pessoal'!$E$513:$E$522)*(BH$3&lt;='Gastos com Pessoal'!$F$513:$F$522)*(IF('Gastos com Pessoal'!$AE$513:$AE$522&lt;=BH$3,1,0))*OFFSET('Gastos com Pessoal'!$H$512,1,MATCH(5&amp;$B31,'Gastos com Pessoal'!$I$532:$AJ$532&amp;'Gastos com Pessoal'!$I$512:$AJ$512,0),10,1)),0)</f>
        <v>3600</v>
      </c>
      <c r="BI31" s="32">
        <f t="array" aca="1" ref="BI31" ca="1">_xlfn.IFNA(SUM((BI$3&gt;='Gastos com Pessoal'!$E$7:$E$506)*(BI$3&lt;='Gastos com Pessoal'!$F$7:$F$506)*OFFSET('Encargos e Benefícios'!$D$5,1,MATCH($B31,'Encargos e Benefícios'!$E$5:$AB$5,0),500,1)),0)
+_xlfn.IFNA(SUM((BI$3&gt;='Gastos com Pessoal'!$E$513:$E$522)*(BI$3&lt;='Gastos com Pessoal'!$F$513:$F$522)*OFFSET('Encargos e Benefícios'!$D$511,1,MATCH($B31,'Encargos e Benefícios'!$E$511:$AB$511,0),10,1)),0)
+_xlfn.IFNA(SUM((BI$3&gt;='Gastos com Pessoal'!$E$7:$E$506)*(BI$3&lt;='Gastos com Pessoal'!$F$7:$F$506)*(IF('Gastos com Pessoal'!$G$7:$G$506&lt;=BI$3,1,0))*OFFSET('Gastos com Pessoal'!$H$6,1,MATCH(1&amp;$B31,'Gastos com Pessoal'!$I$532:$AJ$532&amp;'Gastos com Pessoal'!$I$6:$AJ$6,0),500,1)),0)
+_xlfn.IFNA(SUM((BI$3&gt;='Gastos com Pessoal'!$E$7:$E$506)*(BI$3&lt;='Gastos com Pessoal'!$F$7:$F$506)*(IF('Gastos com Pessoal'!$M$7:$M$506&lt;=BI$3,1,0))*OFFSET('Gastos com Pessoal'!$H$6,1,MATCH(2&amp;$B31,'Gastos com Pessoal'!$I$532:$AJ$532&amp;'Gastos com Pessoal'!$I$6:$AJ$6,0),500,1)),0)
+_xlfn.IFNA(SUM((BI$3&gt;='Gastos com Pessoal'!$E$7:$E$506)*(BI$3&lt;='Gastos com Pessoal'!$F$7:$F$506)*(IF('Gastos com Pessoal'!$S$7:$S$506&lt;=BI$3,1,0))*OFFSET('Gastos com Pessoal'!$H$6,1,MATCH(3&amp;$B31,'Gastos com Pessoal'!$I$532:$AJ$532&amp;'Gastos com Pessoal'!$I$6:$AJ$6,0),500,1)),0)
+_xlfn.IFNA(SUM((BI$3&gt;='Gastos com Pessoal'!$E$7:$E$506)*(BI$3&lt;='Gastos com Pessoal'!$F$7:$F$506)*(IF('Gastos com Pessoal'!$Y$7:$Y$506&lt;=BI$3,1,0))*OFFSET('Gastos com Pessoal'!$H$6,1,MATCH(4&amp;$B31,'Gastos com Pessoal'!$I$532:$AJ$532&amp;'Gastos com Pessoal'!$I$6:$AJ$6,0),500,1)),0)
+_xlfn.IFNA(SUM((BI$3&gt;='Gastos com Pessoal'!$E$7:$E$506)*(BI$3&lt;='Gastos com Pessoal'!$F$7:$F$506)*(IF('Gastos com Pessoal'!$AE$7:$AE$506&lt;=BI$3,1,0))*OFFSET('Gastos com Pessoal'!$H$6,1,MATCH(5&amp;$B31,'Gastos com Pessoal'!$I$532:$AJ$532&amp;'Gastos com Pessoal'!$I$6:$AJ$6,0),500,1)),0)
+_xlfn.IFNA(SUM((BI$3&gt;='Gastos com Pessoal'!$E$513:$E$522)*(BI$3&lt;='Gastos com Pessoal'!$F$513:$F$522)*(IF('Gastos com Pessoal'!$G$513:$G$522&lt;=BI$3,1,0))*OFFSET('Gastos com Pessoal'!$H$512,1,MATCH(1&amp;$B31,'Gastos com Pessoal'!$I$532:$AJ$532&amp;'Gastos com Pessoal'!$I$512:$AJ$512,0),10,1)),0)
+_xlfn.IFNA(SUM((BI$3&gt;='Gastos com Pessoal'!$E$513:$E$522)*(BI$3&lt;='Gastos com Pessoal'!$F$513:$F$522)*(IF('Gastos com Pessoal'!$M$513:$M$522&lt;=BI$3,1,0))*OFFSET('Gastos com Pessoal'!$H$512,1,MATCH(2&amp;$B31,'Gastos com Pessoal'!$I$532:$AJ$532&amp;'Gastos com Pessoal'!$I$512:$AJ$512,0),10,1)),0)
+_xlfn.IFNA(SUM((BI$3&gt;='Gastos com Pessoal'!$E$513:$E$522)*(BI$3&lt;='Gastos com Pessoal'!$F$513:$F$522)*(IF('Gastos com Pessoal'!$S$513:$S$522&lt;=BI$3,1,0))*OFFSET('Gastos com Pessoal'!$H$512,1,MATCH(3&amp;$B31,'Gastos com Pessoal'!$I$532:$AJ$532&amp;'Gastos com Pessoal'!$I$512:$AJ$512,0),10,1)),0)
+_xlfn.IFNA(SUM((BI$3&gt;='Gastos com Pessoal'!$E$513:$E$522)*(BI$3&lt;='Gastos com Pessoal'!$F$513:$F$522)*(IF('Gastos com Pessoal'!$Y$513:$Y$522&lt;=BI$3,1,0))*OFFSET('Gastos com Pessoal'!$H$512,1,MATCH(4&amp;$B31,'Gastos com Pessoal'!$I$532:$AJ$532&amp;'Gastos com Pessoal'!$I$512:$AJ$512,0),10,1)),0)
+_xlfn.IFNA(SUM((BI$3&gt;='Gastos com Pessoal'!$E$513:$E$522)*(BI$3&lt;='Gastos com Pessoal'!$F$513:$F$522)*(IF('Gastos com Pessoal'!$AE$513:$AE$522&lt;=BI$3,1,0))*OFFSET('Gastos com Pessoal'!$H$512,1,MATCH(5&amp;$B31,'Gastos com Pessoal'!$I$532:$AJ$532&amp;'Gastos com Pessoal'!$I$512:$AJ$512,0),10,1)),0)</f>
        <v>3600</v>
      </c>
      <c r="BJ31" s="32">
        <f t="array" aca="1" ref="BJ31" ca="1">_xlfn.IFNA(SUM((BJ$3&gt;='Gastos com Pessoal'!$E$7:$E$506)*(BJ$3&lt;='Gastos com Pessoal'!$F$7:$F$506)*OFFSET('Encargos e Benefícios'!$D$5,1,MATCH($B31,'Encargos e Benefícios'!$E$5:$AB$5,0),500,1)),0)
+_xlfn.IFNA(SUM((BJ$3&gt;='Gastos com Pessoal'!$E$513:$E$522)*(BJ$3&lt;='Gastos com Pessoal'!$F$513:$F$522)*OFFSET('Encargos e Benefícios'!$D$511,1,MATCH($B31,'Encargos e Benefícios'!$E$511:$AB$511,0),10,1)),0)
+_xlfn.IFNA(SUM((BJ$3&gt;='Gastos com Pessoal'!$E$7:$E$506)*(BJ$3&lt;='Gastos com Pessoal'!$F$7:$F$506)*(IF('Gastos com Pessoal'!$G$7:$G$506&lt;=BJ$3,1,0))*OFFSET('Gastos com Pessoal'!$H$6,1,MATCH(1&amp;$B31,'Gastos com Pessoal'!$I$532:$AJ$532&amp;'Gastos com Pessoal'!$I$6:$AJ$6,0),500,1)),0)
+_xlfn.IFNA(SUM((BJ$3&gt;='Gastos com Pessoal'!$E$7:$E$506)*(BJ$3&lt;='Gastos com Pessoal'!$F$7:$F$506)*(IF('Gastos com Pessoal'!$M$7:$M$506&lt;=BJ$3,1,0))*OFFSET('Gastos com Pessoal'!$H$6,1,MATCH(2&amp;$B31,'Gastos com Pessoal'!$I$532:$AJ$532&amp;'Gastos com Pessoal'!$I$6:$AJ$6,0),500,1)),0)
+_xlfn.IFNA(SUM((BJ$3&gt;='Gastos com Pessoal'!$E$7:$E$506)*(BJ$3&lt;='Gastos com Pessoal'!$F$7:$F$506)*(IF('Gastos com Pessoal'!$S$7:$S$506&lt;=BJ$3,1,0))*OFFSET('Gastos com Pessoal'!$H$6,1,MATCH(3&amp;$B31,'Gastos com Pessoal'!$I$532:$AJ$532&amp;'Gastos com Pessoal'!$I$6:$AJ$6,0),500,1)),0)
+_xlfn.IFNA(SUM((BJ$3&gt;='Gastos com Pessoal'!$E$7:$E$506)*(BJ$3&lt;='Gastos com Pessoal'!$F$7:$F$506)*(IF('Gastos com Pessoal'!$Y$7:$Y$506&lt;=BJ$3,1,0))*OFFSET('Gastos com Pessoal'!$H$6,1,MATCH(4&amp;$B31,'Gastos com Pessoal'!$I$532:$AJ$532&amp;'Gastos com Pessoal'!$I$6:$AJ$6,0),500,1)),0)
+_xlfn.IFNA(SUM((BJ$3&gt;='Gastos com Pessoal'!$E$7:$E$506)*(BJ$3&lt;='Gastos com Pessoal'!$F$7:$F$506)*(IF('Gastos com Pessoal'!$AE$7:$AE$506&lt;=BJ$3,1,0))*OFFSET('Gastos com Pessoal'!$H$6,1,MATCH(5&amp;$B31,'Gastos com Pessoal'!$I$532:$AJ$532&amp;'Gastos com Pessoal'!$I$6:$AJ$6,0),500,1)),0)
+_xlfn.IFNA(SUM((BJ$3&gt;='Gastos com Pessoal'!$E$513:$E$522)*(BJ$3&lt;='Gastos com Pessoal'!$F$513:$F$522)*(IF('Gastos com Pessoal'!$G$513:$G$522&lt;=BJ$3,1,0))*OFFSET('Gastos com Pessoal'!$H$512,1,MATCH(1&amp;$B31,'Gastos com Pessoal'!$I$532:$AJ$532&amp;'Gastos com Pessoal'!$I$512:$AJ$512,0),10,1)),0)
+_xlfn.IFNA(SUM((BJ$3&gt;='Gastos com Pessoal'!$E$513:$E$522)*(BJ$3&lt;='Gastos com Pessoal'!$F$513:$F$522)*(IF('Gastos com Pessoal'!$M$513:$M$522&lt;=BJ$3,1,0))*OFFSET('Gastos com Pessoal'!$H$512,1,MATCH(2&amp;$B31,'Gastos com Pessoal'!$I$532:$AJ$532&amp;'Gastos com Pessoal'!$I$512:$AJ$512,0),10,1)),0)
+_xlfn.IFNA(SUM((BJ$3&gt;='Gastos com Pessoal'!$E$513:$E$522)*(BJ$3&lt;='Gastos com Pessoal'!$F$513:$F$522)*(IF('Gastos com Pessoal'!$S$513:$S$522&lt;=BJ$3,1,0))*OFFSET('Gastos com Pessoal'!$H$512,1,MATCH(3&amp;$B31,'Gastos com Pessoal'!$I$532:$AJ$532&amp;'Gastos com Pessoal'!$I$512:$AJ$512,0),10,1)),0)
+_xlfn.IFNA(SUM((BJ$3&gt;='Gastos com Pessoal'!$E$513:$E$522)*(BJ$3&lt;='Gastos com Pessoal'!$F$513:$F$522)*(IF('Gastos com Pessoal'!$Y$513:$Y$522&lt;=BJ$3,1,0))*OFFSET('Gastos com Pessoal'!$H$512,1,MATCH(4&amp;$B31,'Gastos com Pessoal'!$I$532:$AJ$532&amp;'Gastos com Pessoal'!$I$512:$AJ$512,0),10,1)),0)
+_xlfn.IFNA(SUM((BJ$3&gt;='Gastos com Pessoal'!$E$513:$E$522)*(BJ$3&lt;='Gastos com Pessoal'!$F$513:$F$522)*(IF('Gastos com Pessoal'!$AE$513:$AE$522&lt;=BJ$3,1,0))*OFFSET('Gastos com Pessoal'!$H$512,1,MATCH(5&amp;$B31,'Gastos com Pessoal'!$I$532:$AJ$532&amp;'Gastos com Pessoal'!$I$512:$AJ$512,0),10,1)),0)</f>
        <v>4000</v>
      </c>
      <c r="BK31" s="72">
        <f ca="1">SUM(C31:BJ31)</f>
        <v>168000</v>
      </c>
      <c r="BL31" s="77">
        <f ca="1">IF($BK$147=0,0,BK31/$BK$147)</f>
        <v>2.4263013184606308E-3</v>
      </c>
    </row>
    <row r="32" spans="1:64" s="50" customFormat="1" ht="23.25" customHeight="1" x14ac:dyDescent="0.2">
      <c r="A32" s="42"/>
      <c r="B32" s="43" t="s">
        <v>135</v>
      </c>
      <c r="C32" s="44">
        <f ca="1">SUBTOTAL(109,C30:C31)</f>
        <v>0</v>
      </c>
      <c r="D32" s="44">
        <f t="shared" ref="D32:BJ32" ca="1" si="14">SUBTOTAL(109,D30:D31)</f>
        <v>6000</v>
      </c>
      <c r="E32" s="44">
        <f t="shared" ca="1" si="14"/>
        <v>6000</v>
      </c>
      <c r="F32" s="44">
        <f t="shared" ca="1" si="14"/>
        <v>6000</v>
      </c>
      <c r="G32" s="44">
        <f t="shared" ca="1" si="14"/>
        <v>6000</v>
      </c>
      <c r="H32" s="44">
        <f t="shared" ca="1" si="14"/>
        <v>6000</v>
      </c>
      <c r="I32" s="44">
        <f t="shared" ca="1" si="14"/>
        <v>6000</v>
      </c>
      <c r="J32" s="44">
        <f t="shared" ca="1" si="14"/>
        <v>6000</v>
      </c>
      <c r="K32" s="44">
        <f t="shared" ca="1" si="14"/>
        <v>6000</v>
      </c>
      <c r="L32" s="44">
        <f t="shared" ca="1" si="14"/>
        <v>6000</v>
      </c>
      <c r="M32" s="44">
        <f t="shared" ca="1" si="14"/>
        <v>6000</v>
      </c>
      <c r="N32" s="44">
        <f t="shared" ca="1" si="14"/>
        <v>6600</v>
      </c>
      <c r="O32" s="44">
        <f t="shared" ca="1" si="14"/>
        <v>6600</v>
      </c>
      <c r="P32" s="44">
        <f t="shared" ca="1" si="14"/>
        <v>6600</v>
      </c>
      <c r="Q32" s="44">
        <f t="shared" ca="1" si="14"/>
        <v>6600</v>
      </c>
      <c r="R32" s="44">
        <f t="shared" ca="1" si="14"/>
        <v>6600</v>
      </c>
      <c r="S32" s="44">
        <f t="shared" ca="1" si="14"/>
        <v>6600</v>
      </c>
      <c r="T32" s="44">
        <f t="shared" ca="1" si="14"/>
        <v>6600</v>
      </c>
      <c r="U32" s="44">
        <f t="shared" ca="1" si="14"/>
        <v>6600</v>
      </c>
      <c r="V32" s="44">
        <f t="shared" ca="1" si="14"/>
        <v>6600</v>
      </c>
      <c r="W32" s="44">
        <f t="shared" ca="1" si="14"/>
        <v>6600</v>
      </c>
      <c r="X32" s="44">
        <f t="shared" ca="1" si="14"/>
        <v>6600</v>
      </c>
      <c r="Y32" s="44">
        <f t="shared" ca="1" si="14"/>
        <v>6600</v>
      </c>
      <c r="Z32" s="44">
        <f t="shared" ca="1" si="14"/>
        <v>7210</v>
      </c>
      <c r="AA32" s="44">
        <f t="shared" ca="1" si="14"/>
        <v>7210</v>
      </c>
      <c r="AB32" s="44">
        <f t="shared" ca="1" si="14"/>
        <v>7210</v>
      </c>
      <c r="AC32" s="44">
        <f t="shared" ca="1" si="14"/>
        <v>7210</v>
      </c>
      <c r="AD32" s="44">
        <f t="shared" ca="1" si="14"/>
        <v>7210</v>
      </c>
      <c r="AE32" s="44">
        <f t="shared" ca="1" si="14"/>
        <v>7210</v>
      </c>
      <c r="AF32" s="44">
        <f t="shared" ca="1" si="14"/>
        <v>7210</v>
      </c>
      <c r="AG32" s="44">
        <f t="shared" ca="1" si="14"/>
        <v>7210</v>
      </c>
      <c r="AH32" s="44">
        <f t="shared" ca="1" si="14"/>
        <v>7210</v>
      </c>
      <c r="AI32" s="44">
        <f t="shared" ca="1" si="14"/>
        <v>7210</v>
      </c>
      <c r="AJ32" s="44">
        <f t="shared" ca="1" si="14"/>
        <v>7210</v>
      </c>
      <c r="AK32" s="44">
        <f t="shared" ca="1" si="14"/>
        <v>7210</v>
      </c>
      <c r="AL32" s="44">
        <f t="shared" ca="1" si="14"/>
        <v>7830.5</v>
      </c>
      <c r="AM32" s="44">
        <f t="shared" ca="1" si="14"/>
        <v>7830.5</v>
      </c>
      <c r="AN32" s="44">
        <f t="shared" ca="1" si="14"/>
        <v>7830.5</v>
      </c>
      <c r="AO32" s="44">
        <f t="shared" ca="1" si="14"/>
        <v>7830.5</v>
      </c>
      <c r="AP32" s="44">
        <f t="shared" ca="1" si="14"/>
        <v>7830.5</v>
      </c>
      <c r="AQ32" s="44">
        <f t="shared" ca="1" si="14"/>
        <v>7830.5</v>
      </c>
      <c r="AR32" s="44">
        <f t="shared" ca="1" si="14"/>
        <v>7830.5</v>
      </c>
      <c r="AS32" s="44">
        <f t="shared" ca="1" si="14"/>
        <v>7830.5</v>
      </c>
      <c r="AT32" s="44">
        <f t="shared" ca="1" si="14"/>
        <v>7830.5</v>
      </c>
      <c r="AU32" s="44">
        <f t="shared" ca="1" si="14"/>
        <v>7830.5</v>
      </c>
      <c r="AV32" s="44">
        <f t="shared" ca="1" si="14"/>
        <v>7830.5</v>
      </c>
      <c r="AW32" s="44">
        <f t="shared" ca="1" si="14"/>
        <v>7830.5</v>
      </c>
      <c r="AX32" s="44">
        <f t="shared" ca="1" si="14"/>
        <v>8462.0250000000015</v>
      </c>
      <c r="AY32" s="44">
        <f t="shared" ca="1" si="14"/>
        <v>8462.0250000000015</v>
      </c>
      <c r="AZ32" s="44">
        <f t="shared" ca="1" si="14"/>
        <v>8462.0250000000015</v>
      </c>
      <c r="BA32" s="44">
        <f t="shared" ca="1" si="14"/>
        <v>8462.0250000000015</v>
      </c>
      <c r="BB32" s="44">
        <f t="shared" ca="1" si="14"/>
        <v>8462.0250000000015</v>
      </c>
      <c r="BC32" s="44">
        <f t="shared" ca="1" si="14"/>
        <v>8462.0250000000015</v>
      </c>
      <c r="BD32" s="44">
        <f t="shared" ca="1" si="14"/>
        <v>8462.0250000000015</v>
      </c>
      <c r="BE32" s="44">
        <f t="shared" ca="1" si="14"/>
        <v>8462.0250000000015</v>
      </c>
      <c r="BF32" s="44">
        <f t="shared" ca="1" si="14"/>
        <v>8462.0250000000015</v>
      </c>
      <c r="BG32" s="44">
        <f t="shared" ca="1" si="14"/>
        <v>8462.0250000000015</v>
      </c>
      <c r="BH32" s="44">
        <f t="shared" ca="1" si="14"/>
        <v>8462.0250000000015</v>
      </c>
      <c r="BI32" s="44">
        <f t="shared" ca="1" si="14"/>
        <v>8462.0250000000015</v>
      </c>
      <c r="BJ32" s="44">
        <f t="shared" ca="1" si="14"/>
        <v>9105.1262500000012</v>
      </c>
      <c r="BK32" s="44">
        <f t="shared" ref="BK32" ca="1" si="15">SUBTOTAL(109,BK30:BK30)</f>
        <v>262335.4262499999</v>
      </c>
      <c r="BL32" s="61">
        <f ca="1">IF($BK$147=0,0,BK32/$BK$147)</f>
        <v>3.7887189916030136E-3</v>
      </c>
    </row>
    <row r="33" spans="1:64" s="50" customFormat="1" ht="23.25" customHeight="1" x14ac:dyDescent="0.2">
      <c r="A33" s="238" t="s">
        <v>86</v>
      </c>
      <c r="B33" s="255" t="s">
        <v>87</v>
      </c>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260"/>
      <c r="AL33" s="260"/>
      <c r="AM33" s="260"/>
      <c r="AN33" s="260"/>
      <c r="AO33" s="260"/>
      <c r="AP33" s="260"/>
      <c r="AQ33" s="260"/>
      <c r="AR33" s="260"/>
      <c r="AS33" s="260"/>
      <c r="AT33" s="260"/>
      <c r="AU33" s="260"/>
      <c r="AV33" s="260"/>
      <c r="AW33" s="260"/>
      <c r="AX33" s="260"/>
      <c r="AY33" s="260"/>
      <c r="AZ33" s="260"/>
      <c r="BA33" s="260"/>
      <c r="BB33" s="260"/>
      <c r="BC33" s="260"/>
      <c r="BD33" s="260"/>
      <c r="BE33" s="260"/>
      <c r="BF33" s="260"/>
      <c r="BG33" s="260"/>
      <c r="BH33" s="260"/>
      <c r="BI33" s="260"/>
      <c r="BJ33" s="260"/>
      <c r="BK33" s="258"/>
      <c r="BL33" s="259"/>
    </row>
    <row r="34" spans="1:64" s="50" customFormat="1" ht="23.25" customHeight="1" x14ac:dyDescent="0.2">
      <c r="A34" s="19" t="s">
        <v>136</v>
      </c>
      <c r="B34" s="12" t="s">
        <v>137</v>
      </c>
      <c r="C34" s="32">
        <f t="array" aca="1" ref="C34" ca="1">_xlfn.IFNA(SUM(((C$3&gt;='Gastos com Pessoal'!$E$7:$E$506)*(C$3&lt;='Gastos com Pessoal'!$F$7:$F$506)*OFFSET('Encargos e Benefícios'!$D$5,1,MATCH($B34,'Encargos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4225.9027000000006</v>
      </c>
      <c r="D34" s="32">
        <f t="array" aca="1" ref="D34" ca="1">_xlfn.IFNA(SUM(((D$3&gt;='Gastos com Pessoal'!$E$7:$E$506)*(D$3&lt;='Gastos com Pessoal'!$F$7:$F$506)*OFFSET('Encargos e Benefícios'!$D$5,1,MATCH($B34,'Encargos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6583.6729500000001</v>
      </c>
      <c r="E34" s="32">
        <f t="array" aca="1" ref="E34" ca="1">_xlfn.IFNA(SUM(((E$3&gt;='Gastos com Pessoal'!$E$7:$E$506)*(E$3&lt;='Gastos com Pessoal'!$F$7:$F$506)*OFFSET('Encargos e Benefícios'!$D$5,1,MATCH($B34,'Encargos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6583.6729500000001</v>
      </c>
      <c r="F34" s="32">
        <f t="array" aca="1" ref="F34" ca="1">_xlfn.IFNA(SUM(((F$3&gt;='Gastos com Pessoal'!$E$7:$E$506)*(F$3&lt;='Gastos com Pessoal'!$F$7:$F$506)*OFFSET('Encargos e Benefícios'!$D$5,1,MATCH($B34,'Encargos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6583.6729500000001</v>
      </c>
      <c r="G34" s="32">
        <f t="array" aca="1" ref="G34" ca="1">_xlfn.IFNA(SUM(((G$3&gt;='Gastos com Pessoal'!$E$7:$E$506)*(G$3&lt;='Gastos com Pessoal'!$F$7:$F$506)*OFFSET('Encargos e Benefícios'!$D$5,1,MATCH($B34,'Encargos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6583.6729500000001</v>
      </c>
      <c r="H34" s="32">
        <f t="array" aca="1" ref="H34" ca="1">_xlfn.IFNA(SUM(((H$3&gt;='Gastos com Pessoal'!$E$7:$E$506)*(H$3&lt;='Gastos com Pessoal'!$F$7:$F$506)*OFFSET('Encargos e Benefícios'!$D$5,1,MATCH($B34,'Encargos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6583.6729500000001</v>
      </c>
      <c r="I34" s="32">
        <f t="array" aca="1" ref="I34" ca="1">_xlfn.IFNA(SUM(((I$3&gt;='Gastos com Pessoal'!$E$7:$E$506)*(I$3&lt;='Gastos com Pessoal'!$F$7:$F$506)*OFFSET('Encargos e Benefícios'!$D$5,1,MATCH($B34,'Encargos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6583.6729500000001</v>
      </c>
      <c r="J34" s="32">
        <f t="array" aca="1" ref="J34" ca="1">_xlfn.IFNA(SUM(((J$3&gt;='Gastos com Pessoal'!$E$7:$E$506)*(J$3&lt;='Gastos com Pessoal'!$F$7:$F$506)*OFFSET('Encargos e Benefícios'!$D$5,1,MATCH($B34,'Encargos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6583.6729500000001</v>
      </c>
      <c r="K34" s="32">
        <f t="array" aca="1" ref="K34" ca="1">_xlfn.IFNA(SUM(((K$3&gt;='Gastos com Pessoal'!$E$7:$E$506)*(K$3&lt;='Gastos com Pessoal'!$F$7:$F$506)*OFFSET('Encargos e Benefícios'!$D$5,1,MATCH($B34,'Encargos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6583.6729500000001</v>
      </c>
      <c r="L34" s="32">
        <f t="array" aca="1" ref="L34" ca="1">_xlfn.IFNA(SUM(((L$3&gt;='Gastos com Pessoal'!$E$7:$E$506)*(L$3&lt;='Gastos com Pessoal'!$F$7:$F$506)*OFFSET('Encargos e Benefícios'!$D$5,1,MATCH($B34,'Encargos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6583.6729500000001</v>
      </c>
      <c r="M34" s="32">
        <f t="array" aca="1" ref="M34" ca="1">_xlfn.IFNA(SUM(((M$3&gt;='Gastos com Pessoal'!$E$7:$E$506)*(M$3&lt;='Gastos com Pessoal'!$F$7:$F$506)*OFFSET('Encargos e Benefícios'!$D$5,1,MATCH($B34,'Encargos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6583.6729500000001</v>
      </c>
      <c r="N34" s="32">
        <f t="array" aca="1" ref="N34" ca="1">_xlfn.IFNA(SUM(((N$3&gt;='Gastos com Pessoal'!$E$7:$E$506)*(N$3&lt;='Gastos com Pessoal'!$F$7:$F$506)*OFFSET('Encargos e Benefícios'!$D$5,1,MATCH($B34,'Encargos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6847.0198679999994</v>
      </c>
      <c r="O34" s="32">
        <f t="array" aca="1" ref="O34" ca="1">_xlfn.IFNA(SUM(((O$3&gt;='Gastos com Pessoal'!$E$7:$E$506)*(O$3&lt;='Gastos com Pessoal'!$F$7:$F$506)*OFFSET('Encargos e Benefícios'!$D$5,1,MATCH($B34,'Encargos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6847.0198679999994</v>
      </c>
      <c r="P34" s="32">
        <f t="array" aca="1" ref="P34" ca="1">_xlfn.IFNA(SUM(((P$3&gt;='Gastos com Pessoal'!$E$7:$E$506)*(P$3&lt;='Gastos com Pessoal'!$F$7:$F$506)*OFFSET('Encargos e Benefícios'!$D$5,1,MATCH($B34,'Encargos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6847.0198679999994</v>
      </c>
      <c r="Q34" s="32">
        <f t="array" aca="1" ref="Q34" ca="1">_xlfn.IFNA(SUM(((Q$3&gt;='Gastos com Pessoal'!$E$7:$E$506)*(Q$3&lt;='Gastos com Pessoal'!$F$7:$F$506)*OFFSET('Encargos e Benefícios'!$D$5,1,MATCH($B34,'Encargos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6847.0198679999994</v>
      </c>
      <c r="R34" s="32">
        <f t="array" aca="1" ref="R34" ca="1">_xlfn.IFNA(SUM(((R$3&gt;='Gastos com Pessoal'!$E$7:$E$506)*(R$3&lt;='Gastos com Pessoal'!$F$7:$F$506)*OFFSET('Encargos e Benefícios'!$D$5,1,MATCH($B34,'Encargos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6847.0198679999994</v>
      </c>
      <c r="S34" s="32">
        <f t="array" aca="1" ref="S34" ca="1">_xlfn.IFNA(SUM(((S$3&gt;='Gastos com Pessoal'!$E$7:$E$506)*(S$3&lt;='Gastos com Pessoal'!$F$7:$F$506)*OFFSET('Encargos e Benefícios'!$D$5,1,MATCH($B34,'Encargos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6847.0198679999994</v>
      </c>
      <c r="T34" s="32">
        <f t="array" aca="1" ref="T34" ca="1">_xlfn.IFNA(SUM(((T$3&gt;='Gastos com Pessoal'!$E$7:$E$506)*(T$3&lt;='Gastos com Pessoal'!$F$7:$F$506)*OFFSET('Encargos e Benefícios'!$D$5,1,MATCH($B34,'Encargos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6847.0198679999994</v>
      </c>
      <c r="U34" s="32">
        <f t="array" aca="1" ref="U34" ca="1">_xlfn.IFNA(SUM(((U$3&gt;='Gastos com Pessoal'!$E$7:$E$506)*(U$3&lt;='Gastos com Pessoal'!$F$7:$F$506)*OFFSET('Encargos e Benefícios'!$D$5,1,MATCH($B34,'Encargos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6847.0198679999994</v>
      </c>
      <c r="V34" s="32">
        <f t="array" aca="1" ref="V34" ca="1">_xlfn.IFNA(SUM(((V$3&gt;='Gastos com Pessoal'!$E$7:$E$506)*(V$3&lt;='Gastos com Pessoal'!$F$7:$F$506)*OFFSET('Encargos e Benefícios'!$D$5,1,MATCH($B34,'Encargos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6847.0198679999994</v>
      </c>
      <c r="W34" s="32">
        <f t="array" aca="1" ref="W34" ca="1">_xlfn.IFNA(SUM(((W$3&gt;='Gastos com Pessoal'!$E$7:$E$506)*(W$3&lt;='Gastos com Pessoal'!$F$7:$F$506)*OFFSET('Encargos e Benefícios'!$D$5,1,MATCH($B34,'Encargos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6847.0198679999994</v>
      </c>
      <c r="X34" s="32">
        <f t="array" aca="1" ref="X34" ca="1">_xlfn.IFNA(SUM(((X$3&gt;='Gastos com Pessoal'!$E$7:$E$506)*(X$3&lt;='Gastos com Pessoal'!$F$7:$F$506)*OFFSET('Encargos e Benefícios'!$D$5,1,MATCH($B34,'Encargos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6847.0198679999994</v>
      </c>
      <c r="Y34" s="32">
        <f t="array" aca="1" ref="Y34" ca="1">_xlfn.IFNA(SUM(((Y$3&gt;='Gastos com Pessoal'!$E$7:$E$506)*(Y$3&lt;='Gastos com Pessoal'!$F$7:$F$506)*OFFSET('Encargos e Benefícios'!$D$5,1,MATCH($B34,'Encargos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6847.0198679999994</v>
      </c>
      <c r="Z34" s="32">
        <f t="array" aca="1" ref="Z34" ca="1">_xlfn.IFNA(SUM(((Z$3&gt;='Gastos com Pessoal'!$E$7:$E$506)*(Z$3&lt;='Gastos com Pessoal'!$F$7:$F$506)*OFFSET('Encargos e Benefícios'!$D$5,1,MATCH($B34,'Encargos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7120.9006627200006</v>
      </c>
      <c r="AA34" s="32">
        <f t="array" aca="1" ref="AA34" ca="1">_xlfn.IFNA(SUM(((AA$3&gt;='Gastos com Pessoal'!$E$7:$E$506)*(AA$3&lt;='Gastos com Pessoal'!$F$7:$F$506)*OFFSET('Encargos e Benefícios'!$D$5,1,MATCH($B34,'Encargos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7120.9006627200006</v>
      </c>
      <c r="AB34" s="32">
        <f t="array" aca="1" ref="AB34" ca="1">_xlfn.IFNA(SUM(((AB$3&gt;='Gastos com Pessoal'!$E$7:$E$506)*(AB$3&lt;='Gastos com Pessoal'!$F$7:$F$506)*OFFSET('Encargos e Benefícios'!$D$5,1,MATCH($B34,'Encargos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7120.9006627200006</v>
      </c>
      <c r="AC34" s="32">
        <f t="array" aca="1" ref="AC34" ca="1">_xlfn.IFNA(SUM(((AC$3&gt;='Gastos com Pessoal'!$E$7:$E$506)*(AC$3&lt;='Gastos com Pessoal'!$F$7:$F$506)*OFFSET('Encargos e Benefícios'!$D$5,1,MATCH($B34,'Encargos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7120.9006627200006</v>
      </c>
      <c r="AD34" s="32">
        <f t="array" aca="1" ref="AD34" ca="1">_xlfn.IFNA(SUM(((AD$3&gt;='Gastos com Pessoal'!$E$7:$E$506)*(AD$3&lt;='Gastos com Pessoal'!$F$7:$F$506)*OFFSET('Encargos e Benefícios'!$D$5,1,MATCH($B34,'Encargos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7120.9006627200006</v>
      </c>
      <c r="AE34" s="32">
        <f t="array" aca="1" ref="AE34" ca="1">_xlfn.IFNA(SUM(((AE$3&gt;='Gastos com Pessoal'!$E$7:$E$506)*(AE$3&lt;='Gastos com Pessoal'!$F$7:$F$506)*OFFSET('Encargos e Benefícios'!$D$5,1,MATCH($B34,'Encargos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7120.9006627200006</v>
      </c>
      <c r="AF34" s="32">
        <f t="array" aca="1" ref="AF34" ca="1">_xlfn.IFNA(SUM(((AF$3&gt;='Gastos com Pessoal'!$E$7:$E$506)*(AF$3&lt;='Gastos com Pessoal'!$F$7:$F$506)*OFFSET('Encargos e Benefícios'!$D$5,1,MATCH($B34,'Encargos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7120.9006627200006</v>
      </c>
      <c r="AG34" s="32">
        <f t="array" aca="1" ref="AG34" ca="1">_xlfn.IFNA(SUM(((AG$3&gt;='Gastos com Pessoal'!$E$7:$E$506)*(AG$3&lt;='Gastos com Pessoal'!$F$7:$F$506)*OFFSET('Encargos e Benefícios'!$D$5,1,MATCH($B34,'Encargos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7120.9006627200006</v>
      </c>
      <c r="AH34" s="32">
        <f t="array" aca="1" ref="AH34" ca="1">_xlfn.IFNA(SUM(((AH$3&gt;='Gastos com Pessoal'!$E$7:$E$506)*(AH$3&lt;='Gastos com Pessoal'!$F$7:$F$506)*OFFSET('Encargos e Benefícios'!$D$5,1,MATCH($B34,'Encargos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7120.9006627200006</v>
      </c>
      <c r="AI34" s="32">
        <f t="array" aca="1" ref="AI34" ca="1">_xlfn.IFNA(SUM(((AI$3&gt;='Gastos com Pessoal'!$E$7:$E$506)*(AI$3&lt;='Gastos com Pessoal'!$F$7:$F$506)*OFFSET('Encargos e Benefícios'!$D$5,1,MATCH($B34,'Encargos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7120.9006627200006</v>
      </c>
      <c r="AJ34" s="32">
        <f t="array" aca="1" ref="AJ34" ca="1">_xlfn.IFNA(SUM(((AJ$3&gt;='Gastos com Pessoal'!$E$7:$E$506)*(AJ$3&lt;='Gastos com Pessoal'!$F$7:$F$506)*OFFSET('Encargos e Benefícios'!$D$5,1,MATCH($B34,'Encargos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7120.9006627200006</v>
      </c>
      <c r="AK34" s="32">
        <f t="array" aca="1" ref="AK34" ca="1">_xlfn.IFNA(SUM(((AK$3&gt;='Gastos com Pessoal'!$E$7:$E$506)*(AK$3&lt;='Gastos com Pessoal'!$F$7:$F$506)*OFFSET('Encargos e Benefícios'!$D$5,1,MATCH($B34,'Encargos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7120.9006627200006</v>
      </c>
      <c r="AL34" s="32">
        <f t="array" aca="1" ref="AL34" ca="1">_xlfn.IFNA(SUM(((AL$3&gt;='Gastos com Pessoal'!$E$7:$E$506)*(AL$3&lt;='Gastos com Pessoal'!$F$7:$F$506)*OFFSET('Encargos e Benefícios'!$D$5,1,MATCH($B34,'Encargos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7405.736689228801</v>
      </c>
      <c r="AM34" s="32">
        <f t="array" aca="1" ref="AM34" ca="1">_xlfn.IFNA(SUM(((AM$3&gt;='Gastos com Pessoal'!$E$7:$E$506)*(AM$3&lt;='Gastos com Pessoal'!$F$7:$F$506)*OFFSET('Encargos e Benefícios'!$D$5,1,MATCH($B34,'Encargos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7405.736689228801</v>
      </c>
      <c r="AN34" s="32">
        <f t="array" aca="1" ref="AN34" ca="1">_xlfn.IFNA(SUM(((AN$3&gt;='Gastos com Pessoal'!$E$7:$E$506)*(AN$3&lt;='Gastos com Pessoal'!$F$7:$F$506)*OFFSET('Encargos e Benefícios'!$D$5,1,MATCH($B34,'Encargos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7405.736689228801</v>
      </c>
      <c r="AO34" s="32">
        <f t="array" aca="1" ref="AO34" ca="1">_xlfn.IFNA(SUM(((AO$3&gt;='Gastos com Pessoal'!$E$7:$E$506)*(AO$3&lt;='Gastos com Pessoal'!$F$7:$F$506)*OFFSET('Encargos e Benefícios'!$D$5,1,MATCH($B34,'Encargos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7405.736689228801</v>
      </c>
      <c r="AP34" s="32">
        <f t="array" aca="1" ref="AP34" ca="1">_xlfn.IFNA(SUM(((AP$3&gt;='Gastos com Pessoal'!$E$7:$E$506)*(AP$3&lt;='Gastos com Pessoal'!$F$7:$F$506)*OFFSET('Encargos e Benefícios'!$D$5,1,MATCH($B34,'Encargos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7405.736689228801</v>
      </c>
      <c r="AQ34" s="32">
        <f t="array" aca="1" ref="AQ34" ca="1">_xlfn.IFNA(SUM(((AQ$3&gt;='Gastos com Pessoal'!$E$7:$E$506)*(AQ$3&lt;='Gastos com Pessoal'!$F$7:$F$506)*OFFSET('Encargos e Benefícios'!$D$5,1,MATCH($B34,'Encargos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7405.736689228801</v>
      </c>
      <c r="AR34" s="32">
        <f t="array" aca="1" ref="AR34" ca="1">_xlfn.IFNA(SUM(((AR$3&gt;='Gastos com Pessoal'!$E$7:$E$506)*(AR$3&lt;='Gastos com Pessoal'!$F$7:$F$506)*OFFSET('Encargos e Benefícios'!$D$5,1,MATCH($B34,'Encargos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7405.736689228801</v>
      </c>
      <c r="AS34" s="32">
        <f t="array" aca="1" ref="AS34" ca="1">_xlfn.IFNA(SUM(((AS$3&gt;='Gastos com Pessoal'!$E$7:$E$506)*(AS$3&lt;='Gastos com Pessoal'!$F$7:$F$506)*OFFSET('Encargos e Benefícios'!$D$5,1,MATCH($B34,'Encargos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7405.736689228801</v>
      </c>
      <c r="AT34" s="32">
        <f t="array" aca="1" ref="AT34" ca="1">_xlfn.IFNA(SUM(((AT$3&gt;='Gastos com Pessoal'!$E$7:$E$506)*(AT$3&lt;='Gastos com Pessoal'!$F$7:$F$506)*OFFSET('Encargos e Benefícios'!$D$5,1,MATCH($B34,'Encargos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7405.736689228801</v>
      </c>
      <c r="AU34" s="32">
        <f t="array" aca="1" ref="AU34" ca="1">_xlfn.IFNA(SUM(((AU$3&gt;='Gastos com Pessoal'!$E$7:$E$506)*(AU$3&lt;='Gastos com Pessoal'!$F$7:$F$506)*OFFSET('Encargos e Benefícios'!$D$5,1,MATCH($B34,'Encargos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7405.736689228801</v>
      </c>
      <c r="AV34" s="32">
        <f t="array" aca="1" ref="AV34" ca="1">_xlfn.IFNA(SUM(((AV$3&gt;='Gastos com Pessoal'!$E$7:$E$506)*(AV$3&lt;='Gastos com Pessoal'!$F$7:$F$506)*OFFSET('Encargos e Benefícios'!$D$5,1,MATCH($B34,'Encargos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7405.736689228801</v>
      </c>
      <c r="AW34" s="32">
        <f t="array" aca="1" ref="AW34" ca="1">_xlfn.IFNA(SUM(((AW$3&gt;='Gastos com Pessoal'!$E$7:$E$506)*(AW$3&lt;='Gastos com Pessoal'!$F$7:$F$506)*OFFSET('Encargos e Benefícios'!$D$5,1,MATCH($B34,'Encargos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7405.736689228801</v>
      </c>
      <c r="AX34" s="32">
        <f t="array" aca="1" ref="AX34" ca="1">_xlfn.IFNA(SUM(((AX$3&gt;='Gastos com Pessoal'!$E$7:$E$506)*(AX$3&lt;='Gastos com Pessoal'!$F$7:$F$506)*OFFSET('Encargos e Benefícios'!$D$5,1,MATCH($B34,'Encargos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7701.966156797952</v>
      </c>
      <c r="AY34" s="32">
        <f t="array" aca="1" ref="AY34" ca="1">_xlfn.IFNA(SUM(((AY$3&gt;='Gastos com Pessoal'!$E$7:$E$506)*(AY$3&lt;='Gastos com Pessoal'!$F$7:$F$506)*OFFSET('Encargos e Benefícios'!$D$5,1,MATCH($B34,'Encargos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7701.966156797952</v>
      </c>
      <c r="AZ34" s="32">
        <f t="array" aca="1" ref="AZ34" ca="1">_xlfn.IFNA(SUM(((AZ$3&gt;='Gastos com Pessoal'!$E$7:$E$506)*(AZ$3&lt;='Gastos com Pessoal'!$F$7:$F$506)*OFFSET('Encargos e Benefícios'!$D$5,1,MATCH($B34,'Encargos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7701.966156797952</v>
      </c>
      <c r="BA34" s="32">
        <f t="array" aca="1" ref="BA34" ca="1">_xlfn.IFNA(SUM(((BA$3&gt;='Gastos com Pessoal'!$E$7:$E$506)*(BA$3&lt;='Gastos com Pessoal'!$F$7:$F$506)*OFFSET('Encargos e Benefícios'!$D$5,1,MATCH($B34,'Encargos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7701.966156797952</v>
      </c>
      <c r="BB34" s="32">
        <f t="array" aca="1" ref="BB34" ca="1">_xlfn.IFNA(SUM(((BB$3&gt;='Gastos com Pessoal'!$E$7:$E$506)*(BB$3&lt;='Gastos com Pessoal'!$F$7:$F$506)*OFFSET('Encargos e Benefícios'!$D$5,1,MATCH($B34,'Encargos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7701.966156797952</v>
      </c>
      <c r="BC34" s="32">
        <f t="array" aca="1" ref="BC34" ca="1">_xlfn.IFNA(SUM(((BC$3&gt;='Gastos com Pessoal'!$E$7:$E$506)*(BC$3&lt;='Gastos com Pessoal'!$F$7:$F$506)*OFFSET('Encargos e Benefícios'!$D$5,1,MATCH($B34,'Encargos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7701.966156797952</v>
      </c>
      <c r="BD34" s="32">
        <f t="array" aca="1" ref="BD34" ca="1">_xlfn.IFNA(SUM(((BD$3&gt;='Gastos com Pessoal'!$E$7:$E$506)*(BD$3&lt;='Gastos com Pessoal'!$F$7:$F$506)*OFFSET('Encargos e Benefícios'!$D$5,1,MATCH($B34,'Encargos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7701.966156797952</v>
      </c>
      <c r="BE34" s="32">
        <f t="array" aca="1" ref="BE34" ca="1">_xlfn.IFNA(SUM(((BE$3&gt;='Gastos com Pessoal'!$E$7:$E$506)*(BE$3&lt;='Gastos com Pessoal'!$F$7:$F$506)*OFFSET('Encargos e Benefícios'!$D$5,1,MATCH($B34,'Encargos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7701.966156797952</v>
      </c>
      <c r="BF34" s="32">
        <f t="array" aca="1" ref="BF34" ca="1">_xlfn.IFNA(SUM(((BF$3&gt;='Gastos com Pessoal'!$E$7:$E$506)*(BF$3&lt;='Gastos com Pessoal'!$F$7:$F$506)*OFFSET('Encargos e Benefícios'!$D$5,1,MATCH($B34,'Encargos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7701.966156797952</v>
      </c>
      <c r="BG34" s="32">
        <f t="array" aca="1" ref="BG34" ca="1">_xlfn.IFNA(SUM(((BG$3&gt;='Gastos com Pessoal'!$E$7:$E$506)*(BG$3&lt;='Gastos com Pessoal'!$F$7:$F$506)*OFFSET('Encargos e Benefícios'!$D$5,1,MATCH($B34,'Encargos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7701.966156797952</v>
      </c>
      <c r="BH34" s="32">
        <f t="array" aca="1" ref="BH34" ca="1">_xlfn.IFNA(SUM(((BH$3&gt;='Gastos com Pessoal'!$E$7:$E$506)*(BH$3&lt;='Gastos com Pessoal'!$F$7:$F$506)*OFFSET('Encargos e Benefícios'!$D$5,1,MATCH($B34,'Encargos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7701.966156797952</v>
      </c>
      <c r="BI34" s="32">
        <f t="array" aca="1" ref="BI34" ca="1">_xlfn.IFNA(SUM(((BI$3&gt;='Gastos com Pessoal'!$E$7:$E$506)*(BI$3&lt;='Gastos com Pessoal'!$F$7:$F$506)*OFFSET('Encargos e Benefícios'!$D$5,1,MATCH($B34,'Encargos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7701.966156797952</v>
      </c>
      <c r="BJ34" s="32">
        <f t="array" aca="1" ref="BJ34" ca="1">_xlfn.IFNA(SUM(((BJ$3&gt;='Gastos com Pessoal'!$E$7:$E$506)*(BJ$3&lt;='Gastos com Pessoal'!$F$7:$F$506)*OFFSET('Encargos e Benefícios'!$D$5,1,MATCH($B34,'Encargos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8010.0448030698708</v>
      </c>
      <c r="BK34" s="72">
        <f t="shared" ref="BK34:BK44" ca="1" si="16">SUM(C34:BJ34)</f>
        <v>426980.15752403083</v>
      </c>
      <c r="BL34" s="77">
        <f t="shared" ref="BL34:BL45" ca="1" si="17">IF($BK$147=0,0,BK34/$BK$147)</f>
        <v>6.1665626140302611E-3</v>
      </c>
    </row>
    <row r="35" spans="1:64" s="50" customFormat="1" ht="23.25" customHeight="1" x14ac:dyDescent="0.2">
      <c r="A35" s="19" t="s">
        <v>138</v>
      </c>
      <c r="B35" s="12" t="s">
        <v>139</v>
      </c>
      <c r="C35" s="32">
        <f t="array" aca="1" ref="C35" ca="1">_xlfn.IFNA(SUM(((C$3&gt;='Gastos com Pessoal'!$E$7:$E$506)*(C$3&lt;='Gastos com Pessoal'!$F$7:$F$506)*OFFSET('Encargos e Benefícios'!$D$5,1,MATCH($B35,'Encargos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35" s="32">
        <f t="array" aca="1" ref="D35" ca="1">_xlfn.IFNA(SUM(((D$3&gt;='Gastos com Pessoal'!$E$7:$E$506)*(D$3&lt;='Gastos com Pessoal'!$F$7:$F$506)*OFFSET('Encargos e Benefícios'!$D$5,1,MATCH($B35,'Encargos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35" s="32">
        <f t="array" aca="1" ref="E35" ca="1">_xlfn.IFNA(SUM(((E$3&gt;='Gastos com Pessoal'!$E$7:$E$506)*(E$3&lt;='Gastos com Pessoal'!$F$7:$F$506)*OFFSET('Encargos e Benefícios'!$D$5,1,MATCH($B35,'Encargos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35" s="32">
        <f t="array" aca="1" ref="F35" ca="1">_xlfn.IFNA(SUM(((F$3&gt;='Gastos com Pessoal'!$E$7:$E$506)*(F$3&lt;='Gastos com Pessoal'!$F$7:$F$506)*OFFSET('Encargos e Benefícios'!$D$5,1,MATCH($B35,'Encargos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35" s="32">
        <f t="array" aca="1" ref="G35" ca="1">_xlfn.IFNA(SUM(((G$3&gt;='Gastos com Pessoal'!$E$7:$E$506)*(G$3&lt;='Gastos com Pessoal'!$F$7:$F$506)*OFFSET('Encargos e Benefícios'!$D$5,1,MATCH($B35,'Encargos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35" s="32">
        <f t="array" aca="1" ref="H35" ca="1">_xlfn.IFNA(SUM(((H$3&gt;='Gastos com Pessoal'!$E$7:$E$506)*(H$3&lt;='Gastos com Pessoal'!$F$7:$F$506)*OFFSET('Encargos e Benefícios'!$D$5,1,MATCH($B35,'Encargos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35" s="32">
        <f t="array" aca="1" ref="I35" ca="1">_xlfn.IFNA(SUM(((I$3&gt;='Gastos com Pessoal'!$E$7:$E$506)*(I$3&lt;='Gastos com Pessoal'!$F$7:$F$506)*OFFSET('Encargos e Benefícios'!$D$5,1,MATCH($B35,'Encargos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35" s="32">
        <f t="array" aca="1" ref="J35" ca="1">_xlfn.IFNA(SUM(((J$3&gt;='Gastos com Pessoal'!$E$7:$E$506)*(J$3&lt;='Gastos com Pessoal'!$F$7:$F$506)*OFFSET('Encargos e Benefícios'!$D$5,1,MATCH($B35,'Encargos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35" s="32">
        <f t="array" aca="1" ref="K35" ca="1">_xlfn.IFNA(SUM(((K$3&gt;='Gastos com Pessoal'!$E$7:$E$506)*(K$3&lt;='Gastos com Pessoal'!$F$7:$F$506)*OFFSET('Encargos e Benefícios'!$D$5,1,MATCH($B35,'Encargos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35" s="32">
        <f t="array" aca="1" ref="L35" ca="1">_xlfn.IFNA(SUM(((L$3&gt;='Gastos com Pessoal'!$E$7:$E$506)*(L$3&lt;='Gastos com Pessoal'!$F$7:$F$506)*OFFSET('Encargos e Benefícios'!$D$5,1,MATCH($B35,'Encargos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35" s="32">
        <f t="array" aca="1" ref="M35" ca="1">_xlfn.IFNA(SUM(((M$3&gt;='Gastos com Pessoal'!$E$7:$E$506)*(M$3&lt;='Gastos com Pessoal'!$F$7:$F$506)*OFFSET('Encargos e Benefícios'!$D$5,1,MATCH($B35,'Encargos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35" s="32">
        <f t="array" aca="1" ref="N35" ca="1">_xlfn.IFNA(SUM(((N$3&gt;='Gastos com Pessoal'!$E$7:$E$506)*(N$3&lt;='Gastos com Pessoal'!$F$7:$F$506)*OFFSET('Encargos e Benefícios'!$D$5,1,MATCH($B35,'Encargos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35" s="32">
        <f t="array" aca="1" ref="O35" ca="1">_xlfn.IFNA(SUM(((O$3&gt;='Gastos com Pessoal'!$E$7:$E$506)*(O$3&lt;='Gastos com Pessoal'!$F$7:$F$506)*OFFSET('Encargos e Benefícios'!$D$5,1,MATCH($B35,'Encargos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35" s="32">
        <f t="array" aca="1" ref="P35" ca="1">_xlfn.IFNA(SUM(((P$3&gt;='Gastos com Pessoal'!$E$7:$E$506)*(P$3&lt;='Gastos com Pessoal'!$F$7:$F$506)*OFFSET('Encargos e Benefícios'!$D$5,1,MATCH($B35,'Encargos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35" s="32">
        <f t="array" aca="1" ref="Q35" ca="1">_xlfn.IFNA(SUM(((Q$3&gt;='Gastos com Pessoal'!$E$7:$E$506)*(Q$3&lt;='Gastos com Pessoal'!$F$7:$F$506)*OFFSET('Encargos e Benefícios'!$D$5,1,MATCH($B35,'Encargos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35" s="32">
        <f t="array" aca="1" ref="R35" ca="1">_xlfn.IFNA(SUM(((R$3&gt;='Gastos com Pessoal'!$E$7:$E$506)*(R$3&lt;='Gastos com Pessoal'!$F$7:$F$506)*OFFSET('Encargos e Benefícios'!$D$5,1,MATCH($B35,'Encargos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35" s="32">
        <f t="array" aca="1" ref="S35" ca="1">_xlfn.IFNA(SUM(((S$3&gt;='Gastos com Pessoal'!$E$7:$E$506)*(S$3&lt;='Gastos com Pessoal'!$F$7:$F$506)*OFFSET('Encargos e Benefícios'!$D$5,1,MATCH($B35,'Encargos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35" s="32">
        <f t="array" aca="1" ref="T35" ca="1">_xlfn.IFNA(SUM(((T$3&gt;='Gastos com Pessoal'!$E$7:$E$506)*(T$3&lt;='Gastos com Pessoal'!$F$7:$F$506)*OFFSET('Encargos e Benefícios'!$D$5,1,MATCH($B35,'Encargos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35" s="32">
        <f t="array" aca="1" ref="U35" ca="1">_xlfn.IFNA(SUM(((U$3&gt;='Gastos com Pessoal'!$E$7:$E$506)*(U$3&lt;='Gastos com Pessoal'!$F$7:$F$506)*OFFSET('Encargos e Benefícios'!$D$5,1,MATCH($B35,'Encargos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35" s="32">
        <f t="array" aca="1" ref="V35" ca="1">_xlfn.IFNA(SUM(((V$3&gt;='Gastos com Pessoal'!$E$7:$E$506)*(V$3&lt;='Gastos com Pessoal'!$F$7:$F$506)*OFFSET('Encargos e Benefícios'!$D$5,1,MATCH($B35,'Encargos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35" s="32">
        <f t="array" aca="1" ref="W35" ca="1">_xlfn.IFNA(SUM(((W$3&gt;='Gastos com Pessoal'!$E$7:$E$506)*(W$3&lt;='Gastos com Pessoal'!$F$7:$F$506)*OFFSET('Encargos e Benefícios'!$D$5,1,MATCH($B35,'Encargos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35" s="32">
        <f t="array" aca="1" ref="X35" ca="1">_xlfn.IFNA(SUM(((X$3&gt;='Gastos com Pessoal'!$E$7:$E$506)*(X$3&lt;='Gastos com Pessoal'!$F$7:$F$506)*OFFSET('Encargos e Benefícios'!$D$5,1,MATCH($B35,'Encargos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35" s="32">
        <f t="array" aca="1" ref="Y35" ca="1">_xlfn.IFNA(SUM(((Y$3&gt;='Gastos com Pessoal'!$E$7:$E$506)*(Y$3&lt;='Gastos com Pessoal'!$F$7:$F$506)*OFFSET('Encargos e Benefícios'!$D$5,1,MATCH($B35,'Encargos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35" s="32">
        <f t="array" aca="1" ref="Z35" ca="1">_xlfn.IFNA(SUM(((Z$3&gt;='Gastos com Pessoal'!$E$7:$E$506)*(Z$3&lt;='Gastos com Pessoal'!$F$7:$F$506)*OFFSET('Encargos e Benefícios'!$D$5,1,MATCH($B35,'Encargos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35" s="32">
        <f t="array" aca="1" ref="AA35" ca="1">_xlfn.IFNA(SUM(((AA$3&gt;='Gastos com Pessoal'!$E$7:$E$506)*(AA$3&lt;='Gastos com Pessoal'!$F$7:$F$506)*OFFSET('Encargos e Benefícios'!$D$5,1,MATCH($B35,'Encargos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35" s="32">
        <f t="array" aca="1" ref="AB35" ca="1">_xlfn.IFNA(SUM(((AB$3&gt;='Gastos com Pessoal'!$E$7:$E$506)*(AB$3&lt;='Gastos com Pessoal'!$F$7:$F$506)*OFFSET('Encargos e Benefícios'!$D$5,1,MATCH($B35,'Encargos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35" s="32">
        <f t="array" aca="1" ref="AC35" ca="1">_xlfn.IFNA(SUM(((AC$3&gt;='Gastos com Pessoal'!$E$7:$E$506)*(AC$3&lt;='Gastos com Pessoal'!$F$7:$F$506)*OFFSET('Encargos e Benefícios'!$D$5,1,MATCH($B35,'Encargos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35" s="32">
        <f t="array" aca="1" ref="AD35" ca="1">_xlfn.IFNA(SUM(((AD$3&gt;='Gastos com Pessoal'!$E$7:$E$506)*(AD$3&lt;='Gastos com Pessoal'!$F$7:$F$506)*OFFSET('Encargos e Benefícios'!$D$5,1,MATCH($B35,'Encargos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35" s="32">
        <f t="array" aca="1" ref="AE35" ca="1">_xlfn.IFNA(SUM(((AE$3&gt;='Gastos com Pessoal'!$E$7:$E$506)*(AE$3&lt;='Gastos com Pessoal'!$F$7:$F$506)*OFFSET('Encargos e Benefícios'!$D$5,1,MATCH($B35,'Encargos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35" s="32">
        <f t="array" aca="1" ref="AF35" ca="1">_xlfn.IFNA(SUM(((AF$3&gt;='Gastos com Pessoal'!$E$7:$E$506)*(AF$3&lt;='Gastos com Pessoal'!$F$7:$F$506)*OFFSET('Encargos e Benefícios'!$D$5,1,MATCH($B35,'Encargos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35" s="32">
        <f t="array" aca="1" ref="AG35" ca="1">_xlfn.IFNA(SUM(((AG$3&gt;='Gastos com Pessoal'!$E$7:$E$506)*(AG$3&lt;='Gastos com Pessoal'!$F$7:$F$506)*OFFSET('Encargos e Benefícios'!$D$5,1,MATCH($B35,'Encargos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35" s="32">
        <f t="array" aca="1" ref="AH35" ca="1">_xlfn.IFNA(SUM(((AH$3&gt;='Gastos com Pessoal'!$E$7:$E$506)*(AH$3&lt;='Gastos com Pessoal'!$F$7:$F$506)*OFFSET('Encargos e Benefícios'!$D$5,1,MATCH($B35,'Encargos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35" s="32">
        <f t="array" aca="1" ref="AI35" ca="1">_xlfn.IFNA(SUM(((AI$3&gt;='Gastos com Pessoal'!$E$7:$E$506)*(AI$3&lt;='Gastos com Pessoal'!$F$7:$F$506)*OFFSET('Encargos e Benefícios'!$D$5,1,MATCH($B35,'Encargos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35" s="32">
        <f t="array" aca="1" ref="AJ35" ca="1">_xlfn.IFNA(SUM(((AJ$3&gt;='Gastos com Pessoal'!$E$7:$E$506)*(AJ$3&lt;='Gastos com Pessoal'!$F$7:$F$506)*OFFSET('Encargos e Benefícios'!$D$5,1,MATCH($B35,'Encargos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35" s="32">
        <f t="array" aca="1" ref="AK35" ca="1">_xlfn.IFNA(SUM(((AK$3&gt;='Gastos com Pessoal'!$E$7:$E$506)*(AK$3&lt;='Gastos com Pessoal'!$F$7:$F$506)*OFFSET('Encargos e Benefícios'!$D$5,1,MATCH($B35,'Encargos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35" s="32">
        <f t="array" aca="1" ref="AL35" ca="1">_xlfn.IFNA(SUM(((AL$3&gt;='Gastos com Pessoal'!$E$7:$E$506)*(AL$3&lt;='Gastos com Pessoal'!$F$7:$F$506)*OFFSET('Encargos e Benefícios'!$D$5,1,MATCH($B35,'Encargos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35" s="32">
        <f t="array" aca="1" ref="AM35" ca="1">_xlfn.IFNA(SUM(((AM$3&gt;='Gastos com Pessoal'!$E$7:$E$506)*(AM$3&lt;='Gastos com Pessoal'!$F$7:$F$506)*OFFSET('Encargos e Benefícios'!$D$5,1,MATCH($B35,'Encargos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35" s="32">
        <f t="array" aca="1" ref="AN35" ca="1">_xlfn.IFNA(SUM(((AN$3&gt;='Gastos com Pessoal'!$E$7:$E$506)*(AN$3&lt;='Gastos com Pessoal'!$F$7:$F$506)*OFFSET('Encargos e Benefícios'!$D$5,1,MATCH($B35,'Encargos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35" s="32">
        <f t="array" aca="1" ref="AO35" ca="1">_xlfn.IFNA(SUM(((AO$3&gt;='Gastos com Pessoal'!$E$7:$E$506)*(AO$3&lt;='Gastos com Pessoal'!$F$7:$F$506)*OFFSET('Encargos e Benefícios'!$D$5,1,MATCH($B35,'Encargos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35" s="32">
        <f t="array" aca="1" ref="AP35" ca="1">_xlfn.IFNA(SUM(((AP$3&gt;='Gastos com Pessoal'!$E$7:$E$506)*(AP$3&lt;='Gastos com Pessoal'!$F$7:$F$506)*OFFSET('Encargos e Benefícios'!$D$5,1,MATCH($B35,'Encargos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35" s="32">
        <f t="array" aca="1" ref="AQ35" ca="1">_xlfn.IFNA(SUM(((AQ$3&gt;='Gastos com Pessoal'!$E$7:$E$506)*(AQ$3&lt;='Gastos com Pessoal'!$F$7:$F$506)*OFFSET('Encargos e Benefícios'!$D$5,1,MATCH($B35,'Encargos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35" s="32">
        <f t="array" aca="1" ref="AR35" ca="1">_xlfn.IFNA(SUM(((AR$3&gt;='Gastos com Pessoal'!$E$7:$E$506)*(AR$3&lt;='Gastos com Pessoal'!$F$7:$F$506)*OFFSET('Encargos e Benefícios'!$D$5,1,MATCH($B35,'Encargos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35" s="32">
        <f t="array" aca="1" ref="AS35" ca="1">_xlfn.IFNA(SUM(((AS$3&gt;='Gastos com Pessoal'!$E$7:$E$506)*(AS$3&lt;='Gastos com Pessoal'!$F$7:$F$506)*OFFSET('Encargos e Benefícios'!$D$5,1,MATCH($B35,'Encargos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35" s="32">
        <f t="array" aca="1" ref="AT35" ca="1">_xlfn.IFNA(SUM(((AT$3&gt;='Gastos com Pessoal'!$E$7:$E$506)*(AT$3&lt;='Gastos com Pessoal'!$F$7:$F$506)*OFFSET('Encargos e Benefícios'!$D$5,1,MATCH($B35,'Encargos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35" s="32">
        <f t="array" aca="1" ref="AU35" ca="1">_xlfn.IFNA(SUM(((AU$3&gt;='Gastos com Pessoal'!$E$7:$E$506)*(AU$3&lt;='Gastos com Pessoal'!$F$7:$F$506)*OFFSET('Encargos e Benefícios'!$D$5,1,MATCH($B35,'Encargos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35" s="32">
        <f t="array" aca="1" ref="AV35" ca="1">_xlfn.IFNA(SUM(((AV$3&gt;='Gastos com Pessoal'!$E$7:$E$506)*(AV$3&lt;='Gastos com Pessoal'!$F$7:$F$506)*OFFSET('Encargos e Benefícios'!$D$5,1,MATCH($B35,'Encargos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35" s="32">
        <f t="array" aca="1" ref="AW35" ca="1">_xlfn.IFNA(SUM(((AW$3&gt;='Gastos com Pessoal'!$E$7:$E$506)*(AW$3&lt;='Gastos com Pessoal'!$F$7:$F$506)*OFFSET('Encargos e Benefícios'!$D$5,1,MATCH($B35,'Encargos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35" s="32">
        <f t="array" aca="1" ref="AX35" ca="1">_xlfn.IFNA(SUM(((AX$3&gt;='Gastos com Pessoal'!$E$7:$E$506)*(AX$3&lt;='Gastos com Pessoal'!$F$7:$F$506)*OFFSET('Encargos e Benefícios'!$D$5,1,MATCH($B35,'Encargos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35" s="32">
        <f t="array" aca="1" ref="AY35" ca="1">_xlfn.IFNA(SUM(((AY$3&gt;='Gastos com Pessoal'!$E$7:$E$506)*(AY$3&lt;='Gastos com Pessoal'!$F$7:$F$506)*OFFSET('Encargos e Benefícios'!$D$5,1,MATCH($B35,'Encargos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35" s="32">
        <f t="array" aca="1" ref="AZ35" ca="1">_xlfn.IFNA(SUM(((AZ$3&gt;='Gastos com Pessoal'!$E$7:$E$506)*(AZ$3&lt;='Gastos com Pessoal'!$F$7:$F$506)*OFFSET('Encargos e Benefícios'!$D$5,1,MATCH($B35,'Encargos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35" s="32">
        <f t="array" aca="1" ref="BA35" ca="1">_xlfn.IFNA(SUM(((BA$3&gt;='Gastos com Pessoal'!$E$7:$E$506)*(BA$3&lt;='Gastos com Pessoal'!$F$7:$F$506)*OFFSET('Encargos e Benefícios'!$D$5,1,MATCH($B35,'Encargos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35" s="32">
        <f t="array" aca="1" ref="BB35" ca="1">_xlfn.IFNA(SUM(((BB$3&gt;='Gastos com Pessoal'!$E$7:$E$506)*(BB$3&lt;='Gastos com Pessoal'!$F$7:$F$506)*OFFSET('Encargos e Benefícios'!$D$5,1,MATCH($B35,'Encargos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35" s="32">
        <f t="array" aca="1" ref="BC35" ca="1">_xlfn.IFNA(SUM(((BC$3&gt;='Gastos com Pessoal'!$E$7:$E$506)*(BC$3&lt;='Gastos com Pessoal'!$F$7:$F$506)*OFFSET('Encargos e Benefícios'!$D$5,1,MATCH($B35,'Encargos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35" s="32">
        <f t="array" aca="1" ref="BD35" ca="1">_xlfn.IFNA(SUM(((BD$3&gt;='Gastos com Pessoal'!$E$7:$E$506)*(BD$3&lt;='Gastos com Pessoal'!$F$7:$F$506)*OFFSET('Encargos e Benefícios'!$D$5,1,MATCH($B35,'Encargos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35" s="32">
        <f t="array" aca="1" ref="BE35" ca="1">_xlfn.IFNA(SUM(((BE$3&gt;='Gastos com Pessoal'!$E$7:$E$506)*(BE$3&lt;='Gastos com Pessoal'!$F$7:$F$506)*OFFSET('Encargos e Benefícios'!$D$5,1,MATCH($B35,'Encargos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35" s="32">
        <f t="array" aca="1" ref="BF35" ca="1">_xlfn.IFNA(SUM(((BF$3&gt;='Gastos com Pessoal'!$E$7:$E$506)*(BF$3&lt;='Gastos com Pessoal'!$F$7:$F$506)*OFFSET('Encargos e Benefícios'!$D$5,1,MATCH($B35,'Encargos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35" s="32">
        <f t="array" aca="1" ref="BG35" ca="1">_xlfn.IFNA(SUM(((BG$3&gt;='Gastos com Pessoal'!$E$7:$E$506)*(BG$3&lt;='Gastos com Pessoal'!$F$7:$F$506)*OFFSET('Encargos e Benefícios'!$D$5,1,MATCH($B35,'Encargos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35" s="32">
        <f t="array" aca="1" ref="BH35" ca="1">_xlfn.IFNA(SUM(((BH$3&gt;='Gastos com Pessoal'!$E$7:$E$506)*(BH$3&lt;='Gastos com Pessoal'!$F$7:$F$506)*OFFSET('Encargos e Benefícios'!$D$5,1,MATCH($B35,'Encargos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35" s="32">
        <f t="array" aca="1" ref="BI35" ca="1">_xlfn.IFNA(SUM(((BI$3&gt;='Gastos com Pessoal'!$E$7:$E$506)*(BI$3&lt;='Gastos com Pessoal'!$F$7:$F$506)*OFFSET('Encargos e Benefícios'!$D$5,1,MATCH($B35,'Encargos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35" s="32">
        <f t="array" aca="1" ref="BJ35" ca="1">_xlfn.IFNA(SUM(((BJ$3&gt;='Gastos com Pessoal'!$E$7:$E$506)*(BJ$3&lt;='Gastos com Pessoal'!$F$7:$F$506)*OFFSET('Encargos e Benefícios'!$D$5,1,MATCH($B35,'Encargos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35" s="72">
        <f t="shared" ca="1" si="16"/>
        <v>0</v>
      </c>
      <c r="BL35" s="77">
        <f t="shared" ca="1" si="17"/>
        <v>0</v>
      </c>
    </row>
    <row r="36" spans="1:64" s="50" customFormat="1" ht="23.25" customHeight="1" x14ac:dyDescent="0.2">
      <c r="A36" s="19" t="s">
        <v>140</v>
      </c>
      <c r="B36" s="12" t="s">
        <v>141</v>
      </c>
      <c r="C36" s="32">
        <f t="array" aca="1" ref="C36" ca="1">_xlfn.IFNA(SUM(((C$3&gt;='Gastos com Pessoal'!$E$7:$E$506)*(C$3&lt;='Gastos com Pessoal'!$F$7:$F$506)*OFFSET('Encargos e Benefícios'!$D$5,1,MATCH($B36,'Encargos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7512.7159111111123</v>
      </c>
      <c r="D36" s="32">
        <f t="array" aca="1" ref="D36" ca="1">_xlfn.IFNA(SUM(((D$3&gt;='Gastos com Pessoal'!$E$7:$E$506)*(D$3&lt;='Gastos com Pessoal'!$F$7:$F$506)*OFFSET('Encargos e Benefícios'!$D$5,1,MATCH($B36,'Encargos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11704.307466666667</v>
      </c>
      <c r="E36" s="32">
        <f t="array" aca="1" ref="E36" ca="1">_xlfn.IFNA(SUM(((E$3&gt;='Gastos com Pessoal'!$E$7:$E$506)*(E$3&lt;='Gastos com Pessoal'!$F$7:$F$506)*OFFSET('Encargos e Benefícios'!$D$5,1,MATCH($B36,'Encargos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11704.307466666667</v>
      </c>
      <c r="F36" s="32">
        <f t="array" aca="1" ref="F36" ca="1">_xlfn.IFNA(SUM(((F$3&gt;='Gastos com Pessoal'!$E$7:$E$506)*(F$3&lt;='Gastos com Pessoal'!$F$7:$F$506)*OFFSET('Encargos e Benefícios'!$D$5,1,MATCH($B36,'Encargos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11704.307466666667</v>
      </c>
      <c r="G36" s="32">
        <f t="array" aca="1" ref="G36" ca="1">_xlfn.IFNA(SUM(((G$3&gt;='Gastos com Pessoal'!$E$7:$E$506)*(G$3&lt;='Gastos com Pessoal'!$F$7:$F$506)*OFFSET('Encargos e Benefícios'!$D$5,1,MATCH($B36,'Encargos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11704.307466666667</v>
      </c>
      <c r="H36" s="32">
        <f t="array" aca="1" ref="H36" ca="1">_xlfn.IFNA(SUM(((H$3&gt;='Gastos com Pessoal'!$E$7:$E$506)*(H$3&lt;='Gastos com Pessoal'!$F$7:$F$506)*OFFSET('Encargos e Benefícios'!$D$5,1,MATCH($B36,'Encargos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11704.307466666667</v>
      </c>
      <c r="I36" s="32">
        <f t="array" aca="1" ref="I36" ca="1">_xlfn.IFNA(SUM(((I$3&gt;='Gastos com Pessoal'!$E$7:$E$506)*(I$3&lt;='Gastos com Pessoal'!$F$7:$F$506)*OFFSET('Encargos e Benefícios'!$D$5,1,MATCH($B36,'Encargos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11704.307466666667</v>
      </c>
      <c r="J36" s="32">
        <f t="array" aca="1" ref="J36" ca="1">_xlfn.IFNA(SUM(((J$3&gt;='Gastos com Pessoal'!$E$7:$E$506)*(J$3&lt;='Gastos com Pessoal'!$F$7:$F$506)*OFFSET('Encargos e Benefícios'!$D$5,1,MATCH($B36,'Encargos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11704.307466666667</v>
      </c>
      <c r="K36" s="32">
        <f t="array" aca="1" ref="K36" ca="1">_xlfn.IFNA(SUM(((K$3&gt;='Gastos com Pessoal'!$E$7:$E$506)*(K$3&lt;='Gastos com Pessoal'!$F$7:$F$506)*OFFSET('Encargos e Benefícios'!$D$5,1,MATCH($B36,'Encargos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11704.307466666667</v>
      </c>
      <c r="L36" s="32">
        <f t="array" aca="1" ref="L36" ca="1">_xlfn.IFNA(SUM(((L$3&gt;='Gastos com Pessoal'!$E$7:$E$506)*(L$3&lt;='Gastos com Pessoal'!$F$7:$F$506)*OFFSET('Encargos e Benefícios'!$D$5,1,MATCH($B36,'Encargos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11704.307466666667</v>
      </c>
      <c r="M36" s="32">
        <f t="array" aca="1" ref="M36" ca="1">_xlfn.IFNA(SUM(((M$3&gt;='Gastos com Pessoal'!$E$7:$E$506)*(M$3&lt;='Gastos com Pessoal'!$F$7:$F$506)*OFFSET('Encargos e Benefícios'!$D$5,1,MATCH($B36,'Encargos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11704.307466666667</v>
      </c>
      <c r="N36" s="32">
        <f t="array" aca="1" ref="N36" ca="1">_xlfn.IFNA(SUM(((N$3&gt;='Gastos com Pessoal'!$E$7:$E$506)*(N$3&lt;='Gastos com Pessoal'!$F$7:$F$506)*OFFSET('Encargos e Benefícios'!$D$5,1,MATCH($B36,'Encargos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12172.479765333335</v>
      </c>
      <c r="O36" s="32">
        <f t="array" aca="1" ref="O36" ca="1">_xlfn.IFNA(SUM(((O$3&gt;='Gastos com Pessoal'!$E$7:$E$506)*(O$3&lt;='Gastos com Pessoal'!$F$7:$F$506)*OFFSET('Encargos e Benefícios'!$D$5,1,MATCH($B36,'Encargos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12172.479765333335</v>
      </c>
      <c r="P36" s="32">
        <f t="array" aca="1" ref="P36" ca="1">_xlfn.IFNA(SUM(((P$3&gt;='Gastos com Pessoal'!$E$7:$E$506)*(P$3&lt;='Gastos com Pessoal'!$F$7:$F$506)*OFFSET('Encargos e Benefícios'!$D$5,1,MATCH($B36,'Encargos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12172.479765333335</v>
      </c>
      <c r="Q36" s="32">
        <f t="array" aca="1" ref="Q36" ca="1">_xlfn.IFNA(SUM(((Q$3&gt;='Gastos com Pessoal'!$E$7:$E$506)*(Q$3&lt;='Gastos com Pessoal'!$F$7:$F$506)*OFFSET('Encargos e Benefícios'!$D$5,1,MATCH($B36,'Encargos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12172.479765333335</v>
      </c>
      <c r="R36" s="32">
        <f t="array" aca="1" ref="R36" ca="1">_xlfn.IFNA(SUM(((R$3&gt;='Gastos com Pessoal'!$E$7:$E$506)*(R$3&lt;='Gastos com Pessoal'!$F$7:$F$506)*OFFSET('Encargos e Benefícios'!$D$5,1,MATCH($B36,'Encargos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12172.479765333335</v>
      </c>
      <c r="S36" s="32">
        <f t="array" aca="1" ref="S36" ca="1">_xlfn.IFNA(SUM(((S$3&gt;='Gastos com Pessoal'!$E$7:$E$506)*(S$3&lt;='Gastos com Pessoal'!$F$7:$F$506)*OFFSET('Encargos e Benefícios'!$D$5,1,MATCH($B36,'Encargos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12172.479765333335</v>
      </c>
      <c r="T36" s="32">
        <f t="array" aca="1" ref="T36" ca="1">_xlfn.IFNA(SUM(((T$3&gt;='Gastos com Pessoal'!$E$7:$E$506)*(T$3&lt;='Gastos com Pessoal'!$F$7:$F$506)*OFFSET('Encargos e Benefícios'!$D$5,1,MATCH($B36,'Encargos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12172.479765333335</v>
      </c>
      <c r="U36" s="32">
        <f t="array" aca="1" ref="U36" ca="1">_xlfn.IFNA(SUM(((U$3&gt;='Gastos com Pessoal'!$E$7:$E$506)*(U$3&lt;='Gastos com Pessoal'!$F$7:$F$506)*OFFSET('Encargos e Benefícios'!$D$5,1,MATCH($B36,'Encargos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12172.479765333335</v>
      </c>
      <c r="V36" s="32">
        <f t="array" aca="1" ref="V36" ca="1">_xlfn.IFNA(SUM(((V$3&gt;='Gastos com Pessoal'!$E$7:$E$506)*(V$3&lt;='Gastos com Pessoal'!$F$7:$F$506)*OFFSET('Encargos e Benefícios'!$D$5,1,MATCH($B36,'Encargos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12172.479765333335</v>
      </c>
      <c r="W36" s="32">
        <f t="array" aca="1" ref="W36" ca="1">_xlfn.IFNA(SUM(((W$3&gt;='Gastos com Pessoal'!$E$7:$E$506)*(W$3&lt;='Gastos com Pessoal'!$F$7:$F$506)*OFFSET('Encargos e Benefícios'!$D$5,1,MATCH($B36,'Encargos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12172.479765333335</v>
      </c>
      <c r="X36" s="32">
        <f t="array" aca="1" ref="X36" ca="1">_xlfn.IFNA(SUM(((X$3&gt;='Gastos com Pessoal'!$E$7:$E$506)*(X$3&lt;='Gastos com Pessoal'!$F$7:$F$506)*OFFSET('Encargos e Benefícios'!$D$5,1,MATCH($B36,'Encargos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12172.479765333335</v>
      </c>
      <c r="Y36" s="32">
        <f t="array" aca="1" ref="Y36" ca="1">_xlfn.IFNA(SUM(((Y$3&gt;='Gastos com Pessoal'!$E$7:$E$506)*(Y$3&lt;='Gastos com Pessoal'!$F$7:$F$506)*OFFSET('Encargos e Benefícios'!$D$5,1,MATCH($B36,'Encargos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12172.479765333335</v>
      </c>
      <c r="Z36" s="32">
        <f t="array" aca="1" ref="Z36" ca="1">_xlfn.IFNA(SUM(((Z$3&gt;='Gastos com Pessoal'!$E$7:$E$506)*(Z$3&lt;='Gastos com Pessoal'!$F$7:$F$506)*OFFSET('Encargos e Benefícios'!$D$5,1,MATCH($B36,'Encargos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12659.378955946668</v>
      </c>
      <c r="AA36" s="32">
        <f t="array" aca="1" ref="AA36" ca="1">_xlfn.IFNA(SUM(((AA$3&gt;='Gastos com Pessoal'!$E$7:$E$506)*(AA$3&lt;='Gastos com Pessoal'!$F$7:$F$506)*OFFSET('Encargos e Benefícios'!$D$5,1,MATCH($B36,'Encargos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12659.378955946668</v>
      </c>
      <c r="AB36" s="32">
        <f t="array" aca="1" ref="AB36" ca="1">_xlfn.IFNA(SUM(((AB$3&gt;='Gastos com Pessoal'!$E$7:$E$506)*(AB$3&lt;='Gastos com Pessoal'!$F$7:$F$506)*OFFSET('Encargos e Benefícios'!$D$5,1,MATCH($B36,'Encargos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12659.378955946668</v>
      </c>
      <c r="AC36" s="32">
        <f t="array" aca="1" ref="AC36" ca="1">_xlfn.IFNA(SUM(((AC$3&gt;='Gastos com Pessoal'!$E$7:$E$506)*(AC$3&lt;='Gastos com Pessoal'!$F$7:$F$506)*OFFSET('Encargos e Benefícios'!$D$5,1,MATCH($B36,'Encargos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12659.378955946668</v>
      </c>
      <c r="AD36" s="32">
        <f t="array" aca="1" ref="AD36" ca="1">_xlfn.IFNA(SUM(((AD$3&gt;='Gastos com Pessoal'!$E$7:$E$506)*(AD$3&lt;='Gastos com Pessoal'!$F$7:$F$506)*OFFSET('Encargos e Benefícios'!$D$5,1,MATCH($B36,'Encargos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12659.378955946668</v>
      </c>
      <c r="AE36" s="32">
        <f t="array" aca="1" ref="AE36" ca="1">_xlfn.IFNA(SUM(((AE$3&gt;='Gastos com Pessoal'!$E$7:$E$506)*(AE$3&lt;='Gastos com Pessoal'!$F$7:$F$506)*OFFSET('Encargos e Benefícios'!$D$5,1,MATCH($B36,'Encargos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12659.378955946668</v>
      </c>
      <c r="AF36" s="32">
        <f t="array" aca="1" ref="AF36" ca="1">_xlfn.IFNA(SUM(((AF$3&gt;='Gastos com Pessoal'!$E$7:$E$506)*(AF$3&lt;='Gastos com Pessoal'!$F$7:$F$506)*OFFSET('Encargos e Benefícios'!$D$5,1,MATCH($B36,'Encargos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12659.378955946668</v>
      </c>
      <c r="AG36" s="32">
        <f t="array" aca="1" ref="AG36" ca="1">_xlfn.IFNA(SUM(((AG$3&gt;='Gastos com Pessoal'!$E$7:$E$506)*(AG$3&lt;='Gastos com Pessoal'!$F$7:$F$506)*OFFSET('Encargos e Benefícios'!$D$5,1,MATCH($B36,'Encargos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12659.378955946668</v>
      </c>
      <c r="AH36" s="32">
        <f t="array" aca="1" ref="AH36" ca="1">_xlfn.IFNA(SUM(((AH$3&gt;='Gastos com Pessoal'!$E$7:$E$506)*(AH$3&lt;='Gastos com Pessoal'!$F$7:$F$506)*OFFSET('Encargos e Benefícios'!$D$5,1,MATCH($B36,'Encargos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12659.378955946668</v>
      </c>
      <c r="AI36" s="32">
        <f t="array" aca="1" ref="AI36" ca="1">_xlfn.IFNA(SUM(((AI$3&gt;='Gastos com Pessoal'!$E$7:$E$506)*(AI$3&lt;='Gastos com Pessoal'!$F$7:$F$506)*OFFSET('Encargos e Benefícios'!$D$5,1,MATCH($B36,'Encargos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12659.378955946668</v>
      </c>
      <c r="AJ36" s="32">
        <f t="array" aca="1" ref="AJ36" ca="1">_xlfn.IFNA(SUM(((AJ$3&gt;='Gastos com Pessoal'!$E$7:$E$506)*(AJ$3&lt;='Gastos com Pessoal'!$F$7:$F$506)*OFFSET('Encargos e Benefícios'!$D$5,1,MATCH($B36,'Encargos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12659.378955946668</v>
      </c>
      <c r="AK36" s="32">
        <f t="array" aca="1" ref="AK36" ca="1">_xlfn.IFNA(SUM(((AK$3&gt;='Gastos com Pessoal'!$E$7:$E$506)*(AK$3&lt;='Gastos com Pessoal'!$F$7:$F$506)*OFFSET('Encargos e Benefícios'!$D$5,1,MATCH($B36,'Encargos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12659.378955946668</v>
      </c>
      <c r="AL36" s="32">
        <f t="array" aca="1" ref="AL36" ca="1">_xlfn.IFNA(SUM(((AL$3&gt;='Gastos com Pessoal'!$E$7:$E$506)*(AL$3&lt;='Gastos com Pessoal'!$F$7:$F$506)*OFFSET('Encargos e Benefícios'!$D$5,1,MATCH($B36,'Encargos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13165.754114184534</v>
      </c>
      <c r="AM36" s="32">
        <f t="array" aca="1" ref="AM36" ca="1">_xlfn.IFNA(SUM(((AM$3&gt;='Gastos com Pessoal'!$E$7:$E$506)*(AM$3&lt;='Gastos com Pessoal'!$F$7:$F$506)*OFFSET('Encargos e Benefícios'!$D$5,1,MATCH($B36,'Encargos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13165.754114184534</v>
      </c>
      <c r="AN36" s="32">
        <f t="array" aca="1" ref="AN36" ca="1">_xlfn.IFNA(SUM(((AN$3&gt;='Gastos com Pessoal'!$E$7:$E$506)*(AN$3&lt;='Gastos com Pessoal'!$F$7:$F$506)*OFFSET('Encargos e Benefícios'!$D$5,1,MATCH($B36,'Encargos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13165.754114184534</v>
      </c>
      <c r="AO36" s="32">
        <f t="array" aca="1" ref="AO36" ca="1">_xlfn.IFNA(SUM(((AO$3&gt;='Gastos com Pessoal'!$E$7:$E$506)*(AO$3&lt;='Gastos com Pessoal'!$F$7:$F$506)*OFFSET('Encargos e Benefícios'!$D$5,1,MATCH($B36,'Encargos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13165.754114184534</v>
      </c>
      <c r="AP36" s="32">
        <f t="array" aca="1" ref="AP36" ca="1">_xlfn.IFNA(SUM(((AP$3&gt;='Gastos com Pessoal'!$E$7:$E$506)*(AP$3&lt;='Gastos com Pessoal'!$F$7:$F$506)*OFFSET('Encargos e Benefícios'!$D$5,1,MATCH($B36,'Encargos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13165.754114184534</v>
      </c>
      <c r="AQ36" s="32">
        <f t="array" aca="1" ref="AQ36" ca="1">_xlfn.IFNA(SUM(((AQ$3&gt;='Gastos com Pessoal'!$E$7:$E$506)*(AQ$3&lt;='Gastos com Pessoal'!$F$7:$F$506)*OFFSET('Encargos e Benefícios'!$D$5,1,MATCH($B36,'Encargos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13165.754114184534</v>
      </c>
      <c r="AR36" s="32">
        <f t="array" aca="1" ref="AR36" ca="1">_xlfn.IFNA(SUM(((AR$3&gt;='Gastos com Pessoal'!$E$7:$E$506)*(AR$3&lt;='Gastos com Pessoal'!$F$7:$F$506)*OFFSET('Encargos e Benefícios'!$D$5,1,MATCH($B36,'Encargos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13165.754114184534</v>
      </c>
      <c r="AS36" s="32">
        <f t="array" aca="1" ref="AS36" ca="1">_xlfn.IFNA(SUM(((AS$3&gt;='Gastos com Pessoal'!$E$7:$E$506)*(AS$3&lt;='Gastos com Pessoal'!$F$7:$F$506)*OFFSET('Encargos e Benefícios'!$D$5,1,MATCH($B36,'Encargos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13165.754114184534</v>
      </c>
      <c r="AT36" s="32">
        <f t="array" aca="1" ref="AT36" ca="1">_xlfn.IFNA(SUM(((AT$3&gt;='Gastos com Pessoal'!$E$7:$E$506)*(AT$3&lt;='Gastos com Pessoal'!$F$7:$F$506)*OFFSET('Encargos e Benefícios'!$D$5,1,MATCH($B36,'Encargos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13165.754114184534</v>
      </c>
      <c r="AU36" s="32">
        <f t="array" aca="1" ref="AU36" ca="1">_xlfn.IFNA(SUM(((AU$3&gt;='Gastos com Pessoal'!$E$7:$E$506)*(AU$3&lt;='Gastos com Pessoal'!$F$7:$F$506)*OFFSET('Encargos e Benefícios'!$D$5,1,MATCH($B36,'Encargos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13165.754114184534</v>
      </c>
      <c r="AV36" s="32">
        <f t="array" aca="1" ref="AV36" ca="1">_xlfn.IFNA(SUM(((AV$3&gt;='Gastos com Pessoal'!$E$7:$E$506)*(AV$3&lt;='Gastos com Pessoal'!$F$7:$F$506)*OFFSET('Encargos e Benefícios'!$D$5,1,MATCH($B36,'Encargos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13165.754114184534</v>
      </c>
      <c r="AW36" s="32">
        <f t="array" aca="1" ref="AW36" ca="1">_xlfn.IFNA(SUM(((AW$3&gt;='Gastos com Pessoal'!$E$7:$E$506)*(AW$3&lt;='Gastos com Pessoal'!$F$7:$F$506)*OFFSET('Encargos e Benefícios'!$D$5,1,MATCH($B36,'Encargos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13165.754114184534</v>
      </c>
      <c r="AX36" s="32">
        <f t="array" aca="1" ref="AX36" ca="1">_xlfn.IFNA(SUM(((AX$3&gt;='Gastos com Pessoal'!$E$7:$E$506)*(AX$3&lt;='Gastos com Pessoal'!$F$7:$F$506)*OFFSET('Encargos e Benefícios'!$D$5,1,MATCH($B36,'Encargos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13692.384278751915</v>
      </c>
      <c r="AY36" s="32">
        <f t="array" aca="1" ref="AY36" ca="1">_xlfn.IFNA(SUM(((AY$3&gt;='Gastos com Pessoal'!$E$7:$E$506)*(AY$3&lt;='Gastos com Pessoal'!$F$7:$F$506)*OFFSET('Encargos e Benefícios'!$D$5,1,MATCH($B36,'Encargos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13692.384278751915</v>
      </c>
      <c r="AZ36" s="32">
        <f t="array" aca="1" ref="AZ36" ca="1">_xlfn.IFNA(SUM(((AZ$3&gt;='Gastos com Pessoal'!$E$7:$E$506)*(AZ$3&lt;='Gastos com Pessoal'!$F$7:$F$506)*OFFSET('Encargos e Benefícios'!$D$5,1,MATCH($B36,'Encargos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13692.384278751915</v>
      </c>
      <c r="BA36" s="32">
        <f t="array" aca="1" ref="BA36" ca="1">_xlfn.IFNA(SUM(((BA$3&gt;='Gastos com Pessoal'!$E$7:$E$506)*(BA$3&lt;='Gastos com Pessoal'!$F$7:$F$506)*OFFSET('Encargos e Benefícios'!$D$5,1,MATCH($B36,'Encargos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13692.384278751915</v>
      </c>
      <c r="BB36" s="32">
        <f t="array" aca="1" ref="BB36" ca="1">_xlfn.IFNA(SUM(((BB$3&gt;='Gastos com Pessoal'!$E$7:$E$506)*(BB$3&lt;='Gastos com Pessoal'!$F$7:$F$506)*OFFSET('Encargos e Benefícios'!$D$5,1,MATCH($B36,'Encargos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13692.384278751915</v>
      </c>
      <c r="BC36" s="32">
        <f t="array" aca="1" ref="BC36" ca="1">_xlfn.IFNA(SUM(((BC$3&gt;='Gastos com Pessoal'!$E$7:$E$506)*(BC$3&lt;='Gastos com Pessoal'!$F$7:$F$506)*OFFSET('Encargos e Benefícios'!$D$5,1,MATCH($B36,'Encargos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13692.384278751915</v>
      </c>
      <c r="BD36" s="32">
        <f t="array" aca="1" ref="BD36" ca="1">_xlfn.IFNA(SUM(((BD$3&gt;='Gastos com Pessoal'!$E$7:$E$506)*(BD$3&lt;='Gastos com Pessoal'!$F$7:$F$506)*OFFSET('Encargos e Benefícios'!$D$5,1,MATCH($B36,'Encargos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13692.384278751915</v>
      </c>
      <c r="BE36" s="32">
        <f t="array" aca="1" ref="BE36" ca="1">_xlfn.IFNA(SUM(((BE$3&gt;='Gastos com Pessoal'!$E$7:$E$506)*(BE$3&lt;='Gastos com Pessoal'!$F$7:$F$506)*OFFSET('Encargos e Benefícios'!$D$5,1,MATCH($B36,'Encargos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13692.384278751915</v>
      </c>
      <c r="BF36" s="32">
        <f t="array" aca="1" ref="BF36" ca="1">_xlfn.IFNA(SUM(((BF$3&gt;='Gastos com Pessoal'!$E$7:$E$506)*(BF$3&lt;='Gastos com Pessoal'!$F$7:$F$506)*OFFSET('Encargos e Benefícios'!$D$5,1,MATCH($B36,'Encargos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13692.384278751915</v>
      </c>
      <c r="BG36" s="32">
        <f t="array" aca="1" ref="BG36" ca="1">_xlfn.IFNA(SUM(((BG$3&gt;='Gastos com Pessoal'!$E$7:$E$506)*(BG$3&lt;='Gastos com Pessoal'!$F$7:$F$506)*OFFSET('Encargos e Benefícios'!$D$5,1,MATCH($B36,'Encargos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13692.384278751915</v>
      </c>
      <c r="BH36" s="32">
        <f t="array" aca="1" ref="BH36" ca="1">_xlfn.IFNA(SUM(((BH$3&gt;='Gastos com Pessoal'!$E$7:$E$506)*(BH$3&lt;='Gastos com Pessoal'!$F$7:$F$506)*OFFSET('Encargos e Benefícios'!$D$5,1,MATCH($B36,'Encargos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13692.384278751915</v>
      </c>
      <c r="BI36" s="32">
        <f t="array" aca="1" ref="BI36" ca="1">_xlfn.IFNA(SUM(((BI$3&gt;='Gastos com Pessoal'!$E$7:$E$506)*(BI$3&lt;='Gastos com Pessoal'!$F$7:$F$506)*OFFSET('Encargos e Benefícios'!$D$5,1,MATCH($B36,'Encargos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13692.384278751915</v>
      </c>
      <c r="BJ36" s="32">
        <f t="array" aca="1" ref="BJ36" ca="1">_xlfn.IFNA(SUM(((BJ$3&gt;='Gastos com Pessoal'!$E$7:$E$506)*(BJ$3&lt;='Gastos com Pessoal'!$F$7:$F$506)*OFFSET('Encargos e Benefícios'!$D$5,1,MATCH($B36,'Encargos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14240.079649901991</v>
      </c>
      <c r="BK36" s="72">
        <f t="shared" ca="1" si="16"/>
        <v>759075.8355982767</v>
      </c>
      <c r="BL36" s="77">
        <f t="shared" ca="1" si="17"/>
        <v>1.0962777980498236E-2</v>
      </c>
    </row>
    <row r="37" spans="1:64" s="50" customFormat="1" ht="23.25" customHeight="1" x14ac:dyDescent="0.2">
      <c r="A37" s="19" t="s">
        <v>142</v>
      </c>
      <c r="B37" s="12" t="s">
        <v>143</v>
      </c>
      <c r="C37" s="32">
        <f t="array" aca="1" ref="C37" ca="1">_xlfn.IFNA(SUM(((C$3&gt;='Gastos com Pessoal'!$E$7:$E$506)*(C$3&lt;='Gastos com Pessoal'!$F$7:$F$506)*OFFSET('Encargos e Benefícios'!$D$5,1,MATCH($B37,'Encargos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3756.3579555555561</v>
      </c>
      <c r="D37" s="32">
        <f t="array" aca="1" ref="D37" ca="1">_xlfn.IFNA(SUM(((D$3&gt;='Gastos com Pessoal'!$E$7:$E$506)*(D$3&lt;='Gastos com Pessoal'!$F$7:$F$506)*OFFSET('Encargos e Benefícios'!$D$5,1,MATCH($B37,'Encargos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5852.1537333333335</v>
      </c>
      <c r="E37" s="32">
        <f t="array" aca="1" ref="E37" ca="1">_xlfn.IFNA(SUM(((E$3&gt;='Gastos com Pessoal'!$E$7:$E$506)*(E$3&lt;='Gastos com Pessoal'!$F$7:$F$506)*OFFSET('Encargos e Benefícios'!$D$5,1,MATCH($B37,'Encargos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5852.1537333333335</v>
      </c>
      <c r="F37" s="32">
        <f t="array" aca="1" ref="F37" ca="1">_xlfn.IFNA(SUM(((F$3&gt;='Gastos com Pessoal'!$E$7:$E$506)*(F$3&lt;='Gastos com Pessoal'!$F$7:$F$506)*OFFSET('Encargos e Benefícios'!$D$5,1,MATCH($B37,'Encargos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5852.1537333333335</v>
      </c>
      <c r="G37" s="32">
        <f t="array" aca="1" ref="G37" ca="1">_xlfn.IFNA(SUM(((G$3&gt;='Gastos com Pessoal'!$E$7:$E$506)*(G$3&lt;='Gastos com Pessoal'!$F$7:$F$506)*OFFSET('Encargos e Benefícios'!$D$5,1,MATCH($B37,'Encargos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5852.1537333333335</v>
      </c>
      <c r="H37" s="32">
        <f t="array" aca="1" ref="H37" ca="1">_xlfn.IFNA(SUM(((H$3&gt;='Gastos com Pessoal'!$E$7:$E$506)*(H$3&lt;='Gastos com Pessoal'!$F$7:$F$506)*OFFSET('Encargos e Benefícios'!$D$5,1,MATCH($B37,'Encargos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5852.1537333333335</v>
      </c>
      <c r="I37" s="32">
        <f t="array" aca="1" ref="I37" ca="1">_xlfn.IFNA(SUM(((I$3&gt;='Gastos com Pessoal'!$E$7:$E$506)*(I$3&lt;='Gastos com Pessoal'!$F$7:$F$506)*OFFSET('Encargos e Benefícios'!$D$5,1,MATCH($B37,'Encargos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5852.1537333333335</v>
      </c>
      <c r="J37" s="32">
        <f t="array" aca="1" ref="J37" ca="1">_xlfn.IFNA(SUM(((J$3&gt;='Gastos com Pessoal'!$E$7:$E$506)*(J$3&lt;='Gastos com Pessoal'!$F$7:$F$506)*OFFSET('Encargos e Benefícios'!$D$5,1,MATCH($B37,'Encargos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5852.1537333333335</v>
      </c>
      <c r="K37" s="32">
        <f t="array" aca="1" ref="K37" ca="1">_xlfn.IFNA(SUM(((K$3&gt;='Gastos com Pessoal'!$E$7:$E$506)*(K$3&lt;='Gastos com Pessoal'!$F$7:$F$506)*OFFSET('Encargos e Benefícios'!$D$5,1,MATCH($B37,'Encargos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5852.1537333333335</v>
      </c>
      <c r="L37" s="32">
        <f t="array" aca="1" ref="L37" ca="1">_xlfn.IFNA(SUM(((L$3&gt;='Gastos com Pessoal'!$E$7:$E$506)*(L$3&lt;='Gastos com Pessoal'!$F$7:$F$506)*OFFSET('Encargos e Benefícios'!$D$5,1,MATCH($B37,'Encargos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5852.1537333333335</v>
      </c>
      <c r="M37" s="32">
        <f t="array" aca="1" ref="M37" ca="1">_xlfn.IFNA(SUM(((M$3&gt;='Gastos com Pessoal'!$E$7:$E$506)*(M$3&lt;='Gastos com Pessoal'!$F$7:$F$506)*OFFSET('Encargos e Benefícios'!$D$5,1,MATCH($B37,'Encargos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5852.1537333333335</v>
      </c>
      <c r="N37" s="32">
        <f t="array" aca="1" ref="N37" ca="1">_xlfn.IFNA(SUM(((N$3&gt;='Gastos com Pessoal'!$E$7:$E$506)*(N$3&lt;='Gastos com Pessoal'!$F$7:$F$506)*OFFSET('Encargos e Benefícios'!$D$5,1,MATCH($B37,'Encargos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6086.2398826666677</v>
      </c>
      <c r="O37" s="32">
        <f t="array" aca="1" ref="O37" ca="1">_xlfn.IFNA(SUM(((O$3&gt;='Gastos com Pessoal'!$E$7:$E$506)*(O$3&lt;='Gastos com Pessoal'!$F$7:$F$506)*OFFSET('Encargos e Benefícios'!$D$5,1,MATCH($B37,'Encargos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6086.2398826666677</v>
      </c>
      <c r="P37" s="32">
        <f t="array" aca="1" ref="P37" ca="1">_xlfn.IFNA(SUM(((P$3&gt;='Gastos com Pessoal'!$E$7:$E$506)*(P$3&lt;='Gastos com Pessoal'!$F$7:$F$506)*OFFSET('Encargos e Benefícios'!$D$5,1,MATCH($B37,'Encargos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6086.2398826666677</v>
      </c>
      <c r="Q37" s="32">
        <f t="array" aca="1" ref="Q37" ca="1">_xlfn.IFNA(SUM(((Q$3&gt;='Gastos com Pessoal'!$E$7:$E$506)*(Q$3&lt;='Gastos com Pessoal'!$F$7:$F$506)*OFFSET('Encargos e Benefícios'!$D$5,1,MATCH($B37,'Encargos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6086.2398826666677</v>
      </c>
      <c r="R37" s="32">
        <f t="array" aca="1" ref="R37" ca="1">_xlfn.IFNA(SUM(((R$3&gt;='Gastos com Pessoal'!$E$7:$E$506)*(R$3&lt;='Gastos com Pessoal'!$F$7:$F$506)*OFFSET('Encargos e Benefícios'!$D$5,1,MATCH($B37,'Encargos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6086.2398826666677</v>
      </c>
      <c r="S37" s="32">
        <f t="array" aca="1" ref="S37" ca="1">_xlfn.IFNA(SUM(((S$3&gt;='Gastos com Pessoal'!$E$7:$E$506)*(S$3&lt;='Gastos com Pessoal'!$F$7:$F$506)*OFFSET('Encargos e Benefícios'!$D$5,1,MATCH($B37,'Encargos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6086.2398826666677</v>
      </c>
      <c r="T37" s="32">
        <f t="array" aca="1" ref="T37" ca="1">_xlfn.IFNA(SUM(((T$3&gt;='Gastos com Pessoal'!$E$7:$E$506)*(T$3&lt;='Gastos com Pessoal'!$F$7:$F$506)*OFFSET('Encargos e Benefícios'!$D$5,1,MATCH($B37,'Encargos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6086.2398826666677</v>
      </c>
      <c r="U37" s="32">
        <f t="array" aca="1" ref="U37" ca="1">_xlfn.IFNA(SUM(((U$3&gt;='Gastos com Pessoal'!$E$7:$E$506)*(U$3&lt;='Gastos com Pessoal'!$F$7:$F$506)*OFFSET('Encargos e Benefícios'!$D$5,1,MATCH($B37,'Encargos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6086.2398826666677</v>
      </c>
      <c r="V37" s="32">
        <f t="array" aca="1" ref="V37" ca="1">_xlfn.IFNA(SUM(((V$3&gt;='Gastos com Pessoal'!$E$7:$E$506)*(V$3&lt;='Gastos com Pessoal'!$F$7:$F$506)*OFFSET('Encargos e Benefícios'!$D$5,1,MATCH($B37,'Encargos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6086.2398826666677</v>
      </c>
      <c r="W37" s="32">
        <f t="array" aca="1" ref="W37" ca="1">_xlfn.IFNA(SUM(((W$3&gt;='Gastos com Pessoal'!$E$7:$E$506)*(W$3&lt;='Gastos com Pessoal'!$F$7:$F$506)*OFFSET('Encargos e Benefícios'!$D$5,1,MATCH($B37,'Encargos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6086.2398826666677</v>
      </c>
      <c r="X37" s="32">
        <f t="array" aca="1" ref="X37" ca="1">_xlfn.IFNA(SUM(((X$3&gt;='Gastos com Pessoal'!$E$7:$E$506)*(X$3&lt;='Gastos com Pessoal'!$F$7:$F$506)*OFFSET('Encargos e Benefícios'!$D$5,1,MATCH($B37,'Encargos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6086.2398826666677</v>
      </c>
      <c r="Y37" s="32">
        <f t="array" aca="1" ref="Y37" ca="1">_xlfn.IFNA(SUM(((Y$3&gt;='Gastos com Pessoal'!$E$7:$E$506)*(Y$3&lt;='Gastos com Pessoal'!$F$7:$F$506)*OFFSET('Encargos e Benefícios'!$D$5,1,MATCH($B37,'Encargos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6086.2398826666677</v>
      </c>
      <c r="Z37" s="32">
        <f t="array" aca="1" ref="Z37" ca="1">_xlfn.IFNA(SUM(((Z$3&gt;='Gastos com Pessoal'!$E$7:$E$506)*(Z$3&lt;='Gastos com Pessoal'!$F$7:$F$506)*OFFSET('Encargos e Benefícios'!$D$5,1,MATCH($B37,'Encargos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6329.6894779733339</v>
      </c>
      <c r="AA37" s="32">
        <f t="array" aca="1" ref="AA37" ca="1">_xlfn.IFNA(SUM(((AA$3&gt;='Gastos com Pessoal'!$E$7:$E$506)*(AA$3&lt;='Gastos com Pessoal'!$F$7:$F$506)*OFFSET('Encargos e Benefícios'!$D$5,1,MATCH($B37,'Encargos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6329.6894779733339</v>
      </c>
      <c r="AB37" s="32">
        <f t="array" aca="1" ref="AB37" ca="1">_xlfn.IFNA(SUM(((AB$3&gt;='Gastos com Pessoal'!$E$7:$E$506)*(AB$3&lt;='Gastos com Pessoal'!$F$7:$F$506)*OFFSET('Encargos e Benefícios'!$D$5,1,MATCH($B37,'Encargos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6329.6894779733339</v>
      </c>
      <c r="AC37" s="32">
        <f t="array" aca="1" ref="AC37" ca="1">_xlfn.IFNA(SUM(((AC$3&gt;='Gastos com Pessoal'!$E$7:$E$506)*(AC$3&lt;='Gastos com Pessoal'!$F$7:$F$506)*OFFSET('Encargos e Benefícios'!$D$5,1,MATCH($B37,'Encargos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6329.6894779733339</v>
      </c>
      <c r="AD37" s="32">
        <f t="array" aca="1" ref="AD37" ca="1">_xlfn.IFNA(SUM(((AD$3&gt;='Gastos com Pessoal'!$E$7:$E$506)*(AD$3&lt;='Gastos com Pessoal'!$F$7:$F$506)*OFFSET('Encargos e Benefícios'!$D$5,1,MATCH($B37,'Encargos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6329.6894779733339</v>
      </c>
      <c r="AE37" s="32">
        <f t="array" aca="1" ref="AE37" ca="1">_xlfn.IFNA(SUM(((AE$3&gt;='Gastos com Pessoal'!$E$7:$E$506)*(AE$3&lt;='Gastos com Pessoal'!$F$7:$F$506)*OFFSET('Encargos e Benefícios'!$D$5,1,MATCH($B37,'Encargos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6329.6894779733339</v>
      </c>
      <c r="AF37" s="32">
        <f t="array" aca="1" ref="AF37" ca="1">_xlfn.IFNA(SUM(((AF$3&gt;='Gastos com Pessoal'!$E$7:$E$506)*(AF$3&lt;='Gastos com Pessoal'!$F$7:$F$506)*OFFSET('Encargos e Benefícios'!$D$5,1,MATCH($B37,'Encargos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6329.6894779733339</v>
      </c>
      <c r="AG37" s="32">
        <f t="array" aca="1" ref="AG37" ca="1">_xlfn.IFNA(SUM(((AG$3&gt;='Gastos com Pessoal'!$E$7:$E$506)*(AG$3&lt;='Gastos com Pessoal'!$F$7:$F$506)*OFFSET('Encargos e Benefícios'!$D$5,1,MATCH($B37,'Encargos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6329.6894779733339</v>
      </c>
      <c r="AH37" s="32">
        <f t="array" aca="1" ref="AH37" ca="1">_xlfn.IFNA(SUM(((AH$3&gt;='Gastos com Pessoal'!$E$7:$E$506)*(AH$3&lt;='Gastos com Pessoal'!$F$7:$F$506)*OFFSET('Encargos e Benefícios'!$D$5,1,MATCH($B37,'Encargos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6329.6894779733339</v>
      </c>
      <c r="AI37" s="32">
        <f t="array" aca="1" ref="AI37" ca="1">_xlfn.IFNA(SUM(((AI$3&gt;='Gastos com Pessoal'!$E$7:$E$506)*(AI$3&lt;='Gastos com Pessoal'!$F$7:$F$506)*OFFSET('Encargos e Benefícios'!$D$5,1,MATCH($B37,'Encargos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6329.6894779733339</v>
      </c>
      <c r="AJ37" s="32">
        <f t="array" aca="1" ref="AJ37" ca="1">_xlfn.IFNA(SUM(((AJ$3&gt;='Gastos com Pessoal'!$E$7:$E$506)*(AJ$3&lt;='Gastos com Pessoal'!$F$7:$F$506)*OFFSET('Encargos e Benefícios'!$D$5,1,MATCH($B37,'Encargos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6329.6894779733339</v>
      </c>
      <c r="AK37" s="32">
        <f t="array" aca="1" ref="AK37" ca="1">_xlfn.IFNA(SUM(((AK$3&gt;='Gastos com Pessoal'!$E$7:$E$506)*(AK$3&lt;='Gastos com Pessoal'!$F$7:$F$506)*OFFSET('Encargos e Benefícios'!$D$5,1,MATCH($B37,'Encargos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6329.6894779733339</v>
      </c>
      <c r="AL37" s="32">
        <f t="array" aca="1" ref="AL37" ca="1">_xlfn.IFNA(SUM(((AL$3&gt;='Gastos com Pessoal'!$E$7:$E$506)*(AL$3&lt;='Gastos com Pessoal'!$F$7:$F$506)*OFFSET('Encargos e Benefícios'!$D$5,1,MATCH($B37,'Encargos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6582.877057092267</v>
      </c>
      <c r="AM37" s="32">
        <f t="array" aca="1" ref="AM37" ca="1">_xlfn.IFNA(SUM(((AM$3&gt;='Gastos com Pessoal'!$E$7:$E$506)*(AM$3&lt;='Gastos com Pessoal'!$F$7:$F$506)*OFFSET('Encargos e Benefícios'!$D$5,1,MATCH($B37,'Encargos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6582.877057092267</v>
      </c>
      <c r="AN37" s="32">
        <f t="array" aca="1" ref="AN37" ca="1">_xlfn.IFNA(SUM(((AN$3&gt;='Gastos com Pessoal'!$E$7:$E$506)*(AN$3&lt;='Gastos com Pessoal'!$F$7:$F$506)*OFFSET('Encargos e Benefícios'!$D$5,1,MATCH($B37,'Encargos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6582.877057092267</v>
      </c>
      <c r="AO37" s="32">
        <f t="array" aca="1" ref="AO37" ca="1">_xlfn.IFNA(SUM(((AO$3&gt;='Gastos com Pessoal'!$E$7:$E$506)*(AO$3&lt;='Gastos com Pessoal'!$F$7:$F$506)*OFFSET('Encargos e Benefícios'!$D$5,1,MATCH($B37,'Encargos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6582.877057092267</v>
      </c>
      <c r="AP37" s="32">
        <f t="array" aca="1" ref="AP37" ca="1">_xlfn.IFNA(SUM(((AP$3&gt;='Gastos com Pessoal'!$E$7:$E$506)*(AP$3&lt;='Gastos com Pessoal'!$F$7:$F$506)*OFFSET('Encargos e Benefícios'!$D$5,1,MATCH($B37,'Encargos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6582.877057092267</v>
      </c>
      <c r="AQ37" s="32">
        <f t="array" aca="1" ref="AQ37" ca="1">_xlfn.IFNA(SUM(((AQ$3&gt;='Gastos com Pessoal'!$E$7:$E$506)*(AQ$3&lt;='Gastos com Pessoal'!$F$7:$F$506)*OFFSET('Encargos e Benefícios'!$D$5,1,MATCH($B37,'Encargos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6582.877057092267</v>
      </c>
      <c r="AR37" s="32">
        <f t="array" aca="1" ref="AR37" ca="1">_xlfn.IFNA(SUM(((AR$3&gt;='Gastos com Pessoal'!$E$7:$E$506)*(AR$3&lt;='Gastos com Pessoal'!$F$7:$F$506)*OFFSET('Encargos e Benefícios'!$D$5,1,MATCH($B37,'Encargos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6582.877057092267</v>
      </c>
      <c r="AS37" s="32">
        <f t="array" aca="1" ref="AS37" ca="1">_xlfn.IFNA(SUM(((AS$3&gt;='Gastos com Pessoal'!$E$7:$E$506)*(AS$3&lt;='Gastos com Pessoal'!$F$7:$F$506)*OFFSET('Encargos e Benefícios'!$D$5,1,MATCH($B37,'Encargos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6582.877057092267</v>
      </c>
      <c r="AT37" s="32">
        <f t="array" aca="1" ref="AT37" ca="1">_xlfn.IFNA(SUM(((AT$3&gt;='Gastos com Pessoal'!$E$7:$E$506)*(AT$3&lt;='Gastos com Pessoal'!$F$7:$F$506)*OFFSET('Encargos e Benefícios'!$D$5,1,MATCH($B37,'Encargos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6582.877057092267</v>
      </c>
      <c r="AU37" s="32">
        <f t="array" aca="1" ref="AU37" ca="1">_xlfn.IFNA(SUM(((AU$3&gt;='Gastos com Pessoal'!$E$7:$E$506)*(AU$3&lt;='Gastos com Pessoal'!$F$7:$F$506)*OFFSET('Encargos e Benefícios'!$D$5,1,MATCH($B37,'Encargos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6582.877057092267</v>
      </c>
      <c r="AV37" s="32">
        <f t="array" aca="1" ref="AV37" ca="1">_xlfn.IFNA(SUM(((AV$3&gt;='Gastos com Pessoal'!$E$7:$E$506)*(AV$3&lt;='Gastos com Pessoal'!$F$7:$F$506)*OFFSET('Encargos e Benefícios'!$D$5,1,MATCH($B37,'Encargos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6582.877057092267</v>
      </c>
      <c r="AW37" s="32">
        <f t="array" aca="1" ref="AW37" ca="1">_xlfn.IFNA(SUM(((AW$3&gt;='Gastos com Pessoal'!$E$7:$E$506)*(AW$3&lt;='Gastos com Pessoal'!$F$7:$F$506)*OFFSET('Encargos e Benefícios'!$D$5,1,MATCH($B37,'Encargos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6582.877057092267</v>
      </c>
      <c r="AX37" s="32">
        <f t="array" aca="1" ref="AX37" ca="1">_xlfn.IFNA(SUM(((AX$3&gt;='Gastos com Pessoal'!$E$7:$E$506)*(AX$3&lt;='Gastos com Pessoal'!$F$7:$F$506)*OFFSET('Encargos e Benefícios'!$D$5,1,MATCH($B37,'Encargos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6846.1921393759576</v>
      </c>
      <c r="AY37" s="32">
        <f t="array" aca="1" ref="AY37" ca="1">_xlfn.IFNA(SUM(((AY$3&gt;='Gastos com Pessoal'!$E$7:$E$506)*(AY$3&lt;='Gastos com Pessoal'!$F$7:$F$506)*OFFSET('Encargos e Benefícios'!$D$5,1,MATCH($B37,'Encargos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6846.1921393759576</v>
      </c>
      <c r="AZ37" s="32">
        <f t="array" aca="1" ref="AZ37" ca="1">_xlfn.IFNA(SUM(((AZ$3&gt;='Gastos com Pessoal'!$E$7:$E$506)*(AZ$3&lt;='Gastos com Pessoal'!$F$7:$F$506)*OFFSET('Encargos e Benefícios'!$D$5,1,MATCH($B37,'Encargos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6846.1921393759576</v>
      </c>
      <c r="BA37" s="32">
        <f t="array" aca="1" ref="BA37" ca="1">_xlfn.IFNA(SUM(((BA$3&gt;='Gastos com Pessoal'!$E$7:$E$506)*(BA$3&lt;='Gastos com Pessoal'!$F$7:$F$506)*OFFSET('Encargos e Benefícios'!$D$5,1,MATCH($B37,'Encargos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6846.1921393759576</v>
      </c>
      <c r="BB37" s="32">
        <f t="array" aca="1" ref="BB37" ca="1">_xlfn.IFNA(SUM(((BB$3&gt;='Gastos com Pessoal'!$E$7:$E$506)*(BB$3&lt;='Gastos com Pessoal'!$F$7:$F$506)*OFFSET('Encargos e Benefícios'!$D$5,1,MATCH($B37,'Encargos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6846.1921393759576</v>
      </c>
      <c r="BC37" s="32">
        <f t="array" aca="1" ref="BC37" ca="1">_xlfn.IFNA(SUM(((BC$3&gt;='Gastos com Pessoal'!$E$7:$E$506)*(BC$3&lt;='Gastos com Pessoal'!$F$7:$F$506)*OFFSET('Encargos e Benefícios'!$D$5,1,MATCH($B37,'Encargos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6846.1921393759576</v>
      </c>
      <c r="BD37" s="32">
        <f t="array" aca="1" ref="BD37" ca="1">_xlfn.IFNA(SUM(((BD$3&gt;='Gastos com Pessoal'!$E$7:$E$506)*(BD$3&lt;='Gastos com Pessoal'!$F$7:$F$506)*OFFSET('Encargos e Benefícios'!$D$5,1,MATCH($B37,'Encargos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6846.1921393759576</v>
      </c>
      <c r="BE37" s="32">
        <f t="array" aca="1" ref="BE37" ca="1">_xlfn.IFNA(SUM(((BE$3&gt;='Gastos com Pessoal'!$E$7:$E$506)*(BE$3&lt;='Gastos com Pessoal'!$F$7:$F$506)*OFFSET('Encargos e Benefícios'!$D$5,1,MATCH($B37,'Encargos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6846.1921393759576</v>
      </c>
      <c r="BF37" s="32">
        <f t="array" aca="1" ref="BF37" ca="1">_xlfn.IFNA(SUM(((BF$3&gt;='Gastos com Pessoal'!$E$7:$E$506)*(BF$3&lt;='Gastos com Pessoal'!$F$7:$F$506)*OFFSET('Encargos e Benefícios'!$D$5,1,MATCH($B37,'Encargos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6846.1921393759576</v>
      </c>
      <c r="BG37" s="32">
        <f t="array" aca="1" ref="BG37" ca="1">_xlfn.IFNA(SUM(((BG$3&gt;='Gastos com Pessoal'!$E$7:$E$506)*(BG$3&lt;='Gastos com Pessoal'!$F$7:$F$506)*OFFSET('Encargos e Benefícios'!$D$5,1,MATCH($B37,'Encargos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6846.1921393759576</v>
      </c>
      <c r="BH37" s="32">
        <f t="array" aca="1" ref="BH37" ca="1">_xlfn.IFNA(SUM(((BH$3&gt;='Gastos com Pessoal'!$E$7:$E$506)*(BH$3&lt;='Gastos com Pessoal'!$F$7:$F$506)*OFFSET('Encargos e Benefícios'!$D$5,1,MATCH($B37,'Encargos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6846.1921393759576</v>
      </c>
      <c r="BI37" s="32">
        <f t="array" aca="1" ref="BI37" ca="1">_xlfn.IFNA(SUM(((BI$3&gt;='Gastos com Pessoal'!$E$7:$E$506)*(BI$3&lt;='Gastos com Pessoal'!$F$7:$F$506)*OFFSET('Encargos e Benefícios'!$D$5,1,MATCH($B37,'Encargos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6846.1921393759576</v>
      </c>
      <c r="BJ37" s="32">
        <f t="array" aca="1" ref="BJ37" ca="1">_xlfn.IFNA(SUM(((BJ$3&gt;='Gastos com Pessoal'!$E$7:$E$506)*(BJ$3&lt;='Gastos com Pessoal'!$F$7:$F$506)*OFFSET('Encargos e Benefícios'!$D$5,1,MATCH($B37,'Encargos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7120.0398249509954</v>
      </c>
      <c r="BK37" s="72">
        <f t="shared" ca="1" si="16"/>
        <v>379537.91779913835</v>
      </c>
      <c r="BL37" s="77">
        <f t="shared" ca="1" si="17"/>
        <v>5.4813889902491182E-3</v>
      </c>
    </row>
    <row r="38" spans="1:64" s="50" customFormat="1" ht="23.25" customHeight="1" x14ac:dyDescent="0.2">
      <c r="A38" s="19" t="s">
        <v>144</v>
      </c>
      <c r="B38" s="12" t="s">
        <v>145</v>
      </c>
      <c r="C38" s="32">
        <f t="array" aca="1" ref="C38" ca="1">_xlfn.IFNA(SUM(((C$3&gt;='Gastos com Pessoal'!$E$7:$E$506)*(C$3&lt;='Gastos com Pessoal'!$F$7:$F$506)*OFFSET('Encargos e Benefícios'!$D$5,1,MATCH($B38,'Encargos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6124.4966666666678</v>
      </c>
      <c r="D38" s="32">
        <f t="array" aca="1" ref="D38" ca="1">_xlfn.IFNA(SUM(((D$3&gt;='Gastos com Pessoal'!$E$7:$E$506)*(D$3&lt;='Gastos com Pessoal'!$F$7:$F$506)*OFFSET('Encargos e Benefícios'!$D$5,1,MATCH($B38,'Encargos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9541.5550000000021</v>
      </c>
      <c r="E38" s="32">
        <f t="array" aca="1" ref="E38" ca="1">_xlfn.IFNA(SUM(((E$3&gt;='Gastos com Pessoal'!$E$7:$E$506)*(E$3&lt;='Gastos com Pessoal'!$F$7:$F$506)*OFFSET('Encargos e Benefícios'!$D$5,1,MATCH($B38,'Encargos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9541.5550000000021</v>
      </c>
      <c r="F38" s="32">
        <f t="array" aca="1" ref="F38" ca="1">_xlfn.IFNA(SUM(((F$3&gt;='Gastos com Pessoal'!$E$7:$E$506)*(F$3&lt;='Gastos com Pessoal'!$F$7:$F$506)*OFFSET('Encargos e Benefícios'!$D$5,1,MATCH($B38,'Encargos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9541.5550000000021</v>
      </c>
      <c r="G38" s="32">
        <f t="array" aca="1" ref="G38" ca="1">_xlfn.IFNA(SUM(((G$3&gt;='Gastos com Pessoal'!$E$7:$E$506)*(G$3&lt;='Gastos com Pessoal'!$F$7:$F$506)*OFFSET('Encargos e Benefícios'!$D$5,1,MATCH($B38,'Encargos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9541.5550000000021</v>
      </c>
      <c r="H38" s="32">
        <f t="array" aca="1" ref="H38" ca="1">_xlfn.IFNA(SUM(((H$3&gt;='Gastos com Pessoal'!$E$7:$E$506)*(H$3&lt;='Gastos com Pessoal'!$F$7:$F$506)*OFFSET('Encargos e Benefícios'!$D$5,1,MATCH($B38,'Encargos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9541.5550000000021</v>
      </c>
      <c r="I38" s="32">
        <f t="array" aca="1" ref="I38" ca="1">_xlfn.IFNA(SUM(((I$3&gt;='Gastos com Pessoal'!$E$7:$E$506)*(I$3&lt;='Gastos com Pessoal'!$F$7:$F$506)*OFFSET('Encargos e Benefícios'!$D$5,1,MATCH($B38,'Encargos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9541.5550000000021</v>
      </c>
      <c r="J38" s="32">
        <f t="array" aca="1" ref="J38" ca="1">_xlfn.IFNA(SUM(((J$3&gt;='Gastos com Pessoal'!$E$7:$E$506)*(J$3&lt;='Gastos com Pessoal'!$F$7:$F$506)*OFFSET('Encargos e Benefícios'!$D$5,1,MATCH($B38,'Encargos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9541.5550000000021</v>
      </c>
      <c r="K38" s="32">
        <f t="array" aca="1" ref="K38" ca="1">_xlfn.IFNA(SUM(((K$3&gt;='Gastos com Pessoal'!$E$7:$E$506)*(K$3&lt;='Gastos com Pessoal'!$F$7:$F$506)*OFFSET('Encargos e Benefícios'!$D$5,1,MATCH($B38,'Encargos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9541.5550000000021</v>
      </c>
      <c r="L38" s="32">
        <f t="array" aca="1" ref="L38" ca="1">_xlfn.IFNA(SUM(((L$3&gt;='Gastos com Pessoal'!$E$7:$E$506)*(L$3&lt;='Gastos com Pessoal'!$F$7:$F$506)*OFFSET('Encargos e Benefícios'!$D$5,1,MATCH($B38,'Encargos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9541.5550000000021</v>
      </c>
      <c r="M38" s="32">
        <f t="array" aca="1" ref="M38" ca="1">_xlfn.IFNA(SUM(((M$3&gt;='Gastos com Pessoal'!$E$7:$E$506)*(M$3&lt;='Gastos com Pessoal'!$F$7:$F$506)*OFFSET('Encargos e Benefícios'!$D$5,1,MATCH($B38,'Encargos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9541.5550000000021</v>
      </c>
      <c r="N38" s="32">
        <f t="array" aca="1" ref="N38" ca="1">_xlfn.IFNA(SUM(((N$3&gt;='Gastos com Pessoal'!$E$7:$E$506)*(N$3&lt;='Gastos com Pessoal'!$F$7:$F$506)*OFFSET('Encargos e Benefícios'!$D$5,1,MATCH($B38,'Encargos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9923.2171999999991</v>
      </c>
      <c r="O38" s="32">
        <f t="array" aca="1" ref="O38" ca="1">_xlfn.IFNA(SUM(((O$3&gt;='Gastos com Pessoal'!$E$7:$E$506)*(O$3&lt;='Gastos com Pessoal'!$F$7:$F$506)*OFFSET('Encargos e Benefícios'!$D$5,1,MATCH($B38,'Encargos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9923.2171999999991</v>
      </c>
      <c r="P38" s="32">
        <f t="array" aca="1" ref="P38" ca="1">_xlfn.IFNA(SUM(((P$3&gt;='Gastos com Pessoal'!$E$7:$E$506)*(P$3&lt;='Gastos com Pessoal'!$F$7:$F$506)*OFFSET('Encargos e Benefícios'!$D$5,1,MATCH($B38,'Encargos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9923.2171999999991</v>
      </c>
      <c r="Q38" s="32">
        <f t="array" aca="1" ref="Q38" ca="1">_xlfn.IFNA(SUM(((Q$3&gt;='Gastos com Pessoal'!$E$7:$E$506)*(Q$3&lt;='Gastos com Pessoal'!$F$7:$F$506)*OFFSET('Encargos e Benefícios'!$D$5,1,MATCH($B38,'Encargos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9923.2171999999991</v>
      </c>
      <c r="R38" s="32">
        <f t="array" aca="1" ref="R38" ca="1">_xlfn.IFNA(SUM(((R$3&gt;='Gastos com Pessoal'!$E$7:$E$506)*(R$3&lt;='Gastos com Pessoal'!$F$7:$F$506)*OFFSET('Encargos e Benefícios'!$D$5,1,MATCH($B38,'Encargos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9923.2171999999991</v>
      </c>
      <c r="S38" s="32">
        <f t="array" aca="1" ref="S38" ca="1">_xlfn.IFNA(SUM(((S$3&gt;='Gastos com Pessoal'!$E$7:$E$506)*(S$3&lt;='Gastos com Pessoal'!$F$7:$F$506)*OFFSET('Encargos e Benefícios'!$D$5,1,MATCH($B38,'Encargos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9923.2171999999991</v>
      </c>
      <c r="T38" s="32">
        <f t="array" aca="1" ref="T38" ca="1">_xlfn.IFNA(SUM(((T$3&gt;='Gastos com Pessoal'!$E$7:$E$506)*(T$3&lt;='Gastos com Pessoal'!$F$7:$F$506)*OFFSET('Encargos e Benefícios'!$D$5,1,MATCH($B38,'Encargos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9923.2171999999991</v>
      </c>
      <c r="U38" s="32">
        <f t="array" aca="1" ref="U38" ca="1">_xlfn.IFNA(SUM(((U$3&gt;='Gastos com Pessoal'!$E$7:$E$506)*(U$3&lt;='Gastos com Pessoal'!$F$7:$F$506)*OFFSET('Encargos e Benefícios'!$D$5,1,MATCH($B38,'Encargos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9923.2171999999991</v>
      </c>
      <c r="V38" s="32">
        <f t="array" aca="1" ref="V38" ca="1">_xlfn.IFNA(SUM(((V$3&gt;='Gastos com Pessoal'!$E$7:$E$506)*(V$3&lt;='Gastos com Pessoal'!$F$7:$F$506)*OFFSET('Encargos e Benefícios'!$D$5,1,MATCH($B38,'Encargos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9923.2171999999991</v>
      </c>
      <c r="W38" s="32">
        <f t="array" aca="1" ref="W38" ca="1">_xlfn.IFNA(SUM(((W$3&gt;='Gastos com Pessoal'!$E$7:$E$506)*(W$3&lt;='Gastos com Pessoal'!$F$7:$F$506)*OFFSET('Encargos e Benefícios'!$D$5,1,MATCH($B38,'Encargos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9923.2171999999991</v>
      </c>
      <c r="X38" s="32">
        <f t="array" aca="1" ref="X38" ca="1">_xlfn.IFNA(SUM(((X$3&gt;='Gastos com Pessoal'!$E$7:$E$506)*(X$3&lt;='Gastos com Pessoal'!$F$7:$F$506)*OFFSET('Encargos e Benefícios'!$D$5,1,MATCH($B38,'Encargos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9923.2171999999991</v>
      </c>
      <c r="Y38" s="32">
        <f t="array" aca="1" ref="Y38" ca="1">_xlfn.IFNA(SUM(((Y$3&gt;='Gastos com Pessoal'!$E$7:$E$506)*(Y$3&lt;='Gastos com Pessoal'!$F$7:$F$506)*OFFSET('Encargos e Benefícios'!$D$5,1,MATCH($B38,'Encargos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9923.2171999999991</v>
      </c>
      <c r="Z38" s="32">
        <f t="array" aca="1" ref="Z38" ca="1">_xlfn.IFNA(SUM(((Z$3&gt;='Gastos com Pessoal'!$E$7:$E$506)*(Z$3&lt;='Gastos com Pessoal'!$F$7:$F$506)*OFFSET('Encargos e Benefícios'!$D$5,1,MATCH($B38,'Encargos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10320.145888000003</v>
      </c>
      <c r="AA38" s="32">
        <f t="array" aca="1" ref="AA38" ca="1">_xlfn.IFNA(SUM(((AA$3&gt;='Gastos com Pessoal'!$E$7:$E$506)*(AA$3&lt;='Gastos com Pessoal'!$F$7:$F$506)*OFFSET('Encargos e Benefícios'!$D$5,1,MATCH($B38,'Encargos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10320.145888000003</v>
      </c>
      <c r="AB38" s="32">
        <f t="array" aca="1" ref="AB38" ca="1">_xlfn.IFNA(SUM(((AB$3&gt;='Gastos com Pessoal'!$E$7:$E$506)*(AB$3&lt;='Gastos com Pessoal'!$F$7:$F$506)*OFFSET('Encargos e Benefícios'!$D$5,1,MATCH($B38,'Encargos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10320.145888000003</v>
      </c>
      <c r="AC38" s="32">
        <f t="array" aca="1" ref="AC38" ca="1">_xlfn.IFNA(SUM(((AC$3&gt;='Gastos com Pessoal'!$E$7:$E$506)*(AC$3&lt;='Gastos com Pessoal'!$F$7:$F$506)*OFFSET('Encargos e Benefícios'!$D$5,1,MATCH($B38,'Encargos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10320.145888000003</v>
      </c>
      <c r="AD38" s="32">
        <f t="array" aca="1" ref="AD38" ca="1">_xlfn.IFNA(SUM(((AD$3&gt;='Gastos com Pessoal'!$E$7:$E$506)*(AD$3&lt;='Gastos com Pessoal'!$F$7:$F$506)*OFFSET('Encargos e Benefícios'!$D$5,1,MATCH($B38,'Encargos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10320.145888000003</v>
      </c>
      <c r="AE38" s="32">
        <f t="array" aca="1" ref="AE38" ca="1">_xlfn.IFNA(SUM(((AE$3&gt;='Gastos com Pessoal'!$E$7:$E$506)*(AE$3&lt;='Gastos com Pessoal'!$F$7:$F$506)*OFFSET('Encargos e Benefícios'!$D$5,1,MATCH($B38,'Encargos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10320.145888000003</v>
      </c>
      <c r="AF38" s="32">
        <f t="array" aca="1" ref="AF38" ca="1">_xlfn.IFNA(SUM(((AF$3&gt;='Gastos com Pessoal'!$E$7:$E$506)*(AF$3&lt;='Gastos com Pessoal'!$F$7:$F$506)*OFFSET('Encargos e Benefícios'!$D$5,1,MATCH($B38,'Encargos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10320.145888000003</v>
      </c>
      <c r="AG38" s="32">
        <f t="array" aca="1" ref="AG38" ca="1">_xlfn.IFNA(SUM(((AG$3&gt;='Gastos com Pessoal'!$E$7:$E$506)*(AG$3&lt;='Gastos com Pessoal'!$F$7:$F$506)*OFFSET('Encargos e Benefícios'!$D$5,1,MATCH($B38,'Encargos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10320.145888000003</v>
      </c>
      <c r="AH38" s="32">
        <f t="array" aca="1" ref="AH38" ca="1">_xlfn.IFNA(SUM(((AH$3&gt;='Gastos com Pessoal'!$E$7:$E$506)*(AH$3&lt;='Gastos com Pessoal'!$F$7:$F$506)*OFFSET('Encargos e Benefícios'!$D$5,1,MATCH($B38,'Encargos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10320.145888000003</v>
      </c>
      <c r="AI38" s="32">
        <f t="array" aca="1" ref="AI38" ca="1">_xlfn.IFNA(SUM(((AI$3&gt;='Gastos com Pessoal'!$E$7:$E$506)*(AI$3&lt;='Gastos com Pessoal'!$F$7:$F$506)*OFFSET('Encargos e Benefícios'!$D$5,1,MATCH($B38,'Encargos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10320.145888000003</v>
      </c>
      <c r="AJ38" s="32">
        <f t="array" aca="1" ref="AJ38" ca="1">_xlfn.IFNA(SUM(((AJ$3&gt;='Gastos com Pessoal'!$E$7:$E$506)*(AJ$3&lt;='Gastos com Pessoal'!$F$7:$F$506)*OFFSET('Encargos e Benefícios'!$D$5,1,MATCH($B38,'Encargos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10320.145888000003</v>
      </c>
      <c r="AK38" s="32">
        <f t="array" aca="1" ref="AK38" ca="1">_xlfn.IFNA(SUM(((AK$3&gt;='Gastos com Pessoal'!$E$7:$E$506)*(AK$3&lt;='Gastos com Pessoal'!$F$7:$F$506)*OFFSET('Encargos e Benefícios'!$D$5,1,MATCH($B38,'Encargos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10320.145888000003</v>
      </c>
      <c r="AL38" s="32">
        <f t="array" aca="1" ref="AL38" ca="1">_xlfn.IFNA(SUM(((AL$3&gt;='Gastos com Pessoal'!$E$7:$E$506)*(AL$3&lt;='Gastos com Pessoal'!$F$7:$F$506)*OFFSET('Encargos e Benefícios'!$D$5,1,MATCH($B38,'Encargos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10732.951723520004</v>
      </c>
      <c r="AM38" s="32">
        <f t="array" aca="1" ref="AM38" ca="1">_xlfn.IFNA(SUM(((AM$3&gt;='Gastos com Pessoal'!$E$7:$E$506)*(AM$3&lt;='Gastos com Pessoal'!$F$7:$F$506)*OFFSET('Encargos e Benefícios'!$D$5,1,MATCH($B38,'Encargos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10732.951723520004</v>
      </c>
      <c r="AN38" s="32">
        <f t="array" aca="1" ref="AN38" ca="1">_xlfn.IFNA(SUM(((AN$3&gt;='Gastos com Pessoal'!$E$7:$E$506)*(AN$3&lt;='Gastos com Pessoal'!$F$7:$F$506)*OFFSET('Encargos e Benefícios'!$D$5,1,MATCH($B38,'Encargos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10732.951723520004</v>
      </c>
      <c r="AO38" s="32">
        <f t="array" aca="1" ref="AO38" ca="1">_xlfn.IFNA(SUM(((AO$3&gt;='Gastos com Pessoal'!$E$7:$E$506)*(AO$3&lt;='Gastos com Pessoal'!$F$7:$F$506)*OFFSET('Encargos e Benefícios'!$D$5,1,MATCH($B38,'Encargos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10732.951723520004</v>
      </c>
      <c r="AP38" s="32">
        <f t="array" aca="1" ref="AP38" ca="1">_xlfn.IFNA(SUM(((AP$3&gt;='Gastos com Pessoal'!$E$7:$E$506)*(AP$3&lt;='Gastos com Pessoal'!$F$7:$F$506)*OFFSET('Encargos e Benefícios'!$D$5,1,MATCH($B38,'Encargos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10732.951723520004</v>
      </c>
      <c r="AQ38" s="32">
        <f t="array" aca="1" ref="AQ38" ca="1">_xlfn.IFNA(SUM(((AQ$3&gt;='Gastos com Pessoal'!$E$7:$E$506)*(AQ$3&lt;='Gastos com Pessoal'!$F$7:$F$506)*OFFSET('Encargos e Benefícios'!$D$5,1,MATCH($B38,'Encargos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10732.951723520004</v>
      </c>
      <c r="AR38" s="32">
        <f t="array" aca="1" ref="AR38" ca="1">_xlfn.IFNA(SUM(((AR$3&gt;='Gastos com Pessoal'!$E$7:$E$506)*(AR$3&lt;='Gastos com Pessoal'!$F$7:$F$506)*OFFSET('Encargos e Benefícios'!$D$5,1,MATCH($B38,'Encargos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10732.951723520004</v>
      </c>
      <c r="AS38" s="32">
        <f t="array" aca="1" ref="AS38" ca="1">_xlfn.IFNA(SUM(((AS$3&gt;='Gastos com Pessoal'!$E$7:$E$506)*(AS$3&lt;='Gastos com Pessoal'!$F$7:$F$506)*OFFSET('Encargos e Benefícios'!$D$5,1,MATCH($B38,'Encargos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10732.951723520004</v>
      </c>
      <c r="AT38" s="32">
        <f t="array" aca="1" ref="AT38" ca="1">_xlfn.IFNA(SUM(((AT$3&gt;='Gastos com Pessoal'!$E$7:$E$506)*(AT$3&lt;='Gastos com Pessoal'!$F$7:$F$506)*OFFSET('Encargos e Benefícios'!$D$5,1,MATCH($B38,'Encargos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10732.951723520004</v>
      </c>
      <c r="AU38" s="32">
        <f t="array" aca="1" ref="AU38" ca="1">_xlfn.IFNA(SUM(((AU$3&gt;='Gastos com Pessoal'!$E$7:$E$506)*(AU$3&lt;='Gastos com Pessoal'!$F$7:$F$506)*OFFSET('Encargos e Benefícios'!$D$5,1,MATCH($B38,'Encargos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10732.951723520004</v>
      </c>
      <c r="AV38" s="32">
        <f t="array" aca="1" ref="AV38" ca="1">_xlfn.IFNA(SUM(((AV$3&gt;='Gastos com Pessoal'!$E$7:$E$506)*(AV$3&lt;='Gastos com Pessoal'!$F$7:$F$506)*OFFSET('Encargos e Benefícios'!$D$5,1,MATCH($B38,'Encargos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10732.951723520004</v>
      </c>
      <c r="AW38" s="32">
        <f t="array" aca="1" ref="AW38" ca="1">_xlfn.IFNA(SUM(((AW$3&gt;='Gastos com Pessoal'!$E$7:$E$506)*(AW$3&lt;='Gastos com Pessoal'!$F$7:$F$506)*OFFSET('Encargos e Benefícios'!$D$5,1,MATCH($B38,'Encargos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10732.951723520004</v>
      </c>
      <c r="AX38" s="32">
        <f t="array" aca="1" ref="AX38" ca="1">_xlfn.IFNA(SUM(((AX$3&gt;='Gastos com Pessoal'!$E$7:$E$506)*(AX$3&lt;='Gastos com Pessoal'!$F$7:$F$506)*OFFSET('Encargos e Benefícios'!$D$5,1,MATCH($B38,'Encargos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11162.269792460804</v>
      </c>
      <c r="AY38" s="32">
        <f t="array" aca="1" ref="AY38" ca="1">_xlfn.IFNA(SUM(((AY$3&gt;='Gastos com Pessoal'!$E$7:$E$506)*(AY$3&lt;='Gastos com Pessoal'!$F$7:$F$506)*OFFSET('Encargos e Benefícios'!$D$5,1,MATCH($B38,'Encargos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11162.269792460804</v>
      </c>
      <c r="AZ38" s="32">
        <f t="array" aca="1" ref="AZ38" ca="1">_xlfn.IFNA(SUM(((AZ$3&gt;='Gastos com Pessoal'!$E$7:$E$506)*(AZ$3&lt;='Gastos com Pessoal'!$F$7:$F$506)*OFFSET('Encargos e Benefícios'!$D$5,1,MATCH($B38,'Encargos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11162.269792460804</v>
      </c>
      <c r="BA38" s="32">
        <f t="array" aca="1" ref="BA38" ca="1">_xlfn.IFNA(SUM(((BA$3&gt;='Gastos com Pessoal'!$E$7:$E$506)*(BA$3&lt;='Gastos com Pessoal'!$F$7:$F$506)*OFFSET('Encargos e Benefícios'!$D$5,1,MATCH($B38,'Encargos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11162.269792460804</v>
      </c>
      <c r="BB38" s="32">
        <f t="array" aca="1" ref="BB38" ca="1">_xlfn.IFNA(SUM(((BB$3&gt;='Gastos com Pessoal'!$E$7:$E$506)*(BB$3&lt;='Gastos com Pessoal'!$F$7:$F$506)*OFFSET('Encargos e Benefícios'!$D$5,1,MATCH($B38,'Encargos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11162.269792460804</v>
      </c>
      <c r="BC38" s="32">
        <f t="array" aca="1" ref="BC38" ca="1">_xlfn.IFNA(SUM(((BC$3&gt;='Gastos com Pessoal'!$E$7:$E$506)*(BC$3&lt;='Gastos com Pessoal'!$F$7:$F$506)*OFFSET('Encargos e Benefícios'!$D$5,1,MATCH($B38,'Encargos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11162.269792460804</v>
      </c>
      <c r="BD38" s="32">
        <f t="array" aca="1" ref="BD38" ca="1">_xlfn.IFNA(SUM(((BD$3&gt;='Gastos com Pessoal'!$E$7:$E$506)*(BD$3&lt;='Gastos com Pessoal'!$F$7:$F$506)*OFFSET('Encargos e Benefícios'!$D$5,1,MATCH($B38,'Encargos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11162.269792460804</v>
      </c>
      <c r="BE38" s="32">
        <f t="array" aca="1" ref="BE38" ca="1">_xlfn.IFNA(SUM(((BE$3&gt;='Gastos com Pessoal'!$E$7:$E$506)*(BE$3&lt;='Gastos com Pessoal'!$F$7:$F$506)*OFFSET('Encargos e Benefícios'!$D$5,1,MATCH($B38,'Encargos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11162.269792460804</v>
      </c>
      <c r="BF38" s="32">
        <f t="array" aca="1" ref="BF38" ca="1">_xlfn.IFNA(SUM(((BF$3&gt;='Gastos com Pessoal'!$E$7:$E$506)*(BF$3&lt;='Gastos com Pessoal'!$F$7:$F$506)*OFFSET('Encargos e Benefícios'!$D$5,1,MATCH($B38,'Encargos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11162.269792460804</v>
      </c>
      <c r="BG38" s="32">
        <f t="array" aca="1" ref="BG38" ca="1">_xlfn.IFNA(SUM(((BG$3&gt;='Gastos com Pessoal'!$E$7:$E$506)*(BG$3&lt;='Gastos com Pessoal'!$F$7:$F$506)*OFFSET('Encargos e Benefícios'!$D$5,1,MATCH($B38,'Encargos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11162.269792460804</v>
      </c>
      <c r="BH38" s="32">
        <f t="array" aca="1" ref="BH38" ca="1">_xlfn.IFNA(SUM(((BH$3&gt;='Gastos com Pessoal'!$E$7:$E$506)*(BH$3&lt;='Gastos com Pessoal'!$F$7:$F$506)*OFFSET('Encargos e Benefícios'!$D$5,1,MATCH($B38,'Encargos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11162.269792460804</v>
      </c>
      <c r="BI38" s="32">
        <f t="array" aca="1" ref="BI38" ca="1">_xlfn.IFNA(SUM(((BI$3&gt;='Gastos com Pessoal'!$E$7:$E$506)*(BI$3&lt;='Gastos com Pessoal'!$F$7:$F$506)*OFFSET('Encargos e Benefícios'!$D$5,1,MATCH($B38,'Encargos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11162.269792460804</v>
      </c>
      <c r="BJ38" s="32">
        <f t="array" aca="1" ref="BJ38" ca="1">_xlfn.IFNA(SUM(((BJ$3&gt;='Gastos com Pessoal'!$E$7:$E$506)*(BJ$3&lt;='Gastos com Pessoal'!$F$7:$F$506)*OFFSET('Encargos e Benefícios'!$D$5,1,MATCH($B38,'Encargos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11608.760584159236</v>
      </c>
      <c r="BK38" s="72">
        <f t="shared" ca="1" si="16"/>
        <v>618811.82249859616</v>
      </c>
      <c r="BL38" s="77">
        <f t="shared" ca="1" si="17"/>
        <v>8.9370472667105339E-3</v>
      </c>
    </row>
    <row r="39" spans="1:64" s="50" customFormat="1" ht="23.25" customHeight="1" x14ac:dyDescent="0.2">
      <c r="A39" s="19" t="s">
        <v>146</v>
      </c>
      <c r="B39" s="12" t="s">
        <v>147</v>
      </c>
      <c r="C39" s="32">
        <f t="array" aca="1" ref="C39" ca="1">_xlfn.IFNA(SUM(((C$3&gt;='Gastos com Pessoal'!$E$7:$E$506)*(C$3&lt;='Gastos com Pessoal'!$F$7:$F$506)*OFFSET('Encargos e Benefícios'!$D$5,1,MATCH($B39,'Encargos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
+_xlfn.IFNA(SUM(((C$3&gt;='Gastos com Pessoal'!$E$513:$E$522)*(C$3&lt;='Gastos com Pessoal'!$F$513:$F$522)*OFFSET('Encargos e Benefícios'!$D$511,1,MATCH($B39,'Encargos e Benefícios'!$E$511:$AB$511,0),10,1)
*(IF('Gastos com Pessoal'!$G$513:$G$522&lt;=C$3,('Gastos com Pessoal'!$H$513:$H$522)+1,1))
*(IF('Gastos com Pessoal'!$M$513:$M$522&lt;=C$3,('Gastos com Pessoal'!$N$513:$N$522)+1,1))
*(IF('Gastos com Pessoal'!$S$513:$S$522&lt;=C$3,('Gastos com Pessoal'!$T$513:$T$522)+1,1))
*(IF('Gastos com Pessoal'!$Y$513:$Y$522&lt;=C$3,('Gastos com Pessoal'!$Z$513:$Z$522)+1,1))
*(IF('Gastos com Pessoal'!$AE$513:$AE$522&lt;=C$3,('Gastos com Pessoal'!$AF$513:$AF$522)+1,1)))),0)</f>
        <v>6124.4966666666678</v>
      </c>
      <c r="D39" s="32">
        <f t="array" aca="1" ref="D39" ca="1">_xlfn.IFNA(SUM(((D$3&gt;='Gastos com Pessoal'!$E$7:$E$506)*(D$3&lt;='Gastos com Pessoal'!$F$7:$F$506)*OFFSET('Encargos e Benefícios'!$D$5,1,MATCH($B39,'Encargos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
+_xlfn.IFNA(SUM(((D$3&gt;='Gastos com Pessoal'!$E$513:$E$522)*(D$3&lt;='Gastos com Pessoal'!$F$513:$F$522)*OFFSET('Encargos e Benefícios'!$D$511,1,MATCH($B39,'Encargos e Benefícios'!$E$511:$AB$511,0),10,1)
*(IF('Gastos com Pessoal'!$G$513:$G$522&lt;=D$3,('Gastos com Pessoal'!$H$513:$H$522)+1,1))
*(IF('Gastos com Pessoal'!$M$513:$M$522&lt;=D$3,('Gastos com Pessoal'!$N$513:$N$522)+1,1))
*(IF('Gastos com Pessoal'!$S$513:$S$522&lt;=D$3,('Gastos com Pessoal'!$T$513:$T$522)+1,1))
*(IF('Gastos com Pessoal'!$Y$513:$Y$522&lt;=D$3,('Gastos com Pessoal'!$Z$513:$Z$522)+1,1))
*(IF('Gastos com Pessoal'!$AE$513:$AE$522&lt;=D$3,('Gastos com Pessoal'!$AF$513:$AF$522)+1,1)))),0)</f>
        <v>9624.888333333336</v>
      </c>
      <c r="E39" s="32">
        <f t="array" aca="1" ref="E39" ca="1">_xlfn.IFNA(SUM(((E$3&gt;='Gastos com Pessoal'!$E$7:$E$506)*(E$3&lt;='Gastos com Pessoal'!$F$7:$F$506)*OFFSET('Encargos e Benefícios'!$D$5,1,MATCH($B39,'Encargos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
+_xlfn.IFNA(SUM(((E$3&gt;='Gastos com Pessoal'!$E$513:$E$522)*(E$3&lt;='Gastos com Pessoal'!$F$513:$F$522)*OFFSET('Encargos e Benefícios'!$D$511,1,MATCH($B39,'Encargos e Benefícios'!$E$511:$AB$511,0),10,1)
*(IF('Gastos com Pessoal'!$G$513:$G$522&lt;=E$3,('Gastos com Pessoal'!$H$513:$H$522)+1,1))
*(IF('Gastos com Pessoal'!$M$513:$M$522&lt;=E$3,('Gastos com Pessoal'!$N$513:$N$522)+1,1))
*(IF('Gastos com Pessoal'!$S$513:$S$522&lt;=E$3,('Gastos com Pessoal'!$T$513:$T$522)+1,1))
*(IF('Gastos com Pessoal'!$Y$513:$Y$522&lt;=E$3,('Gastos com Pessoal'!$Z$513:$Z$522)+1,1))
*(IF('Gastos com Pessoal'!$AE$513:$AE$522&lt;=E$3,('Gastos com Pessoal'!$AF$513:$AF$522)+1,1)))),0)</f>
        <v>9624.888333333336</v>
      </c>
      <c r="F39" s="32">
        <f t="array" aca="1" ref="F39" ca="1">_xlfn.IFNA(SUM(((F$3&gt;='Gastos com Pessoal'!$E$7:$E$506)*(F$3&lt;='Gastos com Pessoal'!$F$7:$F$506)*OFFSET('Encargos e Benefícios'!$D$5,1,MATCH($B39,'Encargos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
+_xlfn.IFNA(SUM(((F$3&gt;='Gastos com Pessoal'!$E$513:$E$522)*(F$3&lt;='Gastos com Pessoal'!$F$513:$F$522)*OFFSET('Encargos e Benefícios'!$D$511,1,MATCH($B39,'Encargos e Benefícios'!$E$511:$AB$511,0),10,1)
*(IF('Gastos com Pessoal'!$G$513:$G$522&lt;=F$3,('Gastos com Pessoal'!$H$513:$H$522)+1,1))
*(IF('Gastos com Pessoal'!$M$513:$M$522&lt;=F$3,('Gastos com Pessoal'!$N$513:$N$522)+1,1))
*(IF('Gastos com Pessoal'!$S$513:$S$522&lt;=F$3,('Gastos com Pessoal'!$T$513:$T$522)+1,1))
*(IF('Gastos com Pessoal'!$Y$513:$Y$522&lt;=F$3,('Gastos com Pessoal'!$Z$513:$Z$522)+1,1))
*(IF('Gastos com Pessoal'!$AE$513:$AE$522&lt;=F$3,('Gastos com Pessoal'!$AF$513:$AF$522)+1,1)))),0)</f>
        <v>9624.888333333336</v>
      </c>
      <c r="G39" s="32">
        <f t="array" aca="1" ref="G39" ca="1">_xlfn.IFNA(SUM(((G$3&gt;='Gastos com Pessoal'!$E$7:$E$506)*(G$3&lt;='Gastos com Pessoal'!$F$7:$F$506)*OFFSET('Encargos e Benefícios'!$D$5,1,MATCH($B39,'Encargos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
+_xlfn.IFNA(SUM(((G$3&gt;='Gastos com Pessoal'!$E$513:$E$522)*(G$3&lt;='Gastos com Pessoal'!$F$513:$F$522)*OFFSET('Encargos e Benefícios'!$D$511,1,MATCH($B39,'Encargos e Benefícios'!$E$511:$AB$511,0),10,1)
*(IF('Gastos com Pessoal'!$G$513:$G$522&lt;=G$3,('Gastos com Pessoal'!$H$513:$H$522)+1,1))
*(IF('Gastos com Pessoal'!$M$513:$M$522&lt;=G$3,('Gastos com Pessoal'!$N$513:$N$522)+1,1))
*(IF('Gastos com Pessoal'!$S$513:$S$522&lt;=G$3,('Gastos com Pessoal'!$T$513:$T$522)+1,1))
*(IF('Gastos com Pessoal'!$Y$513:$Y$522&lt;=G$3,('Gastos com Pessoal'!$Z$513:$Z$522)+1,1))
*(IF('Gastos com Pessoal'!$AE$513:$AE$522&lt;=G$3,('Gastos com Pessoal'!$AF$513:$AF$522)+1,1)))),0)</f>
        <v>9624.888333333336</v>
      </c>
      <c r="H39" s="32">
        <f t="array" aca="1" ref="H39" ca="1">_xlfn.IFNA(SUM(((H$3&gt;='Gastos com Pessoal'!$E$7:$E$506)*(H$3&lt;='Gastos com Pessoal'!$F$7:$F$506)*OFFSET('Encargos e Benefícios'!$D$5,1,MATCH($B39,'Encargos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
+_xlfn.IFNA(SUM(((H$3&gt;='Gastos com Pessoal'!$E$513:$E$522)*(H$3&lt;='Gastos com Pessoal'!$F$513:$F$522)*OFFSET('Encargos e Benefícios'!$D$511,1,MATCH($B39,'Encargos e Benefícios'!$E$511:$AB$511,0),10,1)
*(IF('Gastos com Pessoal'!$G$513:$G$522&lt;=H$3,('Gastos com Pessoal'!$H$513:$H$522)+1,1))
*(IF('Gastos com Pessoal'!$M$513:$M$522&lt;=H$3,('Gastos com Pessoal'!$N$513:$N$522)+1,1))
*(IF('Gastos com Pessoal'!$S$513:$S$522&lt;=H$3,('Gastos com Pessoal'!$T$513:$T$522)+1,1))
*(IF('Gastos com Pessoal'!$Y$513:$Y$522&lt;=H$3,('Gastos com Pessoal'!$Z$513:$Z$522)+1,1))
*(IF('Gastos com Pessoal'!$AE$513:$AE$522&lt;=H$3,('Gastos com Pessoal'!$AF$513:$AF$522)+1,1)))),0)</f>
        <v>9624.888333333336</v>
      </c>
      <c r="I39" s="32">
        <f t="array" aca="1" ref="I39" ca="1">_xlfn.IFNA(SUM(((I$3&gt;='Gastos com Pessoal'!$E$7:$E$506)*(I$3&lt;='Gastos com Pessoal'!$F$7:$F$506)*OFFSET('Encargos e Benefícios'!$D$5,1,MATCH($B39,'Encargos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
+_xlfn.IFNA(SUM(((I$3&gt;='Gastos com Pessoal'!$E$513:$E$522)*(I$3&lt;='Gastos com Pessoal'!$F$513:$F$522)*OFFSET('Encargos e Benefícios'!$D$511,1,MATCH($B39,'Encargos e Benefícios'!$E$511:$AB$511,0),10,1)
*(IF('Gastos com Pessoal'!$G$513:$G$522&lt;=I$3,('Gastos com Pessoal'!$H$513:$H$522)+1,1))
*(IF('Gastos com Pessoal'!$M$513:$M$522&lt;=I$3,('Gastos com Pessoal'!$N$513:$N$522)+1,1))
*(IF('Gastos com Pessoal'!$S$513:$S$522&lt;=I$3,('Gastos com Pessoal'!$T$513:$T$522)+1,1))
*(IF('Gastos com Pessoal'!$Y$513:$Y$522&lt;=I$3,('Gastos com Pessoal'!$Z$513:$Z$522)+1,1))
*(IF('Gastos com Pessoal'!$AE$513:$AE$522&lt;=I$3,('Gastos com Pessoal'!$AF$513:$AF$522)+1,1)))),0)</f>
        <v>9624.888333333336</v>
      </c>
      <c r="J39" s="32">
        <f t="array" aca="1" ref="J39" ca="1">_xlfn.IFNA(SUM(((J$3&gt;='Gastos com Pessoal'!$E$7:$E$506)*(J$3&lt;='Gastos com Pessoal'!$F$7:$F$506)*OFFSET('Encargos e Benefícios'!$D$5,1,MATCH($B39,'Encargos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
+_xlfn.IFNA(SUM(((J$3&gt;='Gastos com Pessoal'!$E$513:$E$522)*(J$3&lt;='Gastos com Pessoal'!$F$513:$F$522)*OFFSET('Encargos e Benefícios'!$D$511,1,MATCH($B39,'Encargos e Benefícios'!$E$511:$AB$511,0),10,1)
*(IF('Gastos com Pessoal'!$G$513:$G$522&lt;=J$3,('Gastos com Pessoal'!$H$513:$H$522)+1,1))
*(IF('Gastos com Pessoal'!$M$513:$M$522&lt;=J$3,('Gastos com Pessoal'!$N$513:$N$522)+1,1))
*(IF('Gastos com Pessoal'!$S$513:$S$522&lt;=J$3,('Gastos com Pessoal'!$T$513:$T$522)+1,1))
*(IF('Gastos com Pessoal'!$Y$513:$Y$522&lt;=J$3,('Gastos com Pessoal'!$Z$513:$Z$522)+1,1))
*(IF('Gastos com Pessoal'!$AE$513:$AE$522&lt;=J$3,('Gastos com Pessoal'!$AF$513:$AF$522)+1,1)))),0)</f>
        <v>9624.888333333336</v>
      </c>
      <c r="K39" s="32">
        <f t="array" aca="1" ref="K39" ca="1">_xlfn.IFNA(SUM(((K$3&gt;='Gastos com Pessoal'!$E$7:$E$506)*(K$3&lt;='Gastos com Pessoal'!$F$7:$F$506)*OFFSET('Encargos e Benefícios'!$D$5,1,MATCH($B39,'Encargos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
+_xlfn.IFNA(SUM(((K$3&gt;='Gastos com Pessoal'!$E$513:$E$522)*(K$3&lt;='Gastos com Pessoal'!$F$513:$F$522)*OFFSET('Encargos e Benefícios'!$D$511,1,MATCH($B39,'Encargos e Benefícios'!$E$511:$AB$511,0),10,1)
*(IF('Gastos com Pessoal'!$G$513:$G$522&lt;=K$3,('Gastos com Pessoal'!$H$513:$H$522)+1,1))
*(IF('Gastos com Pessoal'!$M$513:$M$522&lt;=K$3,('Gastos com Pessoal'!$N$513:$N$522)+1,1))
*(IF('Gastos com Pessoal'!$S$513:$S$522&lt;=K$3,('Gastos com Pessoal'!$T$513:$T$522)+1,1))
*(IF('Gastos com Pessoal'!$Y$513:$Y$522&lt;=K$3,('Gastos com Pessoal'!$Z$513:$Z$522)+1,1))
*(IF('Gastos com Pessoal'!$AE$513:$AE$522&lt;=K$3,('Gastos com Pessoal'!$AF$513:$AF$522)+1,1)))),0)</f>
        <v>9624.888333333336</v>
      </c>
      <c r="L39" s="32">
        <f t="array" aca="1" ref="L39" ca="1">_xlfn.IFNA(SUM(((L$3&gt;='Gastos com Pessoal'!$E$7:$E$506)*(L$3&lt;='Gastos com Pessoal'!$F$7:$F$506)*OFFSET('Encargos e Benefícios'!$D$5,1,MATCH($B39,'Encargos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
+_xlfn.IFNA(SUM(((L$3&gt;='Gastos com Pessoal'!$E$513:$E$522)*(L$3&lt;='Gastos com Pessoal'!$F$513:$F$522)*OFFSET('Encargos e Benefícios'!$D$511,1,MATCH($B39,'Encargos e Benefícios'!$E$511:$AB$511,0),10,1)
*(IF('Gastos com Pessoal'!$G$513:$G$522&lt;=L$3,('Gastos com Pessoal'!$H$513:$H$522)+1,1))
*(IF('Gastos com Pessoal'!$M$513:$M$522&lt;=L$3,('Gastos com Pessoal'!$N$513:$N$522)+1,1))
*(IF('Gastos com Pessoal'!$S$513:$S$522&lt;=L$3,('Gastos com Pessoal'!$T$513:$T$522)+1,1))
*(IF('Gastos com Pessoal'!$Y$513:$Y$522&lt;=L$3,('Gastos com Pessoal'!$Z$513:$Z$522)+1,1))
*(IF('Gastos com Pessoal'!$AE$513:$AE$522&lt;=L$3,('Gastos com Pessoal'!$AF$513:$AF$522)+1,1)))),0)</f>
        <v>9624.888333333336</v>
      </c>
      <c r="M39" s="32">
        <f t="array" aca="1" ref="M39" ca="1">_xlfn.IFNA(SUM(((M$3&gt;='Gastos com Pessoal'!$E$7:$E$506)*(M$3&lt;='Gastos com Pessoal'!$F$7:$F$506)*OFFSET('Encargos e Benefícios'!$D$5,1,MATCH($B39,'Encargos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
+_xlfn.IFNA(SUM(((M$3&gt;='Gastos com Pessoal'!$E$513:$E$522)*(M$3&lt;='Gastos com Pessoal'!$F$513:$F$522)*OFFSET('Encargos e Benefícios'!$D$511,1,MATCH($B39,'Encargos e Benefícios'!$E$511:$AB$511,0),10,1)
*(IF('Gastos com Pessoal'!$G$513:$G$522&lt;=M$3,('Gastos com Pessoal'!$H$513:$H$522)+1,1))
*(IF('Gastos com Pessoal'!$M$513:$M$522&lt;=M$3,('Gastos com Pessoal'!$N$513:$N$522)+1,1))
*(IF('Gastos com Pessoal'!$S$513:$S$522&lt;=M$3,('Gastos com Pessoal'!$T$513:$T$522)+1,1))
*(IF('Gastos com Pessoal'!$Y$513:$Y$522&lt;=M$3,('Gastos com Pessoal'!$Z$513:$Z$522)+1,1))
*(IF('Gastos com Pessoal'!$AE$513:$AE$522&lt;=M$3,('Gastos com Pessoal'!$AF$513:$AF$522)+1,1)))),0)</f>
        <v>9624.888333333336</v>
      </c>
      <c r="N39" s="32">
        <f t="array" aca="1" ref="N39" ca="1">_xlfn.IFNA(SUM(((N$3&gt;='Gastos com Pessoal'!$E$7:$E$506)*(N$3&lt;='Gastos com Pessoal'!$F$7:$F$506)*OFFSET('Encargos e Benefícios'!$D$5,1,MATCH($B39,'Encargos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
+_xlfn.IFNA(SUM(((N$3&gt;='Gastos com Pessoal'!$E$513:$E$522)*(N$3&lt;='Gastos com Pessoal'!$F$513:$F$522)*OFFSET('Encargos e Benefícios'!$D$511,1,MATCH($B39,'Encargos e Benefícios'!$E$511:$AB$511,0),10,1)
*(IF('Gastos com Pessoal'!$G$513:$G$522&lt;=N$3,('Gastos com Pessoal'!$H$513:$H$522)+1,1))
*(IF('Gastos com Pessoal'!$M$513:$M$522&lt;=N$3,('Gastos com Pessoal'!$N$513:$N$522)+1,1))
*(IF('Gastos com Pessoal'!$S$513:$S$522&lt;=N$3,('Gastos com Pessoal'!$T$513:$T$522)+1,1))
*(IF('Gastos com Pessoal'!$Y$513:$Y$522&lt;=N$3,('Gastos com Pessoal'!$Z$513:$Z$522)+1,1))
*(IF('Gastos com Pessoal'!$AE$513:$AE$522&lt;=N$3,('Gastos com Pessoal'!$AF$513:$AF$522)+1,1)))),0)</f>
        <v>10010.717199999999</v>
      </c>
      <c r="O39" s="32">
        <f ca="1">(D39-C39)*1.04</f>
        <v>3640.4073333333349</v>
      </c>
      <c r="P39" s="32"/>
      <c r="Q39" s="32"/>
      <c r="R39" s="32"/>
      <c r="S39" s="32"/>
      <c r="T39" s="32"/>
      <c r="U39" s="32"/>
      <c r="V39" s="32"/>
      <c r="W39" s="32"/>
      <c r="X39" s="32"/>
      <c r="Y39" s="32">
        <v>0</v>
      </c>
      <c r="Z39" s="32">
        <v>0</v>
      </c>
      <c r="AA39" s="32">
        <v>0</v>
      </c>
      <c r="AB39" s="32">
        <v>0</v>
      </c>
      <c r="AC39" s="32">
        <v>0</v>
      </c>
      <c r="AD39" s="32">
        <v>0</v>
      </c>
      <c r="AE39" s="32">
        <v>0</v>
      </c>
      <c r="AF39" s="32">
        <v>0</v>
      </c>
      <c r="AG39" s="32">
        <v>0</v>
      </c>
      <c r="AH39" s="32">
        <v>0</v>
      </c>
      <c r="AI39" s="32">
        <v>0</v>
      </c>
      <c r="AJ39" s="32">
        <v>0</v>
      </c>
      <c r="AK39" s="32">
        <v>0</v>
      </c>
      <c r="AL39" s="32">
        <v>0</v>
      </c>
      <c r="AM39" s="32">
        <v>0</v>
      </c>
      <c r="AN39" s="32">
        <v>0</v>
      </c>
      <c r="AO39" s="32">
        <v>0</v>
      </c>
      <c r="AP39" s="32">
        <v>0</v>
      </c>
      <c r="AQ39" s="32">
        <v>0</v>
      </c>
      <c r="AR39" s="32">
        <v>0</v>
      </c>
      <c r="AS39" s="32">
        <v>0</v>
      </c>
      <c r="AT39" s="32">
        <v>0</v>
      </c>
      <c r="AU39" s="32">
        <v>0</v>
      </c>
      <c r="AV39" s="32">
        <v>0</v>
      </c>
      <c r="AW39" s="32">
        <v>0</v>
      </c>
      <c r="AX39" s="32">
        <v>0</v>
      </c>
      <c r="AY39" s="32">
        <v>0</v>
      </c>
      <c r="AZ39" s="32">
        <v>0</v>
      </c>
      <c r="BA39" s="32">
        <v>0</v>
      </c>
      <c r="BB39" s="32">
        <v>0</v>
      </c>
      <c r="BC39" s="32">
        <v>0</v>
      </c>
      <c r="BD39" s="32">
        <v>0</v>
      </c>
      <c r="BE39" s="32">
        <v>0</v>
      </c>
      <c r="BF39" s="32">
        <v>0</v>
      </c>
      <c r="BG39" s="32">
        <v>0</v>
      </c>
      <c r="BH39" s="32">
        <v>0</v>
      </c>
      <c r="BI39" s="32">
        <v>0</v>
      </c>
      <c r="BJ39" s="32">
        <v>0</v>
      </c>
      <c r="BK39" s="72">
        <f t="shared" ca="1" si="16"/>
        <v>116024.50453333337</v>
      </c>
      <c r="BL39" s="77">
        <f t="shared" ca="1" si="17"/>
        <v>1.6756571923986201E-3</v>
      </c>
    </row>
    <row r="40" spans="1:64" s="50" customFormat="1" ht="23.25" customHeight="1" x14ac:dyDescent="0.2">
      <c r="A40" s="19" t="s">
        <v>148</v>
      </c>
      <c r="B40" s="12" t="s">
        <v>149</v>
      </c>
      <c r="C40" s="32">
        <f t="array" aca="1" ref="C40" ca="1">_xlfn.IFNA(SUM(((C$3&gt;='Gastos com Pessoal'!$E$7:$E$506)*(C$3&lt;='Gastos com Pessoal'!$F$7:$F$506)*OFFSET('Encargos e Benefícios'!$D$5,1,MATCH($B40,'Encargos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2041.4988888888888</v>
      </c>
      <c r="D40" s="32">
        <f t="array" aca="1" ref="D40" ca="1">_xlfn.IFNA(SUM(((D$3&gt;='Gastos com Pessoal'!$E$7:$E$506)*(D$3&lt;='Gastos com Pessoal'!$F$7:$F$506)*OFFSET('Encargos e Benefícios'!$D$5,1,MATCH($B40,'Encargos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3180.5183333333334</v>
      </c>
      <c r="E40" s="32">
        <f t="array" aca="1" ref="E40" ca="1">_xlfn.IFNA(SUM(((E$3&gt;='Gastos com Pessoal'!$E$7:$E$506)*(E$3&lt;='Gastos com Pessoal'!$F$7:$F$506)*OFFSET('Encargos e Benefícios'!$D$5,1,MATCH($B40,'Encargos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3180.5183333333334</v>
      </c>
      <c r="F40" s="32">
        <f t="array" aca="1" ref="F40" ca="1">_xlfn.IFNA(SUM(((F$3&gt;='Gastos com Pessoal'!$E$7:$E$506)*(F$3&lt;='Gastos com Pessoal'!$F$7:$F$506)*OFFSET('Encargos e Benefícios'!$D$5,1,MATCH($B40,'Encargos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3180.5183333333334</v>
      </c>
      <c r="G40" s="32">
        <f t="array" aca="1" ref="G40" ca="1">_xlfn.IFNA(SUM(((G$3&gt;='Gastos com Pessoal'!$E$7:$E$506)*(G$3&lt;='Gastos com Pessoal'!$F$7:$F$506)*OFFSET('Encargos e Benefícios'!$D$5,1,MATCH($B40,'Encargos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3180.5183333333334</v>
      </c>
      <c r="H40" s="32">
        <f t="array" aca="1" ref="H40" ca="1">_xlfn.IFNA(SUM(((H$3&gt;='Gastos com Pessoal'!$E$7:$E$506)*(H$3&lt;='Gastos com Pessoal'!$F$7:$F$506)*OFFSET('Encargos e Benefícios'!$D$5,1,MATCH($B40,'Encargos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3180.5183333333334</v>
      </c>
      <c r="I40" s="32">
        <f t="array" aca="1" ref="I40" ca="1">_xlfn.IFNA(SUM(((I$3&gt;='Gastos com Pessoal'!$E$7:$E$506)*(I$3&lt;='Gastos com Pessoal'!$F$7:$F$506)*OFFSET('Encargos e Benefícios'!$D$5,1,MATCH($B40,'Encargos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3180.5183333333334</v>
      </c>
      <c r="J40" s="32">
        <f t="array" aca="1" ref="J40" ca="1">_xlfn.IFNA(SUM(((J$3&gt;='Gastos com Pessoal'!$E$7:$E$506)*(J$3&lt;='Gastos com Pessoal'!$F$7:$F$506)*OFFSET('Encargos e Benefícios'!$D$5,1,MATCH($B40,'Encargos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3180.5183333333334</v>
      </c>
      <c r="K40" s="32">
        <f t="array" aca="1" ref="K40" ca="1">_xlfn.IFNA(SUM(((K$3&gt;='Gastos com Pessoal'!$E$7:$E$506)*(K$3&lt;='Gastos com Pessoal'!$F$7:$F$506)*OFFSET('Encargos e Benefícios'!$D$5,1,MATCH($B40,'Encargos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3180.5183333333334</v>
      </c>
      <c r="L40" s="32">
        <f t="array" aca="1" ref="L40" ca="1">_xlfn.IFNA(SUM(((L$3&gt;='Gastos com Pessoal'!$E$7:$E$506)*(L$3&lt;='Gastos com Pessoal'!$F$7:$F$506)*OFFSET('Encargos e Benefícios'!$D$5,1,MATCH($B40,'Encargos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3180.5183333333334</v>
      </c>
      <c r="M40" s="32">
        <f t="array" aca="1" ref="M40" ca="1">_xlfn.IFNA(SUM(((M$3&gt;='Gastos com Pessoal'!$E$7:$E$506)*(M$3&lt;='Gastos com Pessoal'!$F$7:$F$506)*OFFSET('Encargos e Benefícios'!$D$5,1,MATCH($B40,'Encargos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3180.5183333333334</v>
      </c>
      <c r="N40" s="32">
        <f t="array" aca="1" ref="N40" ca="1">_xlfn.IFNA(SUM(((N$3&gt;='Gastos com Pessoal'!$E$7:$E$506)*(N$3&lt;='Gastos com Pessoal'!$F$7:$F$506)*OFFSET('Encargos e Benefícios'!$D$5,1,MATCH($B40,'Encargos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3307.7390666666656</v>
      </c>
      <c r="O40" s="32">
        <f t="array" aca="1" ref="O40" ca="1">_xlfn.IFNA(SUM(((O$3&gt;='Gastos com Pessoal'!$E$7:$E$506)*(O$3&lt;='Gastos com Pessoal'!$F$7:$F$506)*OFFSET('Encargos e Benefícios'!$D$5,1,MATCH($B40,'Encargos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3307.7390666666656</v>
      </c>
      <c r="P40" s="32">
        <f t="array" aca="1" ref="P40" ca="1">_xlfn.IFNA(SUM(((P$3&gt;='Gastos com Pessoal'!$E$7:$E$506)*(P$3&lt;='Gastos com Pessoal'!$F$7:$F$506)*OFFSET('Encargos e Benefícios'!$D$5,1,MATCH($B40,'Encargos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3307.7390666666656</v>
      </c>
      <c r="Q40" s="32">
        <f t="array" aca="1" ref="Q40" ca="1">_xlfn.IFNA(SUM(((Q$3&gt;='Gastos com Pessoal'!$E$7:$E$506)*(Q$3&lt;='Gastos com Pessoal'!$F$7:$F$506)*OFFSET('Encargos e Benefícios'!$D$5,1,MATCH($B40,'Encargos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3307.7390666666656</v>
      </c>
      <c r="R40" s="32">
        <f t="array" aca="1" ref="R40" ca="1">_xlfn.IFNA(SUM(((R$3&gt;='Gastos com Pessoal'!$E$7:$E$506)*(R$3&lt;='Gastos com Pessoal'!$F$7:$F$506)*OFFSET('Encargos e Benefícios'!$D$5,1,MATCH($B40,'Encargos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3307.7390666666656</v>
      </c>
      <c r="S40" s="32">
        <f t="array" aca="1" ref="S40" ca="1">_xlfn.IFNA(SUM(((S$3&gt;='Gastos com Pessoal'!$E$7:$E$506)*(S$3&lt;='Gastos com Pessoal'!$F$7:$F$506)*OFFSET('Encargos e Benefícios'!$D$5,1,MATCH($B40,'Encargos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3307.7390666666656</v>
      </c>
      <c r="T40" s="32">
        <f t="array" aca="1" ref="T40" ca="1">_xlfn.IFNA(SUM(((T$3&gt;='Gastos com Pessoal'!$E$7:$E$506)*(T$3&lt;='Gastos com Pessoal'!$F$7:$F$506)*OFFSET('Encargos e Benefícios'!$D$5,1,MATCH($B40,'Encargos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3307.7390666666656</v>
      </c>
      <c r="U40" s="32">
        <f t="array" aca="1" ref="U40" ca="1">_xlfn.IFNA(SUM(((U$3&gt;='Gastos com Pessoal'!$E$7:$E$506)*(U$3&lt;='Gastos com Pessoal'!$F$7:$F$506)*OFFSET('Encargos e Benefícios'!$D$5,1,MATCH($B40,'Encargos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3307.7390666666656</v>
      </c>
      <c r="V40" s="32">
        <f t="array" aca="1" ref="V40" ca="1">_xlfn.IFNA(SUM(((V$3&gt;='Gastos com Pessoal'!$E$7:$E$506)*(V$3&lt;='Gastos com Pessoal'!$F$7:$F$506)*OFFSET('Encargos e Benefícios'!$D$5,1,MATCH($B40,'Encargos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3307.7390666666656</v>
      </c>
      <c r="W40" s="32">
        <f t="array" aca="1" ref="W40" ca="1">_xlfn.IFNA(SUM(((W$3&gt;='Gastos com Pessoal'!$E$7:$E$506)*(W$3&lt;='Gastos com Pessoal'!$F$7:$F$506)*OFFSET('Encargos e Benefícios'!$D$5,1,MATCH($B40,'Encargos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3307.7390666666656</v>
      </c>
      <c r="X40" s="32">
        <f t="array" aca="1" ref="X40" ca="1">_xlfn.IFNA(SUM(((X$3&gt;='Gastos com Pessoal'!$E$7:$E$506)*(X$3&lt;='Gastos com Pessoal'!$F$7:$F$506)*OFFSET('Encargos e Benefícios'!$D$5,1,MATCH($B40,'Encargos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3307.7390666666656</v>
      </c>
      <c r="Y40" s="32">
        <f t="array" aca="1" ref="Y40" ca="1">_xlfn.IFNA(SUM(((Y$3&gt;='Gastos com Pessoal'!$E$7:$E$506)*(Y$3&lt;='Gastos com Pessoal'!$F$7:$F$506)*OFFSET('Encargos e Benefícios'!$D$5,1,MATCH($B40,'Encargos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3307.7390666666656</v>
      </c>
      <c r="Z40" s="32">
        <f t="array" aca="1" ref="Z40" ca="1">_xlfn.IFNA(SUM(((Z$3&gt;='Gastos com Pessoal'!$E$7:$E$506)*(Z$3&lt;='Gastos com Pessoal'!$F$7:$F$506)*OFFSET('Encargos e Benefícios'!$D$5,1,MATCH($B40,'Encargos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3440.0486293333338</v>
      </c>
      <c r="AA40" s="32">
        <f t="array" aca="1" ref="AA40" ca="1">_xlfn.IFNA(SUM(((AA$3&gt;='Gastos com Pessoal'!$E$7:$E$506)*(AA$3&lt;='Gastos com Pessoal'!$F$7:$F$506)*OFFSET('Encargos e Benefícios'!$D$5,1,MATCH($B40,'Encargos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3440.0486293333338</v>
      </c>
      <c r="AB40" s="32">
        <f t="array" aca="1" ref="AB40" ca="1">_xlfn.IFNA(SUM(((AB$3&gt;='Gastos com Pessoal'!$E$7:$E$506)*(AB$3&lt;='Gastos com Pessoal'!$F$7:$F$506)*OFFSET('Encargos e Benefícios'!$D$5,1,MATCH($B40,'Encargos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3440.0486293333338</v>
      </c>
      <c r="AC40" s="32">
        <f t="array" aca="1" ref="AC40" ca="1">_xlfn.IFNA(SUM(((AC$3&gt;='Gastos com Pessoal'!$E$7:$E$506)*(AC$3&lt;='Gastos com Pessoal'!$F$7:$F$506)*OFFSET('Encargos e Benefícios'!$D$5,1,MATCH($B40,'Encargos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3440.0486293333338</v>
      </c>
      <c r="AD40" s="32">
        <f t="array" aca="1" ref="AD40" ca="1">_xlfn.IFNA(SUM(((AD$3&gt;='Gastos com Pessoal'!$E$7:$E$506)*(AD$3&lt;='Gastos com Pessoal'!$F$7:$F$506)*OFFSET('Encargos e Benefícios'!$D$5,1,MATCH($B40,'Encargos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3440.0486293333338</v>
      </c>
      <c r="AE40" s="32">
        <f t="array" aca="1" ref="AE40" ca="1">_xlfn.IFNA(SUM(((AE$3&gt;='Gastos com Pessoal'!$E$7:$E$506)*(AE$3&lt;='Gastos com Pessoal'!$F$7:$F$506)*OFFSET('Encargos e Benefícios'!$D$5,1,MATCH($B40,'Encargos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3440.0486293333338</v>
      </c>
      <c r="AF40" s="32">
        <f t="array" aca="1" ref="AF40" ca="1">_xlfn.IFNA(SUM(((AF$3&gt;='Gastos com Pessoal'!$E$7:$E$506)*(AF$3&lt;='Gastos com Pessoal'!$F$7:$F$506)*OFFSET('Encargos e Benefícios'!$D$5,1,MATCH($B40,'Encargos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3440.0486293333338</v>
      </c>
      <c r="AG40" s="32">
        <f t="array" aca="1" ref="AG40" ca="1">_xlfn.IFNA(SUM(((AG$3&gt;='Gastos com Pessoal'!$E$7:$E$506)*(AG$3&lt;='Gastos com Pessoal'!$F$7:$F$506)*OFFSET('Encargos e Benefícios'!$D$5,1,MATCH($B40,'Encargos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3440.0486293333338</v>
      </c>
      <c r="AH40" s="32">
        <f t="array" aca="1" ref="AH40" ca="1">_xlfn.IFNA(SUM(((AH$3&gt;='Gastos com Pessoal'!$E$7:$E$506)*(AH$3&lt;='Gastos com Pessoal'!$F$7:$F$506)*OFFSET('Encargos e Benefícios'!$D$5,1,MATCH($B40,'Encargos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3440.0486293333338</v>
      </c>
      <c r="AI40" s="32">
        <f t="array" aca="1" ref="AI40" ca="1">_xlfn.IFNA(SUM(((AI$3&gt;='Gastos com Pessoal'!$E$7:$E$506)*(AI$3&lt;='Gastos com Pessoal'!$F$7:$F$506)*OFFSET('Encargos e Benefícios'!$D$5,1,MATCH($B40,'Encargos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3440.0486293333338</v>
      </c>
      <c r="AJ40" s="32">
        <f t="array" aca="1" ref="AJ40" ca="1">_xlfn.IFNA(SUM(((AJ$3&gt;='Gastos com Pessoal'!$E$7:$E$506)*(AJ$3&lt;='Gastos com Pessoal'!$F$7:$F$506)*OFFSET('Encargos e Benefícios'!$D$5,1,MATCH($B40,'Encargos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3440.0486293333338</v>
      </c>
      <c r="AK40" s="32">
        <f t="array" aca="1" ref="AK40" ca="1">_xlfn.IFNA(SUM(((AK$3&gt;='Gastos com Pessoal'!$E$7:$E$506)*(AK$3&lt;='Gastos com Pessoal'!$F$7:$F$506)*OFFSET('Encargos e Benefícios'!$D$5,1,MATCH($B40,'Encargos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3440.0486293333338</v>
      </c>
      <c r="AL40" s="32">
        <f t="array" aca="1" ref="AL40" ca="1">_xlfn.IFNA(SUM(((AL$3&gt;='Gastos com Pessoal'!$E$7:$E$506)*(AL$3&lt;='Gastos com Pessoal'!$F$7:$F$506)*OFFSET('Encargos e Benefícios'!$D$5,1,MATCH($B40,'Encargos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3577.6505745066675</v>
      </c>
      <c r="AM40" s="32">
        <f t="array" aca="1" ref="AM40" ca="1">_xlfn.IFNA(SUM(((AM$3&gt;='Gastos com Pessoal'!$E$7:$E$506)*(AM$3&lt;='Gastos com Pessoal'!$F$7:$F$506)*OFFSET('Encargos e Benefícios'!$D$5,1,MATCH($B40,'Encargos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3577.6505745066675</v>
      </c>
      <c r="AN40" s="32">
        <f t="array" aca="1" ref="AN40" ca="1">_xlfn.IFNA(SUM(((AN$3&gt;='Gastos com Pessoal'!$E$7:$E$506)*(AN$3&lt;='Gastos com Pessoal'!$F$7:$F$506)*OFFSET('Encargos e Benefícios'!$D$5,1,MATCH($B40,'Encargos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3577.6505745066675</v>
      </c>
      <c r="AO40" s="32">
        <f t="array" aca="1" ref="AO40" ca="1">_xlfn.IFNA(SUM(((AO$3&gt;='Gastos com Pessoal'!$E$7:$E$506)*(AO$3&lt;='Gastos com Pessoal'!$F$7:$F$506)*OFFSET('Encargos e Benefícios'!$D$5,1,MATCH($B40,'Encargos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3577.6505745066675</v>
      </c>
      <c r="AP40" s="32">
        <f t="array" aca="1" ref="AP40" ca="1">_xlfn.IFNA(SUM(((AP$3&gt;='Gastos com Pessoal'!$E$7:$E$506)*(AP$3&lt;='Gastos com Pessoal'!$F$7:$F$506)*OFFSET('Encargos e Benefícios'!$D$5,1,MATCH($B40,'Encargos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3577.6505745066675</v>
      </c>
      <c r="AQ40" s="32">
        <f t="array" aca="1" ref="AQ40" ca="1">_xlfn.IFNA(SUM(((AQ$3&gt;='Gastos com Pessoal'!$E$7:$E$506)*(AQ$3&lt;='Gastos com Pessoal'!$F$7:$F$506)*OFFSET('Encargos e Benefícios'!$D$5,1,MATCH($B40,'Encargos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3577.6505745066675</v>
      </c>
      <c r="AR40" s="32">
        <f t="array" aca="1" ref="AR40" ca="1">_xlfn.IFNA(SUM(((AR$3&gt;='Gastos com Pessoal'!$E$7:$E$506)*(AR$3&lt;='Gastos com Pessoal'!$F$7:$F$506)*OFFSET('Encargos e Benefícios'!$D$5,1,MATCH($B40,'Encargos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3577.6505745066675</v>
      </c>
      <c r="AS40" s="32">
        <f t="array" aca="1" ref="AS40" ca="1">_xlfn.IFNA(SUM(((AS$3&gt;='Gastos com Pessoal'!$E$7:$E$506)*(AS$3&lt;='Gastos com Pessoal'!$F$7:$F$506)*OFFSET('Encargos e Benefícios'!$D$5,1,MATCH($B40,'Encargos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3577.6505745066675</v>
      </c>
      <c r="AT40" s="32">
        <f t="array" aca="1" ref="AT40" ca="1">_xlfn.IFNA(SUM(((AT$3&gt;='Gastos com Pessoal'!$E$7:$E$506)*(AT$3&lt;='Gastos com Pessoal'!$F$7:$F$506)*OFFSET('Encargos e Benefícios'!$D$5,1,MATCH($B40,'Encargos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3577.6505745066675</v>
      </c>
      <c r="AU40" s="32">
        <f t="array" aca="1" ref="AU40" ca="1">_xlfn.IFNA(SUM(((AU$3&gt;='Gastos com Pessoal'!$E$7:$E$506)*(AU$3&lt;='Gastos com Pessoal'!$F$7:$F$506)*OFFSET('Encargos e Benefícios'!$D$5,1,MATCH($B40,'Encargos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3577.6505745066675</v>
      </c>
      <c r="AV40" s="32">
        <f t="array" aca="1" ref="AV40" ca="1">_xlfn.IFNA(SUM(((AV$3&gt;='Gastos com Pessoal'!$E$7:$E$506)*(AV$3&lt;='Gastos com Pessoal'!$F$7:$F$506)*OFFSET('Encargos e Benefícios'!$D$5,1,MATCH($B40,'Encargos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3577.6505745066675</v>
      </c>
      <c r="AW40" s="32">
        <f t="array" aca="1" ref="AW40" ca="1">_xlfn.IFNA(SUM(((AW$3&gt;='Gastos com Pessoal'!$E$7:$E$506)*(AW$3&lt;='Gastos com Pessoal'!$F$7:$F$506)*OFFSET('Encargos e Benefícios'!$D$5,1,MATCH($B40,'Encargos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3577.6505745066675</v>
      </c>
      <c r="AX40" s="32">
        <f t="array" aca="1" ref="AX40" ca="1">_xlfn.IFNA(SUM(((AX$3&gt;='Gastos com Pessoal'!$E$7:$E$506)*(AX$3&lt;='Gastos com Pessoal'!$F$7:$F$506)*OFFSET('Encargos e Benefícios'!$D$5,1,MATCH($B40,'Encargos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3720.7565974869335</v>
      </c>
      <c r="AY40" s="32">
        <f t="array" aca="1" ref="AY40" ca="1">_xlfn.IFNA(SUM(((AY$3&gt;='Gastos com Pessoal'!$E$7:$E$506)*(AY$3&lt;='Gastos com Pessoal'!$F$7:$F$506)*OFFSET('Encargos e Benefícios'!$D$5,1,MATCH($B40,'Encargos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3720.7565974869335</v>
      </c>
      <c r="AZ40" s="32">
        <f t="array" aca="1" ref="AZ40" ca="1">_xlfn.IFNA(SUM(((AZ$3&gt;='Gastos com Pessoal'!$E$7:$E$506)*(AZ$3&lt;='Gastos com Pessoal'!$F$7:$F$506)*OFFSET('Encargos e Benefícios'!$D$5,1,MATCH($B40,'Encargos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3720.7565974869335</v>
      </c>
      <c r="BA40" s="32">
        <f t="array" aca="1" ref="BA40" ca="1">_xlfn.IFNA(SUM(((BA$3&gt;='Gastos com Pessoal'!$E$7:$E$506)*(BA$3&lt;='Gastos com Pessoal'!$F$7:$F$506)*OFFSET('Encargos e Benefícios'!$D$5,1,MATCH($B40,'Encargos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3720.7565974869335</v>
      </c>
      <c r="BB40" s="32">
        <f t="array" aca="1" ref="BB40" ca="1">_xlfn.IFNA(SUM(((BB$3&gt;='Gastos com Pessoal'!$E$7:$E$506)*(BB$3&lt;='Gastos com Pessoal'!$F$7:$F$506)*OFFSET('Encargos e Benefícios'!$D$5,1,MATCH($B40,'Encargos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3720.7565974869335</v>
      </c>
      <c r="BC40" s="32">
        <f t="array" aca="1" ref="BC40" ca="1">_xlfn.IFNA(SUM(((BC$3&gt;='Gastos com Pessoal'!$E$7:$E$506)*(BC$3&lt;='Gastos com Pessoal'!$F$7:$F$506)*OFFSET('Encargos e Benefícios'!$D$5,1,MATCH($B40,'Encargos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3720.7565974869335</v>
      </c>
      <c r="BD40" s="32">
        <f t="array" aca="1" ref="BD40" ca="1">_xlfn.IFNA(SUM(((BD$3&gt;='Gastos com Pessoal'!$E$7:$E$506)*(BD$3&lt;='Gastos com Pessoal'!$F$7:$F$506)*OFFSET('Encargos e Benefícios'!$D$5,1,MATCH($B40,'Encargos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3720.7565974869335</v>
      </c>
      <c r="BE40" s="32">
        <f t="array" aca="1" ref="BE40" ca="1">_xlfn.IFNA(SUM(((BE$3&gt;='Gastos com Pessoal'!$E$7:$E$506)*(BE$3&lt;='Gastos com Pessoal'!$F$7:$F$506)*OFFSET('Encargos e Benefícios'!$D$5,1,MATCH($B40,'Encargos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3720.7565974869335</v>
      </c>
      <c r="BF40" s="32">
        <f t="array" aca="1" ref="BF40" ca="1">_xlfn.IFNA(SUM(((BF$3&gt;='Gastos com Pessoal'!$E$7:$E$506)*(BF$3&lt;='Gastos com Pessoal'!$F$7:$F$506)*OFFSET('Encargos e Benefícios'!$D$5,1,MATCH($B40,'Encargos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3720.7565974869335</v>
      </c>
      <c r="BG40" s="32">
        <f t="array" aca="1" ref="BG40" ca="1">_xlfn.IFNA(SUM(((BG$3&gt;='Gastos com Pessoal'!$E$7:$E$506)*(BG$3&lt;='Gastos com Pessoal'!$F$7:$F$506)*OFFSET('Encargos e Benefícios'!$D$5,1,MATCH($B40,'Encargos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3720.7565974869335</v>
      </c>
      <c r="BH40" s="32">
        <f t="array" aca="1" ref="BH40" ca="1">_xlfn.IFNA(SUM(((BH$3&gt;='Gastos com Pessoal'!$E$7:$E$506)*(BH$3&lt;='Gastos com Pessoal'!$F$7:$F$506)*OFFSET('Encargos e Benefícios'!$D$5,1,MATCH($B40,'Encargos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3720.7565974869335</v>
      </c>
      <c r="BI40" s="32">
        <f t="array" aca="1" ref="BI40" ca="1">_xlfn.IFNA(SUM(((BI$3&gt;='Gastos com Pessoal'!$E$7:$E$506)*(BI$3&lt;='Gastos com Pessoal'!$F$7:$F$506)*OFFSET('Encargos e Benefícios'!$D$5,1,MATCH($B40,'Encargos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3720.7565974869335</v>
      </c>
      <c r="BJ40" s="32">
        <f t="array" aca="1" ref="BJ40" ca="1">_xlfn.IFNA(SUM(((BJ$3&gt;='Gastos com Pessoal'!$E$7:$E$506)*(BJ$3&lt;='Gastos com Pessoal'!$F$7:$F$506)*OFFSET('Encargos e Benefícios'!$D$5,1,MATCH($B40,'Encargos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3869.5868613864113</v>
      </c>
      <c r="BK40" s="72">
        <f t="shared" ca="1" si="16"/>
        <v>206270.60749953194</v>
      </c>
      <c r="BL40" s="77">
        <f t="shared" ca="1" si="17"/>
        <v>2.9790157555701761E-3</v>
      </c>
    </row>
    <row r="41" spans="1:64" s="50" customFormat="1" ht="23.25" customHeight="1" x14ac:dyDescent="0.2">
      <c r="A41" s="19" t="s">
        <v>150</v>
      </c>
      <c r="B41" s="12" t="s">
        <v>151</v>
      </c>
      <c r="C41" s="32">
        <f t="array" aca="1" ref="C41" ca="1">_xlfn.IFNA(SUM(((C$3&gt;='Gastos com Pessoal'!$E$7:$E$506)*(C$3&lt;='Gastos com Pessoal'!$F$7:$F$506)*OFFSET('Encargos e Benefícios'!$D$5,1,MATCH($B41,'Encargos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6124.4966666666678</v>
      </c>
      <c r="D41" s="32">
        <f t="array" aca="1" ref="D41" ca="1">_xlfn.IFNA(SUM(((D$3&gt;='Gastos com Pessoal'!$E$7:$E$506)*(D$3&lt;='Gastos com Pessoal'!$F$7:$F$506)*OFFSET('Encargos e Benefícios'!$D$5,1,MATCH($B41,'Encargos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9541.5550000000021</v>
      </c>
      <c r="E41" s="32">
        <f t="array" aca="1" ref="E41" ca="1">_xlfn.IFNA(SUM(((E$3&gt;='Gastos com Pessoal'!$E$7:$E$506)*(E$3&lt;='Gastos com Pessoal'!$F$7:$F$506)*OFFSET('Encargos e Benefícios'!$D$5,1,MATCH($B41,'Encargos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9541.5550000000021</v>
      </c>
      <c r="F41" s="32">
        <f t="array" aca="1" ref="F41" ca="1">_xlfn.IFNA(SUM(((F$3&gt;='Gastos com Pessoal'!$E$7:$E$506)*(F$3&lt;='Gastos com Pessoal'!$F$7:$F$506)*OFFSET('Encargos e Benefícios'!$D$5,1,MATCH($B41,'Encargos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9541.5550000000021</v>
      </c>
      <c r="G41" s="32">
        <f t="array" aca="1" ref="G41" ca="1">_xlfn.IFNA(SUM(((G$3&gt;='Gastos com Pessoal'!$E$7:$E$506)*(G$3&lt;='Gastos com Pessoal'!$F$7:$F$506)*OFFSET('Encargos e Benefícios'!$D$5,1,MATCH($B41,'Encargos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9541.5550000000021</v>
      </c>
      <c r="H41" s="32">
        <f t="array" aca="1" ref="H41" ca="1">_xlfn.IFNA(SUM(((H$3&gt;='Gastos com Pessoal'!$E$7:$E$506)*(H$3&lt;='Gastos com Pessoal'!$F$7:$F$506)*OFFSET('Encargos e Benefícios'!$D$5,1,MATCH($B41,'Encargos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9541.5550000000021</v>
      </c>
      <c r="I41" s="32">
        <f t="array" aca="1" ref="I41" ca="1">_xlfn.IFNA(SUM(((I$3&gt;='Gastos com Pessoal'!$E$7:$E$506)*(I$3&lt;='Gastos com Pessoal'!$F$7:$F$506)*OFFSET('Encargos e Benefícios'!$D$5,1,MATCH($B41,'Encargos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9541.5550000000021</v>
      </c>
      <c r="J41" s="32">
        <f t="array" aca="1" ref="J41" ca="1">_xlfn.IFNA(SUM(((J$3&gt;='Gastos com Pessoal'!$E$7:$E$506)*(J$3&lt;='Gastos com Pessoal'!$F$7:$F$506)*OFFSET('Encargos e Benefícios'!$D$5,1,MATCH($B41,'Encargos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9541.5550000000021</v>
      </c>
      <c r="K41" s="32">
        <f t="array" aca="1" ref="K41" ca="1">_xlfn.IFNA(SUM(((K$3&gt;='Gastos com Pessoal'!$E$7:$E$506)*(K$3&lt;='Gastos com Pessoal'!$F$7:$F$506)*OFFSET('Encargos e Benefícios'!$D$5,1,MATCH($B41,'Encargos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9541.5550000000021</v>
      </c>
      <c r="L41" s="32">
        <f t="array" aca="1" ref="L41" ca="1">_xlfn.IFNA(SUM(((L$3&gt;='Gastos com Pessoal'!$E$7:$E$506)*(L$3&lt;='Gastos com Pessoal'!$F$7:$F$506)*OFFSET('Encargos e Benefícios'!$D$5,1,MATCH($B41,'Encargos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9541.5550000000021</v>
      </c>
      <c r="M41" s="32">
        <f t="array" aca="1" ref="M41" ca="1">_xlfn.IFNA(SUM(((M$3&gt;='Gastos com Pessoal'!$E$7:$E$506)*(M$3&lt;='Gastos com Pessoal'!$F$7:$F$506)*OFFSET('Encargos e Benefícios'!$D$5,1,MATCH($B41,'Encargos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9541.5550000000021</v>
      </c>
      <c r="N41" s="32">
        <f t="array" aca="1" ref="N41" ca="1">_xlfn.IFNA(SUM(((N$3&gt;='Gastos com Pessoal'!$E$7:$E$506)*(N$3&lt;='Gastos com Pessoal'!$F$7:$F$506)*OFFSET('Encargos e Benefícios'!$D$5,1,MATCH($B41,'Encargos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9923.2171999999991</v>
      </c>
      <c r="O41" s="32">
        <f ca="1">(D41-C41)*1.04</f>
        <v>3553.7406666666679</v>
      </c>
      <c r="P41" s="32"/>
      <c r="Q41" s="32"/>
      <c r="R41" s="32"/>
      <c r="S41" s="32"/>
      <c r="T41" s="32"/>
      <c r="U41" s="32"/>
      <c r="V41" s="32"/>
      <c r="W41" s="32">
        <v>0</v>
      </c>
      <c r="X41" s="32">
        <v>0</v>
      </c>
      <c r="Y41" s="32">
        <v>0</v>
      </c>
      <c r="Z41" s="32">
        <v>0</v>
      </c>
      <c r="AA41" s="32">
        <v>0</v>
      </c>
      <c r="AB41" s="32">
        <v>0</v>
      </c>
      <c r="AC41" s="32">
        <v>0</v>
      </c>
      <c r="AD41" s="32">
        <v>0</v>
      </c>
      <c r="AE41" s="32">
        <v>0</v>
      </c>
      <c r="AF41" s="32">
        <v>0</v>
      </c>
      <c r="AG41" s="32">
        <v>0</v>
      </c>
      <c r="AH41" s="32">
        <v>0</v>
      </c>
      <c r="AI41" s="32">
        <v>0</v>
      </c>
      <c r="AJ41" s="32">
        <v>0</v>
      </c>
      <c r="AK41" s="32">
        <v>0</v>
      </c>
      <c r="AL41" s="32">
        <v>0</v>
      </c>
      <c r="AM41" s="32">
        <v>0</v>
      </c>
      <c r="AN41" s="32">
        <v>0</v>
      </c>
      <c r="AO41" s="32">
        <v>0</v>
      </c>
      <c r="AP41" s="32">
        <v>0</v>
      </c>
      <c r="AQ41" s="32">
        <v>0</v>
      </c>
      <c r="AR41" s="32">
        <v>0</v>
      </c>
      <c r="AS41" s="32">
        <v>0</v>
      </c>
      <c r="AT41" s="32">
        <v>0</v>
      </c>
      <c r="AU41" s="32">
        <v>0</v>
      </c>
      <c r="AV41" s="32">
        <v>0</v>
      </c>
      <c r="AW41" s="32">
        <v>0</v>
      </c>
      <c r="AX41" s="32">
        <v>0</v>
      </c>
      <c r="AY41" s="32">
        <v>0</v>
      </c>
      <c r="AZ41" s="32">
        <v>0</v>
      </c>
      <c r="BA41" s="32">
        <v>0</v>
      </c>
      <c r="BB41" s="32">
        <v>0</v>
      </c>
      <c r="BC41" s="32">
        <v>0</v>
      </c>
      <c r="BD41" s="32">
        <v>0</v>
      </c>
      <c r="BE41" s="32">
        <v>0</v>
      </c>
      <c r="BF41" s="32">
        <v>0</v>
      </c>
      <c r="BG41" s="32">
        <v>0</v>
      </c>
      <c r="BH41" s="32">
        <v>0</v>
      </c>
      <c r="BI41" s="32">
        <v>0</v>
      </c>
      <c r="BJ41" s="32">
        <v>0</v>
      </c>
      <c r="BK41" s="72">
        <f t="shared" ca="1" si="16"/>
        <v>115017.00453333337</v>
      </c>
      <c r="BL41" s="77">
        <f t="shared" ca="1" si="17"/>
        <v>1.6611066056227326E-3</v>
      </c>
    </row>
    <row r="42" spans="1:64" s="50" customFormat="1" ht="23.25" customHeight="1" x14ac:dyDescent="0.2">
      <c r="A42" s="19" t="s">
        <v>152</v>
      </c>
      <c r="B42" s="12" t="s">
        <v>153</v>
      </c>
      <c r="C42" s="32">
        <v>2073.6</v>
      </c>
      <c r="D42" s="32">
        <v>2073.6</v>
      </c>
      <c r="E42" s="32">
        <v>2073.6</v>
      </c>
      <c r="F42" s="32">
        <v>2073.6</v>
      </c>
      <c r="G42" s="32">
        <v>2073.6</v>
      </c>
      <c r="H42" s="32">
        <v>2073.6</v>
      </c>
      <c r="I42" s="32">
        <v>2073.6</v>
      </c>
      <c r="J42" s="32">
        <v>2073.6</v>
      </c>
      <c r="K42" s="32">
        <v>2073.6</v>
      </c>
      <c r="L42" s="32">
        <v>2073.6</v>
      </c>
      <c r="M42" s="32">
        <v>2073.6</v>
      </c>
      <c r="N42" s="32">
        <v>2073.6</v>
      </c>
      <c r="O42" s="32">
        <v>2073.6</v>
      </c>
      <c r="P42" s="32">
        <v>2073.6</v>
      </c>
      <c r="Q42" s="32">
        <v>2073.6</v>
      </c>
      <c r="R42" s="32">
        <v>2073.6</v>
      </c>
      <c r="S42" s="32">
        <v>2073.6</v>
      </c>
      <c r="T42" s="32">
        <v>2073.6</v>
      </c>
      <c r="U42" s="32">
        <v>2073.6</v>
      </c>
      <c r="V42" s="32">
        <v>2073.6</v>
      </c>
      <c r="W42" s="32">
        <v>2073.6</v>
      </c>
      <c r="X42" s="32">
        <v>2073.6</v>
      </c>
      <c r="Y42" s="32">
        <v>2073.6</v>
      </c>
      <c r="Z42" s="32">
        <v>2073.6</v>
      </c>
      <c r="AA42" s="32">
        <v>2073.6</v>
      </c>
      <c r="AB42" s="32">
        <v>2073.6</v>
      </c>
      <c r="AC42" s="32">
        <v>2073.6</v>
      </c>
      <c r="AD42" s="32">
        <v>2073.6</v>
      </c>
      <c r="AE42" s="32">
        <v>2073.6</v>
      </c>
      <c r="AF42" s="32">
        <v>2073.6</v>
      </c>
      <c r="AG42" s="32">
        <v>2073.6</v>
      </c>
      <c r="AH42" s="32">
        <v>2073.6</v>
      </c>
      <c r="AI42" s="32">
        <v>2073.6</v>
      </c>
      <c r="AJ42" s="32">
        <v>2073.6</v>
      </c>
      <c r="AK42" s="32">
        <v>2073.6</v>
      </c>
      <c r="AL42" s="32">
        <v>2073.6</v>
      </c>
      <c r="AM42" s="32">
        <v>2073.6</v>
      </c>
      <c r="AN42" s="32">
        <v>2073.6</v>
      </c>
      <c r="AO42" s="32">
        <v>2073.6</v>
      </c>
      <c r="AP42" s="32">
        <v>2073.6</v>
      </c>
      <c r="AQ42" s="32">
        <v>2073.6</v>
      </c>
      <c r="AR42" s="32">
        <v>2073.6</v>
      </c>
      <c r="AS42" s="32">
        <v>2073.6</v>
      </c>
      <c r="AT42" s="32">
        <v>2073.6</v>
      </c>
      <c r="AU42" s="32">
        <v>2073.6</v>
      </c>
      <c r="AV42" s="32">
        <v>2073.6</v>
      </c>
      <c r="AW42" s="32">
        <v>2073.6</v>
      </c>
      <c r="AX42" s="32">
        <v>2073.6</v>
      </c>
      <c r="AY42" s="32">
        <v>2073.6</v>
      </c>
      <c r="AZ42" s="32">
        <v>2073.6</v>
      </c>
      <c r="BA42" s="32">
        <v>2073.6</v>
      </c>
      <c r="BB42" s="32">
        <v>2073.6</v>
      </c>
      <c r="BC42" s="32">
        <v>2073.6</v>
      </c>
      <c r="BD42" s="32">
        <v>2073.6</v>
      </c>
      <c r="BE42" s="32">
        <v>2073.6</v>
      </c>
      <c r="BF42" s="32">
        <v>2073.6</v>
      </c>
      <c r="BG42" s="32">
        <v>2073.6</v>
      </c>
      <c r="BH42" s="32">
        <v>2073.6</v>
      </c>
      <c r="BI42" s="32">
        <v>2073.6</v>
      </c>
      <c r="BJ42" s="32">
        <v>2073.6</v>
      </c>
      <c r="BK42" s="72">
        <f t="shared" si="16"/>
        <v>124416.00000000013</v>
      </c>
      <c r="BL42" s="77">
        <f t="shared" ca="1" si="17"/>
        <v>1.7968494335571319E-3</v>
      </c>
    </row>
    <row r="43" spans="1:64" s="50" customFormat="1" ht="23.25" customHeight="1" x14ac:dyDescent="0.2">
      <c r="A43" s="19" t="s">
        <v>154</v>
      </c>
      <c r="B43" s="12" t="s">
        <v>155</v>
      </c>
      <c r="C43" s="32">
        <v>0</v>
      </c>
      <c r="D43" s="32">
        <v>0</v>
      </c>
      <c r="E43" s="32">
        <v>0</v>
      </c>
      <c r="F43" s="32">
        <v>0</v>
      </c>
      <c r="G43" s="32">
        <v>0</v>
      </c>
      <c r="H43" s="32">
        <v>0</v>
      </c>
      <c r="I43" s="32">
        <v>0</v>
      </c>
      <c r="J43" s="32">
        <v>0</v>
      </c>
      <c r="K43" s="32">
        <v>0</v>
      </c>
      <c r="L43" s="32">
        <v>0</v>
      </c>
      <c r="M43" s="32">
        <v>0</v>
      </c>
      <c r="N43" s="32">
        <v>0</v>
      </c>
      <c r="O43" s="32">
        <v>0</v>
      </c>
      <c r="P43" s="32">
        <v>0</v>
      </c>
      <c r="Q43" s="32">
        <v>0</v>
      </c>
      <c r="R43" s="32">
        <v>0</v>
      </c>
      <c r="S43" s="32">
        <v>0</v>
      </c>
      <c r="T43" s="32">
        <v>0</v>
      </c>
      <c r="U43" s="32">
        <v>0</v>
      </c>
      <c r="V43" s="32">
        <v>0</v>
      </c>
      <c r="W43" s="32">
        <v>0</v>
      </c>
      <c r="X43" s="32">
        <v>0</v>
      </c>
      <c r="Y43" s="32">
        <v>0</v>
      </c>
      <c r="Z43" s="32">
        <v>0</v>
      </c>
      <c r="AA43" s="32">
        <v>0</v>
      </c>
      <c r="AB43" s="32">
        <v>0</v>
      </c>
      <c r="AC43" s="32">
        <v>0</v>
      </c>
      <c r="AD43" s="32">
        <v>0</v>
      </c>
      <c r="AE43" s="32">
        <v>0</v>
      </c>
      <c r="AF43" s="32">
        <v>0</v>
      </c>
      <c r="AG43" s="32">
        <v>0</v>
      </c>
      <c r="AH43" s="32">
        <v>0</v>
      </c>
      <c r="AI43" s="32">
        <v>0</v>
      </c>
      <c r="AJ43" s="32">
        <v>0</v>
      </c>
      <c r="AK43" s="32">
        <v>0</v>
      </c>
      <c r="AL43" s="32">
        <v>0</v>
      </c>
      <c r="AM43" s="32">
        <v>0</v>
      </c>
      <c r="AN43" s="32">
        <v>0</v>
      </c>
      <c r="AO43" s="32">
        <v>0</v>
      </c>
      <c r="AP43" s="32">
        <v>0</v>
      </c>
      <c r="AQ43" s="32">
        <v>0</v>
      </c>
      <c r="AR43" s="32">
        <v>0</v>
      </c>
      <c r="AS43" s="32">
        <v>0</v>
      </c>
      <c r="AT43" s="32">
        <v>0</v>
      </c>
      <c r="AU43" s="32">
        <v>0</v>
      </c>
      <c r="AV43" s="32">
        <v>0</v>
      </c>
      <c r="AW43" s="32">
        <v>0</v>
      </c>
      <c r="AX43" s="32">
        <v>0</v>
      </c>
      <c r="AY43" s="32">
        <v>0</v>
      </c>
      <c r="AZ43" s="32">
        <v>0</v>
      </c>
      <c r="BA43" s="32">
        <v>0</v>
      </c>
      <c r="BB43" s="32">
        <v>0</v>
      </c>
      <c r="BC43" s="32">
        <v>0</v>
      </c>
      <c r="BD43" s="32">
        <v>0</v>
      </c>
      <c r="BE43" s="32">
        <v>0</v>
      </c>
      <c r="BF43" s="32">
        <v>0</v>
      </c>
      <c r="BG43" s="32">
        <v>0</v>
      </c>
      <c r="BH43" s="32">
        <v>0</v>
      </c>
      <c r="BI43" s="32">
        <v>0</v>
      </c>
      <c r="BJ43" s="32">
        <v>0</v>
      </c>
      <c r="BK43" s="72">
        <f t="shared" si="16"/>
        <v>0</v>
      </c>
      <c r="BL43" s="77">
        <f t="shared" ca="1" si="17"/>
        <v>0</v>
      </c>
    </row>
    <row r="44" spans="1:64" s="50" customFormat="1" ht="23.25" customHeight="1" x14ac:dyDescent="0.2">
      <c r="A44" s="19" t="s">
        <v>156</v>
      </c>
      <c r="B44" s="20" t="s">
        <v>157</v>
      </c>
      <c r="C44" s="32">
        <f t="array" aca="1" ref="C44" ca="1">_xlfn.IFNA(SUM((C$3&gt;='Gastos com Pessoal'!$E$7:$E$506)*(C$3&lt;='Gastos com Pessoal'!$F$7:$F$506)*OFFSET('Encargos e Benefícios'!$D$5,1,MATCH($B44,'Encargos e Benefícios'!$E$5:$AB$5,0),500,1))
*(IF('Gastos com Pessoal'!$G$7:$G$506&lt;=C$3,('Gastos com Pessoal'!$H$7:$H$506)+1,1))
*(IF('Gastos com Pessoal'!$M$7:$M$506&lt;=C$3,('Gastos com Pessoal'!$N$7:$N$506)+1,1))
*(IF('Gastos com Pessoal'!$S$7:$S$506&lt;=C$3,('Gastos com Pessoal'!$T$7:$T$506)+1,1))
*(IF('Gastos com Pessoal'!$Y$7:$Y$506&lt;=C$3,('Gastos com Pessoal'!$Z$7:$Z$506)+1,1))
*(IF('Gastos com Pessoal'!$AE$7:$AE$506&lt;=C$3,('Gastos com Pessoal'!$AF$7:$AF$506)+1,1)),0)</f>
        <v>0</v>
      </c>
      <c r="D44" s="32">
        <f t="array" aca="1" ref="D44" ca="1">_xlfn.IFNA(SUM((D$3&gt;='Gastos com Pessoal'!$E$7:$E$506)*(D$3&lt;='Gastos com Pessoal'!$F$7:$F$506)*OFFSET('Encargos e Benefícios'!$D$5,1,MATCH($B44,'Encargos e Benefícios'!$E$5:$AB$5,0),500,1))
*(IF('Gastos com Pessoal'!$G$7:$G$506&lt;=D$3,('Gastos com Pessoal'!$H$7:$H$506)+1,1))
*(IF('Gastos com Pessoal'!$M$7:$M$506&lt;=D$3,('Gastos com Pessoal'!$N$7:$N$506)+1,1))
*(IF('Gastos com Pessoal'!$S$7:$S$506&lt;=D$3,('Gastos com Pessoal'!$T$7:$T$506)+1,1))
*(IF('Gastos com Pessoal'!$Y$7:$Y$506&lt;=D$3,('Gastos com Pessoal'!$Z$7:$Z$506)+1,1))
*(IF('Gastos com Pessoal'!$AE$7:$AE$506&lt;=D$3,('Gastos com Pessoal'!$AF$7:$AF$506)+1,1)),0)</f>
        <v>0</v>
      </c>
      <c r="E44" s="32">
        <f t="array" aca="1" ref="E44" ca="1">_xlfn.IFNA(SUM((E$3&gt;='Gastos com Pessoal'!$E$7:$E$506)*(E$3&lt;='Gastos com Pessoal'!$F$7:$F$506)*OFFSET('Encargos e Benefícios'!$D$5,1,MATCH($B44,'Encargos e Benefícios'!$E$5:$AB$5,0),500,1))
*(IF('Gastos com Pessoal'!$G$7:$G$506&lt;=E$3,('Gastos com Pessoal'!$H$7:$H$506)+1,1))
*(IF('Gastos com Pessoal'!$M$7:$M$506&lt;=E$3,('Gastos com Pessoal'!$N$7:$N$506)+1,1))
*(IF('Gastos com Pessoal'!$S$7:$S$506&lt;=E$3,('Gastos com Pessoal'!$T$7:$T$506)+1,1))
*(IF('Gastos com Pessoal'!$Y$7:$Y$506&lt;=E$3,('Gastos com Pessoal'!$Z$7:$Z$506)+1,1))
*(IF('Gastos com Pessoal'!$AE$7:$AE$506&lt;=E$3,('Gastos com Pessoal'!$AF$7:$AF$506)+1,1)),0)</f>
        <v>0</v>
      </c>
      <c r="F44" s="32">
        <f t="array" aca="1" ref="F44" ca="1">_xlfn.IFNA(SUM((F$3&gt;='Gastos com Pessoal'!$E$7:$E$506)*(F$3&lt;='Gastos com Pessoal'!$F$7:$F$506)*OFFSET('Encargos e Benefícios'!$D$5,1,MATCH($B44,'Encargos e Benefícios'!$E$5:$AB$5,0),500,1))
*(IF('Gastos com Pessoal'!$G$7:$G$506&lt;=F$3,('Gastos com Pessoal'!$H$7:$H$506)+1,1))
*(IF('Gastos com Pessoal'!$M$7:$M$506&lt;=F$3,('Gastos com Pessoal'!$N$7:$N$506)+1,1))
*(IF('Gastos com Pessoal'!$S$7:$S$506&lt;=F$3,('Gastos com Pessoal'!$T$7:$T$506)+1,1))
*(IF('Gastos com Pessoal'!$Y$7:$Y$506&lt;=F$3,('Gastos com Pessoal'!$Z$7:$Z$506)+1,1))
*(IF('Gastos com Pessoal'!$AE$7:$AE$506&lt;=F$3,('Gastos com Pessoal'!$AF$7:$AF$506)+1,1)),0)</f>
        <v>0</v>
      </c>
      <c r="G44" s="32">
        <f t="array" aca="1" ref="G44" ca="1">_xlfn.IFNA(SUM((G$3&gt;='Gastos com Pessoal'!$E$7:$E$506)*(G$3&lt;='Gastos com Pessoal'!$F$7:$F$506)*OFFSET('Encargos e Benefícios'!$D$5,1,MATCH($B44,'Encargos e Benefícios'!$E$5:$AB$5,0),500,1))
*(IF('Gastos com Pessoal'!$G$7:$G$506&lt;=G$3,('Gastos com Pessoal'!$H$7:$H$506)+1,1))
*(IF('Gastos com Pessoal'!$M$7:$M$506&lt;=G$3,('Gastos com Pessoal'!$N$7:$N$506)+1,1))
*(IF('Gastos com Pessoal'!$S$7:$S$506&lt;=G$3,('Gastos com Pessoal'!$T$7:$T$506)+1,1))
*(IF('Gastos com Pessoal'!$Y$7:$Y$506&lt;=G$3,('Gastos com Pessoal'!$Z$7:$Z$506)+1,1))
*(IF('Gastos com Pessoal'!$AE$7:$AE$506&lt;=G$3,('Gastos com Pessoal'!$AF$7:$AF$506)+1,1)),0)</f>
        <v>0</v>
      </c>
      <c r="H44" s="32">
        <f t="array" aca="1" ref="H44" ca="1">_xlfn.IFNA(SUM((H$3&gt;='Gastos com Pessoal'!$E$7:$E$506)*(H$3&lt;='Gastos com Pessoal'!$F$7:$F$506)*OFFSET('Encargos e Benefícios'!$D$5,1,MATCH($B44,'Encargos e Benefícios'!$E$5:$AB$5,0),500,1))
*(IF('Gastos com Pessoal'!$G$7:$G$506&lt;=H$3,('Gastos com Pessoal'!$H$7:$H$506)+1,1))
*(IF('Gastos com Pessoal'!$M$7:$M$506&lt;=H$3,('Gastos com Pessoal'!$N$7:$N$506)+1,1))
*(IF('Gastos com Pessoal'!$S$7:$S$506&lt;=H$3,('Gastos com Pessoal'!$T$7:$T$506)+1,1))
*(IF('Gastos com Pessoal'!$Y$7:$Y$506&lt;=H$3,('Gastos com Pessoal'!$Z$7:$Z$506)+1,1))
*(IF('Gastos com Pessoal'!$AE$7:$AE$506&lt;=H$3,('Gastos com Pessoal'!$AF$7:$AF$506)+1,1)),0)</f>
        <v>0</v>
      </c>
      <c r="I44" s="32">
        <f t="array" aca="1" ref="I44" ca="1">_xlfn.IFNA(SUM((I$3&gt;='Gastos com Pessoal'!$E$7:$E$506)*(I$3&lt;='Gastos com Pessoal'!$F$7:$F$506)*OFFSET('Encargos e Benefícios'!$D$5,1,MATCH($B44,'Encargos e Benefícios'!$E$5:$AB$5,0),500,1))
*(IF('Gastos com Pessoal'!$G$7:$G$506&lt;=I$3,('Gastos com Pessoal'!$H$7:$H$506)+1,1))
*(IF('Gastos com Pessoal'!$M$7:$M$506&lt;=I$3,('Gastos com Pessoal'!$N$7:$N$506)+1,1))
*(IF('Gastos com Pessoal'!$S$7:$S$506&lt;=I$3,('Gastos com Pessoal'!$T$7:$T$506)+1,1))
*(IF('Gastos com Pessoal'!$Y$7:$Y$506&lt;=I$3,('Gastos com Pessoal'!$Z$7:$Z$506)+1,1))
*(IF('Gastos com Pessoal'!$AE$7:$AE$506&lt;=I$3,('Gastos com Pessoal'!$AF$7:$AF$506)+1,1)),0)</f>
        <v>0</v>
      </c>
      <c r="J44" s="32">
        <f t="array" aca="1" ref="J44" ca="1">_xlfn.IFNA(SUM((J$3&gt;='Gastos com Pessoal'!$E$7:$E$506)*(J$3&lt;='Gastos com Pessoal'!$F$7:$F$506)*OFFSET('Encargos e Benefícios'!$D$5,1,MATCH($B44,'Encargos e Benefícios'!$E$5:$AB$5,0),500,1))
*(IF('Gastos com Pessoal'!$G$7:$G$506&lt;=J$3,('Gastos com Pessoal'!$H$7:$H$506)+1,1))
*(IF('Gastos com Pessoal'!$M$7:$M$506&lt;=J$3,('Gastos com Pessoal'!$N$7:$N$506)+1,1))
*(IF('Gastos com Pessoal'!$S$7:$S$506&lt;=J$3,('Gastos com Pessoal'!$T$7:$T$506)+1,1))
*(IF('Gastos com Pessoal'!$Y$7:$Y$506&lt;=J$3,('Gastos com Pessoal'!$Z$7:$Z$506)+1,1))
*(IF('Gastos com Pessoal'!$AE$7:$AE$506&lt;=J$3,('Gastos com Pessoal'!$AF$7:$AF$506)+1,1)),0)</f>
        <v>0</v>
      </c>
      <c r="K44" s="32">
        <f t="array" aca="1" ref="K44" ca="1">_xlfn.IFNA(SUM((K$3&gt;='Gastos com Pessoal'!$E$7:$E$506)*(K$3&lt;='Gastos com Pessoal'!$F$7:$F$506)*OFFSET('Encargos e Benefícios'!$D$5,1,MATCH($B44,'Encargos e Benefícios'!$E$5:$AB$5,0),500,1))
*(IF('Gastos com Pessoal'!$G$7:$G$506&lt;=K$3,('Gastos com Pessoal'!$H$7:$H$506)+1,1))
*(IF('Gastos com Pessoal'!$M$7:$M$506&lt;=K$3,('Gastos com Pessoal'!$N$7:$N$506)+1,1))
*(IF('Gastos com Pessoal'!$S$7:$S$506&lt;=K$3,('Gastos com Pessoal'!$T$7:$T$506)+1,1))
*(IF('Gastos com Pessoal'!$Y$7:$Y$506&lt;=K$3,('Gastos com Pessoal'!$Z$7:$Z$506)+1,1))
*(IF('Gastos com Pessoal'!$AE$7:$AE$506&lt;=K$3,('Gastos com Pessoal'!$AF$7:$AF$506)+1,1)),0)</f>
        <v>0</v>
      </c>
      <c r="L44" s="32">
        <f t="array" aca="1" ref="L44" ca="1">_xlfn.IFNA(SUM((L$3&gt;='Gastos com Pessoal'!$E$7:$E$506)*(L$3&lt;='Gastos com Pessoal'!$F$7:$F$506)*OFFSET('Encargos e Benefícios'!$D$5,1,MATCH($B44,'Encargos e Benefícios'!$E$5:$AB$5,0),500,1))
*(IF('Gastos com Pessoal'!$G$7:$G$506&lt;=L$3,('Gastos com Pessoal'!$H$7:$H$506)+1,1))
*(IF('Gastos com Pessoal'!$M$7:$M$506&lt;=L$3,('Gastos com Pessoal'!$N$7:$N$506)+1,1))
*(IF('Gastos com Pessoal'!$S$7:$S$506&lt;=L$3,('Gastos com Pessoal'!$T$7:$T$506)+1,1))
*(IF('Gastos com Pessoal'!$Y$7:$Y$506&lt;=L$3,('Gastos com Pessoal'!$Z$7:$Z$506)+1,1))
*(IF('Gastos com Pessoal'!$AE$7:$AE$506&lt;=L$3,('Gastos com Pessoal'!$AF$7:$AF$506)+1,1)),0)</f>
        <v>0</v>
      </c>
      <c r="M44" s="32">
        <f t="array" aca="1" ref="M44" ca="1">_xlfn.IFNA(SUM((M$3&gt;='Gastos com Pessoal'!$E$7:$E$506)*(M$3&lt;='Gastos com Pessoal'!$F$7:$F$506)*OFFSET('Encargos e Benefícios'!$D$5,1,MATCH($B44,'Encargos e Benefícios'!$E$5:$AB$5,0),500,1))
*(IF('Gastos com Pessoal'!$G$7:$G$506&lt;=M$3,('Gastos com Pessoal'!$H$7:$H$506)+1,1))
*(IF('Gastos com Pessoal'!$M$7:$M$506&lt;=M$3,('Gastos com Pessoal'!$N$7:$N$506)+1,1))
*(IF('Gastos com Pessoal'!$S$7:$S$506&lt;=M$3,('Gastos com Pessoal'!$T$7:$T$506)+1,1))
*(IF('Gastos com Pessoal'!$Y$7:$Y$506&lt;=M$3,('Gastos com Pessoal'!$Z$7:$Z$506)+1,1))
*(IF('Gastos com Pessoal'!$AE$7:$AE$506&lt;=M$3,('Gastos com Pessoal'!$AF$7:$AF$506)+1,1)),0)</f>
        <v>0</v>
      </c>
      <c r="N44" s="32">
        <f t="array" aca="1" ref="N44" ca="1">_xlfn.IFNA(SUM((N$3&gt;='Gastos com Pessoal'!$E$7:$E$506)*(N$3&lt;='Gastos com Pessoal'!$F$7:$F$506)*OFFSET('Encargos e Benefícios'!$D$5,1,MATCH($B44,'Encargos e Benefícios'!$E$5:$AB$5,0),500,1))
*(IF('Gastos com Pessoal'!$G$7:$G$506&lt;=N$3,('Gastos com Pessoal'!$H$7:$H$506)+1,1))
*(IF('Gastos com Pessoal'!$M$7:$M$506&lt;=N$3,('Gastos com Pessoal'!$N$7:$N$506)+1,1))
*(IF('Gastos com Pessoal'!$S$7:$S$506&lt;=N$3,('Gastos com Pessoal'!$T$7:$T$506)+1,1))
*(IF('Gastos com Pessoal'!$Y$7:$Y$506&lt;=N$3,('Gastos com Pessoal'!$Z$7:$Z$506)+1,1))
*(IF('Gastos com Pessoal'!$AE$7:$AE$506&lt;=N$3,('Gastos com Pessoal'!$AF$7:$AF$506)+1,1)),0)</f>
        <v>0</v>
      </c>
      <c r="O44" s="32">
        <f t="array" aca="1" ref="O44" ca="1">_xlfn.IFNA(SUM((O$3&gt;='Gastos com Pessoal'!$E$7:$E$506)*(O$3&lt;='Gastos com Pessoal'!$F$7:$F$506)*OFFSET('Encargos e Benefícios'!$D$5,1,MATCH($B44,'Encargos e Benefícios'!$E$5:$AB$5,0),500,1))
*(IF('Gastos com Pessoal'!$G$7:$G$506&lt;=O$3,('Gastos com Pessoal'!$H$7:$H$506)+1,1))
*(IF('Gastos com Pessoal'!$M$7:$M$506&lt;=O$3,('Gastos com Pessoal'!$N$7:$N$506)+1,1))
*(IF('Gastos com Pessoal'!$S$7:$S$506&lt;=O$3,('Gastos com Pessoal'!$T$7:$T$506)+1,1))
*(IF('Gastos com Pessoal'!$Y$7:$Y$506&lt;=O$3,('Gastos com Pessoal'!$Z$7:$Z$506)+1,1))
*(IF('Gastos com Pessoal'!$AE$7:$AE$506&lt;=O$3,('Gastos com Pessoal'!$AF$7:$AF$506)+1,1)),0)</f>
        <v>0</v>
      </c>
      <c r="P44" s="32">
        <f t="array" aca="1" ref="P44" ca="1">_xlfn.IFNA(SUM((P$3&gt;='Gastos com Pessoal'!$E$7:$E$506)*(P$3&lt;='Gastos com Pessoal'!$F$7:$F$506)*OFFSET('Encargos e Benefícios'!$D$5,1,MATCH($B44,'Encargos e Benefícios'!$E$5:$AB$5,0),500,1))
*(IF('Gastos com Pessoal'!$G$7:$G$506&lt;=P$3,('Gastos com Pessoal'!$H$7:$H$506)+1,1))
*(IF('Gastos com Pessoal'!$M$7:$M$506&lt;=P$3,('Gastos com Pessoal'!$N$7:$N$506)+1,1))
*(IF('Gastos com Pessoal'!$S$7:$S$506&lt;=P$3,('Gastos com Pessoal'!$T$7:$T$506)+1,1))
*(IF('Gastos com Pessoal'!$Y$7:$Y$506&lt;=P$3,('Gastos com Pessoal'!$Z$7:$Z$506)+1,1))
*(IF('Gastos com Pessoal'!$AE$7:$AE$506&lt;=P$3,('Gastos com Pessoal'!$AF$7:$AF$506)+1,1)),0)</f>
        <v>0</v>
      </c>
      <c r="Q44" s="32">
        <f t="array" aca="1" ref="Q44" ca="1">_xlfn.IFNA(SUM((Q$3&gt;='Gastos com Pessoal'!$E$7:$E$506)*(Q$3&lt;='Gastos com Pessoal'!$F$7:$F$506)*OFFSET('Encargos e Benefícios'!$D$5,1,MATCH($B44,'Encargos e Benefícios'!$E$5:$AB$5,0),500,1))
*(IF('Gastos com Pessoal'!$G$7:$G$506&lt;=Q$3,('Gastos com Pessoal'!$H$7:$H$506)+1,1))
*(IF('Gastos com Pessoal'!$M$7:$M$506&lt;=Q$3,('Gastos com Pessoal'!$N$7:$N$506)+1,1))
*(IF('Gastos com Pessoal'!$S$7:$S$506&lt;=Q$3,('Gastos com Pessoal'!$T$7:$T$506)+1,1))
*(IF('Gastos com Pessoal'!$Y$7:$Y$506&lt;=Q$3,('Gastos com Pessoal'!$Z$7:$Z$506)+1,1))
*(IF('Gastos com Pessoal'!$AE$7:$AE$506&lt;=Q$3,('Gastos com Pessoal'!$AF$7:$AF$506)+1,1)),0)</f>
        <v>0</v>
      </c>
      <c r="R44" s="32">
        <f t="array" aca="1" ref="R44" ca="1">_xlfn.IFNA(SUM((R$3&gt;='Gastos com Pessoal'!$E$7:$E$506)*(R$3&lt;='Gastos com Pessoal'!$F$7:$F$506)*OFFSET('Encargos e Benefícios'!$D$5,1,MATCH($B44,'Encargos e Benefícios'!$E$5:$AB$5,0),500,1))
*(IF('Gastos com Pessoal'!$G$7:$G$506&lt;=R$3,('Gastos com Pessoal'!$H$7:$H$506)+1,1))
*(IF('Gastos com Pessoal'!$M$7:$M$506&lt;=R$3,('Gastos com Pessoal'!$N$7:$N$506)+1,1))
*(IF('Gastos com Pessoal'!$S$7:$S$506&lt;=R$3,('Gastos com Pessoal'!$T$7:$T$506)+1,1))
*(IF('Gastos com Pessoal'!$Y$7:$Y$506&lt;=R$3,('Gastos com Pessoal'!$Z$7:$Z$506)+1,1))
*(IF('Gastos com Pessoal'!$AE$7:$AE$506&lt;=R$3,('Gastos com Pessoal'!$AF$7:$AF$506)+1,1)),0)</f>
        <v>0</v>
      </c>
      <c r="S44" s="32">
        <f t="array" aca="1" ref="S44" ca="1">_xlfn.IFNA(SUM((S$3&gt;='Gastos com Pessoal'!$E$7:$E$506)*(S$3&lt;='Gastos com Pessoal'!$F$7:$F$506)*OFFSET('Encargos e Benefícios'!$D$5,1,MATCH($B44,'Encargos e Benefícios'!$E$5:$AB$5,0),500,1))
*(IF('Gastos com Pessoal'!$G$7:$G$506&lt;=S$3,('Gastos com Pessoal'!$H$7:$H$506)+1,1))
*(IF('Gastos com Pessoal'!$M$7:$M$506&lt;=S$3,('Gastos com Pessoal'!$N$7:$N$506)+1,1))
*(IF('Gastos com Pessoal'!$S$7:$S$506&lt;=S$3,('Gastos com Pessoal'!$T$7:$T$506)+1,1))
*(IF('Gastos com Pessoal'!$Y$7:$Y$506&lt;=S$3,('Gastos com Pessoal'!$Z$7:$Z$506)+1,1))
*(IF('Gastos com Pessoal'!$AE$7:$AE$506&lt;=S$3,('Gastos com Pessoal'!$AF$7:$AF$506)+1,1)),0)</f>
        <v>0</v>
      </c>
      <c r="T44" s="32">
        <f t="array" aca="1" ref="T44" ca="1">_xlfn.IFNA(SUM((T$3&gt;='Gastos com Pessoal'!$E$7:$E$506)*(T$3&lt;='Gastos com Pessoal'!$F$7:$F$506)*OFFSET('Encargos e Benefícios'!$D$5,1,MATCH($B44,'Encargos e Benefícios'!$E$5:$AB$5,0),500,1))
*(IF('Gastos com Pessoal'!$G$7:$G$506&lt;=T$3,('Gastos com Pessoal'!$H$7:$H$506)+1,1))
*(IF('Gastos com Pessoal'!$M$7:$M$506&lt;=T$3,('Gastos com Pessoal'!$N$7:$N$506)+1,1))
*(IF('Gastos com Pessoal'!$S$7:$S$506&lt;=T$3,('Gastos com Pessoal'!$T$7:$T$506)+1,1))
*(IF('Gastos com Pessoal'!$Y$7:$Y$506&lt;=T$3,('Gastos com Pessoal'!$Z$7:$Z$506)+1,1))
*(IF('Gastos com Pessoal'!$AE$7:$AE$506&lt;=T$3,('Gastos com Pessoal'!$AF$7:$AF$506)+1,1)),0)</f>
        <v>0</v>
      </c>
      <c r="U44" s="32">
        <f t="array" aca="1" ref="U44" ca="1">_xlfn.IFNA(SUM((U$3&gt;='Gastos com Pessoal'!$E$7:$E$506)*(U$3&lt;='Gastos com Pessoal'!$F$7:$F$506)*OFFSET('Encargos e Benefícios'!$D$5,1,MATCH($B44,'Encargos e Benefícios'!$E$5:$AB$5,0),500,1))
*(IF('Gastos com Pessoal'!$G$7:$G$506&lt;=U$3,('Gastos com Pessoal'!$H$7:$H$506)+1,1))
*(IF('Gastos com Pessoal'!$M$7:$M$506&lt;=U$3,('Gastos com Pessoal'!$N$7:$N$506)+1,1))
*(IF('Gastos com Pessoal'!$S$7:$S$506&lt;=U$3,('Gastos com Pessoal'!$T$7:$T$506)+1,1))
*(IF('Gastos com Pessoal'!$Y$7:$Y$506&lt;=U$3,('Gastos com Pessoal'!$Z$7:$Z$506)+1,1))
*(IF('Gastos com Pessoal'!$AE$7:$AE$506&lt;=U$3,('Gastos com Pessoal'!$AF$7:$AF$506)+1,1)),0)</f>
        <v>0</v>
      </c>
      <c r="V44" s="32">
        <f t="array" aca="1" ref="V44" ca="1">_xlfn.IFNA(SUM((V$3&gt;='Gastos com Pessoal'!$E$7:$E$506)*(V$3&lt;='Gastos com Pessoal'!$F$7:$F$506)*OFFSET('Encargos e Benefícios'!$D$5,1,MATCH($B44,'Encargos e Benefícios'!$E$5:$AB$5,0),500,1))
*(IF('Gastos com Pessoal'!$G$7:$G$506&lt;=V$3,('Gastos com Pessoal'!$H$7:$H$506)+1,1))
*(IF('Gastos com Pessoal'!$M$7:$M$506&lt;=V$3,('Gastos com Pessoal'!$N$7:$N$506)+1,1))
*(IF('Gastos com Pessoal'!$S$7:$S$506&lt;=V$3,('Gastos com Pessoal'!$T$7:$T$506)+1,1))
*(IF('Gastos com Pessoal'!$Y$7:$Y$506&lt;=V$3,('Gastos com Pessoal'!$Z$7:$Z$506)+1,1))
*(IF('Gastos com Pessoal'!$AE$7:$AE$506&lt;=V$3,('Gastos com Pessoal'!$AF$7:$AF$506)+1,1)),0)</f>
        <v>0</v>
      </c>
      <c r="W44" s="32">
        <f t="array" aca="1" ref="W44" ca="1">_xlfn.IFNA(SUM((W$3&gt;='Gastos com Pessoal'!$E$7:$E$506)*(W$3&lt;='Gastos com Pessoal'!$F$7:$F$506)*OFFSET('Encargos e Benefícios'!$D$5,1,MATCH($B44,'Encargos e Benefícios'!$E$5:$AB$5,0),500,1))
*(IF('Gastos com Pessoal'!$G$7:$G$506&lt;=W$3,('Gastos com Pessoal'!$H$7:$H$506)+1,1))
*(IF('Gastos com Pessoal'!$M$7:$M$506&lt;=W$3,('Gastos com Pessoal'!$N$7:$N$506)+1,1))
*(IF('Gastos com Pessoal'!$S$7:$S$506&lt;=W$3,('Gastos com Pessoal'!$T$7:$T$506)+1,1))
*(IF('Gastos com Pessoal'!$Y$7:$Y$506&lt;=W$3,('Gastos com Pessoal'!$Z$7:$Z$506)+1,1))
*(IF('Gastos com Pessoal'!$AE$7:$AE$506&lt;=W$3,('Gastos com Pessoal'!$AF$7:$AF$506)+1,1)),0)</f>
        <v>0</v>
      </c>
      <c r="X44" s="32">
        <f t="array" aca="1" ref="X44" ca="1">_xlfn.IFNA(SUM((X$3&gt;='Gastos com Pessoal'!$E$7:$E$506)*(X$3&lt;='Gastos com Pessoal'!$F$7:$F$506)*OFFSET('Encargos e Benefícios'!$D$5,1,MATCH($B44,'Encargos e Benefícios'!$E$5:$AB$5,0),500,1))
*(IF('Gastos com Pessoal'!$G$7:$G$506&lt;=X$3,('Gastos com Pessoal'!$H$7:$H$506)+1,1))
*(IF('Gastos com Pessoal'!$M$7:$M$506&lt;=X$3,('Gastos com Pessoal'!$N$7:$N$506)+1,1))
*(IF('Gastos com Pessoal'!$S$7:$S$506&lt;=X$3,('Gastos com Pessoal'!$T$7:$T$506)+1,1))
*(IF('Gastos com Pessoal'!$Y$7:$Y$506&lt;=X$3,('Gastos com Pessoal'!$Z$7:$Z$506)+1,1))
*(IF('Gastos com Pessoal'!$AE$7:$AE$506&lt;=X$3,('Gastos com Pessoal'!$AF$7:$AF$506)+1,1)),0)</f>
        <v>0</v>
      </c>
      <c r="Y44" s="32">
        <f t="array" aca="1" ref="Y44" ca="1">_xlfn.IFNA(SUM((Y$3&gt;='Gastos com Pessoal'!$E$7:$E$506)*(Y$3&lt;='Gastos com Pessoal'!$F$7:$F$506)*OFFSET('Encargos e Benefícios'!$D$5,1,MATCH($B44,'Encargos e Benefícios'!$E$5:$AB$5,0),500,1))
*(IF('Gastos com Pessoal'!$G$7:$G$506&lt;=Y$3,('Gastos com Pessoal'!$H$7:$H$506)+1,1))
*(IF('Gastos com Pessoal'!$M$7:$M$506&lt;=Y$3,('Gastos com Pessoal'!$N$7:$N$506)+1,1))
*(IF('Gastos com Pessoal'!$S$7:$S$506&lt;=Y$3,('Gastos com Pessoal'!$T$7:$T$506)+1,1))
*(IF('Gastos com Pessoal'!$Y$7:$Y$506&lt;=Y$3,('Gastos com Pessoal'!$Z$7:$Z$506)+1,1))
*(IF('Gastos com Pessoal'!$AE$7:$AE$506&lt;=Y$3,('Gastos com Pessoal'!$AF$7:$AF$506)+1,1)),0)</f>
        <v>0</v>
      </c>
      <c r="Z44" s="32">
        <f t="array" aca="1" ref="Z44" ca="1">_xlfn.IFNA(SUM((Z$3&gt;='Gastos com Pessoal'!$E$7:$E$506)*(Z$3&lt;='Gastos com Pessoal'!$F$7:$F$506)*OFFSET('Encargos e Benefícios'!$D$5,1,MATCH($B44,'Encargos e Benefícios'!$E$5:$AB$5,0),500,1))
*(IF('Gastos com Pessoal'!$G$7:$G$506&lt;=Z$3,('Gastos com Pessoal'!$H$7:$H$506)+1,1))
*(IF('Gastos com Pessoal'!$M$7:$M$506&lt;=Z$3,('Gastos com Pessoal'!$N$7:$N$506)+1,1))
*(IF('Gastos com Pessoal'!$S$7:$S$506&lt;=Z$3,('Gastos com Pessoal'!$T$7:$T$506)+1,1))
*(IF('Gastos com Pessoal'!$Y$7:$Y$506&lt;=Z$3,('Gastos com Pessoal'!$Z$7:$Z$506)+1,1))
*(IF('Gastos com Pessoal'!$AE$7:$AE$506&lt;=Z$3,('Gastos com Pessoal'!$AF$7:$AF$506)+1,1)),0)</f>
        <v>0</v>
      </c>
      <c r="AA44" s="32">
        <f t="array" aca="1" ref="AA44" ca="1">_xlfn.IFNA(SUM((AA$3&gt;='Gastos com Pessoal'!$E$7:$E$506)*(AA$3&lt;='Gastos com Pessoal'!$F$7:$F$506)*OFFSET('Encargos e Benefícios'!$D$5,1,MATCH($B44,'Encargos e Benefícios'!$E$5:$AB$5,0),500,1))
*(IF('Gastos com Pessoal'!$G$7:$G$506&lt;=AA$3,('Gastos com Pessoal'!$H$7:$H$506)+1,1))
*(IF('Gastos com Pessoal'!$M$7:$M$506&lt;=AA$3,('Gastos com Pessoal'!$N$7:$N$506)+1,1))
*(IF('Gastos com Pessoal'!$S$7:$S$506&lt;=AA$3,('Gastos com Pessoal'!$T$7:$T$506)+1,1))
*(IF('Gastos com Pessoal'!$Y$7:$Y$506&lt;=AA$3,('Gastos com Pessoal'!$Z$7:$Z$506)+1,1))
*(IF('Gastos com Pessoal'!$AE$7:$AE$506&lt;=AA$3,('Gastos com Pessoal'!$AF$7:$AF$506)+1,1)),0)</f>
        <v>0</v>
      </c>
      <c r="AB44" s="32">
        <f t="array" aca="1" ref="AB44" ca="1">_xlfn.IFNA(SUM((AB$3&gt;='Gastos com Pessoal'!$E$7:$E$506)*(AB$3&lt;='Gastos com Pessoal'!$F$7:$F$506)*OFFSET('Encargos e Benefícios'!$D$5,1,MATCH($B44,'Encargos e Benefícios'!$E$5:$AB$5,0),500,1))
*(IF('Gastos com Pessoal'!$G$7:$G$506&lt;=AB$3,('Gastos com Pessoal'!$H$7:$H$506)+1,1))
*(IF('Gastos com Pessoal'!$M$7:$M$506&lt;=AB$3,('Gastos com Pessoal'!$N$7:$N$506)+1,1))
*(IF('Gastos com Pessoal'!$S$7:$S$506&lt;=AB$3,('Gastos com Pessoal'!$T$7:$T$506)+1,1))
*(IF('Gastos com Pessoal'!$Y$7:$Y$506&lt;=AB$3,('Gastos com Pessoal'!$Z$7:$Z$506)+1,1))
*(IF('Gastos com Pessoal'!$AE$7:$AE$506&lt;=AB$3,('Gastos com Pessoal'!$AF$7:$AF$506)+1,1)),0)</f>
        <v>0</v>
      </c>
      <c r="AC44" s="32">
        <f t="array" aca="1" ref="AC44" ca="1">_xlfn.IFNA(SUM((AC$3&gt;='Gastos com Pessoal'!$E$7:$E$506)*(AC$3&lt;='Gastos com Pessoal'!$F$7:$F$506)*OFFSET('Encargos e Benefícios'!$D$5,1,MATCH($B44,'Encargos e Benefícios'!$E$5:$AB$5,0),500,1))
*(IF('Gastos com Pessoal'!$G$7:$G$506&lt;=AC$3,('Gastos com Pessoal'!$H$7:$H$506)+1,1))
*(IF('Gastos com Pessoal'!$M$7:$M$506&lt;=AC$3,('Gastos com Pessoal'!$N$7:$N$506)+1,1))
*(IF('Gastos com Pessoal'!$S$7:$S$506&lt;=AC$3,('Gastos com Pessoal'!$T$7:$T$506)+1,1))
*(IF('Gastos com Pessoal'!$Y$7:$Y$506&lt;=AC$3,('Gastos com Pessoal'!$Z$7:$Z$506)+1,1))
*(IF('Gastos com Pessoal'!$AE$7:$AE$506&lt;=AC$3,('Gastos com Pessoal'!$AF$7:$AF$506)+1,1)),0)</f>
        <v>0</v>
      </c>
      <c r="AD44" s="32">
        <f t="array" aca="1" ref="AD44" ca="1">_xlfn.IFNA(SUM((AD$3&gt;='Gastos com Pessoal'!$E$7:$E$506)*(AD$3&lt;='Gastos com Pessoal'!$F$7:$F$506)*OFFSET('Encargos e Benefícios'!$D$5,1,MATCH($B44,'Encargos e Benefícios'!$E$5:$AB$5,0),500,1))
*(IF('Gastos com Pessoal'!$G$7:$G$506&lt;=AD$3,('Gastos com Pessoal'!$H$7:$H$506)+1,1))
*(IF('Gastos com Pessoal'!$M$7:$M$506&lt;=AD$3,('Gastos com Pessoal'!$N$7:$N$506)+1,1))
*(IF('Gastos com Pessoal'!$S$7:$S$506&lt;=AD$3,('Gastos com Pessoal'!$T$7:$T$506)+1,1))
*(IF('Gastos com Pessoal'!$Y$7:$Y$506&lt;=AD$3,('Gastos com Pessoal'!$Z$7:$Z$506)+1,1))
*(IF('Gastos com Pessoal'!$AE$7:$AE$506&lt;=AD$3,('Gastos com Pessoal'!$AF$7:$AF$506)+1,1)),0)</f>
        <v>0</v>
      </c>
      <c r="AE44" s="32">
        <f t="array" aca="1" ref="AE44" ca="1">_xlfn.IFNA(SUM((AE$3&gt;='Gastos com Pessoal'!$E$7:$E$506)*(AE$3&lt;='Gastos com Pessoal'!$F$7:$F$506)*OFFSET('Encargos e Benefícios'!$D$5,1,MATCH($B44,'Encargos e Benefícios'!$E$5:$AB$5,0),500,1))
*(IF('Gastos com Pessoal'!$G$7:$G$506&lt;=AE$3,('Gastos com Pessoal'!$H$7:$H$506)+1,1))
*(IF('Gastos com Pessoal'!$M$7:$M$506&lt;=AE$3,('Gastos com Pessoal'!$N$7:$N$506)+1,1))
*(IF('Gastos com Pessoal'!$S$7:$S$506&lt;=AE$3,('Gastos com Pessoal'!$T$7:$T$506)+1,1))
*(IF('Gastos com Pessoal'!$Y$7:$Y$506&lt;=AE$3,('Gastos com Pessoal'!$Z$7:$Z$506)+1,1))
*(IF('Gastos com Pessoal'!$AE$7:$AE$506&lt;=AE$3,('Gastos com Pessoal'!$AF$7:$AF$506)+1,1)),0)</f>
        <v>0</v>
      </c>
      <c r="AF44" s="32">
        <f t="array" aca="1" ref="AF44" ca="1">_xlfn.IFNA(SUM((AF$3&gt;='Gastos com Pessoal'!$E$7:$E$506)*(AF$3&lt;='Gastos com Pessoal'!$F$7:$F$506)*OFFSET('Encargos e Benefícios'!$D$5,1,MATCH($B44,'Encargos e Benefícios'!$E$5:$AB$5,0),500,1))
*(IF('Gastos com Pessoal'!$G$7:$G$506&lt;=AF$3,('Gastos com Pessoal'!$H$7:$H$506)+1,1))
*(IF('Gastos com Pessoal'!$M$7:$M$506&lt;=AF$3,('Gastos com Pessoal'!$N$7:$N$506)+1,1))
*(IF('Gastos com Pessoal'!$S$7:$S$506&lt;=AF$3,('Gastos com Pessoal'!$T$7:$T$506)+1,1))
*(IF('Gastos com Pessoal'!$Y$7:$Y$506&lt;=AF$3,('Gastos com Pessoal'!$Z$7:$Z$506)+1,1))
*(IF('Gastos com Pessoal'!$AE$7:$AE$506&lt;=AF$3,('Gastos com Pessoal'!$AF$7:$AF$506)+1,1)),0)</f>
        <v>0</v>
      </c>
      <c r="AG44" s="32">
        <f t="array" aca="1" ref="AG44" ca="1">_xlfn.IFNA(SUM((AG$3&gt;='Gastos com Pessoal'!$E$7:$E$506)*(AG$3&lt;='Gastos com Pessoal'!$F$7:$F$506)*OFFSET('Encargos e Benefícios'!$D$5,1,MATCH($B44,'Encargos e Benefícios'!$E$5:$AB$5,0),500,1))
*(IF('Gastos com Pessoal'!$G$7:$G$506&lt;=AG$3,('Gastos com Pessoal'!$H$7:$H$506)+1,1))
*(IF('Gastos com Pessoal'!$M$7:$M$506&lt;=AG$3,('Gastos com Pessoal'!$N$7:$N$506)+1,1))
*(IF('Gastos com Pessoal'!$S$7:$S$506&lt;=AG$3,('Gastos com Pessoal'!$T$7:$T$506)+1,1))
*(IF('Gastos com Pessoal'!$Y$7:$Y$506&lt;=AG$3,('Gastos com Pessoal'!$Z$7:$Z$506)+1,1))
*(IF('Gastos com Pessoal'!$AE$7:$AE$506&lt;=AG$3,('Gastos com Pessoal'!$AF$7:$AF$506)+1,1)),0)</f>
        <v>0</v>
      </c>
      <c r="AH44" s="32">
        <f t="array" aca="1" ref="AH44" ca="1">_xlfn.IFNA(SUM((AH$3&gt;='Gastos com Pessoal'!$E$7:$E$506)*(AH$3&lt;='Gastos com Pessoal'!$F$7:$F$506)*OFFSET('Encargos e Benefícios'!$D$5,1,MATCH($B44,'Encargos e Benefícios'!$E$5:$AB$5,0),500,1))
*(IF('Gastos com Pessoal'!$G$7:$G$506&lt;=AH$3,('Gastos com Pessoal'!$H$7:$H$506)+1,1))
*(IF('Gastos com Pessoal'!$M$7:$M$506&lt;=AH$3,('Gastos com Pessoal'!$N$7:$N$506)+1,1))
*(IF('Gastos com Pessoal'!$S$7:$S$506&lt;=AH$3,('Gastos com Pessoal'!$T$7:$T$506)+1,1))
*(IF('Gastos com Pessoal'!$Y$7:$Y$506&lt;=AH$3,('Gastos com Pessoal'!$Z$7:$Z$506)+1,1))
*(IF('Gastos com Pessoal'!$AE$7:$AE$506&lt;=AH$3,('Gastos com Pessoal'!$AF$7:$AF$506)+1,1)),0)</f>
        <v>0</v>
      </c>
      <c r="AI44" s="32">
        <f t="array" aca="1" ref="AI44" ca="1">_xlfn.IFNA(SUM((AI$3&gt;='Gastos com Pessoal'!$E$7:$E$506)*(AI$3&lt;='Gastos com Pessoal'!$F$7:$F$506)*OFFSET('Encargos e Benefícios'!$D$5,1,MATCH($B44,'Encargos e Benefícios'!$E$5:$AB$5,0),500,1))
*(IF('Gastos com Pessoal'!$G$7:$G$506&lt;=AI$3,('Gastos com Pessoal'!$H$7:$H$506)+1,1))
*(IF('Gastos com Pessoal'!$M$7:$M$506&lt;=AI$3,('Gastos com Pessoal'!$N$7:$N$506)+1,1))
*(IF('Gastos com Pessoal'!$S$7:$S$506&lt;=AI$3,('Gastos com Pessoal'!$T$7:$T$506)+1,1))
*(IF('Gastos com Pessoal'!$Y$7:$Y$506&lt;=AI$3,('Gastos com Pessoal'!$Z$7:$Z$506)+1,1))
*(IF('Gastos com Pessoal'!$AE$7:$AE$506&lt;=AI$3,('Gastos com Pessoal'!$AF$7:$AF$506)+1,1)),0)</f>
        <v>0</v>
      </c>
      <c r="AJ44" s="32">
        <f t="array" aca="1" ref="AJ44" ca="1">_xlfn.IFNA(SUM((AJ$3&gt;='Gastos com Pessoal'!$E$7:$E$506)*(AJ$3&lt;='Gastos com Pessoal'!$F$7:$F$506)*OFFSET('Encargos e Benefícios'!$D$5,1,MATCH($B44,'Encargos e Benefícios'!$E$5:$AB$5,0),500,1))
*(IF('Gastos com Pessoal'!$G$7:$G$506&lt;=AJ$3,('Gastos com Pessoal'!$H$7:$H$506)+1,1))
*(IF('Gastos com Pessoal'!$M$7:$M$506&lt;=AJ$3,('Gastos com Pessoal'!$N$7:$N$506)+1,1))
*(IF('Gastos com Pessoal'!$S$7:$S$506&lt;=AJ$3,('Gastos com Pessoal'!$T$7:$T$506)+1,1))
*(IF('Gastos com Pessoal'!$Y$7:$Y$506&lt;=AJ$3,('Gastos com Pessoal'!$Z$7:$Z$506)+1,1))
*(IF('Gastos com Pessoal'!$AE$7:$AE$506&lt;=AJ$3,('Gastos com Pessoal'!$AF$7:$AF$506)+1,1)),0)</f>
        <v>0</v>
      </c>
      <c r="AK44" s="32">
        <f t="array" aca="1" ref="AK44" ca="1">_xlfn.IFNA(SUM((AK$3&gt;='Gastos com Pessoal'!$E$7:$E$506)*(AK$3&lt;='Gastos com Pessoal'!$F$7:$F$506)*OFFSET('Encargos e Benefícios'!$D$5,1,MATCH($B44,'Encargos e Benefícios'!$E$5:$AB$5,0),500,1))
*(IF('Gastos com Pessoal'!$G$7:$G$506&lt;=AK$3,('Gastos com Pessoal'!$H$7:$H$506)+1,1))
*(IF('Gastos com Pessoal'!$M$7:$M$506&lt;=AK$3,('Gastos com Pessoal'!$N$7:$N$506)+1,1))
*(IF('Gastos com Pessoal'!$S$7:$S$506&lt;=AK$3,('Gastos com Pessoal'!$T$7:$T$506)+1,1))
*(IF('Gastos com Pessoal'!$Y$7:$Y$506&lt;=AK$3,('Gastos com Pessoal'!$Z$7:$Z$506)+1,1))
*(IF('Gastos com Pessoal'!$AE$7:$AE$506&lt;=AK$3,('Gastos com Pessoal'!$AF$7:$AF$506)+1,1)),0)</f>
        <v>0</v>
      </c>
      <c r="AL44" s="32">
        <f t="array" aca="1" ref="AL44" ca="1">_xlfn.IFNA(SUM((AL$3&gt;='Gastos com Pessoal'!$E$7:$E$506)*(AL$3&lt;='Gastos com Pessoal'!$F$7:$F$506)*OFFSET('Encargos e Benefícios'!$D$5,1,MATCH($B44,'Encargos e Benefícios'!$E$5:$AB$5,0),500,1))
*(IF('Gastos com Pessoal'!$G$7:$G$506&lt;=AL$3,('Gastos com Pessoal'!$H$7:$H$506)+1,1))
*(IF('Gastos com Pessoal'!$M$7:$M$506&lt;=AL$3,('Gastos com Pessoal'!$N$7:$N$506)+1,1))
*(IF('Gastos com Pessoal'!$S$7:$S$506&lt;=AL$3,('Gastos com Pessoal'!$T$7:$T$506)+1,1))
*(IF('Gastos com Pessoal'!$Y$7:$Y$506&lt;=AL$3,('Gastos com Pessoal'!$Z$7:$Z$506)+1,1))
*(IF('Gastos com Pessoal'!$AE$7:$AE$506&lt;=AL$3,('Gastos com Pessoal'!$AF$7:$AF$506)+1,1)),0)</f>
        <v>0</v>
      </c>
      <c r="AM44" s="32">
        <f t="array" aca="1" ref="AM44" ca="1">_xlfn.IFNA(SUM((AM$3&gt;='Gastos com Pessoal'!$E$7:$E$506)*(AM$3&lt;='Gastos com Pessoal'!$F$7:$F$506)*OFFSET('Encargos e Benefícios'!$D$5,1,MATCH($B44,'Encargos e Benefícios'!$E$5:$AB$5,0),500,1))
*(IF('Gastos com Pessoal'!$G$7:$G$506&lt;=AM$3,('Gastos com Pessoal'!$H$7:$H$506)+1,1))
*(IF('Gastos com Pessoal'!$M$7:$M$506&lt;=AM$3,('Gastos com Pessoal'!$N$7:$N$506)+1,1))
*(IF('Gastos com Pessoal'!$S$7:$S$506&lt;=AM$3,('Gastos com Pessoal'!$T$7:$T$506)+1,1))
*(IF('Gastos com Pessoal'!$Y$7:$Y$506&lt;=AM$3,('Gastos com Pessoal'!$Z$7:$Z$506)+1,1))
*(IF('Gastos com Pessoal'!$AE$7:$AE$506&lt;=AM$3,('Gastos com Pessoal'!$AF$7:$AF$506)+1,1)),0)</f>
        <v>0</v>
      </c>
      <c r="AN44" s="32">
        <f t="array" aca="1" ref="AN44" ca="1">_xlfn.IFNA(SUM((AN$3&gt;='Gastos com Pessoal'!$E$7:$E$506)*(AN$3&lt;='Gastos com Pessoal'!$F$7:$F$506)*OFFSET('Encargos e Benefícios'!$D$5,1,MATCH($B44,'Encargos e Benefícios'!$E$5:$AB$5,0),500,1))
*(IF('Gastos com Pessoal'!$G$7:$G$506&lt;=AN$3,('Gastos com Pessoal'!$H$7:$H$506)+1,1))
*(IF('Gastos com Pessoal'!$M$7:$M$506&lt;=AN$3,('Gastos com Pessoal'!$N$7:$N$506)+1,1))
*(IF('Gastos com Pessoal'!$S$7:$S$506&lt;=AN$3,('Gastos com Pessoal'!$T$7:$T$506)+1,1))
*(IF('Gastos com Pessoal'!$Y$7:$Y$506&lt;=AN$3,('Gastos com Pessoal'!$Z$7:$Z$506)+1,1))
*(IF('Gastos com Pessoal'!$AE$7:$AE$506&lt;=AN$3,('Gastos com Pessoal'!$AF$7:$AF$506)+1,1)),0)</f>
        <v>0</v>
      </c>
      <c r="AO44" s="32">
        <f t="array" aca="1" ref="AO44" ca="1">_xlfn.IFNA(SUM((AO$3&gt;='Gastos com Pessoal'!$E$7:$E$506)*(AO$3&lt;='Gastos com Pessoal'!$F$7:$F$506)*OFFSET('Encargos e Benefícios'!$D$5,1,MATCH($B44,'Encargos e Benefícios'!$E$5:$AB$5,0),500,1))
*(IF('Gastos com Pessoal'!$G$7:$G$506&lt;=AO$3,('Gastos com Pessoal'!$H$7:$H$506)+1,1))
*(IF('Gastos com Pessoal'!$M$7:$M$506&lt;=AO$3,('Gastos com Pessoal'!$N$7:$N$506)+1,1))
*(IF('Gastos com Pessoal'!$S$7:$S$506&lt;=AO$3,('Gastos com Pessoal'!$T$7:$T$506)+1,1))
*(IF('Gastos com Pessoal'!$Y$7:$Y$506&lt;=AO$3,('Gastos com Pessoal'!$Z$7:$Z$506)+1,1))
*(IF('Gastos com Pessoal'!$AE$7:$AE$506&lt;=AO$3,('Gastos com Pessoal'!$AF$7:$AF$506)+1,1)),0)</f>
        <v>0</v>
      </c>
      <c r="AP44" s="32">
        <f t="array" aca="1" ref="AP44" ca="1">_xlfn.IFNA(SUM((AP$3&gt;='Gastos com Pessoal'!$E$7:$E$506)*(AP$3&lt;='Gastos com Pessoal'!$F$7:$F$506)*OFFSET('Encargos e Benefícios'!$D$5,1,MATCH($B44,'Encargos e Benefícios'!$E$5:$AB$5,0),500,1))
*(IF('Gastos com Pessoal'!$G$7:$G$506&lt;=AP$3,('Gastos com Pessoal'!$H$7:$H$506)+1,1))
*(IF('Gastos com Pessoal'!$M$7:$M$506&lt;=AP$3,('Gastos com Pessoal'!$N$7:$N$506)+1,1))
*(IF('Gastos com Pessoal'!$S$7:$S$506&lt;=AP$3,('Gastos com Pessoal'!$T$7:$T$506)+1,1))
*(IF('Gastos com Pessoal'!$Y$7:$Y$506&lt;=AP$3,('Gastos com Pessoal'!$Z$7:$Z$506)+1,1))
*(IF('Gastos com Pessoal'!$AE$7:$AE$506&lt;=AP$3,('Gastos com Pessoal'!$AF$7:$AF$506)+1,1)),0)</f>
        <v>0</v>
      </c>
      <c r="AQ44" s="32">
        <f t="array" aca="1" ref="AQ44" ca="1">_xlfn.IFNA(SUM((AQ$3&gt;='Gastos com Pessoal'!$E$7:$E$506)*(AQ$3&lt;='Gastos com Pessoal'!$F$7:$F$506)*OFFSET('Encargos e Benefícios'!$D$5,1,MATCH($B44,'Encargos e Benefícios'!$E$5:$AB$5,0),500,1))
*(IF('Gastos com Pessoal'!$G$7:$G$506&lt;=AQ$3,('Gastos com Pessoal'!$H$7:$H$506)+1,1))
*(IF('Gastos com Pessoal'!$M$7:$M$506&lt;=AQ$3,('Gastos com Pessoal'!$N$7:$N$506)+1,1))
*(IF('Gastos com Pessoal'!$S$7:$S$506&lt;=AQ$3,('Gastos com Pessoal'!$T$7:$T$506)+1,1))
*(IF('Gastos com Pessoal'!$Y$7:$Y$506&lt;=AQ$3,('Gastos com Pessoal'!$Z$7:$Z$506)+1,1))
*(IF('Gastos com Pessoal'!$AE$7:$AE$506&lt;=AQ$3,('Gastos com Pessoal'!$AF$7:$AF$506)+1,1)),0)</f>
        <v>0</v>
      </c>
      <c r="AR44" s="32">
        <f t="array" aca="1" ref="AR44" ca="1">_xlfn.IFNA(SUM((AR$3&gt;='Gastos com Pessoal'!$E$7:$E$506)*(AR$3&lt;='Gastos com Pessoal'!$F$7:$F$506)*OFFSET('Encargos e Benefícios'!$D$5,1,MATCH($B44,'Encargos e Benefícios'!$E$5:$AB$5,0),500,1))
*(IF('Gastos com Pessoal'!$G$7:$G$506&lt;=AR$3,('Gastos com Pessoal'!$H$7:$H$506)+1,1))
*(IF('Gastos com Pessoal'!$M$7:$M$506&lt;=AR$3,('Gastos com Pessoal'!$N$7:$N$506)+1,1))
*(IF('Gastos com Pessoal'!$S$7:$S$506&lt;=AR$3,('Gastos com Pessoal'!$T$7:$T$506)+1,1))
*(IF('Gastos com Pessoal'!$Y$7:$Y$506&lt;=AR$3,('Gastos com Pessoal'!$Z$7:$Z$506)+1,1))
*(IF('Gastos com Pessoal'!$AE$7:$AE$506&lt;=AR$3,('Gastos com Pessoal'!$AF$7:$AF$506)+1,1)),0)</f>
        <v>0</v>
      </c>
      <c r="AS44" s="32">
        <f t="array" aca="1" ref="AS44" ca="1">_xlfn.IFNA(SUM((AS$3&gt;='Gastos com Pessoal'!$E$7:$E$506)*(AS$3&lt;='Gastos com Pessoal'!$F$7:$F$506)*OFFSET('Encargos e Benefícios'!$D$5,1,MATCH($B44,'Encargos e Benefícios'!$E$5:$AB$5,0),500,1))
*(IF('Gastos com Pessoal'!$G$7:$G$506&lt;=AS$3,('Gastos com Pessoal'!$H$7:$H$506)+1,1))
*(IF('Gastos com Pessoal'!$M$7:$M$506&lt;=AS$3,('Gastos com Pessoal'!$N$7:$N$506)+1,1))
*(IF('Gastos com Pessoal'!$S$7:$S$506&lt;=AS$3,('Gastos com Pessoal'!$T$7:$T$506)+1,1))
*(IF('Gastos com Pessoal'!$Y$7:$Y$506&lt;=AS$3,('Gastos com Pessoal'!$Z$7:$Z$506)+1,1))
*(IF('Gastos com Pessoal'!$AE$7:$AE$506&lt;=AS$3,('Gastos com Pessoal'!$AF$7:$AF$506)+1,1)),0)</f>
        <v>0</v>
      </c>
      <c r="AT44" s="32">
        <f t="array" aca="1" ref="AT44" ca="1">_xlfn.IFNA(SUM((AT$3&gt;='Gastos com Pessoal'!$E$7:$E$506)*(AT$3&lt;='Gastos com Pessoal'!$F$7:$F$506)*OFFSET('Encargos e Benefícios'!$D$5,1,MATCH($B44,'Encargos e Benefícios'!$E$5:$AB$5,0),500,1))
*(IF('Gastos com Pessoal'!$G$7:$G$506&lt;=AT$3,('Gastos com Pessoal'!$H$7:$H$506)+1,1))
*(IF('Gastos com Pessoal'!$M$7:$M$506&lt;=AT$3,('Gastos com Pessoal'!$N$7:$N$506)+1,1))
*(IF('Gastos com Pessoal'!$S$7:$S$506&lt;=AT$3,('Gastos com Pessoal'!$T$7:$T$506)+1,1))
*(IF('Gastos com Pessoal'!$Y$7:$Y$506&lt;=AT$3,('Gastos com Pessoal'!$Z$7:$Z$506)+1,1))
*(IF('Gastos com Pessoal'!$AE$7:$AE$506&lt;=AT$3,('Gastos com Pessoal'!$AF$7:$AF$506)+1,1)),0)</f>
        <v>0</v>
      </c>
      <c r="AU44" s="32">
        <f t="array" aca="1" ref="AU44" ca="1">_xlfn.IFNA(SUM((AU$3&gt;='Gastos com Pessoal'!$E$7:$E$506)*(AU$3&lt;='Gastos com Pessoal'!$F$7:$F$506)*OFFSET('Encargos e Benefícios'!$D$5,1,MATCH($B44,'Encargos e Benefícios'!$E$5:$AB$5,0),500,1))
*(IF('Gastos com Pessoal'!$G$7:$G$506&lt;=AU$3,('Gastos com Pessoal'!$H$7:$H$506)+1,1))
*(IF('Gastos com Pessoal'!$M$7:$M$506&lt;=AU$3,('Gastos com Pessoal'!$N$7:$N$506)+1,1))
*(IF('Gastos com Pessoal'!$S$7:$S$506&lt;=AU$3,('Gastos com Pessoal'!$T$7:$T$506)+1,1))
*(IF('Gastos com Pessoal'!$Y$7:$Y$506&lt;=AU$3,('Gastos com Pessoal'!$Z$7:$Z$506)+1,1))
*(IF('Gastos com Pessoal'!$AE$7:$AE$506&lt;=AU$3,('Gastos com Pessoal'!$AF$7:$AF$506)+1,1)),0)</f>
        <v>0</v>
      </c>
      <c r="AV44" s="32">
        <f t="array" aca="1" ref="AV44" ca="1">_xlfn.IFNA(SUM((AV$3&gt;='Gastos com Pessoal'!$E$7:$E$506)*(AV$3&lt;='Gastos com Pessoal'!$F$7:$F$506)*OFFSET('Encargos e Benefícios'!$D$5,1,MATCH($B44,'Encargos e Benefícios'!$E$5:$AB$5,0),500,1))
*(IF('Gastos com Pessoal'!$G$7:$G$506&lt;=AV$3,('Gastos com Pessoal'!$H$7:$H$506)+1,1))
*(IF('Gastos com Pessoal'!$M$7:$M$506&lt;=AV$3,('Gastos com Pessoal'!$N$7:$N$506)+1,1))
*(IF('Gastos com Pessoal'!$S$7:$S$506&lt;=AV$3,('Gastos com Pessoal'!$T$7:$T$506)+1,1))
*(IF('Gastos com Pessoal'!$Y$7:$Y$506&lt;=AV$3,('Gastos com Pessoal'!$Z$7:$Z$506)+1,1))
*(IF('Gastos com Pessoal'!$AE$7:$AE$506&lt;=AV$3,('Gastos com Pessoal'!$AF$7:$AF$506)+1,1)),0)</f>
        <v>0</v>
      </c>
      <c r="AW44" s="32">
        <f t="array" aca="1" ref="AW44" ca="1">_xlfn.IFNA(SUM((AW$3&gt;='Gastos com Pessoal'!$E$7:$E$506)*(AW$3&lt;='Gastos com Pessoal'!$F$7:$F$506)*OFFSET('Encargos e Benefícios'!$D$5,1,MATCH($B44,'Encargos e Benefícios'!$E$5:$AB$5,0),500,1))
*(IF('Gastos com Pessoal'!$G$7:$G$506&lt;=AW$3,('Gastos com Pessoal'!$H$7:$H$506)+1,1))
*(IF('Gastos com Pessoal'!$M$7:$M$506&lt;=AW$3,('Gastos com Pessoal'!$N$7:$N$506)+1,1))
*(IF('Gastos com Pessoal'!$S$7:$S$506&lt;=AW$3,('Gastos com Pessoal'!$T$7:$T$506)+1,1))
*(IF('Gastos com Pessoal'!$Y$7:$Y$506&lt;=AW$3,('Gastos com Pessoal'!$Z$7:$Z$506)+1,1))
*(IF('Gastos com Pessoal'!$AE$7:$AE$506&lt;=AW$3,('Gastos com Pessoal'!$AF$7:$AF$506)+1,1)),0)</f>
        <v>0</v>
      </c>
      <c r="AX44" s="32">
        <f t="array" aca="1" ref="AX44" ca="1">_xlfn.IFNA(SUM((AX$3&gt;='Gastos com Pessoal'!$E$7:$E$506)*(AX$3&lt;='Gastos com Pessoal'!$F$7:$F$506)*OFFSET('Encargos e Benefícios'!$D$5,1,MATCH($B44,'Encargos e Benefícios'!$E$5:$AB$5,0),500,1))
*(IF('Gastos com Pessoal'!$G$7:$G$506&lt;=AX$3,('Gastos com Pessoal'!$H$7:$H$506)+1,1))
*(IF('Gastos com Pessoal'!$M$7:$M$506&lt;=AX$3,('Gastos com Pessoal'!$N$7:$N$506)+1,1))
*(IF('Gastos com Pessoal'!$S$7:$S$506&lt;=AX$3,('Gastos com Pessoal'!$T$7:$T$506)+1,1))
*(IF('Gastos com Pessoal'!$Y$7:$Y$506&lt;=AX$3,('Gastos com Pessoal'!$Z$7:$Z$506)+1,1))
*(IF('Gastos com Pessoal'!$AE$7:$AE$506&lt;=AX$3,('Gastos com Pessoal'!$AF$7:$AF$506)+1,1)),0)</f>
        <v>0</v>
      </c>
      <c r="AY44" s="32">
        <f t="array" aca="1" ref="AY44" ca="1">_xlfn.IFNA(SUM((AY$3&gt;='Gastos com Pessoal'!$E$7:$E$506)*(AY$3&lt;='Gastos com Pessoal'!$F$7:$F$506)*OFFSET('Encargos e Benefícios'!$D$5,1,MATCH($B44,'Encargos e Benefícios'!$E$5:$AB$5,0),500,1))
*(IF('Gastos com Pessoal'!$G$7:$G$506&lt;=AY$3,('Gastos com Pessoal'!$H$7:$H$506)+1,1))
*(IF('Gastos com Pessoal'!$M$7:$M$506&lt;=AY$3,('Gastos com Pessoal'!$N$7:$N$506)+1,1))
*(IF('Gastos com Pessoal'!$S$7:$S$506&lt;=AY$3,('Gastos com Pessoal'!$T$7:$T$506)+1,1))
*(IF('Gastos com Pessoal'!$Y$7:$Y$506&lt;=AY$3,('Gastos com Pessoal'!$Z$7:$Z$506)+1,1))
*(IF('Gastos com Pessoal'!$AE$7:$AE$506&lt;=AY$3,('Gastos com Pessoal'!$AF$7:$AF$506)+1,1)),0)</f>
        <v>0</v>
      </c>
      <c r="AZ44" s="32">
        <f t="array" aca="1" ref="AZ44" ca="1">_xlfn.IFNA(SUM((AZ$3&gt;='Gastos com Pessoal'!$E$7:$E$506)*(AZ$3&lt;='Gastos com Pessoal'!$F$7:$F$506)*OFFSET('Encargos e Benefícios'!$D$5,1,MATCH($B44,'Encargos e Benefícios'!$E$5:$AB$5,0),500,1))
*(IF('Gastos com Pessoal'!$G$7:$G$506&lt;=AZ$3,('Gastos com Pessoal'!$H$7:$H$506)+1,1))
*(IF('Gastos com Pessoal'!$M$7:$M$506&lt;=AZ$3,('Gastos com Pessoal'!$N$7:$N$506)+1,1))
*(IF('Gastos com Pessoal'!$S$7:$S$506&lt;=AZ$3,('Gastos com Pessoal'!$T$7:$T$506)+1,1))
*(IF('Gastos com Pessoal'!$Y$7:$Y$506&lt;=AZ$3,('Gastos com Pessoal'!$Z$7:$Z$506)+1,1))
*(IF('Gastos com Pessoal'!$AE$7:$AE$506&lt;=AZ$3,('Gastos com Pessoal'!$AF$7:$AF$506)+1,1)),0)</f>
        <v>0</v>
      </c>
      <c r="BA44" s="32">
        <f t="array" aca="1" ref="BA44" ca="1">_xlfn.IFNA(SUM((BA$3&gt;='Gastos com Pessoal'!$E$7:$E$506)*(BA$3&lt;='Gastos com Pessoal'!$F$7:$F$506)*OFFSET('Encargos e Benefícios'!$D$5,1,MATCH($B44,'Encargos e Benefícios'!$E$5:$AB$5,0),500,1))
*(IF('Gastos com Pessoal'!$G$7:$G$506&lt;=BA$3,('Gastos com Pessoal'!$H$7:$H$506)+1,1))
*(IF('Gastos com Pessoal'!$M$7:$M$506&lt;=BA$3,('Gastos com Pessoal'!$N$7:$N$506)+1,1))
*(IF('Gastos com Pessoal'!$S$7:$S$506&lt;=BA$3,('Gastos com Pessoal'!$T$7:$T$506)+1,1))
*(IF('Gastos com Pessoal'!$Y$7:$Y$506&lt;=BA$3,('Gastos com Pessoal'!$Z$7:$Z$506)+1,1))
*(IF('Gastos com Pessoal'!$AE$7:$AE$506&lt;=BA$3,('Gastos com Pessoal'!$AF$7:$AF$506)+1,1)),0)</f>
        <v>0</v>
      </c>
      <c r="BB44" s="32">
        <f t="array" aca="1" ref="BB44" ca="1">_xlfn.IFNA(SUM((BB$3&gt;='Gastos com Pessoal'!$E$7:$E$506)*(BB$3&lt;='Gastos com Pessoal'!$F$7:$F$506)*OFFSET('Encargos e Benefícios'!$D$5,1,MATCH($B44,'Encargos e Benefícios'!$E$5:$AB$5,0),500,1))
*(IF('Gastos com Pessoal'!$G$7:$G$506&lt;=BB$3,('Gastos com Pessoal'!$H$7:$H$506)+1,1))
*(IF('Gastos com Pessoal'!$M$7:$M$506&lt;=BB$3,('Gastos com Pessoal'!$N$7:$N$506)+1,1))
*(IF('Gastos com Pessoal'!$S$7:$S$506&lt;=BB$3,('Gastos com Pessoal'!$T$7:$T$506)+1,1))
*(IF('Gastos com Pessoal'!$Y$7:$Y$506&lt;=BB$3,('Gastos com Pessoal'!$Z$7:$Z$506)+1,1))
*(IF('Gastos com Pessoal'!$AE$7:$AE$506&lt;=BB$3,('Gastos com Pessoal'!$AF$7:$AF$506)+1,1)),0)</f>
        <v>0</v>
      </c>
      <c r="BC44" s="32">
        <f t="array" aca="1" ref="BC44" ca="1">_xlfn.IFNA(SUM((BC$3&gt;='Gastos com Pessoal'!$E$7:$E$506)*(BC$3&lt;='Gastos com Pessoal'!$F$7:$F$506)*OFFSET('Encargos e Benefícios'!$D$5,1,MATCH($B44,'Encargos e Benefícios'!$E$5:$AB$5,0),500,1))
*(IF('Gastos com Pessoal'!$G$7:$G$506&lt;=BC$3,('Gastos com Pessoal'!$H$7:$H$506)+1,1))
*(IF('Gastos com Pessoal'!$M$7:$M$506&lt;=BC$3,('Gastos com Pessoal'!$N$7:$N$506)+1,1))
*(IF('Gastos com Pessoal'!$S$7:$S$506&lt;=BC$3,('Gastos com Pessoal'!$T$7:$T$506)+1,1))
*(IF('Gastos com Pessoal'!$Y$7:$Y$506&lt;=BC$3,('Gastos com Pessoal'!$Z$7:$Z$506)+1,1))
*(IF('Gastos com Pessoal'!$AE$7:$AE$506&lt;=BC$3,('Gastos com Pessoal'!$AF$7:$AF$506)+1,1)),0)</f>
        <v>0</v>
      </c>
      <c r="BD44" s="32">
        <f t="array" aca="1" ref="BD44" ca="1">_xlfn.IFNA(SUM((BD$3&gt;='Gastos com Pessoal'!$E$7:$E$506)*(BD$3&lt;='Gastos com Pessoal'!$F$7:$F$506)*OFFSET('Encargos e Benefícios'!$D$5,1,MATCH($B44,'Encargos e Benefícios'!$E$5:$AB$5,0),500,1))
*(IF('Gastos com Pessoal'!$G$7:$G$506&lt;=BD$3,('Gastos com Pessoal'!$H$7:$H$506)+1,1))
*(IF('Gastos com Pessoal'!$M$7:$M$506&lt;=BD$3,('Gastos com Pessoal'!$N$7:$N$506)+1,1))
*(IF('Gastos com Pessoal'!$S$7:$S$506&lt;=BD$3,('Gastos com Pessoal'!$T$7:$T$506)+1,1))
*(IF('Gastos com Pessoal'!$Y$7:$Y$506&lt;=BD$3,('Gastos com Pessoal'!$Z$7:$Z$506)+1,1))
*(IF('Gastos com Pessoal'!$AE$7:$AE$506&lt;=BD$3,('Gastos com Pessoal'!$AF$7:$AF$506)+1,1)),0)</f>
        <v>0</v>
      </c>
      <c r="BE44" s="32">
        <f t="array" aca="1" ref="BE44" ca="1">_xlfn.IFNA(SUM((BE$3&gt;='Gastos com Pessoal'!$E$7:$E$506)*(BE$3&lt;='Gastos com Pessoal'!$F$7:$F$506)*OFFSET('Encargos e Benefícios'!$D$5,1,MATCH($B44,'Encargos e Benefícios'!$E$5:$AB$5,0),500,1))
*(IF('Gastos com Pessoal'!$G$7:$G$506&lt;=BE$3,('Gastos com Pessoal'!$H$7:$H$506)+1,1))
*(IF('Gastos com Pessoal'!$M$7:$M$506&lt;=BE$3,('Gastos com Pessoal'!$N$7:$N$506)+1,1))
*(IF('Gastos com Pessoal'!$S$7:$S$506&lt;=BE$3,('Gastos com Pessoal'!$T$7:$T$506)+1,1))
*(IF('Gastos com Pessoal'!$Y$7:$Y$506&lt;=BE$3,('Gastos com Pessoal'!$Z$7:$Z$506)+1,1))
*(IF('Gastos com Pessoal'!$AE$7:$AE$506&lt;=BE$3,('Gastos com Pessoal'!$AF$7:$AF$506)+1,1)),0)</f>
        <v>0</v>
      </c>
      <c r="BF44" s="32">
        <f t="array" aca="1" ref="BF44" ca="1">_xlfn.IFNA(SUM((BF$3&gt;='Gastos com Pessoal'!$E$7:$E$506)*(BF$3&lt;='Gastos com Pessoal'!$F$7:$F$506)*OFFSET('Encargos e Benefícios'!$D$5,1,MATCH($B44,'Encargos e Benefícios'!$E$5:$AB$5,0),500,1))
*(IF('Gastos com Pessoal'!$G$7:$G$506&lt;=BF$3,('Gastos com Pessoal'!$H$7:$H$506)+1,1))
*(IF('Gastos com Pessoal'!$M$7:$M$506&lt;=BF$3,('Gastos com Pessoal'!$N$7:$N$506)+1,1))
*(IF('Gastos com Pessoal'!$S$7:$S$506&lt;=BF$3,('Gastos com Pessoal'!$T$7:$T$506)+1,1))
*(IF('Gastos com Pessoal'!$Y$7:$Y$506&lt;=BF$3,('Gastos com Pessoal'!$Z$7:$Z$506)+1,1))
*(IF('Gastos com Pessoal'!$AE$7:$AE$506&lt;=BF$3,('Gastos com Pessoal'!$AF$7:$AF$506)+1,1)),0)</f>
        <v>0</v>
      </c>
      <c r="BG44" s="32">
        <f t="array" aca="1" ref="BG44" ca="1">_xlfn.IFNA(SUM((BG$3&gt;='Gastos com Pessoal'!$E$7:$E$506)*(BG$3&lt;='Gastos com Pessoal'!$F$7:$F$506)*OFFSET('Encargos e Benefícios'!$D$5,1,MATCH($B44,'Encargos e Benefícios'!$E$5:$AB$5,0),500,1))
*(IF('Gastos com Pessoal'!$G$7:$G$506&lt;=BG$3,('Gastos com Pessoal'!$H$7:$H$506)+1,1))
*(IF('Gastos com Pessoal'!$M$7:$M$506&lt;=BG$3,('Gastos com Pessoal'!$N$7:$N$506)+1,1))
*(IF('Gastos com Pessoal'!$S$7:$S$506&lt;=BG$3,('Gastos com Pessoal'!$T$7:$T$506)+1,1))
*(IF('Gastos com Pessoal'!$Y$7:$Y$506&lt;=BG$3,('Gastos com Pessoal'!$Z$7:$Z$506)+1,1))
*(IF('Gastos com Pessoal'!$AE$7:$AE$506&lt;=BG$3,('Gastos com Pessoal'!$AF$7:$AF$506)+1,1)),0)</f>
        <v>0</v>
      </c>
      <c r="BH44" s="32">
        <f t="array" aca="1" ref="BH44" ca="1">_xlfn.IFNA(SUM((BH$3&gt;='Gastos com Pessoal'!$E$7:$E$506)*(BH$3&lt;='Gastos com Pessoal'!$F$7:$F$506)*OFFSET('Encargos e Benefícios'!$D$5,1,MATCH($B44,'Encargos e Benefícios'!$E$5:$AB$5,0),500,1))
*(IF('Gastos com Pessoal'!$G$7:$G$506&lt;=BH$3,('Gastos com Pessoal'!$H$7:$H$506)+1,1))
*(IF('Gastos com Pessoal'!$M$7:$M$506&lt;=BH$3,('Gastos com Pessoal'!$N$7:$N$506)+1,1))
*(IF('Gastos com Pessoal'!$S$7:$S$506&lt;=BH$3,('Gastos com Pessoal'!$T$7:$T$506)+1,1))
*(IF('Gastos com Pessoal'!$Y$7:$Y$506&lt;=BH$3,('Gastos com Pessoal'!$Z$7:$Z$506)+1,1))
*(IF('Gastos com Pessoal'!$AE$7:$AE$506&lt;=BH$3,('Gastos com Pessoal'!$AF$7:$AF$506)+1,1)),0)</f>
        <v>0</v>
      </c>
      <c r="BI44" s="32">
        <f t="array" aca="1" ref="BI44" ca="1">_xlfn.IFNA(SUM((BI$3&gt;='Gastos com Pessoal'!$E$7:$E$506)*(BI$3&lt;='Gastos com Pessoal'!$F$7:$F$506)*OFFSET('Encargos e Benefícios'!$D$5,1,MATCH($B44,'Encargos e Benefícios'!$E$5:$AB$5,0),500,1))
*(IF('Gastos com Pessoal'!$G$7:$G$506&lt;=BI$3,('Gastos com Pessoal'!$H$7:$H$506)+1,1))
*(IF('Gastos com Pessoal'!$M$7:$M$506&lt;=BI$3,('Gastos com Pessoal'!$N$7:$N$506)+1,1))
*(IF('Gastos com Pessoal'!$S$7:$S$506&lt;=BI$3,('Gastos com Pessoal'!$T$7:$T$506)+1,1))
*(IF('Gastos com Pessoal'!$Y$7:$Y$506&lt;=BI$3,('Gastos com Pessoal'!$Z$7:$Z$506)+1,1))
*(IF('Gastos com Pessoal'!$AE$7:$AE$506&lt;=BI$3,('Gastos com Pessoal'!$AF$7:$AF$506)+1,1)),0)</f>
        <v>0</v>
      </c>
      <c r="BJ44" s="32">
        <f t="array" aca="1" ref="BJ44" ca="1">_xlfn.IFNA(SUM((BJ$3&gt;='Gastos com Pessoal'!$E$7:$E$506)*(BJ$3&lt;='Gastos com Pessoal'!$F$7:$F$506)*OFFSET('Encargos e Benefícios'!$D$5,1,MATCH($B44,'Encargos e Benefícios'!$E$5:$AB$5,0),500,1))
*(IF('Gastos com Pessoal'!$G$7:$G$506&lt;=BJ$3,('Gastos com Pessoal'!$H$7:$H$506)+1,1))
*(IF('Gastos com Pessoal'!$M$7:$M$506&lt;=BJ$3,('Gastos com Pessoal'!$N$7:$N$506)+1,1))
*(IF('Gastos com Pessoal'!$S$7:$S$506&lt;=BJ$3,('Gastos com Pessoal'!$T$7:$T$506)+1,1))
*(IF('Gastos com Pessoal'!$Y$7:$Y$506&lt;=BJ$3,('Gastos com Pessoal'!$Z$7:$Z$506)+1,1))
*(IF('Gastos com Pessoal'!$AE$7:$AE$506&lt;=BJ$3,('Gastos com Pessoal'!$AF$7:$AF$506)+1,1)),0)</f>
        <v>0</v>
      </c>
      <c r="BK44" s="72">
        <f t="shared" ca="1" si="16"/>
        <v>0</v>
      </c>
      <c r="BL44" s="77">
        <f t="shared" ca="1" si="17"/>
        <v>0</v>
      </c>
    </row>
    <row r="45" spans="1:64" s="50" customFormat="1" ht="23.25" customHeight="1" x14ac:dyDescent="0.2">
      <c r="A45" s="42"/>
      <c r="B45" s="43" t="s">
        <v>158</v>
      </c>
      <c r="C45" s="56">
        <f t="shared" ref="C45:AH45" ca="1" si="18">SUBTOTAL(109,C34:C44)</f>
        <v>37983.565455555559</v>
      </c>
      <c r="D45" s="56">
        <f t="shared" ca="1" si="18"/>
        <v>58102.250816666667</v>
      </c>
      <c r="E45" s="56">
        <f t="shared" ca="1" si="18"/>
        <v>58102.250816666667</v>
      </c>
      <c r="F45" s="56">
        <f t="shared" ca="1" si="18"/>
        <v>58102.250816666667</v>
      </c>
      <c r="G45" s="56">
        <f t="shared" ca="1" si="18"/>
        <v>58102.250816666667</v>
      </c>
      <c r="H45" s="56">
        <f t="shared" ca="1" si="18"/>
        <v>58102.250816666667</v>
      </c>
      <c r="I45" s="56">
        <f t="shared" ca="1" si="18"/>
        <v>58102.250816666667</v>
      </c>
      <c r="J45" s="56">
        <f t="shared" ca="1" si="18"/>
        <v>58102.250816666667</v>
      </c>
      <c r="K45" s="56">
        <f t="shared" ca="1" si="18"/>
        <v>58102.250816666667</v>
      </c>
      <c r="L45" s="56">
        <f t="shared" ca="1" si="18"/>
        <v>58102.250816666667</v>
      </c>
      <c r="M45" s="56">
        <f t="shared" ca="1" si="18"/>
        <v>58102.250816666667</v>
      </c>
      <c r="N45" s="56">
        <f t="shared" ca="1" si="18"/>
        <v>60344.230182666666</v>
      </c>
      <c r="O45" s="56">
        <f t="shared" ca="1" si="18"/>
        <v>47604.443782666669</v>
      </c>
      <c r="P45" s="56">
        <f t="shared" ca="1" si="18"/>
        <v>40410.295782666668</v>
      </c>
      <c r="Q45" s="56">
        <f t="shared" ca="1" si="18"/>
        <v>40410.295782666668</v>
      </c>
      <c r="R45" s="56">
        <f t="shared" ca="1" si="18"/>
        <v>40410.295782666668</v>
      </c>
      <c r="S45" s="56">
        <f t="shared" ca="1" si="18"/>
        <v>40410.295782666668</v>
      </c>
      <c r="T45" s="56">
        <f t="shared" ca="1" si="18"/>
        <v>40410.295782666668</v>
      </c>
      <c r="U45" s="56">
        <f t="shared" ca="1" si="18"/>
        <v>40410.295782666668</v>
      </c>
      <c r="V45" s="56">
        <f t="shared" ca="1" si="18"/>
        <v>40410.295782666668</v>
      </c>
      <c r="W45" s="56">
        <f t="shared" ca="1" si="18"/>
        <v>40410.295782666668</v>
      </c>
      <c r="X45" s="56">
        <f t="shared" ca="1" si="18"/>
        <v>40410.295782666668</v>
      </c>
      <c r="Y45" s="56">
        <f t="shared" ca="1" si="18"/>
        <v>40410.295782666668</v>
      </c>
      <c r="Z45" s="56">
        <f t="shared" ca="1" si="18"/>
        <v>41943.763613973337</v>
      </c>
      <c r="AA45" s="56">
        <f t="shared" ca="1" si="18"/>
        <v>41943.763613973337</v>
      </c>
      <c r="AB45" s="56">
        <f t="shared" ca="1" si="18"/>
        <v>41943.763613973337</v>
      </c>
      <c r="AC45" s="56">
        <f t="shared" ca="1" si="18"/>
        <v>41943.763613973337</v>
      </c>
      <c r="AD45" s="56">
        <f t="shared" ca="1" si="18"/>
        <v>41943.763613973337</v>
      </c>
      <c r="AE45" s="56">
        <f t="shared" ca="1" si="18"/>
        <v>41943.763613973337</v>
      </c>
      <c r="AF45" s="56">
        <f t="shared" ca="1" si="18"/>
        <v>41943.763613973337</v>
      </c>
      <c r="AG45" s="56">
        <f t="shared" ca="1" si="18"/>
        <v>41943.763613973337</v>
      </c>
      <c r="AH45" s="56">
        <f t="shared" ca="1" si="18"/>
        <v>41943.763613973337</v>
      </c>
      <c r="AI45" s="56">
        <f t="shared" ref="AI45:BK45" ca="1" si="19">SUBTOTAL(109,AI34:AI44)</f>
        <v>41943.763613973337</v>
      </c>
      <c r="AJ45" s="56">
        <f t="shared" ca="1" si="19"/>
        <v>41943.763613973337</v>
      </c>
      <c r="AK45" s="56">
        <f t="shared" ca="1" si="19"/>
        <v>41943.763613973337</v>
      </c>
      <c r="AL45" s="56">
        <f t="shared" ca="1" si="19"/>
        <v>43538.570158532275</v>
      </c>
      <c r="AM45" s="56">
        <f t="shared" ca="1" si="19"/>
        <v>43538.570158532275</v>
      </c>
      <c r="AN45" s="56">
        <f t="shared" ca="1" si="19"/>
        <v>43538.570158532275</v>
      </c>
      <c r="AO45" s="56">
        <f t="shared" ca="1" si="19"/>
        <v>43538.570158532275</v>
      </c>
      <c r="AP45" s="56">
        <f t="shared" ca="1" si="19"/>
        <v>43538.570158532275</v>
      </c>
      <c r="AQ45" s="56">
        <f t="shared" ca="1" si="19"/>
        <v>43538.570158532275</v>
      </c>
      <c r="AR45" s="56">
        <f t="shared" ca="1" si="19"/>
        <v>43538.570158532275</v>
      </c>
      <c r="AS45" s="56">
        <f t="shared" ca="1" si="19"/>
        <v>43538.570158532275</v>
      </c>
      <c r="AT45" s="56">
        <f t="shared" ca="1" si="19"/>
        <v>43538.570158532275</v>
      </c>
      <c r="AU45" s="56">
        <f t="shared" ca="1" si="19"/>
        <v>43538.570158532275</v>
      </c>
      <c r="AV45" s="56">
        <f t="shared" ca="1" si="19"/>
        <v>43538.570158532275</v>
      </c>
      <c r="AW45" s="56">
        <f t="shared" ca="1" si="19"/>
        <v>43538.570158532275</v>
      </c>
      <c r="AX45" s="56">
        <f t="shared" ca="1" si="19"/>
        <v>45197.168964873563</v>
      </c>
      <c r="AY45" s="56">
        <f t="shared" ca="1" si="19"/>
        <v>45197.168964873563</v>
      </c>
      <c r="AZ45" s="56">
        <f t="shared" ca="1" si="19"/>
        <v>45197.168964873563</v>
      </c>
      <c r="BA45" s="56">
        <f t="shared" ca="1" si="19"/>
        <v>45197.168964873563</v>
      </c>
      <c r="BB45" s="56">
        <f t="shared" ca="1" si="19"/>
        <v>45197.168964873563</v>
      </c>
      <c r="BC45" s="56">
        <f t="shared" ca="1" si="19"/>
        <v>45197.168964873563</v>
      </c>
      <c r="BD45" s="56">
        <f t="shared" ca="1" si="19"/>
        <v>45197.168964873563</v>
      </c>
      <c r="BE45" s="56">
        <f t="shared" ca="1" si="19"/>
        <v>45197.168964873563</v>
      </c>
      <c r="BF45" s="56">
        <f t="shared" ca="1" si="19"/>
        <v>45197.168964873563</v>
      </c>
      <c r="BG45" s="56">
        <f t="shared" ca="1" si="19"/>
        <v>45197.168964873563</v>
      </c>
      <c r="BH45" s="56">
        <f t="shared" ca="1" si="19"/>
        <v>45197.168964873563</v>
      </c>
      <c r="BI45" s="56">
        <f t="shared" ca="1" si="19"/>
        <v>45197.168964873563</v>
      </c>
      <c r="BJ45" s="56">
        <f t="shared" ca="1" si="19"/>
        <v>46922.111723468501</v>
      </c>
      <c r="BK45" s="56">
        <f t="shared" ca="1" si="19"/>
        <v>2746133.8499862407</v>
      </c>
      <c r="BL45" s="62">
        <f t="shared" ca="1" si="17"/>
        <v>3.9660405838636809E-2</v>
      </c>
    </row>
    <row r="46" spans="1:64" s="50" customFormat="1" ht="23.25" customHeight="1" x14ac:dyDescent="0.2">
      <c r="A46" s="238" t="s">
        <v>88</v>
      </c>
      <c r="B46" s="255" t="s">
        <v>89</v>
      </c>
      <c r="C46" s="261"/>
      <c r="D46" s="261"/>
      <c r="E46" s="261"/>
      <c r="F46" s="261"/>
      <c r="G46" s="261"/>
      <c r="H46" s="261"/>
      <c r="I46" s="261"/>
      <c r="J46" s="261"/>
      <c r="K46" s="261"/>
      <c r="L46" s="261"/>
      <c r="M46" s="261"/>
      <c r="N46" s="261"/>
      <c r="O46" s="261"/>
      <c r="P46" s="261"/>
      <c r="Q46" s="261"/>
      <c r="R46" s="261"/>
      <c r="S46" s="261"/>
      <c r="T46" s="261"/>
      <c r="U46" s="261"/>
      <c r="V46" s="261"/>
      <c r="W46" s="261"/>
      <c r="X46" s="261"/>
      <c r="Y46" s="261"/>
      <c r="Z46" s="261"/>
      <c r="AA46" s="261"/>
      <c r="AB46" s="261"/>
      <c r="AC46" s="261"/>
      <c r="AD46" s="261"/>
      <c r="AE46" s="261"/>
      <c r="AF46" s="261"/>
      <c r="AG46" s="261"/>
      <c r="AH46" s="261"/>
      <c r="AI46" s="261"/>
      <c r="AJ46" s="261"/>
      <c r="AK46" s="261"/>
      <c r="AL46" s="261"/>
      <c r="AM46" s="261"/>
      <c r="AN46" s="261"/>
      <c r="AO46" s="261"/>
      <c r="AP46" s="261"/>
      <c r="AQ46" s="261"/>
      <c r="AR46" s="261"/>
      <c r="AS46" s="261"/>
      <c r="AT46" s="261"/>
      <c r="AU46" s="261"/>
      <c r="AV46" s="261"/>
      <c r="AW46" s="261"/>
      <c r="AX46" s="261"/>
      <c r="AY46" s="261"/>
      <c r="AZ46" s="261"/>
      <c r="BA46" s="261"/>
      <c r="BB46" s="261"/>
      <c r="BC46" s="261"/>
      <c r="BD46" s="261"/>
      <c r="BE46" s="261"/>
      <c r="BF46" s="261"/>
      <c r="BG46" s="261"/>
      <c r="BH46" s="261"/>
      <c r="BI46" s="261"/>
      <c r="BJ46" s="261"/>
      <c r="BK46" s="252"/>
      <c r="BL46" s="253"/>
    </row>
    <row r="47" spans="1:64" s="50" customFormat="1" ht="23.25" customHeight="1" x14ac:dyDescent="0.2">
      <c r="A47" s="18" t="s">
        <v>159</v>
      </c>
      <c r="B47" s="12" t="s">
        <v>160</v>
      </c>
      <c r="C47" s="32">
        <f t="array" aca="1" ref="C47" ca="1">_xlfn.IFNA(SUM((C$3&gt;='Gastos com Pessoal'!$E$7:$E$506)*(C$3&lt;='Gastos com Pessoal'!$F$7:$F$506)*OFFSET('Encargos e Benefícios'!$D$5,1,MATCH($B47,'Encargos e Benefícios'!$E$5:$AB$5,0),500,1)),0)
+_xlfn.IFNA(SUM((C$3&gt;='Gastos com Pessoal'!$E$513:$E$522)*(C$3&lt;='Gastos com Pessoal'!$F$513:$F$522)*OFFSET('Encargos e Benefícios'!$D$511,1,MATCH($B47,'Encargos e Benefícios'!$E$511:$AB$511,0),10,1)),0)
+_xlfn.IFNA(SUM((C$3&gt;='Gastos com Pessoal'!$E$7:$E$506)*(C$3&lt;='Gastos com Pessoal'!$F$7:$F$506)*(IF('Gastos com Pessoal'!$G$7:$G$506&lt;=C$3,1,0))*OFFSET('Gastos com Pessoal'!$H$6,1,MATCH(1&amp;$B47,'Gastos com Pessoal'!$I$532:$AJ$532&amp;'Gastos com Pessoal'!$I$6:$AJ$6,0),500,1)),0)
+_xlfn.IFNA(SUM((C$3&gt;='Gastos com Pessoal'!$E$7:$E$506)*(C$3&lt;='Gastos com Pessoal'!$F$7:$F$506)*(IF('Gastos com Pessoal'!$M$7:$M$506&lt;=C$3,1,0))*OFFSET('Gastos com Pessoal'!$H$6,1,MATCH(2&amp;$B47,'Gastos com Pessoal'!$I$532:$AJ$532&amp;'Gastos com Pessoal'!$I$6:$AJ$6,0),500,1)),0)
+_xlfn.IFNA(SUM((C$3&gt;='Gastos com Pessoal'!$E$7:$E$506)*(C$3&lt;='Gastos com Pessoal'!$F$7:$F$506)*(IF('Gastos com Pessoal'!$S$7:$S$506&lt;=C$3,1,0))*OFFSET('Gastos com Pessoal'!$H$6,1,MATCH(3&amp;$B47,'Gastos com Pessoal'!$I$532:$AJ$532&amp;'Gastos com Pessoal'!$I$6:$AJ$6,0),500,1)),0)
+_xlfn.IFNA(SUM((C$3&gt;='Gastos com Pessoal'!$E$7:$E$506)*(C$3&lt;='Gastos com Pessoal'!$F$7:$F$506)*(IF('Gastos com Pessoal'!$Y$7:$Y$506&lt;=C$3,1,0))*OFFSET('Gastos com Pessoal'!$H$6,1,MATCH(4&amp;$B47,'Gastos com Pessoal'!$I$532:$AJ$532&amp;'Gastos com Pessoal'!$I$6:$AJ$6,0),500,1)),0)
+_xlfn.IFNA(SUM((C$3&gt;='Gastos com Pessoal'!$E$7:$E$506)*(C$3&lt;='Gastos com Pessoal'!$F$7:$F$506)*(IF('Gastos com Pessoal'!$AE$7:$AE$506&lt;=C$3,1,0))*OFFSET('Gastos com Pessoal'!$H$6,1,MATCH(5&amp;$B47,'Gastos com Pessoal'!$I$532:$AJ$532&amp;'Gastos com Pessoal'!$I$6:$AJ$6,0),500,1)),0)
+_xlfn.IFNA(SUM((C$3&gt;='Gastos com Pessoal'!$E$513:$E$522)*(C$3&lt;='Gastos com Pessoal'!$F$513:$F$522)*(IF('Gastos com Pessoal'!$G$513:$G$522&lt;=C$3,1,0))*OFFSET('Gastos com Pessoal'!$H$512,1,MATCH(1&amp;$B47,'Gastos com Pessoal'!$I$532:$AJ$532&amp;'Gastos com Pessoal'!$I$512:$AJ$512,0),10,1)),0)
+_xlfn.IFNA(SUM((C$3&gt;='Gastos com Pessoal'!$E$513:$E$522)*(C$3&lt;='Gastos com Pessoal'!$F$513:$F$522)*(IF('Gastos com Pessoal'!$M$513:$M$522&lt;=C$3,1,0))*OFFSET('Gastos com Pessoal'!$H$512,1,MATCH(2&amp;$B47,'Gastos com Pessoal'!$I$532:$AJ$532&amp;'Gastos com Pessoal'!$I$512:$AJ$512,0),10,1)),0)
+_xlfn.IFNA(SUM((C$3&gt;='Gastos com Pessoal'!$E$513:$E$522)*(C$3&lt;='Gastos com Pessoal'!$F$513:$F$522)*(IF('Gastos com Pessoal'!$S$513:$S$522&lt;=C$3,1,0))*OFFSET('Gastos com Pessoal'!$H$512,1,MATCH(3&amp;$B47,'Gastos com Pessoal'!$I$532:$AJ$532&amp;'Gastos com Pessoal'!$I$512:$AJ$512,0),10,1)),0)
+_xlfn.IFNA(SUM((C$3&gt;='Gastos com Pessoal'!$E$513:$E$522)*(C$3&lt;='Gastos com Pessoal'!$F$513:$F$522)*(IF('Gastos com Pessoal'!$Y$513:$Y$522&lt;=C$3,1,0))*OFFSET('Gastos com Pessoal'!$H$512,1,MATCH(4&amp;$B47,'Gastos com Pessoal'!$I$532:$AJ$532&amp;'Gastos com Pessoal'!$I$512:$AJ$512,0),10,1)),0)
+_xlfn.IFNA(SUM((C$3&gt;='Gastos com Pessoal'!$E$513:$E$522)*(C$3&lt;='Gastos com Pessoal'!$F$513:$F$522)*(IF('Gastos com Pessoal'!$AE$513:$AE$522&lt;=C$3,1,0))*OFFSET('Gastos com Pessoal'!$H$512,1,MATCH(5&amp;$B47,'Gastos com Pessoal'!$I$532:$AJ$532&amp;'Gastos com Pessoal'!$I$512:$AJ$512,0),10,1)),0)</f>
        <v>3734.3624</v>
      </c>
      <c r="D47" s="32">
        <f t="array" aca="1" ref="D47" ca="1">_xlfn.IFNA(SUM((D$3&gt;='Gastos com Pessoal'!$E$7:$E$506)*(D$3&lt;='Gastos com Pessoal'!$F$7:$F$506)*OFFSET('Encargos e Benefícios'!$D$5,1,MATCH($B47,'Encargos e Benefícios'!$E$5:$AB$5,0),500,1)),0)
+_xlfn.IFNA(SUM((D$3&gt;='Gastos com Pessoal'!$E$513:$E$522)*(D$3&lt;='Gastos com Pessoal'!$F$513:$F$522)*OFFSET('Encargos e Benefícios'!$D$511,1,MATCH($B47,'Encargos e Benefícios'!$E$511:$AB$511,0),10,1)),0)
+_xlfn.IFNA(SUM((D$3&gt;='Gastos com Pessoal'!$E$7:$E$506)*(D$3&lt;='Gastos com Pessoal'!$F$7:$F$506)*(IF('Gastos com Pessoal'!$G$7:$G$506&lt;=D$3,1,0))*OFFSET('Gastos com Pessoal'!$H$6,1,MATCH(1&amp;$B47,'Gastos com Pessoal'!$I$532:$AJ$532&amp;'Gastos com Pessoal'!$I$6:$AJ$6,0),500,1)),0)
+_xlfn.IFNA(SUM((D$3&gt;='Gastos com Pessoal'!$E$7:$E$506)*(D$3&lt;='Gastos com Pessoal'!$F$7:$F$506)*(IF('Gastos com Pessoal'!$M$7:$M$506&lt;=D$3,1,0))*OFFSET('Gastos com Pessoal'!$H$6,1,MATCH(2&amp;$B47,'Gastos com Pessoal'!$I$532:$AJ$532&amp;'Gastos com Pessoal'!$I$6:$AJ$6,0),500,1)),0)
+_xlfn.IFNA(SUM((D$3&gt;='Gastos com Pessoal'!$E$7:$E$506)*(D$3&lt;='Gastos com Pessoal'!$F$7:$F$506)*(IF('Gastos com Pessoal'!$S$7:$S$506&lt;=D$3,1,0))*OFFSET('Gastos com Pessoal'!$H$6,1,MATCH(3&amp;$B47,'Gastos com Pessoal'!$I$532:$AJ$532&amp;'Gastos com Pessoal'!$I$6:$AJ$6,0),500,1)),0)
+_xlfn.IFNA(SUM((D$3&gt;='Gastos com Pessoal'!$E$7:$E$506)*(D$3&lt;='Gastos com Pessoal'!$F$7:$F$506)*(IF('Gastos com Pessoal'!$Y$7:$Y$506&lt;=D$3,1,0))*OFFSET('Gastos com Pessoal'!$H$6,1,MATCH(4&amp;$B47,'Gastos com Pessoal'!$I$532:$AJ$532&amp;'Gastos com Pessoal'!$I$6:$AJ$6,0),500,1)),0)
+_xlfn.IFNA(SUM((D$3&gt;='Gastos com Pessoal'!$E$7:$E$506)*(D$3&lt;='Gastos com Pessoal'!$F$7:$F$506)*(IF('Gastos com Pessoal'!$AE$7:$AE$506&lt;=D$3,1,0))*OFFSET('Gastos com Pessoal'!$H$6,1,MATCH(5&amp;$B47,'Gastos com Pessoal'!$I$532:$AJ$532&amp;'Gastos com Pessoal'!$I$6:$AJ$6,0),500,1)),0)
+_xlfn.IFNA(SUM((D$3&gt;='Gastos com Pessoal'!$E$513:$E$522)*(D$3&lt;='Gastos com Pessoal'!$F$513:$F$522)*(IF('Gastos com Pessoal'!$G$513:$G$522&lt;=D$3,1,0))*OFFSET('Gastos com Pessoal'!$H$512,1,MATCH(1&amp;$B47,'Gastos com Pessoal'!$I$532:$AJ$532&amp;'Gastos com Pessoal'!$I$512:$AJ$512,0),10,1)),0)
+_xlfn.IFNA(SUM((D$3&gt;='Gastos com Pessoal'!$E$513:$E$522)*(D$3&lt;='Gastos com Pessoal'!$F$513:$F$522)*(IF('Gastos com Pessoal'!$M$513:$M$522&lt;=D$3,1,0))*OFFSET('Gastos com Pessoal'!$H$512,1,MATCH(2&amp;$B47,'Gastos com Pessoal'!$I$532:$AJ$532&amp;'Gastos com Pessoal'!$I$512:$AJ$512,0),10,1)),0)
+_xlfn.IFNA(SUM((D$3&gt;='Gastos com Pessoal'!$E$513:$E$522)*(D$3&lt;='Gastos com Pessoal'!$F$513:$F$522)*(IF('Gastos com Pessoal'!$S$513:$S$522&lt;=D$3,1,0))*OFFSET('Gastos com Pessoal'!$H$512,1,MATCH(3&amp;$B47,'Gastos com Pessoal'!$I$532:$AJ$532&amp;'Gastos com Pessoal'!$I$512:$AJ$512,0),10,1)),0)
+_xlfn.IFNA(SUM((D$3&gt;='Gastos com Pessoal'!$E$513:$E$522)*(D$3&lt;='Gastos com Pessoal'!$F$513:$F$522)*(IF('Gastos com Pessoal'!$Y$513:$Y$522&lt;=D$3,1,0))*OFFSET('Gastos com Pessoal'!$H$512,1,MATCH(4&amp;$B47,'Gastos com Pessoal'!$I$532:$AJ$532&amp;'Gastos com Pessoal'!$I$512:$AJ$512,0),10,1)),0)
+_xlfn.IFNA(SUM((D$3&gt;='Gastos com Pessoal'!$E$513:$E$522)*(D$3&lt;='Gastos com Pessoal'!$F$513:$F$522)*(IF('Gastos com Pessoal'!$AE$513:$AE$522&lt;=D$3,1,0))*OFFSET('Gastos com Pessoal'!$H$512,1,MATCH(5&amp;$B47,'Gastos com Pessoal'!$I$532:$AJ$532&amp;'Gastos com Pessoal'!$I$512:$AJ$512,0),10,1)),0)</f>
        <v>9418.0803999999989</v>
      </c>
      <c r="E47" s="32">
        <f t="array" aca="1" ref="E47" ca="1">_xlfn.IFNA(SUM((E$3&gt;='Gastos com Pessoal'!$E$7:$E$506)*(E$3&lt;='Gastos com Pessoal'!$F$7:$F$506)*OFFSET('Encargos e Benefícios'!$D$5,1,MATCH($B47,'Encargos e Benefícios'!$E$5:$AB$5,0),500,1)),0)
+_xlfn.IFNA(SUM((E$3&gt;='Gastos com Pessoal'!$E$513:$E$522)*(E$3&lt;='Gastos com Pessoal'!$F$513:$F$522)*OFFSET('Encargos e Benefícios'!$D$511,1,MATCH($B47,'Encargos e Benefícios'!$E$511:$AB$511,0),10,1)),0)
+_xlfn.IFNA(SUM((E$3&gt;='Gastos com Pessoal'!$E$7:$E$506)*(E$3&lt;='Gastos com Pessoal'!$F$7:$F$506)*(IF('Gastos com Pessoal'!$G$7:$G$506&lt;=E$3,1,0))*OFFSET('Gastos com Pessoal'!$H$6,1,MATCH(1&amp;$B47,'Gastos com Pessoal'!$I$532:$AJ$532&amp;'Gastos com Pessoal'!$I$6:$AJ$6,0),500,1)),0)
+_xlfn.IFNA(SUM((E$3&gt;='Gastos com Pessoal'!$E$7:$E$506)*(E$3&lt;='Gastos com Pessoal'!$F$7:$F$506)*(IF('Gastos com Pessoal'!$M$7:$M$506&lt;=E$3,1,0))*OFFSET('Gastos com Pessoal'!$H$6,1,MATCH(2&amp;$B47,'Gastos com Pessoal'!$I$532:$AJ$532&amp;'Gastos com Pessoal'!$I$6:$AJ$6,0),500,1)),0)
+_xlfn.IFNA(SUM((E$3&gt;='Gastos com Pessoal'!$E$7:$E$506)*(E$3&lt;='Gastos com Pessoal'!$F$7:$F$506)*(IF('Gastos com Pessoal'!$S$7:$S$506&lt;=E$3,1,0))*OFFSET('Gastos com Pessoal'!$H$6,1,MATCH(3&amp;$B47,'Gastos com Pessoal'!$I$532:$AJ$532&amp;'Gastos com Pessoal'!$I$6:$AJ$6,0),500,1)),0)
+_xlfn.IFNA(SUM((E$3&gt;='Gastos com Pessoal'!$E$7:$E$506)*(E$3&lt;='Gastos com Pessoal'!$F$7:$F$506)*(IF('Gastos com Pessoal'!$Y$7:$Y$506&lt;=E$3,1,0))*OFFSET('Gastos com Pessoal'!$H$6,1,MATCH(4&amp;$B47,'Gastos com Pessoal'!$I$532:$AJ$532&amp;'Gastos com Pessoal'!$I$6:$AJ$6,0),500,1)),0)
+_xlfn.IFNA(SUM((E$3&gt;='Gastos com Pessoal'!$E$7:$E$506)*(E$3&lt;='Gastos com Pessoal'!$F$7:$F$506)*(IF('Gastos com Pessoal'!$AE$7:$AE$506&lt;=E$3,1,0))*OFFSET('Gastos com Pessoal'!$H$6,1,MATCH(5&amp;$B47,'Gastos com Pessoal'!$I$532:$AJ$532&amp;'Gastos com Pessoal'!$I$6:$AJ$6,0),500,1)),0)
+_xlfn.IFNA(SUM((E$3&gt;='Gastos com Pessoal'!$E$513:$E$522)*(E$3&lt;='Gastos com Pessoal'!$F$513:$F$522)*(IF('Gastos com Pessoal'!$G$513:$G$522&lt;=E$3,1,0))*OFFSET('Gastos com Pessoal'!$H$512,1,MATCH(1&amp;$B47,'Gastos com Pessoal'!$I$532:$AJ$532&amp;'Gastos com Pessoal'!$I$512:$AJ$512,0),10,1)),0)
+_xlfn.IFNA(SUM((E$3&gt;='Gastos com Pessoal'!$E$513:$E$522)*(E$3&lt;='Gastos com Pessoal'!$F$513:$F$522)*(IF('Gastos com Pessoal'!$M$513:$M$522&lt;=E$3,1,0))*OFFSET('Gastos com Pessoal'!$H$512,1,MATCH(2&amp;$B47,'Gastos com Pessoal'!$I$532:$AJ$532&amp;'Gastos com Pessoal'!$I$512:$AJ$512,0),10,1)),0)
+_xlfn.IFNA(SUM((E$3&gt;='Gastos com Pessoal'!$E$513:$E$522)*(E$3&lt;='Gastos com Pessoal'!$F$513:$F$522)*(IF('Gastos com Pessoal'!$S$513:$S$522&lt;=E$3,1,0))*OFFSET('Gastos com Pessoal'!$H$512,1,MATCH(3&amp;$B47,'Gastos com Pessoal'!$I$532:$AJ$532&amp;'Gastos com Pessoal'!$I$512:$AJ$512,0),10,1)),0)
+_xlfn.IFNA(SUM((E$3&gt;='Gastos com Pessoal'!$E$513:$E$522)*(E$3&lt;='Gastos com Pessoal'!$F$513:$F$522)*(IF('Gastos com Pessoal'!$Y$513:$Y$522&lt;=E$3,1,0))*OFFSET('Gastos com Pessoal'!$H$512,1,MATCH(4&amp;$B47,'Gastos com Pessoal'!$I$532:$AJ$532&amp;'Gastos com Pessoal'!$I$512:$AJ$512,0),10,1)),0)
+_xlfn.IFNA(SUM((E$3&gt;='Gastos com Pessoal'!$E$513:$E$522)*(E$3&lt;='Gastos com Pessoal'!$F$513:$F$522)*(IF('Gastos com Pessoal'!$AE$513:$AE$522&lt;=E$3,1,0))*OFFSET('Gastos com Pessoal'!$H$512,1,MATCH(5&amp;$B47,'Gastos com Pessoal'!$I$532:$AJ$532&amp;'Gastos com Pessoal'!$I$512:$AJ$512,0),10,1)),0)</f>
        <v>9418.0803999999989</v>
      </c>
      <c r="F47" s="32">
        <f t="array" aca="1" ref="F47" ca="1">_xlfn.IFNA(SUM((F$3&gt;='Gastos com Pessoal'!$E$7:$E$506)*(F$3&lt;='Gastos com Pessoal'!$F$7:$F$506)*OFFSET('Encargos e Benefícios'!$D$5,1,MATCH($B47,'Encargos e Benefícios'!$E$5:$AB$5,0),500,1)),0)
+_xlfn.IFNA(SUM((F$3&gt;='Gastos com Pessoal'!$E$513:$E$522)*(F$3&lt;='Gastos com Pessoal'!$F$513:$F$522)*OFFSET('Encargos e Benefícios'!$D$511,1,MATCH($B47,'Encargos e Benefícios'!$E$511:$AB$511,0),10,1)),0)
+_xlfn.IFNA(SUM((F$3&gt;='Gastos com Pessoal'!$E$7:$E$506)*(F$3&lt;='Gastos com Pessoal'!$F$7:$F$506)*(IF('Gastos com Pessoal'!$G$7:$G$506&lt;=F$3,1,0))*OFFSET('Gastos com Pessoal'!$H$6,1,MATCH(1&amp;$B47,'Gastos com Pessoal'!$I$532:$AJ$532&amp;'Gastos com Pessoal'!$I$6:$AJ$6,0),500,1)),0)
+_xlfn.IFNA(SUM((F$3&gt;='Gastos com Pessoal'!$E$7:$E$506)*(F$3&lt;='Gastos com Pessoal'!$F$7:$F$506)*(IF('Gastos com Pessoal'!$M$7:$M$506&lt;=F$3,1,0))*OFFSET('Gastos com Pessoal'!$H$6,1,MATCH(2&amp;$B47,'Gastos com Pessoal'!$I$532:$AJ$532&amp;'Gastos com Pessoal'!$I$6:$AJ$6,0),500,1)),0)
+_xlfn.IFNA(SUM((F$3&gt;='Gastos com Pessoal'!$E$7:$E$506)*(F$3&lt;='Gastos com Pessoal'!$F$7:$F$506)*(IF('Gastos com Pessoal'!$S$7:$S$506&lt;=F$3,1,0))*OFFSET('Gastos com Pessoal'!$H$6,1,MATCH(3&amp;$B47,'Gastos com Pessoal'!$I$532:$AJ$532&amp;'Gastos com Pessoal'!$I$6:$AJ$6,0),500,1)),0)
+_xlfn.IFNA(SUM((F$3&gt;='Gastos com Pessoal'!$E$7:$E$506)*(F$3&lt;='Gastos com Pessoal'!$F$7:$F$506)*(IF('Gastos com Pessoal'!$Y$7:$Y$506&lt;=F$3,1,0))*OFFSET('Gastos com Pessoal'!$H$6,1,MATCH(4&amp;$B47,'Gastos com Pessoal'!$I$532:$AJ$532&amp;'Gastos com Pessoal'!$I$6:$AJ$6,0),500,1)),0)
+_xlfn.IFNA(SUM((F$3&gt;='Gastos com Pessoal'!$E$7:$E$506)*(F$3&lt;='Gastos com Pessoal'!$F$7:$F$506)*(IF('Gastos com Pessoal'!$AE$7:$AE$506&lt;=F$3,1,0))*OFFSET('Gastos com Pessoal'!$H$6,1,MATCH(5&amp;$B47,'Gastos com Pessoal'!$I$532:$AJ$532&amp;'Gastos com Pessoal'!$I$6:$AJ$6,0),500,1)),0)
+_xlfn.IFNA(SUM((F$3&gt;='Gastos com Pessoal'!$E$513:$E$522)*(F$3&lt;='Gastos com Pessoal'!$F$513:$F$522)*(IF('Gastos com Pessoal'!$G$513:$G$522&lt;=F$3,1,0))*OFFSET('Gastos com Pessoal'!$H$512,1,MATCH(1&amp;$B47,'Gastos com Pessoal'!$I$532:$AJ$532&amp;'Gastos com Pessoal'!$I$512:$AJ$512,0),10,1)),0)
+_xlfn.IFNA(SUM((F$3&gt;='Gastos com Pessoal'!$E$513:$E$522)*(F$3&lt;='Gastos com Pessoal'!$F$513:$F$522)*(IF('Gastos com Pessoal'!$M$513:$M$522&lt;=F$3,1,0))*OFFSET('Gastos com Pessoal'!$H$512,1,MATCH(2&amp;$B47,'Gastos com Pessoal'!$I$532:$AJ$532&amp;'Gastos com Pessoal'!$I$512:$AJ$512,0),10,1)),0)
+_xlfn.IFNA(SUM((F$3&gt;='Gastos com Pessoal'!$E$513:$E$522)*(F$3&lt;='Gastos com Pessoal'!$F$513:$F$522)*(IF('Gastos com Pessoal'!$S$513:$S$522&lt;=F$3,1,0))*OFFSET('Gastos com Pessoal'!$H$512,1,MATCH(3&amp;$B47,'Gastos com Pessoal'!$I$532:$AJ$532&amp;'Gastos com Pessoal'!$I$512:$AJ$512,0),10,1)),0)
+_xlfn.IFNA(SUM((F$3&gt;='Gastos com Pessoal'!$E$513:$E$522)*(F$3&lt;='Gastos com Pessoal'!$F$513:$F$522)*(IF('Gastos com Pessoal'!$Y$513:$Y$522&lt;=F$3,1,0))*OFFSET('Gastos com Pessoal'!$H$512,1,MATCH(4&amp;$B47,'Gastos com Pessoal'!$I$532:$AJ$532&amp;'Gastos com Pessoal'!$I$512:$AJ$512,0),10,1)),0)
+_xlfn.IFNA(SUM((F$3&gt;='Gastos com Pessoal'!$E$513:$E$522)*(F$3&lt;='Gastos com Pessoal'!$F$513:$F$522)*(IF('Gastos com Pessoal'!$AE$513:$AE$522&lt;=F$3,1,0))*OFFSET('Gastos com Pessoal'!$H$512,1,MATCH(5&amp;$B47,'Gastos com Pessoal'!$I$532:$AJ$532&amp;'Gastos com Pessoal'!$I$512:$AJ$512,0),10,1)),0)</f>
        <v>9418.0803999999989</v>
      </c>
      <c r="G47" s="32">
        <f t="array" aca="1" ref="G47" ca="1">_xlfn.IFNA(SUM((G$3&gt;='Gastos com Pessoal'!$E$7:$E$506)*(G$3&lt;='Gastos com Pessoal'!$F$7:$F$506)*OFFSET('Encargos e Benefícios'!$D$5,1,MATCH($B47,'Encargos e Benefícios'!$E$5:$AB$5,0),500,1)),0)
+_xlfn.IFNA(SUM((G$3&gt;='Gastos com Pessoal'!$E$513:$E$522)*(G$3&lt;='Gastos com Pessoal'!$F$513:$F$522)*OFFSET('Encargos e Benefícios'!$D$511,1,MATCH($B47,'Encargos e Benefícios'!$E$511:$AB$511,0),10,1)),0)
+_xlfn.IFNA(SUM((G$3&gt;='Gastos com Pessoal'!$E$7:$E$506)*(G$3&lt;='Gastos com Pessoal'!$F$7:$F$506)*(IF('Gastos com Pessoal'!$G$7:$G$506&lt;=G$3,1,0))*OFFSET('Gastos com Pessoal'!$H$6,1,MATCH(1&amp;$B47,'Gastos com Pessoal'!$I$532:$AJ$532&amp;'Gastos com Pessoal'!$I$6:$AJ$6,0),500,1)),0)
+_xlfn.IFNA(SUM((G$3&gt;='Gastos com Pessoal'!$E$7:$E$506)*(G$3&lt;='Gastos com Pessoal'!$F$7:$F$506)*(IF('Gastos com Pessoal'!$M$7:$M$506&lt;=G$3,1,0))*OFFSET('Gastos com Pessoal'!$H$6,1,MATCH(2&amp;$B47,'Gastos com Pessoal'!$I$532:$AJ$532&amp;'Gastos com Pessoal'!$I$6:$AJ$6,0),500,1)),0)
+_xlfn.IFNA(SUM((G$3&gt;='Gastos com Pessoal'!$E$7:$E$506)*(G$3&lt;='Gastos com Pessoal'!$F$7:$F$506)*(IF('Gastos com Pessoal'!$S$7:$S$506&lt;=G$3,1,0))*OFFSET('Gastos com Pessoal'!$H$6,1,MATCH(3&amp;$B47,'Gastos com Pessoal'!$I$532:$AJ$532&amp;'Gastos com Pessoal'!$I$6:$AJ$6,0),500,1)),0)
+_xlfn.IFNA(SUM((G$3&gt;='Gastos com Pessoal'!$E$7:$E$506)*(G$3&lt;='Gastos com Pessoal'!$F$7:$F$506)*(IF('Gastos com Pessoal'!$Y$7:$Y$506&lt;=G$3,1,0))*OFFSET('Gastos com Pessoal'!$H$6,1,MATCH(4&amp;$B47,'Gastos com Pessoal'!$I$532:$AJ$532&amp;'Gastos com Pessoal'!$I$6:$AJ$6,0),500,1)),0)
+_xlfn.IFNA(SUM((G$3&gt;='Gastos com Pessoal'!$E$7:$E$506)*(G$3&lt;='Gastos com Pessoal'!$F$7:$F$506)*(IF('Gastos com Pessoal'!$AE$7:$AE$506&lt;=G$3,1,0))*OFFSET('Gastos com Pessoal'!$H$6,1,MATCH(5&amp;$B47,'Gastos com Pessoal'!$I$532:$AJ$532&amp;'Gastos com Pessoal'!$I$6:$AJ$6,0),500,1)),0)
+_xlfn.IFNA(SUM((G$3&gt;='Gastos com Pessoal'!$E$513:$E$522)*(G$3&lt;='Gastos com Pessoal'!$F$513:$F$522)*(IF('Gastos com Pessoal'!$G$513:$G$522&lt;=G$3,1,0))*OFFSET('Gastos com Pessoal'!$H$512,1,MATCH(1&amp;$B47,'Gastos com Pessoal'!$I$532:$AJ$532&amp;'Gastos com Pessoal'!$I$512:$AJ$512,0),10,1)),0)
+_xlfn.IFNA(SUM((G$3&gt;='Gastos com Pessoal'!$E$513:$E$522)*(G$3&lt;='Gastos com Pessoal'!$F$513:$F$522)*(IF('Gastos com Pessoal'!$M$513:$M$522&lt;=G$3,1,0))*OFFSET('Gastos com Pessoal'!$H$512,1,MATCH(2&amp;$B47,'Gastos com Pessoal'!$I$532:$AJ$532&amp;'Gastos com Pessoal'!$I$512:$AJ$512,0),10,1)),0)
+_xlfn.IFNA(SUM((G$3&gt;='Gastos com Pessoal'!$E$513:$E$522)*(G$3&lt;='Gastos com Pessoal'!$F$513:$F$522)*(IF('Gastos com Pessoal'!$S$513:$S$522&lt;=G$3,1,0))*OFFSET('Gastos com Pessoal'!$H$512,1,MATCH(3&amp;$B47,'Gastos com Pessoal'!$I$532:$AJ$532&amp;'Gastos com Pessoal'!$I$512:$AJ$512,0),10,1)),0)
+_xlfn.IFNA(SUM((G$3&gt;='Gastos com Pessoal'!$E$513:$E$522)*(G$3&lt;='Gastos com Pessoal'!$F$513:$F$522)*(IF('Gastos com Pessoal'!$Y$513:$Y$522&lt;=G$3,1,0))*OFFSET('Gastos com Pessoal'!$H$512,1,MATCH(4&amp;$B47,'Gastos com Pessoal'!$I$532:$AJ$532&amp;'Gastos com Pessoal'!$I$512:$AJ$512,0),10,1)),0)
+_xlfn.IFNA(SUM((G$3&gt;='Gastos com Pessoal'!$E$513:$E$522)*(G$3&lt;='Gastos com Pessoal'!$F$513:$F$522)*(IF('Gastos com Pessoal'!$AE$513:$AE$522&lt;=G$3,1,0))*OFFSET('Gastos com Pessoal'!$H$512,1,MATCH(5&amp;$B47,'Gastos com Pessoal'!$I$532:$AJ$532&amp;'Gastos com Pessoal'!$I$512:$AJ$512,0),10,1)),0)</f>
        <v>9418.0803999999989</v>
      </c>
      <c r="H47" s="32">
        <f t="array" aca="1" ref="H47" ca="1">_xlfn.IFNA(SUM((H$3&gt;='Gastos com Pessoal'!$E$7:$E$506)*(H$3&lt;='Gastos com Pessoal'!$F$7:$F$506)*OFFSET('Encargos e Benefícios'!$D$5,1,MATCH($B47,'Encargos e Benefícios'!$E$5:$AB$5,0),500,1)),0)
+_xlfn.IFNA(SUM((H$3&gt;='Gastos com Pessoal'!$E$513:$E$522)*(H$3&lt;='Gastos com Pessoal'!$F$513:$F$522)*OFFSET('Encargos e Benefícios'!$D$511,1,MATCH($B47,'Encargos e Benefícios'!$E$511:$AB$511,0),10,1)),0)
+_xlfn.IFNA(SUM((H$3&gt;='Gastos com Pessoal'!$E$7:$E$506)*(H$3&lt;='Gastos com Pessoal'!$F$7:$F$506)*(IF('Gastos com Pessoal'!$G$7:$G$506&lt;=H$3,1,0))*OFFSET('Gastos com Pessoal'!$H$6,1,MATCH(1&amp;$B47,'Gastos com Pessoal'!$I$532:$AJ$532&amp;'Gastos com Pessoal'!$I$6:$AJ$6,0),500,1)),0)
+_xlfn.IFNA(SUM((H$3&gt;='Gastos com Pessoal'!$E$7:$E$506)*(H$3&lt;='Gastos com Pessoal'!$F$7:$F$506)*(IF('Gastos com Pessoal'!$M$7:$M$506&lt;=H$3,1,0))*OFFSET('Gastos com Pessoal'!$H$6,1,MATCH(2&amp;$B47,'Gastos com Pessoal'!$I$532:$AJ$532&amp;'Gastos com Pessoal'!$I$6:$AJ$6,0),500,1)),0)
+_xlfn.IFNA(SUM((H$3&gt;='Gastos com Pessoal'!$E$7:$E$506)*(H$3&lt;='Gastos com Pessoal'!$F$7:$F$506)*(IF('Gastos com Pessoal'!$S$7:$S$506&lt;=H$3,1,0))*OFFSET('Gastos com Pessoal'!$H$6,1,MATCH(3&amp;$B47,'Gastos com Pessoal'!$I$532:$AJ$532&amp;'Gastos com Pessoal'!$I$6:$AJ$6,0),500,1)),0)
+_xlfn.IFNA(SUM((H$3&gt;='Gastos com Pessoal'!$E$7:$E$506)*(H$3&lt;='Gastos com Pessoal'!$F$7:$F$506)*(IF('Gastos com Pessoal'!$Y$7:$Y$506&lt;=H$3,1,0))*OFFSET('Gastos com Pessoal'!$H$6,1,MATCH(4&amp;$B47,'Gastos com Pessoal'!$I$532:$AJ$532&amp;'Gastos com Pessoal'!$I$6:$AJ$6,0),500,1)),0)
+_xlfn.IFNA(SUM((H$3&gt;='Gastos com Pessoal'!$E$7:$E$506)*(H$3&lt;='Gastos com Pessoal'!$F$7:$F$506)*(IF('Gastos com Pessoal'!$AE$7:$AE$506&lt;=H$3,1,0))*OFFSET('Gastos com Pessoal'!$H$6,1,MATCH(5&amp;$B47,'Gastos com Pessoal'!$I$532:$AJ$532&amp;'Gastos com Pessoal'!$I$6:$AJ$6,0),500,1)),0)
+_xlfn.IFNA(SUM((H$3&gt;='Gastos com Pessoal'!$E$513:$E$522)*(H$3&lt;='Gastos com Pessoal'!$F$513:$F$522)*(IF('Gastos com Pessoal'!$G$513:$G$522&lt;=H$3,1,0))*OFFSET('Gastos com Pessoal'!$H$512,1,MATCH(1&amp;$B47,'Gastos com Pessoal'!$I$532:$AJ$532&amp;'Gastos com Pessoal'!$I$512:$AJ$512,0),10,1)),0)
+_xlfn.IFNA(SUM((H$3&gt;='Gastos com Pessoal'!$E$513:$E$522)*(H$3&lt;='Gastos com Pessoal'!$F$513:$F$522)*(IF('Gastos com Pessoal'!$M$513:$M$522&lt;=H$3,1,0))*OFFSET('Gastos com Pessoal'!$H$512,1,MATCH(2&amp;$B47,'Gastos com Pessoal'!$I$532:$AJ$532&amp;'Gastos com Pessoal'!$I$512:$AJ$512,0),10,1)),0)
+_xlfn.IFNA(SUM((H$3&gt;='Gastos com Pessoal'!$E$513:$E$522)*(H$3&lt;='Gastos com Pessoal'!$F$513:$F$522)*(IF('Gastos com Pessoal'!$S$513:$S$522&lt;=H$3,1,0))*OFFSET('Gastos com Pessoal'!$H$512,1,MATCH(3&amp;$B47,'Gastos com Pessoal'!$I$532:$AJ$532&amp;'Gastos com Pessoal'!$I$512:$AJ$512,0),10,1)),0)
+_xlfn.IFNA(SUM((H$3&gt;='Gastos com Pessoal'!$E$513:$E$522)*(H$3&lt;='Gastos com Pessoal'!$F$513:$F$522)*(IF('Gastos com Pessoal'!$Y$513:$Y$522&lt;=H$3,1,0))*OFFSET('Gastos com Pessoal'!$H$512,1,MATCH(4&amp;$B47,'Gastos com Pessoal'!$I$532:$AJ$532&amp;'Gastos com Pessoal'!$I$512:$AJ$512,0),10,1)),0)
+_xlfn.IFNA(SUM((H$3&gt;='Gastos com Pessoal'!$E$513:$E$522)*(H$3&lt;='Gastos com Pessoal'!$F$513:$F$522)*(IF('Gastos com Pessoal'!$AE$513:$AE$522&lt;=H$3,1,0))*OFFSET('Gastos com Pessoal'!$H$512,1,MATCH(5&amp;$B47,'Gastos com Pessoal'!$I$532:$AJ$532&amp;'Gastos com Pessoal'!$I$512:$AJ$512,0),10,1)),0)</f>
        <v>9418.0803999999989</v>
      </c>
      <c r="I47" s="32">
        <f t="array" aca="1" ref="I47" ca="1">_xlfn.IFNA(SUM((I$3&gt;='Gastos com Pessoal'!$E$7:$E$506)*(I$3&lt;='Gastos com Pessoal'!$F$7:$F$506)*OFFSET('Encargos e Benefícios'!$D$5,1,MATCH($B47,'Encargos e Benefícios'!$E$5:$AB$5,0),500,1)),0)
+_xlfn.IFNA(SUM((I$3&gt;='Gastos com Pessoal'!$E$513:$E$522)*(I$3&lt;='Gastos com Pessoal'!$F$513:$F$522)*OFFSET('Encargos e Benefícios'!$D$511,1,MATCH($B47,'Encargos e Benefícios'!$E$511:$AB$511,0),10,1)),0)
+_xlfn.IFNA(SUM((I$3&gt;='Gastos com Pessoal'!$E$7:$E$506)*(I$3&lt;='Gastos com Pessoal'!$F$7:$F$506)*(IF('Gastos com Pessoal'!$G$7:$G$506&lt;=I$3,1,0))*OFFSET('Gastos com Pessoal'!$H$6,1,MATCH(1&amp;$B47,'Gastos com Pessoal'!$I$532:$AJ$532&amp;'Gastos com Pessoal'!$I$6:$AJ$6,0),500,1)),0)
+_xlfn.IFNA(SUM((I$3&gt;='Gastos com Pessoal'!$E$7:$E$506)*(I$3&lt;='Gastos com Pessoal'!$F$7:$F$506)*(IF('Gastos com Pessoal'!$M$7:$M$506&lt;=I$3,1,0))*OFFSET('Gastos com Pessoal'!$H$6,1,MATCH(2&amp;$B47,'Gastos com Pessoal'!$I$532:$AJ$532&amp;'Gastos com Pessoal'!$I$6:$AJ$6,0),500,1)),0)
+_xlfn.IFNA(SUM((I$3&gt;='Gastos com Pessoal'!$E$7:$E$506)*(I$3&lt;='Gastos com Pessoal'!$F$7:$F$506)*(IF('Gastos com Pessoal'!$S$7:$S$506&lt;=I$3,1,0))*OFFSET('Gastos com Pessoal'!$H$6,1,MATCH(3&amp;$B47,'Gastos com Pessoal'!$I$532:$AJ$532&amp;'Gastos com Pessoal'!$I$6:$AJ$6,0),500,1)),0)
+_xlfn.IFNA(SUM((I$3&gt;='Gastos com Pessoal'!$E$7:$E$506)*(I$3&lt;='Gastos com Pessoal'!$F$7:$F$506)*(IF('Gastos com Pessoal'!$Y$7:$Y$506&lt;=I$3,1,0))*OFFSET('Gastos com Pessoal'!$H$6,1,MATCH(4&amp;$B47,'Gastos com Pessoal'!$I$532:$AJ$532&amp;'Gastos com Pessoal'!$I$6:$AJ$6,0),500,1)),0)
+_xlfn.IFNA(SUM((I$3&gt;='Gastos com Pessoal'!$E$7:$E$506)*(I$3&lt;='Gastos com Pessoal'!$F$7:$F$506)*(IF('Gastos com Pessoal'!$AE$7:$AE$506&lt;=I$3,1,0))*OFFSET('Gastos com Pessoal'!$H$6,1,MATCH(5&amp;$B47,'Gastos com Pessoal'!$I$532:$AJ$532&amp;'Gastos com Pessoal'!$I$6:$AJ$6,0),500,1)),0)
+_xlfn.IFNA(SUM((I$3&gt;='Gastos com Pessoal'!$E$513:$E$522)*(I$3&lt;='Gastos com Pessoal'!$F$513:$F$522)*(IF('Gastos com Pessoal'!$G$513:$G$522&lt;=I$3,1,0))*OFFSET('Gastos com Pessoal'!$H$512,1,MATCH(1&amp;$B47,'Gastos com Pessoal'!$I$532:$AJ$532&amp;'Gastos com Pessoal'!$I$512:$AJ$512,0),10,1)),0)
+_xlfn.IFNA(SUM((I$3&gt;='Gastos com Pessoal'!$E$513:$E$522)*(I$3&lt;='Gastos com Pessoal'!$F$513:$F$522)*(IF('Gastos com Pessoal'!$M$513:$M$522&lt;=I$3,1,0))*OFFSET('Gastos com Pessoal'!$H$512,1,MATCH(2&amp;$B47,'Gastos com Pessoal'!$I$532:$AJ$532&amp;'Gastos com Pessoal'!$I$512:$AJ$512,0),10,1)),0)
+_xlfn.IFNA(SUM((I$3&gt;='Gastos com Pessoal'!$E$513:$E$522)*(I$3&lt;='Gastos com Pessoal'!$F$513:$F$522)*(IF('Gastos com Pessoal'!$S$513:$S$522&lt;=I$3,1,0))*OFFSET('Gastos com Pessoal'!$H$512,1,MATCH(3&amp;$B47,'Gastos com Pessoal'!$I$532:$AJ$532&amp;'Gastos com Pessoal'!$I$512:$AJ$512,0),10,1)),0)
+_xlfn.IFNA(SUM((I$3&gt;='Gastos com Pessoal'!$E$513:$E$522)*(I$3&lt;='Gastos com Pessoal'!$F$513:$F$522)*(IF('Gastos com Pessoal'!$Y$513:$Y$522&lt;=I$3,1,0))*OFFSET('Gastos com Pessoal'!$H$512,1,MATCH(4&amp;$B47,'Gastos com Pessoal'!$I$532:$AJ$532&amp;'Gastos com Pessoal'!$I$512:$AJ$512,0),10,1)),0)
+_xlfn.IFNA(SUM((I$3&gt;='Gastos com Pessoal'!$E$513:$E$522)*(I$3&lt;='Gastos com Pessoal'!$F$513:$F$522)*(IF('Gastos com Pessoal'!$AE$513:$AE$522&lt;=I$3,1,0))*OFFSET('Gastos com Pessoal'!$H$512,1,MATCH(5&amp;$B47,'Gastos com Pessoal'!$I$532:$AJ$532&amp;'Gastos com Pessoal'!$I$512:$AJ$512,0),10,1)),0)</f>
        <v>9418.0803999999989</v>
      </c>
      <c r="J47" s="32">
        <f t="array" aca="1" ref="J47" ca="1">_xlfn.IFNA(SUM((J$3&gt;='Gastos com Pessoal'!$E$7:$E$506)*(J$3&lt;='Gastos com Pessoal'!$F$7:$F$506)*OFFSET('Encargos e Benefícios'!$D$5,1,MATCH($B47,'Encargos e Benefícios'!$E$5:$AB$5,0),500,1)),0)
+_xlfn.IFNA(SUM((J$3&gt;='Gastos com Pessoal'!$E$513:$E$522)*(J$3&lt;='Gastos com Pessoal'!$F$513:$F$522)*OFFSET('Encargos e Benefícios'!$D$511,1,MATCH($B47,'Encargos e Benefícios'!$E$511:$AB$511,0),10,1)),0)
+_xlfn.IFNA(SUM((J$3&gt;='Gastos com Pessoal'!$E$7:$E$506)*(J$3&lt;='Gastos com Pessoal'!$F$7:$F$506)*(IF('Gastos com Pessoal'!$G$7:$G$506&lt;=J$3,1,0))*OFFSET('Gastos com Pessoal'!$H$6,1,MATCH(1&amp;$B47,'Gastos com Pessoal'!$I$532:$AJ$532&amp;'Gastos com Pessoal'!$I$6:$AJ$6,0),500,1)),0)
+_xlfn.IFNA(SUM((J$3&gt;='Gastos com Pessoal'!$E$7:$E$506)*(J$3&lt;='Gastos com Pessoal'!$F$7:$F$506)*(IF('Gastos com Pessoal'!$M$7:$M$506&lt;=J$3,1,0))*OFFSET('Gastos com Pessoal'!$H$6,1,MATCH(2&amp;$B47,'Gastos com Pessoal'!$I$532:$AJ$532&amp;'Gastos com Pessoal'!$I$6:$AJ$6,0),500,1)),0)
+_xlfn.IFNA(SUM((J$3&gt;='Gastos com Pessoal'!$E$7:$E$506)*(J$3&lt;='Gastos com Pessoal'!$F$7:$F$506)*(IF('Gastos com Pessoal'!$S$7:$S$506&lt;=J$3,1,0))*OFFSET('Gastos com Pessoal'!$H$6,1,MATCH(3&amp;$B47,'Gastos com Pessoal'!$I$532:$AJ$532&amp;'Gastos com Pessoal'!$I$6:$AJ$6,0),500,1)),0)
+_xlfn.IFNA(SUM((J$3&gt;='Gastos com Pessoal'!$E$7:$E$506)*(J$3&lt;='Gastos com Pessoal'!$F$7:$F$506)*(IF('Gastos com Pessoal'!$Y$7:$Y$506&lt;=J$3,1,0))*OFFSET('Gastos com Pessoal'!$H$6,1,MATCH(4&amp;$B47,'Gastos com Pessoal'!$I$532:$AJ$532&amp;'Gastos com Pessoal'!$I$6:$AJ$6,0),500,1)),0)
+_xlfn.IFNA(SUM((J$3&gt;='Gastos com Pessoal'!$E$7:$E$506)*(J$3&lt;='Gastos com Pessoal'!$F$7:$F$506)*(IF('Gastos com Pessoal'!$AE$7:$AE$506&lt;=J$3,1,0))*OFFSET('Gastos com Pessoal'!$H$6,1,MATCH(5&amp;$B47,'Gastos com Pessoal'!$I$532:$AJ$532&amp;'Gastos com Pessoal'!$I$6:$AJ$6,0),500,1)),0)
+_xlfn.IFNA(SUM((J$3&gt;='Gastos com Pessoal'!$E$513:$E$522)*(J$3&lt;='Gastos com Pessoal'!$F$513:$F$522)*(IF('Gastos com Pessoal'!$G$513:$G$522&lt;=J$3,1,0))*OFFSET('Gastos com Pessoal'!$H$512,1,MATCH(1&amp;$B47,'Gastos com Pessoal'!$I$532:$AJ$532&amp;'Gastos com Pessoal'!$I$512:$AJ$512,0),10,1)),0)
+_xlfn.IFNA(SUM((J$3&gt;='Gastos com Pessoal'!$E$513:$E$522)*(J$3&lt;='Gastos com Pessoal'!$F$513:$F$522)*(IF('Gastos com Pessoal'!$M$513:$M$522&lt;=J$3,1,0))*OFFSET('Gastos com Pessoal'!$H$512,1,MATCH(2&amp;$B47,'Gastos com Pessoal'!$I$532:$AJ$532&amp;'Gastos com Pessoal'!$I$512:$AJ$512,0),10,1)),0)
+_xlfn.IFNA(SUM((J$3&gt;='Gastos com Pessoal'!$E$513:$E$522)*(J$3&lt;='Gastos com Pessoal'!$F$513:$F$522)*(IF('Gastos com Pessoal'!$S$513:$S$522&lt;=J$3,1,0))*OFFSET('Gastos com Pessoal'!$H$512,1,MATCH(3&amp;$B47,'Gastos com Pessoal'!$I$532:$AJ$532&amp;'Gastos com Pessoal'!$I$512:$AJ$512,0),10,1)),0)
+_xlfn.IFNA(SUM((J$3&gt;='Gastos com Pessoal'!$E$513:$E$522)*(J$3&lt;='Gastos com Pessoal'!$F$513:$F$522)*(IF('Gastos com Pessoal'!$Y$513:$Y$522&lt;=J$3,1,0))*OFFSET('Gastos com Pessoal'!$H$512,1,MATCH(4&amp;$B47,'Gastos com Pessoal'!$I$532:$AJ$532&amp;'Gastos com Pessoal'!$I$512:$AJ$512,0),10,1)),0)
+_xlfn.IFNA(SUM((J$3&gt;='Gastos com Pessoal'!$E$513:$E$522)*(J$3&lt;='Gastos com Pessoal'!$F$513:$F$522)*(IF('Gastos com Pessoal'!$AE$513:$AE$522&lt;=J$3,1,0))*OFFSET('Gastos com Pessoal'!$H$512,1,MATCH(5&amp;$B47,'Gastos com Pessoal'!$I$532:$AJ$532&amp;'Gastos com Pessoal'!$I$512:$AJ$512,0),10,1)),0)</f>
        <v>9418.0803999999989</v>
      </c>
      <c r="K47" s="32">
        <f t="array" aca="1" ref="K47" ca="1">_xlfn.IFNA(SUM((K$3&gt;='Gastos com Pessoal'!$E$7:$E$506)*(K$3&lt;='Gastos com Pessoal'!$F$7:$F$506)*OFFSET('Encargos e Benefícios'!$D$5,1,MATCH($B47,'Encargos e Benefícios'!$E$5:$AB$5,0),500,1)),0)
+_xlfn.IFNA(SUM((K$3&gt;='Gastos com Pessoal'!$E$513:$E$522)*(K$3&lt;='Gastos com Pessoal'!$F$513:$F$522)*OFFSET('Encargos e Benefícios'!$D$511,1,MATCH($B47,'Encargos e Benefícios'!$E$511:$AB$511,0),10,1)),0)
+_xlfn.IFNA(SUM((K$3&gt;='Gastos com Pessoal'!$E$7:$E$506)*(K$3&lt;='Gastos com Pessoal'!$F$7:$F$506)*(IF('Gastos com Pessoal'!$G$7:$G$506&lt;=K$3,1,0))*OFFSET('Gastos com Pessoal'!$H$6,1,MATCH(1&amp;$B47,'Gastos com Pessoal'!$I$532:$AJ$532&amp;'Gastos com Pessoal'!$I$6:$AJ$6,0),500,1)),0)
+_xlfn.IFNA(SUM((K$3&gt;='Gastos com Pessoal'!$E$7:$E$506)*(K$3&lt;='Gastos com Pessoal'!$F$7:$F$506)*(IF('Gastos com Pessoal'!$M$7:$M$506&lt;=K$3,1,0))*OFFSET('Gastos com Pessoal'!$H$6,1,MATCH(2&amp;$B47,'Gastos com Pessoal'!$I$532:$AJ$532&amp;'Gastos com Pessoal'!$I$6:$AJ$6,0),500,1)),0)
+_xlfn.IFNA(SUM((K$3&gt;='Gastos com Pessoal'!$E$7:$E$506)*(K$3&lt;='Gastos com Pessoal'!$F$7:$F$506)*(IF('Gastos com Pessoal'!$S$7:$S$506&lt;=K$3,1,0))*OFFSET('Gastos com Pessoal'!$H$6,1,MATCH(3&amp;$B47,'Gastos com Pessoal'!$I$532:$AJ$532&amp;'Gastos com Pessoal'!$I$6:$AJ$6,0),500,1)),0)
+_xlfn.IFNA(SUM((K$3&gt;='Gastos com Pessoal'!$E$7:$E$506)*(K$3&lt;='Gastos com Pessoal'!$F$7:$F$506)*(IF('Gastos com Pessoal'!$Y$7:$Y$506&lt;=K$3,1,0))*OFFSET('Gastos com Pessoal'!$H$6,1,MATCH(4&amp;$B47,'Gastos com Pessoal'!$I$532:$AJ$532&amp;'Gastos com Pessoal'!$I$6:$AJ$6,0),500,1)),0)
+_xlfn.IFNA(SUM((K$3&gt;='Gastos com Pessoal'!$E$7:$E$506)*(K$3&lt;='Gastos com Pessoal'!$F$7:$F$506)*(IF('Gastos com Pessoal'!$AE$7:$AE$506&lt;=K$3,1,0))*OFFSET('Gastos com Pessoal'!$H$6,1,MATCH(5&amp;$B47,'Gastos com Pessoal'!$I$532:$AJ$532&amp;'Gastos com Pessoal'!$I$6:$AJ$6,0),500,1)),0)
+_xlfn.IFNA(SUM((K$3&gt;='Gastos com Pessoal'!$E$513:$E$522)*(K$3&lt;='Gastos com Pessoal'!$F$513:$F$522)*(IF('Gastos com Pessoal'!$G$513:$G$522&lt;=K$3,1,0))*OFFSET('Gastos com Pessoal'!$H$512,1,MATCH(1&amp;$B47,'Gastos com Pessoal'!$I$532:$AJ$532&amp;'Gastos com Pessoal'!$I$512:$AJ$512,0),10,1)),0)
+_xlfn.IFNA(SUM((K$3&gt;='Gastos com Pessoal'!$E$513:$E$522)*(K$3&lt;='Gastos com Pessoal'!$F$513:$F$522)*(IF('Gastos com Pessoal'!$M$513:$M$522&lt;=K$3,1,0))*OFFSET('Gastos com Pessoal'!$H$512,1,MATCH(2&amp;$B47,'Gastos com Pessoal'!$I$532:$AJ$532&amp;'Gastos com Pessoal'!$I$512:$AJ$512,0),10,1)),0)
+_xlfn.IFNA(SUM((K$3&gt;='Gastos com Pessoal'!$E$513:$E$522)*(K$3&lt;='Gastos com Pessoal'!$F$513:$F$522)*(IF('Gastos com Pessoal'!$S$513:$S$522&lt;=K$3,1,0))*OFFSET('Gastos com Pessoal'!$H$512,1,MATCH(3&amp;$B47,'Gastos com Pessoal'!$I$532:$AJ$532&amp;'Gastos com Pessoal'!$I$512:$AJ$512,0),10,1)),0)
+_xlfn.IFNA(SUM((K$3&gt;='Gastos com Pessoal'!$E$513:$E$522)*(K$3&lt;='Gastos com Pessoal'!$F$513:$F$522)*(IF('Gastos com Pessoal'!$Y$513:$Y$522&lt;=K$3,1,0))*OFFSET('Gastos com Pessoal'!$H$512,1,MATCH(4&amp;$B47,'Gastos com Pessoal'!$I$532:$AJ$532&amp;'Gastos com Pessoal'!$I$512:$AJ$512,0),10,1)),0)
+_xlfn.IFNA(SUM((K$3&gt;='Gastos com Pessoal'!$E$513:$E$522)*(K$3&lt;='Gastos com Pessoal'!$F$513:$F$522)*(IF('Gastos com Pessoal'!$AE$513:$AE$522&lt;=K$3,1,0))*OFFSET('Gastos com Pessoal'!$H$512,1,MATCH(5&amp;$B47,'Gastos com Pessoal'!$I$532:$AJ$532&amp;'Gastos com Pessoal'!$I$512:$AJ$512,0),10,1)),0)</f>
        <v>9418.0803999999989</v>
      </c>
      <c r="L47" s="32">
        <f t="array" aca="1" ref="L47" ca="1">_xlfn.IFNA(SUM((L$3&gt;='Gastos com Pessoal'!$E$7:$E$506)*(L$3&lt;='Gastos com Pessoal'!$F$7:$F$506)*OFFSET('Encargos e Benefícios'!$D$5,1,MATCH($B47,'Encargos e Benefícios'!$E$5:$AB$5,0),500,1)),0)
+_xlfn.IFNA(SUM((L$3&gt;='Gastos com Pessoal'!$E$513:$E$522)*(L$3&lt;='Gastos com Pessoal'!$F$513:$F$522)*OFFSET('Encargos e Benefícios'!$D$511,1,MATCH($B47,'Encargos e Benefícios'!$E$511:$AB$511,0),10,1)),0)
+_xlfn.IFNA(SUM((L$3&gt;='Gastos com Pessoal'!$E$7:$E$506)*(L$3&lt;='Gastos com Pessoal'!$F$7:$F$506)*(IF('Gastos com Pessoal'!$G$7:$G$506&lt;=L$3,1,0))*OFFSET('Gastos com Pessoal'!$H$6,1,MATCH(1&amp;$B47,'Gastos com Pessoal'!$I$532:$AJ$532&amp;'Gastos com Pessoal'!$I$6:$AJ$6,0),500,1)),0)
+_xlfn.IFNA(SUM((L$3&gt;='Gastos com Pessoal'!$E$7:$E$506)*(L$3&lt;='Gastos com Pessoal'!$F$7:$F$506)*(IF('Gastos com Pessoal'!$M$7:$M$506&lt;=L$3,1,0))*OFFSET('Gastos com Pessoal'!$H$6,1,MATCH(2&amp;$B47,'Gastos com Pessoal'!$I$532:$AJ$532&amp;'Gastos com Pessoal'!$I$6:$AJ$6,0),500,1)),0)
+_xlfn.IFNA(SUM((L$3&gt;='Gastos com Pessoal'!$E$7:$E$506)*(L$3&lt;='Gastos com Pessoal'!$F$7:$F$506)*(IF('Gastos com Pessoal'!$S$7:$S$506&lt;=L$3,1,0))*OFFSET('Gastos com Pessoal'!$H$6,1,MATCH(3&amp;$B47,'Gastos com Pessoal'!$I$532:$AJ$532&amp;'Gastos com Pessoal'!$I$6:$AJ$6,0),500,1)),0)
+_xlfn.IFNA(SUM((L$3&gt;='Gastos com Pessoal'!$E$7:$E$506)*(L$3&lt;='Gastos com Pessoal'!$F$7:$F$506)*(IF('Gastos com Pessoal'!$Y$7:$Y$506&lt;=L$3,1,0))*OFFSET('Gastos com Pessoal'!$H$6,1,MATCH(4&amp;$B47,'Gastos com Pessoal'!$I$532:$AJ$532&amp;'Gastos com Pessoal'!$I$6:$AJ$6,0),500,1)),0)
+_xlfn.IFNA(SUM((L$3&gt;='Gastos com Pessoal'!$E$7:$E$506)*(L$3&lt;='Gastos com Pessoal'!$F$7:$F$506)*(IF('Gastos com Pessoal'!$AE$7:$AE$506&lt;=L$3,1,0))*OFFSET('Gastos com Pessoal'!$H$6,1,MATCH(5&amp;$B47,'Gastos com Pessoal'!$I$532:$AJ$532&amp;'Gastos com Pessoal'!$I$6:$AJ$6,0),500,1)),0)
+_xlfn.IFNA(SUM((L$3&gt;='Gastos com Pessoal'!$E$513:$E$522)*(L$3&lt;='Gastos com Pessoal'!$F$513:$F$522)*(IF('Gastos com Pessoal'!$G$513:$G$522&lt;=L$3,1,0))*OFFSET('Gastos com Pessoal'!$H$512,1,MATCH(1&amp;$B47,'Gastos com Pessoal'!$I$532:$AJ$532&amp;'Gastos com Pessoal'!$I$512:$AJ$512,0),10,1)),0)
+_xlfn.IFNA(SUM((L$3&gt;='Gastos com Pessoal'!$E$513:$E$522)*(L$3&lt;='Gastos com Pessoal'!$F$513:$F$522)*(IF('Gastos com Pessoal'!$M$513:$M$522&lt;=L$3,1,0))*OFFSET('Gastos com Pessoal'!$H$512,1,MATCH(2&amp;$B47,'Gastos com Pessoal'!$I$532:$AJ$532&amp;'Gastos com Pessoal'!$I$512:$AJ$512,0),10,1)),0)
+_xlfn.IFNA(SUM((L$3&gt;='Gastos com Pessoal'!$E$513:$E$522)*(L$3&lt;='Gastos com Pessoal'!$F$513:$F$522)*(IF('Gastos com Pessoal'!$S$513:$S$522&lt;=L$3,1,0))*OFFSET('Gastos com Pessoal'!$H$512,1,MATCH(3&amp;$B47,'Gastos com Pessoal'!$I$532:$AJ$532&amp;'Gastos com Pessoal'!$I$512:$AJ$512,0),10,1)),0)
+_xlfn.IFNA(SUM((L$3&gt;='Gastos com Pessoal'!$E$513:$E$522)*(L$3&lt;='Gastos com Pessoal'!$F$513:$F$522)*(IF('Gastos com Pessoal'!$Y$513:$Y$522&lt;=L$3,1,0))*OFFSET('Gastos com Pessoal'!$H$512,1,MATCH(4&amp;$B47,'Gastos com Pessoal'!$I$532:$AJ$532&amp;'Gastos com Pessoal'!$I$512:$AJ$512,0),10,1)),0)
+_xlfn.IFNA(SUM((L$3&gt;='Gastos com Pessoal'!$E$513:$E$522)*(L$3&lt;='Gastos com Pessoal'!$F$513:$F$522)*(IF('Gastos com Pessoal'!$AE$513:$AE$522&lt;=L$3,1,0))*OFFSET('Gastos com Pessoal'!$H$512,1,MATCH(5&amp;$B47,'Gastos com Pessoal'!$I$532:$AJ$532&amp;'Gastos com Pessoal'!$I$512:$AJ$512,0),10,1)),0)</f>
        <v>9418.0803999999989</v>
      </c>
      <c r="M47" s="32">
        <f t="array" aca="1" ref="M47" ca="1">_xlfn.IFNA(SUM((M$3&gt;='Gastos com Pessoal'!$E$7:$E$506)*(M$3&lt;='Gastos com Pessoal'!$F$7:$F$506)*OFFSET('Encargos e Benefícios'!$D$5,1,MATCH($B47,'Encargos e Benefícios'!$E$5:$AB$5,0),500,1)),0)
+_xlfn.IFNA(SUM((M$3&gt;='Gastos com Pessoal'!$E$513:$E$522)*(M$3&lt;='Gastos com Pessoal'!$F$513:$F$522)*OFFSET('Encargos e Benefícios'!$D$511,1,MATCH($B47,'Encargos e Benefícios'!$E$511:$AB$511,0),10,1)),0)
+_xlfn.IFNA(SUM((M$3&gt;='Gastos com Pessoal'!$E$7:$E$506)*(M$3&lt;='Gastos com Pessoal'!$F$7:$F$506)*(IF('Gastos com Pessoal'!$G$7:$G$506&lt;=M$3,1,0))*OFFSET('Gastos com Pessoal'!$H$6,1,MATCH(1&amp;$B47,'Gastos com Pessoal'!$I$532:$AJ$532&amp;'Gastos com Pessoal'!$I$6:$AJ$6,0),500,1)),0)
+_xlfn.IFNA(SUM((M$3&gt;='Gastos com Pessoal'!$E$7:$E$506)*(M$3&lt;='Gastos com Pessoal'!$F$7:$F$506)*(IF('Gastos com Pessoal'!$M$7:$M$506&lt;=M$3,1,0))*OFFSET('Gastos com Pessoal'!$H$6,1,MATCH(2&amp;$B47,'Gastos com Pessoal'!$I$532:$AJ$532&amp;'Gastos com Pessoal'!$I$6:$AJ$6,0),500,1)),0)
+_xlfn.IFNA(SUM((M$3&gt;='Gastos com Pessoal'!$E$7:$E$506)*(M$3&lt;='Gastos com Pessoal'!$F$7:$F$506)*(IF('Gastos com Pessoal'!$S$7:$S$506&lt;=M$3,1,0))*OFFSET('Gastos com Pessoal'!$H$6,1,MATCH(3&amp;$B47,'Gastos com Pessoal'!$I$532:$AJ$532&amp;'Gastos com Pessoal'!$I$6:$AJ$6,0),500,1)),0)
+_xlfn.IFNA(SUM((M$3&gt;='Gastos com Pessoal'!$E$7:$E$506)*(M$3&lt;='Gastos com Pessoal'!$F$7:$F$506)*(IF('Gastos com Pessoal'!$Y$7:$Y$506&lt;=M$3,1,0))*OFFSET('Gastos com Pessoal'!$H$6,1,MATCH(4&amp;$B47,'Gastos com Pessoal'!$I$532:$AJ$532&amp;'Gastos com Pessoal'!$I$6:$AJ$6,0),500,1)),0)
+_xlfn.IFNA(SUM((M$3&gt;='Gastos com Pessoal'!$E$7:$E$506)*(M$3&lt;='Gastos com Pessoal'!$F$7:$F$506)*(IF('Gastos com Pessoal'!$AE$7:$AE$506&lt;=M$3,1,0))*OFFSET('Gastos com Pessoal'!$H$6,1,MATCH(5&amp;$B47,'Gastos com Pessoal'!$I$532:$AJ$532&amp;'Gastos com Pessoal'!$I$6:$AJ$6,0),500,1)),0)
+_xlfn.IFNA(SUM((M$3&gt;='Gastos com Pessoal'!$E$513:$E$522)*(M$3&lt;='Gastos com Pessoal'!$F$513:$F$522)*(IF('Gastos com Pessoal'!$G$513:$G$522&lt;=M$3,1,0))*OFFSET('Gastos com Pessoal'!$H$512,1,MATCH(1&amp;$B47,'Gastos com Pessoal'!$I$532:$AJ$532&amp;'Gastos com Pessoal'!$I$512:$AJ$512,0),10,1)),0)
+_xlfn.IFNA(SUM((M$3&gt;='Gastos com Pessoal'!$E$513:$E$522)*(M$3&lt;='Gastos com Pessoal'!$F$513:$F$522)*(IF('Gastos com Pessoal'!$M$513:$M$522&lt;=M$3,1,0))*OFFSET('Gastos com Pessoal'!$H$512,1,MATCH(2&amp;$B47,'Gastos com Pessoal'!$I$532:$AJ$532&amp;'Gastos com Pessoal'!$I$512:$AJ$512,0),10,1)),0)
+_xlfn.IFNA(SUM((M$3&gt;='Gastos com Pessoal'!$E$513:$E$522)*(M$3&lt;='Gastos com Pessoal'!$F$513:$F$522)*(IF('Gastos com Pessoal'!$S$513:$S$522&lt;=M$3,1,0))*OFFSET('Gastos com Pessoal'!$H$512,1,MATCH(3&amp;$B47,'Gastos com Pessoal'!$I$532:$AJ$532&amp;'Gastos com Pessoal'!$I$512:$AJ$512,0),10,1)),0)
+_xlfn.IFNA(SUM((M$3&gt;='Gastos com Pessoal'!$E$513:$E$522)*(M$3&lt;='Gastos com Pessoal'!$F$513:$F$522)*(IF('Gastos com Pessoal'!$Y$513:$Y$522&lt;=M$3,1,0))*OFFSET('Gastos com Pessoal'!$H$512,1,MATCH(4&amp;$B47,'Gastos com Pessoal'!$I$532:$AJ$532&amp;'Gastos com Pessoal'!$I$512:$AJ$512,0),10,1)),0)
+_xlfn.IFNA(SUM((M$3&gt;='Gastos com Pessoal'!$E$513:$E$522)*(M$3&lt;='Gastos com Pessoal'!$F$513:$F$522)*(IF('Gastos com Pessoal'!$AE$513:$AE$522&lt;=M$3,1,0))*OFFSET('Gastos com Pessoal'!$H$512,1,MATCH(5&amp;$B47,'Gastos com Pessoal'!$I$532:$AJ$532&amp;'Gastos com Pessoal'!$I$512:$AJ$512,0),10,1)),0)</f>
        <v>9418.0803999999989</v>
      </c>
      <c r="N47" s="32">
        <f t="array" aca="1" ref="N47" ca="1">_xlfn.IFNA(SUM((N$3&gt;='Gastos com Pessoal'!$E$7:$E$506)*(N$3&lt;='Gastos com Pessoal'!$F$7:$F$506)*OFFSET('Encargos e Benefícios'!$D$5,1,MATCH($B47,'Encargos e Benefícios'!$E$5:$AB$5,0),500,1)),0)
+_xlfn.IFNA(SUM((N$3&gt;='Gastos com Pessoal'!$E$513:$E$522)*(N$3&lt;='Gastos com Pessoal'!$F$513:$F$522)*OFFSET('Encargos e Benefícios'!$D$511,1,MATCH($B47,'Encargos e Benefícios'!$E$511:$AB$511,0),10,1)),0)
+_xlfn.IFNA(SUM((N$3&gt;='Gastos com Pessoal'!$E$7:$E$506)*(N$3&lt;='Gastos com Pessoal'!$F$7:$F$506)*(IF('Gastos com Pessoal'!$G$7:$G$506&lt;=N$3,1,0))*OFFSET('Gastos com Pessoal'!$H$6,1,MATCH(1&amp;$B47,'Gastos com Pessoal'!$I$532:$AJ$532&amp;'Gastos com Pessoal'!$I$6:$AJ$6,0),500,1)),0)
+_xlfn.IFNA(SUM((N$3&gt;='Gastos com Pessoal'!$E$7:$E$506)*(N$3&lt;='Gastos com Pessoal'!$F$7:$F$506)*(IF('Gastos com Pessoal'!$M$7:$M$506&lt;=N$3,1,0))*OFFSET('Gastos com Pessoal'!$H$6,1,MATCH(2&amp;$B47,'Gastos com Pessoal'!$I$532:$AJ$532&amp;'Gastos com Pessoal'!$I$6:$AJ$6,0),500,1)),0)
+_xlfn.IFNA(SUM((N$3&gt;='Gastos com Pessoal'!$E$7:$E$506)*(N$3&lt;='Gastos com Pessoal'!$F$7:$F$506)*(IF('Gastos com Pessoal'!$S$7:$S$506&lt;=N$3,1,0))*OFFSET('Gastos com Pessoal'!$H$6,1,MATCH(3&amp;$B47,'Gastos com Pessoal'!$I$532:$AJ$532&amp;'Gastos com Pessoal'!$I$6:$AJ$6,0),500,1)),0)
+_xlfn.IFNA(SUM((N$3&gt;='Gastos com Pessoal'!$E$7:$E$506)*(N$3&lt;='Gastos com Pessoal'!$F$7:$F$506)*(IF('Gastos com Pessoal'!$Y$7:$Y$506&lt;=N$3,1,0))*OFFSET('Gastos com Pessoal'!$H$6,1,MATCH(4&amp;$B47,'Gastos com Pessoal'!$I$532:$AJ$532&amp;'Gastos com Pessoal'!$I$6:$AJ$6,0),500,1)),0)
+_xlfn.IFNA(SUM((N$3&gt;='Gastos com Pessoal'!$E$7:$E$506)*(N$3&lt;='Gastos com Pessoal'!$F$7:$F$506)*(IF('Gastos com Pessoal'!$AE$7:$AE$506&lt;=N$3,1,0))*OFFSET('Gastos com Pessoal'!$H$6,1,MATCH(5&amp;$B47,'Gastos com Pessoal'!$I$532:$AJ$532&amp;'Gastos com Pessoal'!$I$6:$AJ$6,0),500,1)),0)
+_xlfn.IFNA(SUM((N$3&gt;='Gastos com Pessoal'!$E$513:$E$522)*(N$3&lt;='Gastos com Pessoal'!$F$513:$F$522)*(IF('Gastos com Pessoal'!$G$513:$G$522&lt;=N$3,1,0))*OFFSET('Gastos com Pessoal'!$H$512,1,MATCH(1&amp;$B47,'Gastos com Pessoal'!$I$532:$AJ$532&amp;'Gastos com Pessoal'!$I$512:$AJ$512,0),10,1)),0)
+_xlfn.IFNA(SUM((N$3&gt;='Gastos com Pessoal'!$E$513:$E$522)*(N$3&lt;='Gastos com Pessoal'!$F$513:$F$522)*(IF('Gastos com Pessoal'!$M$513:$M$522&lt;=N$3,1,0))*OFFSET('Gastos com Pessoal'!$H$512,1,MATCH(2&amp;$B47,'Gastos com Pessoal'!$I$532:$AJ$532&amp;'Gastos com Pessoal'!$I$512:$AJ$512,0),10,1)),0)
+_xlfn.IFNA(SUM((N$3&gt;='Gastos com Pessoal'!$E$513:$E$522)*(N$3&lt;='Gastos com Pessoal'!$F$513:$F$522)*(IF('Gastos com Pessoal'!$S$513:$S$522&lt;=N$3,1,0))*OFFSET('Gastos com Pessoal'!$H$512,1,MATCH(3&amp;$B47,'Gastos com Pessoal'!$I$532:$AJ$532&amp;'Gastos com Pessoal'!$I$512:$AJ$512,0),10,1)),0)
+_xlfn.IFNA(SUM((N$3&gt;='Gastos com Pessoal'!$E$513:$E$522)*(N$3&lt;='Gastos com Pessoal'!$F$513:$F$522)*(IF('Gastos com Pessoal'!$Y$513:$Y$522&lt;=N$3,1,0))*OFFSET('Gastos com Pessoal'!$H$512,1,MATCH(4&amp;$B47,'Gastos com Pessoal'!$I$532:$AJ$532&amp;'Gastos com Pessoal'!$I$512:$AJ$512,0),10,1)),0)
+_xlfn.IFNA(SUM((N$3&gt;='Gastos com Pessoal'!$E$513:$E$522)*(N$3&lt;='Gastos com Pessoal'!$F$513:$F$522)*(IF('Gastos com Pessoal'!$AE$513:$AE$522&lt;=N$3,1,0))*OFFSET('Gastos com Pessoal'!$H$512,1,MATCH(5&amp;$B47,'Gastos com Pessoal'!$I$532:$AJ$532&amp;'Gastos com Pessoal'!$I$512:$AJ$512,0),10,1)),0)</f>
        <v>10390.645419999999</v>
      </c>
      <c r="O47" s="32">
        <f t="array" aca="1" ref="O47" ca="1">_xlfn.IFNA(SUM((O$3&gt;='Gastos com Pessoal'!$E$7:$E$506)*(O$3&lt;='Gastos com Pessoal'!$F$7:$F$506)*OFFSET('Encargos e Benefícios'!$D$5,1,MATCH($B47,'Encargos e Benefícios'!$E$5:$AB$5,0),500,1)),0)
+_xlfn.IFNA(SUM((O$3&gt;='Gastos com Pessoal'!$E$513:$E$522)*(O$3&lt;='Gastos com Pessoal'!$F$513:$F$522)*OFFSET('Encargos e Benefícios'!$D$511,1,MATCH($B47,'Encargos e Benefícios'!$E$511:$AB$511,0),10,1)),0)
+_xlfn.IFNA(SUM((O$3&gt;='Gastos com Pessoal'!$E$7:$E$506)*(O$3&lt;='Gastos com Pessoal'!$F$7:$F$506)*(IF('Gastos com Pessoal'!$G$7:$G$506&lt;=O$3,1,0))*OFFSET('Gastos com Pessoal'!$H$6,1,MATCH(1&amp;$B47,'Gastos com Pessoal'!$I$532:$AJ$532&amp;'Gastos com Pessoal'!$I$6:$AJ$6,0),500,1)),0)
+_xlfn.IFNA(SUM((O$3&gt;='Gastos com Pessoal'!$E$7:$E$506)*(O$3&lt;='Gastos com Pessoal'!$F$7:$F$506)*(IF('Gastos com Pessoal'!$M$7:$M$506&lt;=O$3,1,0))*OFFSET('Gastos com Pessoal'!$H$6,1,MATCH(2&amp;$B47,'Gastos com Pessoal'!$I$532:$AJ$532&amp;'Gastos com Pessoal'!$I$6:$AJ$6,0),500,1)),0)
+_xlfn.IFNA(SUM((O$3&gt;='Gastos com Pessoal'!$E$7:$E$506)*(O$3&lt;='Gastos com Pessoal'!$F$7:$F$506)*(IF('Gastos com Pessoal'!$S$7:$S$506&lt;=O$3,1,0))*OFFSET('Gastos com Pessoal'!$H$6,1,MATCH(3&amp;$B47,'Gastos com Pessoal'!$I$532:$AJ$532&amp;'Gastos com Pessoal'!$I$6:$AJ$6,0),500,1)),0)
+_xlfn.IFNA(SUM((O$3&gt;='Gastos com Pessoal'!$E$7:$E$506)*(O$3&lt;='Gastos com Pessoal'!$F$7:$F$506)*(IF('Gastos com Pessoal'!$Y$7:$Y$506&lt;=O$3,1,0))*OFFSET('Gastos com Pessoal'!$H$6,1,MATCH(4&amp;$B47,'Gastos com Pessoal'!$I$532:$AJ$532&amp;'Gastos com Pessoal'!$I$6:$AJ$6,0),500,1)),0)
+_xlfn.IFNA(SUM((O$3&gt;='Gastos com Pessoal'!$E$7:$E$506)*(O$3&lt;='Gastos com Pessoal'!$F$7:$F$506)*(IF('Gastos com Pessoal'!$AE$7:$AE$506&lt;=O$3,1,0))*OFFSET('Gastos com Pessoal'!$H$6,1,MATCH(5&amp;$B47,'Gastos com Pessoal'!$I$532:$AJ$532&amp;'Gastos com Pessoal'!$I$6:$AJ$6,0),500,1)),0)
+_xlfn.IFNA(SUM((O$3&gt;='Gastos com Pessoal'!$E$513:$E$522)*(O$3&lt;='Gastos com Pessoal'!$F$513:$F$522)*(IF('Gastos com Pessoal'!$G$513:$G$522&lt;=O$3,1,0))*OFFSET('Gastos com Pessoal'!$H$512,1,MATCH(1&amp;$B47,'Gastos com Pessoal'!$I$532:$AJ$532&amp;'Gastos com Pessoal'!$I$512:$AJ$512,0),10,1)),0)
+_xlfn.IFNA(SUM((O$3&gt;='Gastos com Pessoal'!$E$513:$E$522)*(O$3&lt;='Gastos com Pessoal'!$F$513:$F$522)*(IF('Gastos com Pessoal'!$M$513:$M$522&lt;=O$3,1,0))*OFFSET('Gastos com Pessoal'!$H$512,1,MATCH(2&amp;$B47,'Gastos com Pessoal'!$I$532:$AJ$532&amp;'Gastos com Pessoal'!$I$512:$AJ$512,0),10,1)),0)
+_xlfn.IFNA(SUM((O$3&gt;='Gastos com Pessoal'!$E$513:$E$522)*(O$3&lt;='Gastos com Pessoal'!$F$513:$F$522)*(IF('Gastos com Pessoal'!$S$513:$S$522&lt;=O$3,1,0))*OFFSET('Gastos com Pessoal'!$H$512,1,MATCH(3&amp;$B47,'Gastos com Pessoal'!$I$532:$AJ$532&amp;'Gastos com Pessoal'!$I$512:$AJ$512,0),10,1)),0)
+_xlfn.IFNA(SUM((O$3&gt;='Gastos com Pessoal'!$E$513:$E$522)*(O$3&lt;='Gastos com Pessoal'!$F$513:$F$522)*(IF('Gastos com Pessoal'!$Y$513:$Y$522&lt;=O$3,1,0))*OFFSET('Gastos com Pessoal'!$H$512,1,MATCH(4&amp;$B47,'Gastos com Pessoal'!$I$532:$AJ$532&amp;'Gastos com Pessoal'!$I$512:$AJ$512,0),10,1)),0)
+_xlfn.IFNA(SUM((O$3&gt;='Gastos com Pessoal'!$E$513:$E$522)*(O$3&lt;='Gastos com Pessoal'!$F$513:$F$522)*(IF('Gastos com Pessoal'!$AE$513:$AE$522&lt;=O$3,1,0))*OFFSET('Gastos com Pessoal'!$H$512,1,MATCH(5&amp;$B47,'Gastos com Pessoal'!$I$532:$AJ$532&amp;'Gastos com Pessoal'!$I$512:$AJ$512,0),10,1)),0)</f>
        <v>10390.645419999999</v>
      </c>
      <c r="P47" s="32">
        <f t="array" aca="1" ref="P47" ca="1">_xlfn.IFNA(SUM((P$3&gt;='Gastos com Pessoal'!$E$7:$E$506)*(P$3&lt;='Gastos com Pessoal'!$F$7:$F$506)*OFFSET('Encargos e Benefícios'!$D$5,1,MATCH($B47,'Encargos e Benefícios'!$E$5:$AB$5,0),500,1)),0)
+_xlfn.IFNA(SUM((P$3&gt;='Gastos com Pessoal'!$E$513:$E$522)*(P$3&lt;='Gastos com Pessoal'!$F$513:$F$522)*OFFSET('Encargos e Benefícios'!$D$511,1,MATCH($B47,'Encargos e Benefícios'!$E$511:$AB$511,0),10,1)),0)
+_xlfn.IFNA(SUM((P$3&gt;='Gastos com Pessoal'!$E$7:$E$506)*(P$3&lt;='Gastos com Pessoal'!$F$7:$F$506)*(IF('Gastos com Pessoal'!$G$7:$G$506&lt;=P$3,1,0))*OFFSET('Gastos com Pessoal'!$H$6,1,MATCH(1&amp;$B47,'Gastos com Pessoal'!$I$532:$AJ$532&amp;'Gastos com Pessoal'!$I$6:$AJ$6,0),500,1)),0)
+_xlfn.IFNA(SUM((P$3&gt;='Gastos com Pessoal'!$E$7:$E$506)*(P$3&lt;='Gastos com Pessoal'!$F$7:$F$506)*(IF('Gastos com Pessoal'!$M$7:$M$506&lt;=P$3,1,0))*OFFSET('Gastos com Pessoal'!$H$6,1,MATCH(2&amp;$B47,'Gastos com Pessoal'!$I$532:$AJ$532&amp;'Gastos com Pessoal'!$I$6:$AJ$6,0),500,1)),0)
+_xlfn.IFNA(SUM((P$3&gt;='Gastos com Pessoal'!$E$7:$E$506)*(P$3&lt;='Gastos com Pessoal'!$F$7:$F$506)*(IF('Gastos com Pessoal'!$S$7:$S$506&lt;=P$3,1,0))*OFFSET('Gastos com Pessoal'!$H$6,1,MATCH(3&amp;$B47,'Gastos com Pessoal'!$I$532:$AJ$532&amp;'Gastos com Pessoal'!$I$6:$AJ$6,0),500,1)),0)
+_xlfn.IFNA(SUM((P$3&gt;='Gastos com Pessoal'!$E$7:$E$506)*(P$3&lt;='Gastos com Pessoal'!$F$7:$F$506)*(IF('Gastos com Pessoal'!$Y$7:$Y$506&lt;=P$3,1,0))*OFFSET('Gastos com Pessoal'!$H$6,1,MATCH(4&amp;$B47,'Gastos com Pessoal'!$I$532:$AJ$532&amp;'Gastos com Pessoal'!$I$6:$AJ$6,0),500,1)),0)
+_xlfn.IFNA(SUM((P$3&gt;='Gastos com Pessoal'!$E$7:$E$506)*(P$3&lt;='Gastos com Pessoal'!$F$7:$F$506)*(IF('Gastos com Pessoal'!$AE$7:$AE$506&lt;=P$3,1,0))*OFFSET('Gastos com Pessoal'!$H$6,1,MATCH(5&amp;$B47,'Gastos com Pessoal'!$I$532:$AJ$532&amp;'Gastos com Pessoal'!$I$6:$AJ$6,0),500,1)),0)
+_xlfn.IFNA(SUM((P$3&gt;='Gastos com Pessoal'!$E$513:$E$522)*(P$3&lt;='Gastos com Pessoal'!$F$513:$F$522)*(IF('Gastos com Pessoal'!$G$513:$G$522&lt;=P$3,1,0))*OFFSET('Gastos com Pessoal'!$H$512,1,MATCH(1&amp;$B47,'Gastos com Pessoal'!$I$532:$AJ$532&amp;'Gastos com Pessoal'!$I$512:$AJ$512,0),10,1)),0)
+_xlfn.IFNA(SUM((P$3&gt;='Gastos com Pessoal'!$E$513:$E$522)*(P$3&lt;='Gastos com Pessoal'!$F$513:$F$522)*(IF('Gastos com Pessoal'!$M$513:$M$522&lt;=P$3,1,0))*OFFSET('Gastos com Pessoal'!$H$512,1,MATCH(2&amp;$B47,'Gastos com Pessoal'!$I$532:$AJ$532&amp;'Gastos com Pessoal'!$I$512:$AJ$512,0),10,1)),0)
+_xlfn.IFNA(SUM((P$3&gt;='Gastos com Pessoal'!$E$513:$E$522)*(P$3&lt;='Gastos com Pessoal'!$F$513:$F$522)*(IF('Gastos com Pessoal'!$S$513:$S$522&lt;=P$3,1,0))*OFFSET('Gastos com Pessoal'!$H$512,1,MATCH(3&amp;$B47,'Gastos com Pessoal'!$I$532:$AJ$532&amp;'Gastos com Pessoal'!$I$512:$AJ$512,0),10,1)),0)
+_xlfn.IFNA(SUM((P$3&gt;='Gastos com Pessoal'!$E$513:$E$522)*(P$3&lt;='Gastos com Pessoal'!$F$513:$F$522)*(IF('Gastos com Pessoal'!$Y$513:$Y$522&lt;=P$3,1,0))*OFFSET('Gastos com Pessoal'!$H$512,1,MATCH(4&amp;$B47,'Gastos com Pessoal'!$I$532:$AJ$532&amp;'Gastos com Pessoal'!$I$512:$AJ$512,0),10,1)),0)
+_xlfn.IFNA(SUM((P$3&gt;='Gastos com Pessoal'!$E$513:$E$522)*(P$3&lt;='Gastos com Pessoal'!$F$513:$F$522)*(IF('Gastos com Pessoal'!$AE$513:$AE$522&lt;=P$3,1,0))*OFFSET('Gastos com Pessoal'!$H$512,1,MATCH(5&amp;$B47,'Gastos com Pessoal'!$I$532:$AJ$532&amp;'Gastos com Pessoal'!$I$512:$AJ$512,0),10,1)),0)</f>
        <v>10390.645419999999</v>
      </c>
      <c r="Q47" s="32">
        <f t="array" aca="1" ref="Q47" ca="1">_xlfn.IFNA(SUM((Q$3&gt;='Gastos com Pessoal'!$E$7:$E$506)*(Q$3&lt;='Gastos com Pessoal'!$F$7:$F$506)*OFFSET('Encargos e Benefícios'!$D$5,1,MATCH($B47,'Encargos e Benefícios'!$E$5:$AB$5,0),500,1)),0)
+_xlfn.IFNA(SUM((Q$3&gt;='Gastos com Pessoal'!$E$513:$E$522)*(Q$3&lt;='Gastos com Pessoal'!$F$513:$F$522)*OFFSET('Encargos e Benefícios'!$D$511,1,MATCH($B47,'Encargos e Benefícios'!$E$511:$AB$511,0),10,1)),0)
+_xlfn.IFNA(SUM((Q$3&gt;='Gastos com Pessoal'!$E$7:$E$506)*(Q$3&lt;='Gastos com Pessoal'!$F$7:$F$506)*(IF('Gastos com Pessoal'!$G$7:$G$506&lt;=Q$3,1,0))*OFFSET('Gastos com Pessoal'!$H$6,1,MATCH(1&amp;$B47,'Gastos com Pessoal'!$I$532:$AJ$532&amp;'Gastos com Pessoal'!$I$6:$AJ$6,0),500,1)),0)
+_xlfn.IFNA(SUM((Q$3&gt;='Gastos com Pessoal'!$E$7:$E$506)*(Q$3&lt;='Gastos com Pessoal'!$F$7:$F$506)*(IF('Gastos com Pessoal'!$M$7:$M$506&lt;=Q$3,1,0))*OFFSET('Gastos com Pessoal'!$H$6,1,MATCH(2&amp;$B47,'Gastos com Pessoal'!$I$532:$AJ$532&amp;'Gastos com Pessoal'!$I$6:$AJ$6,0),500,1)),0)
+_xlfn.IFNA(SUM((Q$3&gt;='Gastos com Pessoal'!$E$7:$E$506)*(Q$3&lt;='Gastos com Pessoal'!$F$7:$F$506)*(IF('Gastos com Pessoal'!$S$7:$S$506&lt;=Q$3,1,0))*OFFSET('Gastos com Pessoal'!$H$6,1,MATCH(3&amp;$B47,'Gastos com Pessoal'!$I$532:$AJ$532&amp;'Gastos com Pessoal'!$I$6:$AJ$6,0),500,1)),0)
+_xlfn.IFNA(SUM((Q$3&gt;='Gastos com Pessoal'!$E$7:$E$506)*(Q$3&lt;='Gastos com Pessoal'!$F$7:$F$506)*(IF('Gastos com Pessoal'!$Y$7:$Y$506&lt;=Q$3,1,0))*OFFSET('Gastos com Pessoal'!$H$6,1,MATCH(4&amp;$B47,'Gastos com Pessoal'!$I$532:$AJ$532&amp;'Gastos com Pessoal'!$I$6:$AJ$6,0),500,1)),0)
+_xlfn.IFNA(SUM((Q$3&gt;='Gastos com Pessoal'!$E$7:$E$506)*(Q$3&lt;='Gastos com Pessoal'!$F$7:$F$506)*(IF('Gastos com Pessoal'!$AE$7:$AE$506&lt;=Q$3,1,0))*OFFSET('Gastos com Pessoal'!$H$6,1,MATCH(5&amp;$B47,'Gastos com Pessoal'!$I$532:$AJ$532&amp;'Gastos com Pessoal'!$I$6:$AJ$6,0),500,1)),0)
+_xlfn.IFNA(SUM((Q$3&gt;='Gastos com Pessoal'!$E$513:$E$522)*(Q$3&lt;='Gastos com Pessoal'!$F$513:$F$522)*(IF('Gastos com Pessoal'!$G$513:$G$522&lt;=Q$3,1,0))*OFFSET('Gastos com Pessoal'!$H$512,1,MATCH(1&amp;$B47,'Gastos com Pessoal'!$I$532:$AJ$532&amp;'Gastos com Pessoal'!$I$512:$AJ$512,0),10,1)),0)
+_xlfn.IFNA(SUM((Q$3&gt;='Gastos com Pessoal'!$E$513:$E$522)*(Q$3&lt;='Gastos com Pessoal'!$F$513:$F$522)*(IF('Gastos com Pessoal'!$M$513:$M$522&lt;=Q$3,1,0))*OFFSET('Gastos com Pessoal'!$H$512,1,MATCH(2&amp;$B47,'Gastos com Pessoal'!$I$532:$AJ$532&amp;'Gastos com Pessoal'!$I$512:$AJ$512,0),10,1)),0)
+_xlfn.IFNA(SUM((Q$3&gt;='Gastos com Pessoal'!$E$513:$E$522)*(Q$3&lt;='Gastos com Pessoal'!$F$513:$F$522)*(IF('Gastos com Pessoal'!$S$513:$S$522&lt;=Q$3,1,0))*OFFSET('Gastos com Pessoal'!$H$512,1,MATCH(3&amp;$B47,'Gastos com Pessoal'!$I$532:$AJ$532&amp;'Gastos com Pessoal'!$I$512:$AJ$512,0),10,1)),0)
+_xlfn.IFNA(SUM((Q$3&gt;='Gastos com Pessoal'!$E$513:$E$522)*(Q$3&lt;='Gastos com Pessoal'!$F$513:$F$522)*(IF('Gastos com Pessoal'!$Y$513:$Y$522&lt;=Q$3,1,0))*OFFSET('Gastos com Pessoal'!$H$512,1,MATCH(4&amp;$B47,'Gastos com Pessoal'!$I$532:$AJ$532&amp;'Gastos com Pessoal'!$I$512:$AJ$512,0),10,1)),0)
+_xlfn.IFNA(SUM((Q$3&gt;='Gastos com Pessoal'!$E$513:$E$522)*(Q$3&lt;='Gastos com Pessoal'!$F$513:$F$522)*(IF('Gastos com Pessoal'!$AE$513:$AE$522&lt;=Q$3,1,0))*OFFSET('Gastos com Pessoal'!$H$512,1,MATCH(5&amp;$B47,'Gastos com Pessoal'!$I$532:$AJ$532&amp;'Gastos com Pessoal'!$I$512:$AJ$512,0),10,1)),0)</f>
        <v>10390.645419999999</v>
      </c>
      <c r="R47" s="32">
        <f t="array" aca="1" ref="R47" ca="1">_xlfn.IFNA(SUM((R$3&gt;='Gastos com Pessoal'!$E$7:$E$506)*(R$3&lt;='Gastos com Pessoal'!$F$7:$F$506)*OFFSET('Encargos e Benefícios'!$D$5,1,MATCH($B47,'Encargos e Benefícios'!$E$5:$AB$5,0),500,1)),0)
+_xlfn.IFNA(SUM((R$3&gt;='Gastos com Pessoal'!$E$513:$E$522)*(R$3&lt;='Gastos com Pessoal'!$F$513:$F$522)*OFFSET('Encargos e Benefícios'!$D$511,1,MATCH($B47,'Encargos e Benefícios'!$E$511:$AB$511,0),10,1)),0)
+_xlfn.IFNA(SUM((R$3&gt;='Gastos com Pessoal'!$E$7:$E$506)*(R$3&lt;='Gastos com Pessoal'!$F$7:$F$506)*(IF('Gastos com Pessoal'!$G$7:$G$506&lt;=R$3,1,0))*OFFSET('Gastos com Pessoal'!$H$6,1,MATCH(1&amp;$B47,'Gastos com Pessoal'!$I$532:$AJ$532&amp;'Gastos com Pessoal'!$I$6:$AJ$6,0),500,1)),0)
+_xlfn.IFNA(SUM((R$3&gt;='Gastos com Pessoal'!$E$7:$E$506)*(R$3&lt;='Gastos com Pessoal'!$F$7:$F$506)*(IF('Gastos com Pessoal'!$M$7:$M$506&lt;=R$3,1,0))*OFFSET('Gastos com Pessoal'!$H$6,1,MATCH(2&amp;$B47,'Gastos com Pessoal'!$I$532:$AJ$532&amp;'Gastos com Pessoal'!$I$6:$AJ$6,0),500,1)),0)
+_xlfn.IFNA(SUM((R$3&gt;='Gastos com Pessoal'!$E$7:$E$506)*(R$3&lt;='Gastos com Pessoal'!$F$7:$F$506)*(IF('Gastos com Pessoal'!$S$7:$S$506&lt;=R$3,1,0))*OFFSET('Gastos com Pessoal'!$H$6,1,MATCH(3&amp;$B47,'Gastos com Pessoal'!$I$532:$AJ$532&amp;'Gastos com Pessoal'!$I$6:$AJ$6,0),500,1)),0)
+_xlfn.IFNA(SUM((R$3&gt;='Gastos com Pessoal'!$E$7:$E$506)*(R$3&lt;='Gastos com Pessoal'!$F$7:$F$506)*(IF('Gastos com Pessoal'!$Y$7:$Y$506&lt;=R$3,1,0))*OFFSET('Gastos com Pessoal'!$H$6,1,MATCH(4&amp;$B47,'Gastos com Pessoal'!$I$532:$AJ$532&amp;'Gastos com Pessoal'!$I$6:$AJ$6,0),500,1)),0)
+_xlfn.IFNA(SUM((R$3&gt;='Gastos com Pessoal'!$E$7:$E$506)*(R$3&lt;='Gastos com Pessoal'!$F$7:$F$506)*(IF('Gastos com Pessoal'!$AE$7:$AE$506&lt;=R$3,1,0))*OFFSET('Gastos com Pessoal'!$H$6,1,MATCH(5&amp;$B47,'Gastos com Pessoal'!$I$532:$AJ$532&amp;'Gastos com Pessoal'!$I$6:$AJ$6,0),500,1)),0)
+_xlfn.IFNA(SUM((R$3&gt;='Gastos com Pessoal'!$E$513:$E$522)*(R$3&lt;='Gastos com Pessoal'!$F$513:$F$522)*(IF('Gastos com Pessoal'!$G$513:$G$522&lt;=R$3,1,0))*OFFSET('Gastos com Pessoal'!$H$512,1,MATCH(1&amp;$B47,'Gastos com Pessoal'!$I$532:$AJ$532&amp;'Gastos com Pessoal'!$I$512:$AJ$512,0),10,1)),0)
+_xlfn.IFNA(SUM((R$3&gt;='Gastos com Pessoal'!$E$513:$E$522)*(R$3&lt;='Gastos com Pessoal'!$F$513:$F$522)*(IF('Gastos com Pessoal'!$M$513:$M$522&lt;=R$3,1,0))*OFFSET('Gastos com Pessoal'!$H$512,1,MATCH(2&amp;$B47,'Gastos com Pessoal'!$I$532:$AJ$532&amp;'Gastos com Pessoal'!$I$512:$AJ$512,0),10,1)),0)
+_xlfn.IFNA(SUM((R$3&gt;='Gastos com Pessoal'!$E$513:$E$522)*(R$3&lt;='Gastos com Pessoal'!$F$513:$F$522)*(IF('Gastos com Pessoal'!$S$513:$S$522&lt;=R$3,1,0))*OFFSET('Gastos com Pessoal'!$H$512,1,MATCH(3&amp;$B47,'Gastos com Pessoal'!$I$532:$AJ$532&amp;'Gastos com Pessoal'!$I$512:$AJ$512,0),10,1)),0)
+_xlfn.IFNA(SUM((R$3&gt;='Gastos com Pessoal'!$E$513:$E$522)*(R$3&lt;='Gastos com Pessoal'!$F$513:$F$522)*(IF('Gastos com Pessoal'!$Y$513:$Y$522&lt;=R$3,1,0))*OFFSET('Gastos com Pessoal'!$H$512,1,MATCH(4&amp;$B47,'Gastos com Pessoal'!$I$532:$AJ$532&amp;'Gastos com Pessoal'!$I$512:$AJ$512,0),10,1)),0)
+_xlfn.IFNA(SUM((R$3&gt;='Gastos com Pessoal'!$E$513:$E$522)*(R$3&lt;='Gastos com Pessoal'!$F$513:$F$522)*(IF('Gastos com Pessoal'!$AE$513:$AE$522&lt;=R$3,1,0))*OFFSET('Gastos com Pessoal'!$H$512,1,MATCH(5&amp;$B47,'Gastos com Pessoal'!$I$532:$AJ$532&amp;'Gastos com Pessoal'!$I$512:$AJ$512,0),10,1)),0)</f>
        <v>10390.645419999999</v>
      </c>
      <c r="S47" s="32">
        <f t="array" aca="1" ref="S47" ca="1">_xlfn.IFNA(SUM((S$3&gt;='Gastos com Pessoal'!$E$7:$E$506)*(S$3&lt;='Gastos com Pessoal'!$F$7:$F$506)*OFFSET('Encargos e Benefícios'!$D$5,1,MATCH($B47,'Encargos e Benefícios'!$E$5:$AB$5,0),500,1)),0)
+_xlfn.IFNA(SUM((S$3&gt;='Gastos com Pessoal'!$E$513:$E$522)*(S$3&lt;='Gastos com Pessoal'!$F$513:$F$522)*OFFSET('Encargos e Benefícios'!$D$511,1,MATCH($B47,'Encargos e Benefícios'!$E$511:$AB$511,0),10,1)),0)
+_xlfn.IFNA(SUM((S$3&gt;='Gastos com Pessoal'!$E$7:$E$506)*(S$3&lt;='Gastos com Pessoal'!$F$7:$F$506)*(IF('Gastos com Pessoal'!$G$7:$G$506&lt;=S$3,1,0))*OFFSET('Gastos com Pessoal'!$H$6,1,MATCH(1&amp;$B47,'Gastos com Pessoal'!$I$532:$AJ$532&amp;'Gastos com Pessoal'!$I$6:$AJ$6,0),500,1)),0)
+_xlfn.IFNA(SUM((S$3&gt;='Gastos com Pessoal'!$E$7:$E$506)*(S$3&lt;='Gastos com Pessoal'!$F$7:$F$506)*(IF('Gastos com Pessoal'!$M$7:$M$506&lt;=S$3,1,0))*OFFSET('Gastos com Pessoal'!$H$6,1,MATCH(2&amp;$B47,'Gastos com Pessoal'!$I$532:$AJ$532&amp;'Gastos com Pessoal'!$I$6:$AJ$6,0),500,1)),0)
+_xlfn.IFNA(SUM((S$3&gt;='Gastos com Pessoal'!$E$7:$E$506)*(S$3&lt;='Gastos com Pessoal'!$F$7:$F$506)*(IF('Gastos com Pessoal'!$S$7:$S$506&lt;=S$3,1,0))*OFFSET('Gastos com Pessoal'!$H$6,1,MATCH(3&amp;$B47,'Gastos com Pessoal'!$I$532:$AJ$532&amp;'Gastos com Pessoal'!$I$6:$AJ$6,0),500,1)),0)
+_xlfn.IFNA(SUM((S$3&gt;='Gastos com Pessoal'!$E$7:$E$506)*(S$3&lt;='Gastos com Pessoal'!$F$7:$F$506)*(IF('Gastos com Pessoal'!$Y$7:$Y$506&lt;=S$3,1,0))*OFFSET('Gastos com Pessoal'!$H$6,1,MATCH(4&amp;$B47,'Gastos com Pessoal'!$I$532:$AJ$532&amp;'Gastos com Pessoal'!$I$6:$AJ$6,0),500,1)),0)
+_xlfn.IFNA(SUM((S$3&gt;='Gastos com Pessoal'!$E$7:$E$506)*(S$3&lt;='Gastos com Pessoal'!$F$7:$F$506)*(IF('Gastos com Pessoal'!$AE$7:$AE$506&lt;=S$3,1,0))*OFFSET('Gastos com Pessoal'!$H$6,1,MATCH(5&amp;$B47,'Gastos com Pessoal'!$I$532:$AJ$532&amp;'Gastos com Pessoal'!$I$6:$AJ$6,0),500,1)),0)
+_xlfn.IFNA(SUM((S$3&gt;='Gastos com Pessoal'!$E$513:$E$522)*(S$3&lt;='Gastos com Pessoal'!$F$513:$F$522)*(IF('Gastos com Pessoal'!$G$513:$G$522&lt;=S$3,1,0))*OFFSET('Gastos com Pessoal'!$H$512,1,MATCH(1&amp;$B47,'Gastos com Pessoal'!$I$532:$AJ$532&amp;'Gastos com Pessoal'!$I$512:$AJ$512,0),10,1)),0)
+_xlfn.IFNA(SUM((S$3&gt;='Gastos com Pessoal'!$E$513:$E$522)*(S$3&lt;='Gastos com Pessoal'!$F$513:$F$522)*(IF('Gastos com Pessoal'!$M$513:$M$522&lt;=S$3,1,0))*OFFSET('Gastos com Pessoal'!$H$512,1,MATCH(2&amp;$B47,'Gastos com Pessoal'!$I$532:$AJ$532&amp;'Gastos com Pessoal'!$I$512:$AJ$512,0),10,1)),0)
+_xlfn.IFNA(SUM((S$3&gt;='Gastos com Pessoal'!$E$513:$E$522)*(S$3&lt;='Gastos com Pessoal'!$F$513:$F$522)*(IF('Gastos com Pessoal'!$S$513:$S$522&lt;=S$3,1,0))*OFFSET('Gastos com Pessoal'!$H$512,1,MATCH(3&amp;$B47,'Gastos com Pessoal'!$I$532:$AJ$532&amp;'Gastos com Pessoal'!$I$512:$AJ$512,0),10,1)),0)
+_xlfn.IFNA(SUM((S$3&gt;='Gastos com Pessoal'!$E$513:$E$522)*(S$3&lt;='Gastos com Pessoal'!$F$513:$F$522)*(IF('Gastos com Pessoal'!$Y$513:$Y$522&lt;=S$3,1,0))*OFFSET('Gastos com Pessoal'!$H$512,1,MATCH(4&amp;$B47,'Gastos com Pessoal'!$I$532:$AJ$532&amp;'Gastos com Pessoal'!$I$512:$AJ$512,0),10,1)),0)
+_xlfn.IFNA(SUM((S$3&gt;='Gastos com Pessoal'!$E$513:$E$522)*(S$3&lt;='Gastos com Pessoal'!$F$513:$F$522)*(IF('Gastos com Pessoal'!$AE$513:$AE$522&lt;=S$3,1,0))*OFFSET('Gastos com Pessoal'!$H$512,1,MATCH(5&amp;$B47,'Gastos com Pessoal'!$I$532:$AJ$532&amp;'Gastos com Pessoal'!$I$512:$AJ$512,0),10,1)),0)</f>
        <v>10390.645419999999</v>
      </c>
      <c r="T47" s="32">
        <f t="array" aca="1" ref="T47" ca="1">_xlfn.IFNA(SUM((T$3&gt;='Gastos com Pessoal'!$E$7:$E$506)*(T$3&lt;='Gastos com Pessoal'!$F$7:$F$506)*OFFSET('Encargos e Benefícios'!$D$5,1,MATCH($B47,'Encargos e Benefícios'!$E$5:$AB$5,0),500,1)),0)
+_xlfn.IFNA(SUM((T$3&gt;='Gastos com Pessoal'!$E$513:$E$522)*(T$3&lt;='Gastos com Pessoal'!$F$513:$F$522)*OFFSET('Encargos e Benefícios'!$D$511,1,MATCH($B47,'Encargos e Benefícios'!$E$511:$AB$511,0),10,1)),0)
+_xlfn.IFNA(SUM((T$3&gt;='Gastos com Pessoal'!$E$7:$E$506)*(T$3&lt;='Gastos com Pessoal'!$F$7:$F$506)*(IF('Gastos com Pessoal'!$G$7:$G$506&lt;=T$3,1,0))*OFFSET('Gastos com Pessoal'!$H$6,1,MATCH(1&amp;$B47,'Gastos com Pessoal'!$I$532:$AJ$532&amp;'Gastos com Pessoal'!$I$6:$AJ$6,0),500,1)),0)
+_xlfn.IFNA(SUM((T$3&gt;='Gastos com Pessoal'!$E$7:$E$506)*(T$3&lt;='Gastos com Pessoal'!$F$7:$F$506)*(IF('Gastos com Pessoal'!$M$7:$M$506&lt;=T$3,1,0))*OFFSET('Gastos com Pessoal'!$H$6,1,MATCH(2&amp;$B47,'Gastos com Pessoal'!$I$532:$AJ$532&amp;'Gastos com Pessoal'!$I$6:$AJ$6,0),500,1)),0)
+_xlfn.IFNA(SUM((T$3&gt;='Gastos com Pessoal'!$E$7:$E$506)*(T$3&lt;='Gastos com Pessoal'!$F$7:$F$506)*(IF('Gastos com Pessoal'!$S$7:$S$506&lt;=T$3,1,0))*OFFSET('Gastos com Pessoal'!$H$6,1,MATCH(3&amp;$B47,'Gastos com Pessoal'!$I$532:$AJ$532&amp;'Gastos com Pessoal'!$I$6:$AJ$6,0),500,1)),0)
+_xlfn.IFNA(SUM((T$3&gt;='Gastos com Pessoal'!$E$7:$E$506)*(T$3&lt;='Gastos com Pessoal'!$F$7:$F$506)*(IF('Gastos com Pessoal'!$Y$7:$Y$506&lt;=T$3,1,0))*OFFSET('Gastos com Pessoal'!$H$6,1,MATCH(4&amp;$B47,'Gastos com Pessoal'!$I$532:$AJ$532&amp;'Gastos com Pessoal'!$I$6:$AJ$6,0),500,1)),0)
+_xlfn.IFNA(SUM((T$3&gt;='Gastos com Pessoal'!$E$7:$E$506)*(T$3&lt;='Gastos com Pessoal'!$F$7:$F$506)*(IF('Gastos com Pessoal'!$AE$7:$AE$506&lt;=T$3,1,0))*OFFSET('Gastos com Pessoal'!$H$6,1,MATCH(5&amp;$B47,'Gastos com Pessoal'!$I$532:$AJ$532&amp;'Gastos com Pessoal'!$I$6:$AJ$6,0),500,1)),0)
+_xlfn.IFNA(SUM((T$3&gt;='Gastos com Pessoal'!$E$513:$E$522)*(T$3&lt;='Gastos com Pessoal'!$F$513:$F$522)*(IF('Gastos com Pessoal'!$G$513:$G$522&lt;=T$3,1,0))*OFFSET('Gastos com Pessoal'!$H$512,1,MATCH(1&amp;$B47,'Gastos com Pessoal'!$I$532:$AJ$532&amp;'Gastos com Pessoal'!$I$512:$AJ$512,0),10,1)),0)
+_xlfn.IFNA(SUM((T$3&gt;='Gastos com Pessoal'!$E$513:$E$522)*(T$3&lt;='Gastos com Pessoal'!$F$513:$F$522)*(IF('Gastos com Pessoal'!$M$513:$M$522&lt;=T$3,1,0))*OFFSET('Gastos com Pessoal'!$H$512,1,MATCH(2&amp;$B47,'Gastos com Pessoal'!$I$532:$AJ$532&amp;'Gastos com Pessoal'!$I$512:$AJ$512,0),10,1)),0)
+_xlfn.IFNA(SUM((T$3&gt;='Gastos com Pessoal'!$E$513:$E$522)*(T$3&lt;='Gastos com Pessoal'!$F$513:$F$522)*(IF('Gastos com Pessoal'!$S$513:$S$522&lt;=T$3,1,0))*OFFSET('Gastos com Pessoal'!$H$512,1,MATCH(3&amp;$B47,'Gastos com Pessoal'!$I$532:$AJ$532&amp;'Gastos com Pessoal'!$I$512:$AJ$512,0),10,1)),0)
+_xlfn.IFNA(SUM((T$3&gt;='Gastos com Pessoal'!$E$513:$E$522)*(T$3&lt;='Gastos com Pessoal'!$F$513:$F$522)*(IF('Gastos com Pessoal'!$Y$513:$Y$522&lt;=T$3,1,0))*OFFSET('Gastos com Pessoal'!$H$512,1,MATCH(4&amp;$B47,'Gastos com Pessoal'!$I$532:$AJ$532&amp;'Gastos com Pessoal'!$I$512:$AJ$512,0),10,1)),0)
+_xlfn.IFNA(SUM((T$3&gt;='Gastos com Pessoal'!$E$513:$E$522)*(T$3&lt;='Gastos com Pessoal'!$F$513:$F$522)*(IF('Gastos com Pessoal'!$AE$513:$AE$522&lt;=T$3,1,0))*OFFSET('Gastos com Pessoal'!$H$512,1,MATCH(5&amp;$B47,'Gastos com Pessoal'!$I$532:$AJ$532&amp;'Gastos com Pessoal'!$I$512:$AJ$512,0),10,1)),0)</f>
        <v>10390.645419999999</v>
      </c>
      <c r="U47" s="32">
        <f t="array" aca="1" ref="U47" ca="1">_xlfn.IFNA(SUM((U$3&gt;='Gastos com Pessoal'!$E$7:$E$506)*(U$3&lt;='Gastos com Pessoal'!$F$7:$F$506)*OFFSET('Encargos e Benefícios'!$D$5,1,MATCH($B47,'Encargos e Benefícios'!$E$5:$AB$5,0),500,1)),0)
+_xlfn.IFNA(SUM((U$3&gt;='Gastos com Pessoal'!$E$513:$E$522)*(U$3&lt;='Gastos com Pessoal'!$F$513:$F$522)*OFFSET('Encargos e Benefícios'!$D$511,1,MATCH($B47,'Encargos e Benefícios'!$E$511:$AB$511,0),10,1)),0)
+_xlfn.IFNA(SUM((U$3&gt;='Gastos com Pessoal'!$E$7:$E$506)*(U$3&lt;='Gastos com Pessoal'!$F$7:$F$506)*(IF('Gastos com Pessoal'!$G$7:$G$506&lt;=U$3,1,0))*OFFSET('Gastos com Pessoal'!$H$6,1,MATCH(1&amp;$B47,'Gastos com Pessoal'!$I$532:$AJ$532&amp;'Gastos com Pessoal'!$I$6:$AJ$6,0),500,1)),0)
+_xlfn.IFNA(SUM((U$3&gt;='Gastos com Pessoal'!$E$7:$E$506)*(U$3&lt;='Gastos com Pessoal'!$F$7:$F$506)*(IF('Gastos com Pessoal'!$M$7:$M$506&lt;=U$3,1,0))*OFFSET('Gastos com Pessoal'!$H$6,1,MATCH(2&amp;$B47,'Gastos com Pessoal'!$I$532:$AJ$532&amp;'Gastos com Pessoal'!$I$6:$AJ$6,0),500,1)),0)
+_xlfn.IFNA(SUM((U$3&gt;='Gastos com Pessoal'!$E$7:$E$506)*(U$3&lt;='Gastos com Pessoal'!$F$7:$F$506)*(IF('Gastos com Pessoal'!$S$7:$S$506&lt;=U$3,1,0))*OFFSET('Gastos com Pessoal'!$H$6,1,MATCH(3&amp;$B47,'Gastos com Pessoal'!$I$532:$AJ$532&amp;'Gastos com Pessoal'!$I$6:$AJ$6,0),500,1)),0)
+_xlfn.IFNA(SUM((U$3&gt;='Gastos com Pessoal'!$E$7:$E$506)*(U$3&lt;='Gastos com Pessoal'!$F$7:$F$506)*(IF('Gastos com Pessoal'!$Y$7:$Y$506&lt;=U$3,1,0))*OFFSET('Gastos com Pessoal'!$H$6,1,MATCH(4&amp;$B47,'Gastos com Pessoal'!$I$532:$AJ$532&amp;'Gastos com Pessoal'!$I$6:$AJ$6,0),500,1)),0)
+_xlfn.IFNA(SUM((U$3&gt;='Gastos com Pessoal'!$E$7:$E$506)*(U$3&lt;='Gastos com Pessoal'!$F$7:$F$506)*(IF('Gastos com Pessoal'!$AE$7:$AE$506&lt;=U$3,1,0))*OFFSET('Gastos com Pessoal'!$H$6,1,MATCH(5&amp;$B47,'Gastos com Pessoal'!$I$532:$AJ$532&amp;'Gastos com Pessoal'!$I$6:$AJ$6,0),500,1)),0)
+_xlfn.IFNA(SUM((U$3&gt;='Gastos com Pessoal'!$E$513:$E$522)*(U$3&lt;='Gastos com Pessoal'!$F$513:$F$522)*(IF('Gastos com Pessoal'!$G$513:$G$522&lt;=U$3,1,0))*OFFSET('Gastos com Pessoal'!$H$512,1,MATCH(1&amp;$B47,'Gastos com Pessoal'!$I$532:$AJ$532&amp;'Gastos com Pessoal'!$I$512:$AJ$512,0),10,1)),0)
+_xlfn.IFNA(SUM((U$3&gt;='Gastos com Pessoal'!$E$513:$E$522)*(U$3&lt;='Gastos com Pessoal'!$F$513:$F$522)*(IF('Gastos com Pessoal'!$M$513:$M$522&lt;=U$3,1,0))*OFFSET('Gastos com Pessoal'!$H$512,1,MATCH(2&amp;$B47,'Gastos com Pessoal'!$I$532:$AJ$532&amp;'Gastos com Pessoal'!$I$512:$AJ$512,0),10,1)),0)
+_xlfn.IFNA(SUM((U$3&gt;='Gastos com Pessoal'!$E$513:$E$522)*(U$3&lt;='Gastos com Pessoal'!$F$513:$F$522)*(IF('Gastos com Pessoal'!$S$513:$S$522&lt;=U$3,1,0))*OFFSET('Gastos com Pessoal'!$H$512,1,MATCH(3&amp;$B47,'Gastos com Pessoal'!$I$532:$AJ$532&amp;'Gastos com Pessoal'!$I$512:$AJ$512,0),10,1)),0)
+_xlfn.IFNA(SUM((U$3&gt;='Gastos com Pessoal'!$E$513:$E$522)*(U$3&lt;='Gastos com Pessoal'!$F$513:$F$522)*(IF('Gastos com Pessoal'!$Y$513:$Y$522&lt;=U$3,1,0))*OFFSET('Gastos com Pessoal'!$H$512,1,MATCH(4&amp;$B47,'Gastos com Pessoal'!$I$532:$AJ$532&amp;'Gastos com Pessoal'!$I$512:$AJ$512,0),10,1)),0)
+_xlfn.IFNA(SUM((U$3&gt;='Gastos com Pessoal'!$E$513:$E$522)*(U$3&lt;='Gastos com Pessoal'!$F$513:$F$522)*(IF('Gastos com Pessoal'!$AE$513:$AE$522&lt;=U$3,1,0))*OFFSET('Gastos com Pessoal'!$H$512,1,MATCH(5&amp;$B47,'Gastos com Pessoal'!$I$532:$AJ$532&amp;'Gastos com Pessoal'!$I$512:$AJ$512,0),10,1)),0)</f>
        <v>10390.645419999999</v>
      </c>
      <c r="V47" s="32">
        <f t="array" aca="1" ref="V47" ca="1">_xlfn.IFNA(SUM((V$3&gt;='Gastos com Pessoal'!$E$7:$E$506)*(V$3&lt;='Gastos com Pessoal'!$F$7:$F$506)*OFFSET('Encargos e Benefícios'!$D$5,1,MATCH($B47,'Encargos e Benefícios'!$E$5:$AB$5,0),500,1)),0)
+_xlfn.IFNA(SUM((V$3&gt;='Gastos com Pessoal'!$E$513:$E$522)*(V$3&lt;='Gastos com Pessoal'!$F$513:$F$522)*OFFSET('Encargos e Benefícios'!$D$511,1,MATCH($B47,'Encargos e Benefícios'!$E$511:$AB$511,0),10,1)),0)
+_xlfn.IFNA(SUM((V$3&gt;='Gastos com Pessoal'!$E$7:$E$506)*(V$3&lt;='Gastos com Pessoal'!$F$7:$F$506)*(IF('Gastos com Pessoal'!$G$7:$G$506&lt;=V$3,1,0))*OFFSET('Gastos com Pessoal'!$H$6,1,MATCH(1&amp;$B47,'Gastos com Pessoal'!$I$532:$AJ$532&amp;'Gastos com Pessoal'!$I$6:$AJ$6,0),500,1)),0)
+_xlfn.IFNA(SUM((V$3&gt;='Gastos com Pessoal'!$E$7:$E$506)*(V$3&lt;='Gastos com Pessoal'!$F$7:$F$506)*(IF('Gastos com Pessoal'!$M$7:$M$506&lt;=V$3,1,0))*OFFSET('Gastos com Pessoal'!$H$6,1,MATCH(2&amp;$B47,'Gastos com Pessoal'!$I$532:$AJ$532&amp;'Gastos com Pessoal'!$I$6:$AJ$6,0),500,1)),0)
+_xlfn.IFNA(SUM((V$3&gt;='Gastos com Pessoal'!$E$7:$E$506)*(V$3&lt;='Gastos com Pessoal'!$F$7:$F$506)*(IF('Gastos com Pessoal'!$S$7:$S$506&lt;=V$3,1,0))*OFFSET('Gastos com Pessoal'!$H$6,1,MATCH(3&amp;$B47,'Gastos com Pessoal'!$I$532:$AJ$532&amp;'Gastos com Pessoal'!$I$6:$AJ$6,0),500,1)),0)
+_xlfn.IFNA(SUM((V$3&gt;='Gastos com Pessoal'!$E$7:$E$506)*(V$3&lt;='Gastos com Pessoal'!$F$7:$F$506)*(IF('Gastos com Pessoal'!$Y$7:$Y$506&lt;=V$3,1,0))*OFFSET('Gastos com Pessoal'!$H$6,1,MATCH(4&amp;$B47,'Gastos com Pessoal'!$I$532:$AJ$532&amp;'Gastos com Pessoal'!$I$6:$AJ$6,0),500,1)),0)
+_xlfn.IFNA(SUM((V$3&gt;='Gastos com Pessoal'!$E$7:$E$506)*(V$3&lt;='Gastos com Pessoal'!$F$7:$F$506)*(IF('Gastos com Pessoal'!$AE$7:$AE$506&lt;=V$3,1,0))*OFFSET('Gastos com Pessoal'!$H$6,1,MATCH(5&amp;$B47,'Gastos com Pessoal'!$I$532:$AJ$532&amp;'Gastos com Pessoal'!$I$6:$AJ$6,0),500,1)),0)
+_xlfn.IFNA(SUM((V$3&gt;='Gastos com Pessoal'!$E$513:$E$522)*(V$3&lt;='Gastos com Pessoal'!$F$513:$F$522)*(IF('Gastos com Pessoal'!$G$513:$G$522&lt;=V$3,1,0))*OFFSET('Gastos com Pessoal'!$H$512,1,MATCH(1&amp;$B47,'Gastos com Pessoal'!$I$532:$AJ$532&amp;'Gastos com Pessoal'!$I$512:$AJ$512,0),10,1)),0)
+_xlfn.IFNA(SUM((V$3&gt;='Gastos com Pessoal'!$E$513:$E$522)*(V$3&lt;='Gastos com Pessoal'!$F$513:$F$522)*(IF('Gastos com Pessoal'!$M$513:$M$522&lt;=V$3,1,0))*OFFSET('Gastos com Pessoal'!$H$512,1,MATCH(2&amp;$B47,'Gastos com Pessoal'!$I$532:$AJ$532&amp;'Gastos com Pessoal'!$I$512:$AJ$512,0),10,1)),0)
+_xlfn.IFNA(SUM((V$3&gt;='Gastos com Pessoal'!$E$513:$E$522)*(V$3&lt;='Gastos com Pessoal'!$F$513:$F$522)*(IF('Gastos com Pessoal'!$S$513:$S$522&lt;=V$3,1,0))*OFFSET('Gastos com Pessoal'!$H$512,1,MATCH(3&amp;$B47,'Gastos com Pessoal'!$I$532:$AJ$532&amp;'Gastos com Pessoal'!$I$512:$AJ$512,0),10,1)),0)
+_xlfn.IFNA(SUM((V$3&gt;='Gastos com Pessoal'!$E$513:$E$522)*(V$3&lt;='Gastos com Pessoal'!$F$513:$F$522)*(IF('Gastos com Pessoal'!$Y$513:$Y$522&lt;=V$3,1,0))*OFFSET('Gastos com Pessoal'!$H$512,1,MATCH(4&amp;$B47,'Gastos com Pessoal'!$I$532:$AJ$532&amp;'Gastos com Pessoal'!$I$512:$AJ$512,0),10,1)),0)
+_xlfn.IFNA(SUM((V$3&gt;='Gastos com Pessoal'!$E$513:$E$522)*(V$3&lt;='Gastos com Pessoal'!$F$513:$F$522)*(IF('Gastos com Pessoal'!$AE$513:$AE$522&lt;=V$3,1,0))*OFFSET('Gastos com Pessoal'!$H$512,1,MATCH(5&amp;$B47,'Gastos com Pessoal'!$I$532:$AJ$532&amp;'Gastos com Pessoal'!$I$512:$AJ$512,0),10,1)),0)</f>
        <v>10390.645419999999</v>
      </c>
      <c r="W47" s="32">
        <f t="array" aca="1" ref="W47" ca="1">_xlfn.IFNA(SUM((W$3&gt;='Gastos com Pessoal'!$E$7:$E$506)*(W$3&lt;='Gastos com Pessoal'!$F$7:$F$506)*OFFSET('Encargos e Benefícios'!$D$5,1,MATCH($B47,'Encargos e Benefícios'!$E$5:$AB$5,0),500,1)),0)
+_xlfn.IFNA(SUM((W$3&gt;='Gastos com Pessoal'!$E$513:$E$522)*(W$3&lt;='Gastos com Pessoal'!$F$513:$F$522)*OFFSET('Encargos e Benefícios'!$D$511,1,MATCH($B47,'Encargos e Benefícios'!$E$511:$AB$511,0),10,1)),0)
+_xlfn.IFNA(SUM((W$3&gt;='Gastos com Pessoal'!$E$7:$E$506)*(W$3&lt;='Gastos com Pessoal'!$F$7:$F$506)*(IF('Gastos com Pessoal'!$G$7:$G$506&lt;=W$3,1,0))*OFFSET('Gastos com Pessoal'!$H$6,1,MATCH(1&amp;$B47,'Gastos com Pessoal'!$I$532:$AJ$532&amp;'Gastos com Pessoal'!$I$6:$AJ$6,0),500,1)),0)
+_xlfn.IFNA(SUM((W$3&gt;='Gastos com Pessoal'!$E$7:$E$506)*(W$3&lt;='Gastos com Pessoal'!$F$7:$F$506)*(IF('Gastos com Pessoal'!$M$7:$M$506&lt;=W$3,1,0))*OFFSET('Gastos com Pessoal'!$H$6,1,MATCH(2&amp;$B47,'Gastos com Pessoal'!$I$532:$AJ$532&amp;'Gastos com Pessoal'!$I$6:$AJ$6,0),500,1)),0)
+_xlfn.IFNA(SUM((W$3&gt;='Gastos com Pessoal'!$E$7:$E$506)*(W$3&lt;='Gastos com Pessoal'!$F$7:$F$506)*(IF('Gastos com Pessoal'!$S$7:$S$506&lt;=W$3,1,0))*OFFSET('Gastos com Pessoal'!$H$6,1,MATCH(3&amp;$B47,'Gastos com Pessoal'!$I$532:$AJ$532&amp;'Gastos com Pessoal'!$I$6:$AJ$6,0),500,1)),0)
+_xlfn.IFNA(SUM((W$3&gt;='Gastos com Pessoal'!$E$7:$E$506)*(W$3&lt;='Gastos com Pessoal'!$F$7:$F$506)*(IF('Gastos com Pessoal'!$Y$7:$Y$506&lt;=W$3,1,0))*OFFSET('Gastos com Pessoal'!$H$6,1,MATCH(4&amp;$B47,'Gastos com Pessoal'!$I$532:$AJ$532&amp;'Gastos com Pessoal'!$I$6:$AJ$6,0),500,1)),0)
+_xlfn.IFNA(SUM((W$3&gt;='Gastos com Pessoal'!$E$7:$E$506)*(W$3&lt;='Gastos com Pessoal'!$F$7:$F$506)*(IF('Gastos com Pessoal'!$AE$7:$AE$506&lt;=W$3,1,0))*OFFSET('Gastos com Pessoal'!$H$6,1,MATCH(5&amp;$B47,'Gastos com Pessoal'!$I$532:$AJ$532&amp;'Gastos com Pessoal'!$I$6:$AJ$6,0),500,1)),0)
+_xlfn.IFNA(SUM((W$3&gt;='Gastos com Pessoal'!$E$513:$E$522)*(W$3&lt;='Gastos com Pessoal'!$F$513:$F$522)*(IF('Gastos com Pessoal'!$G$513:$G$522&lt;=W$3,1,0))*OFFSET('Gastos com Pessoal'!$H$512,1,MATCH(1&amp;$B47,'Gastos com Pessoal'!$I$532:$AJ$532&amp;'Gastos com Pessoal'!$I$512:$AJ$512,0),10,1)),0)
+_xlfn.IFNA(SUM((W$3&gt;='Gastos com Pessoal'!$E$513:$E$522)*(W$3&lt;='Gastos com Pessoal'!$F$513:$F$522)*(IF('Gastos com Pessoal'!$M$513:$M$522&lt;=W$3,1,0))*OFFSET('Gastos com Pessoal'!$H$512,1,MATCH(2&amp;$B47,'Gastos com Pessoal'!$I$532:$AJ$532&amp;'Gastos com Pessoal'!$I$512:$AJ$512,0),10,1)),0)
+_xlfn.IFNA(SUM((W$3&gt;='Gastos com Pessoal'!$E$513:$E$522)*(W$3&lt;='Gastos com Pessoal'!$F$513:$F$522)*(IF('Gastos com Pessoal'!$S$513:$S$522&lt;=W$3,1,0))*OFFSET('Gastos com Pessoal'!$H$512,1,MATCH(3&amp;$B47,'Gastos com Pessoal'!$I$532:$AJ$532&amp;'Gastos com Pessoal'!$I$512:$AJ$512,0),10,1)),0)
+_xlfn.IFNA(SUM((W$3&gt;='Gastos com Pessoal'!$E$513:$E$522)*(W$3&lt;='Gastos com Pessoal'!$F$513:$F$522)*(IF('Gastos com Pessoal'!$Y$513:$Y$522&lt;=W$3,1,0))*OFFSET('Gastos com Pessoal'!$H$512,1,MATCH(4&amp;$B47,'Gastos com Pessoal'!$I$532:$AJ$532&amp;'Gastos com Pessoal'!$I$512:$AJ$512,0),10,1)),0)
+_xlfn.IFNA(SUM((W$3&gt;='Gastos com Pessoal'!$E$513:$E$522)*(W$3&lt;='Gastos com Pessoal'!$F$513:$F$522)*(IF('Gastos com Pessoal'!$AE$513:$AE$522&lt;=W$3,1,0))*OFFSET('Gastos com Pessoal'!$H$512,1,MATCH(5&amp;$B47,'Gastos com Pessoal'!$I$532:$AJ$532&amp;'Gastos com Pessoal'!$I$512:$AJ$512,0),10,1)),0)</f>
        <v>10390.645419999999</v>
      </c>
      <c r="X47" s="32">
        <f t="array" aca="1" ref="X47" ca="1">_xlfn.IFNA(SUM((X$3&gt;='Gastos com Pessoal'!$E$7:$E$506)*(X$3&lt;='Gastos com Pessoal'!$F$7:$F$506)*OFFSET('Encargos e Benefícios'!$D$5,1,MATCH($B47,'Encargos e Benefícios'!$E$5:$AB$5,0),500,1)),0)
+_xlfn.IFNA(SUM((X$3&gt;='Gastos com Pessoal'!$E$513:$E$522)*(X$3&lt;='Gastos com Pessoal'!$F$513:$F$522)*OFFSET('Encargos e Benefícios'!$D$511,1,MATCH($B47,'Encargos e Benefícios'!$E$511:$AB$511,0),10,1)),0)
+_xlfn.IFNA(SUM((X$3&gt;='Gastos com Pessoal'!$E$7:$E$506)*(X$3&lt;='Gastos com Pessoal'!$F$7:$F$506)*(IF('Gastos com Pessoal'!$G$7:$G$506&lt;=X$3,1,0))*OFFSET('Gastos com Pessoal'!$H$6,1,MATCH(1&amp;$B47,'Gastos com Pessoal'!$I$532:$AJ$532&amp;'Gastos com Pessoal'!$I$6:$AJ$6,0),500,1)),0)
+_xlfn.IFNA(SUM((X$3&gt;='Gastos com Pessoal'!$E$7:$E$506)*(X$3&lt;='Gastos com Pessoal'!$F$7:$F$506)*(IF('Gastos com Pessoal'!$M$7:$M$506&lt;=X$3,1,0))*OFFSET('Gastos com Pessoal'!$H$6,1,MATCH(2&amp;$B47,'Gastos com Pessoal'!$I$532:$AJ$532&amp;'Gastos com Pessoal'!$I$6:$AJ$6,0),500,1)),0)
+_xlfn.IFNA(SUM((X$3&gt;='Gastos com Pessoal'!$E$7:$E$506)*(X$3&lt;='Gastos com Pessoal'!$F$7:$F$506)*(IF('Gastos com Pessoal'!$S$7:$S$506&lt;=X$3,1,0))*OFFSET('Gastos com Pessoal'!$H$6,1,MATCH(3&amp;$B47,'Gastos com Pessoal'!$I$532:$AJ$532&amp;'Gastos com Pessoal'!$I$6:$AJ$6,0),500,1)),0)
+_xlfn.IFNA(SUM((X$3&gt;='Gastos com Pessoal'!$E$7:$E$506)*(X$3&lt;='Gastos com Pessoal'!$F$7:$F$506)*(IF('Gastos com Pessoal'!$Y$7:$Y$506&lt;=X$3,1,0))*OFFSET('Gastos com Pessoal'!$H$6,1,MATCH(4&amp;$B47,'Gastos com Pessoal'!$I$532:$AJ$532&amp;'Gastos com Pessoal'!$I$6:$AJ$6,0),500,1)),0)
+_xlfn.IFNA(SUM((X$3&gt;='Gastos com Pessoal'!$E$7:$E$506)*(X$3&lt;='Gastos com Pessoal'!$F$7:$F$506)*(IF('Gastos com Pessoal'!$AE$7:$AE$506&lt;=X$3,1,0))*OFFSET('Gastos com Pessoal'!$H$6,1,MATCH(5&amp;$B47,'Gastos com Pessoal'!$I$532:$AJ$532&amp;'Gastos com Pessoal'!$I$6:$AJ$6,0),500,1)),0)
+_xlfn.IFNA(SUM((X$3&gt;='Gastos com Pessoal'!$E$513:$E$522)*(X$3&lt;='Gastos com Pessoal'!$F$513:$F$522)*(IF('Gastos com Pessoal'!$G$513:$G$522&lt;=X$3,1,0))*OFFSET('Gastos com Pessoal'!$H$512,1,MATCH(1&amp;$B47,'Gastos com Pessoal'!$I$532:$AJ$532&amp;'Gastos com Pessoal'!$I$512:$AJ$512,0),10,1)),0)
+_xlfn.IFNA(SUM((X$3&gt;='Gastos com Pessoal'!$E$513:$E$522)*(X$3&lt;='Gastos com Pessoal'!$F$513:$F$522)*(IF('Gastos com Pessoal'!$M$513:$M$522&lt;=X$3,1,0))*OFFSET('Gastos com Pessoal'!$H$512,1,MATCH(2&amp;$B47,'Gastos com Pessoal'!$I$532:$AJ$532&amp;'Gastos com Pessoal'!$I$512:$AJ$512,0),10,1)),0)
+_xlfn.IFNA(SUM((X$3&gt;='Gastos com Pessoal'!$E$513:$E$522)*(X$3&lt;='Gastos com Pessoal'!$F$513:$F$522)*(IF('Gastos com Pessoal'!$S$513:$S$522&lt;=X$3,1,0))*OFFSET('Gastos com Pessoal'!$H$512,1,MATCH(3&amp;$B47,'Gastos com Pessoal'!$I$532:$AJ$532&amp;'Gastos com Pessoal'!$I$512:$AJ$512,0),10,1)),0)
+_xlfn.IFNA(SUM((X$3&gt;='Gastos com Pessoal'!$E$513:$E$522)*(X$3&lt;='Gastos com Pessoal'!$F$513:$F$522)*(IF('Gastos com Pessoal'!$Y$513:$Y$522&lt;=X$3,1,0))*OFFSET('Gastos com Pessoal'!$H$512,1,MATCH(4&amp;$B47,'Gastos com Pessoal'!$I$532:$AJ$532&amp;'Gastos com Pessoal'!$I$512:$AJ$512,0),10,1)),0)
+_xlfn.IFNA(SUM((X$3&gt;='Gastos com Pessoal'!$E$513:$E$522)*(X$3&lt;='Gastos com Pessoal'!$F$513:$F$522)*(IF('Gastos com Pessoal'!$AE$513:$AE$522&lt;=X$3,1,0))*OFFSET('Gastos com Pessoal'!$H$512,1,MATCH(5&amp;$B47,'Gastos com Pessoal'!$I$532:$AJ$532&amp;'Gastos com Pessoal'!$I$512:$AJ$512,0),10,1)),0)</f>
        <v>10390.645419999999</v>
      </c>
      <c r="Y47" s="32">
        <f t="array" aca="1" ref="Y47" ca="1">_xlfn.IFNA(SUM((Y$3&gt;='Gastos com Pessoal'!$E$7:$E$506)*(Y$3&lt;='Gastos com Pessoal'!$F$7:$F$506)*OFFSET('Encargos e Benefícios'!$D$5,1,MATCH($B47,'Encargos e Benefícios'!$E$5:$AB$5,0),500,1)),0)
+_xlfn.IFNA(SUM((Y$3&gt;='Gastos com Pessoal'!$E$513:$E$522)*(Y$3&lt;='Gastos com Pessoal'!$F$513:$F$522)*OFFSET('Encargos e Benefícios'!$D$511,1,MATCH($B47,'Encargos e Benefícios'!$E$511:$AB$511,0),10,1)),0)
+_xlfn.IFNA(SUM((Y$3&gt;='Gastos com Pessoal'!$E$7:$E$506)*(Y$3&lt;='Gastos com Pessoal'!$F$7:$F$506)*(IF('Gastos com Pessoal'!$G$7:$G$506&lt;=Y$3,1,0))*OFFSET('Gastos com Pessoal'!$H$6,1,MATCH(1&amp;$B47,'Gastos com Pessoal'!$I$532:$AJ$532&amp;'Gastos com Pessoal'!$I$6:$AJ$6,0),500,1)),0)
+_xlfn.IFNA(SUM((Y$3&gt;='Gastos com Pessoal'!$E$7:$E$506)*(Y$3&lt;='Gastos com Pessoal'!$F$7:$F$506)*(IF('Gastos com Pessoal'!$M$7:$M$506&lt;=Y$3,1,0))*OFFSET('Gastos com Pessoal'!$H$6,1,MATCH(2&amp;$B47,'Gastos com Pessoal'!$I$532:$AJ$532&amp;'Gastos com Pessoal'!$I$6:$AJ$6,0),500,1)),0)
+_xlfn.IFNA(SUM((Y$3&gt;='Gastos com Pessoal'!$E$7:$E$506)*(Y$3&lt;='Gastos com Pessoal'!$F$7:$F$506)*(IF('Gastos com Pessoal'!$S$7:$S$506&lt;=Y$3,1,0))*OFFSET('Gastos com Pessoal'!$H$6,1,MATCH(3&amp;$B47,'Gastos com Pessoal'!$I$532:$AJ$532&amp;'Gastos com Pessoal'!$I$6:$AJ$6,0),500,1)),0)
+_xlfn.IFNA(SUM((Y$3&gt;='Gastos com Pessoal'!$E$7:$E$506)*(Y$3&lt;='Gastos com Pessoal'!$F$7:$F$506)*(IF('Gastos com Pessoal'!$Y$7:$Y$506&lt;=Y$3,1,0))*OFFSET('Gastos com Pessoal'!$H$6,1,MATCH(4&amp;$B47,'Gastos com Pessoal'!$I$532:$AJ$532&amp;'Gastos com Pessoal'!$I$6:$AJ$6,0),500,1)),0)
+_xlfn.IFNA(SUM((Y$3&gt;='Gastos com Pessoal'!$E$7:$E$506)*(Y$3&lt;='Gastos com Pessoal'!$F$7:$F$506)*(IF('Gastos com Pessoal'!$AE$7:$AE$506&lt;=Y$3,1,0))*OFFSET('Gastos com Pessoal'!$H$6,1,MATCH(5&amp;$B47,'Gastos com Pessoal'!$I$532:$AJ$532&amp;'Gastos com Pessoal'!$I$6:$AJ$6,0),500,1)),0)
+_xlfn.IFNA(SUM((Y$3&gt;='Gastos com Pessoal'!$E$513:$E$522)*(Y$3&lt;='Gastos com Pessoal'!$F$513:$F$522)*(IF('Gastos com Pessoal'!$G$513:$G$522&lt;=Y$3,1,0))*OFFSET('Gastos com Pessoal'!$H$512,1,MATCH(1&amp;$B47,'Gastos com Pessoal'!$I$532:$AJ$532&amp;'Gastos com Pessoal'!$I$512:$AJ$512,0),10,1)),0)
+_xlfn.IFNA(SUM((Y$3&gt;='Gastos com Pessoal'!$E$513:$E$522)*(Y$3&lt;='Gastos com Pessoal'!$F$513:$F$522)*(IF('Gastos com Pessoal'!$M$513:$M$522&lt;=Y$3,1,0))*OFFSET('Gastos com Pessoal'!$H$512,1,MATCH(2&amp;$B47,'Gastos com Pessoal'!$I$532:$AJ$532&amp;'Gastos com Pessoal'!$I$512:$AJ$512,0),10,1)),0)
+_xlfn.IFNA(SUM((Y$3&gt;='Gastos com Pessoal'!$E$513:$E$522)*(Y$3&lt;='Gastos com Pessoal'!$F$513:$F$522)*(IF('Gastos com Pessoal'!$S$513:$S$522&lt;=Y$3,1,0))*OFFSET('Gastos com Pessoal'!$H$512,1,MATCH(3&amp;$B47,'Gastos com Pessoal'!$I$532:$AJ$532&amp;'Gastos com Pessoal'!$I$512:$AJ$512,0),10,1)),0)
+_xlfn.IFNA(SUM((Y$3&gt;='Gastos com Pessoal'!$E$513:$E$522)*(Y$3&lt;='Gastos com Pessoal'!$F$513:$F$522)*(IF('Gastos com Pessoal'!$Y$513:$Y$522&lt;=Y$3,1,0))*OFFSET('Gastos com Pessoal'!$H$512,1,MATCH(4&amp;$B47,'Gastos com Pessoal'!$I$532:$AJ$532&amp;'Gastos com Pessoal'!$I$512:$AJ$512,0),10,1)),0)
+_xlfn.IFNA(SUM((Y$3&gt;='Gastos com Pessoal'!$E$513:$E$522)*(Y$3&lt;='Gastos com Pessoal'!$F$513:$F$522)*(IF('Gastos com Pessoal'!$AE$513:$AE$522&lt;=Y$3,1,0))*OFFSET('Gastos com Pessoal'!$H$512,1,MATCH(5&amp;$B47,'Gastos com Pessoal'!$I$532:$AJ$532&amp;'Gastos com Pessoal'!$I$512:$AJ$512,0),10,1)),0)</f>
        <v>10390.645419999999</v>
      </c>
      <c r="Z47" s="32">
        <f t="array" aca="1" ref="Z47" ca="1">_xlfn.IFNA(SUM((Z$3&gt;='Gastos com Pessoal'!$E$7:$E$506)*(Z$3&lt;='Gastos com Pessoal'!$F$7:$F$506)*OFFSET('Encargos e Benefícios'!$D$5,1,MATCH($B47,'Encargos e Benefícios'!$E$5:$AB$5,0),500,1)),0)
+_xlfn.IFNA(SUM((Z$3&gt;='Gastos com Pessoal'!$E$513:$E$522)*(Z$3&lt;='Gastos com Pessoal'!$F$513:$F$522)*OFFSET('Encargos e Benefícios'!$D$511,1,MATCH($B47,'Encargos e Benefícios'!$E$511:$AB$511,0),10,1)),0)
+_xlfn.IFNA(SUM((Z$3&gt;='Gastos com Pessoal'!$E$7:$E$506)*(Z$3&lt;='Gastos com Pessoal'!$F$7:$F$506)*(IF('Gastos com Pessoal'!$G$7:$G$506&lt;=Z$3,1,0))*OFFSET('Gastos com Pessoal'!$H$6,1,MATCH(1&amp;$B47,'Gastos com Pessoal'!$I$532:$AJ$532&amp;'Gastos com Pessoal'!$I$6:$AJ$6,0),500,1)),0)
+_xlfn.IFNA(SUM((Z$3&gt;='Gastos com Pessoal'!$E$7:$E$506)*(Z$3&lt;='Gastos com Pessoal'!$F$7:$F$506)*(IF('Gastos com Pessoal'!$M$7:$M$506&lt;=Z$3,1,0))*OFFSET('Gastos com Pessoal'!$H$6,1,MATCH(2&amp;$B47,'Gastos com Pessoal'!$I$532:$AJ$532&amp;'Gastos com Pessoal'!$I$6:$AJ$6,0),500,1)),0)
+_xlfn.IFNA(SUM((Z$3&gt;='Gastos com Pessoal'!$E$7:$E$506)*(Z$3&lt;='Gastos com Pessoal'!$F$7:$F$506)*(IF('Gastos com Pessoal'!$S$7:$S$506&lt;=Z$3,1,0))*OFFSET('Gastos com Pessoal'!$H$6,1,MATCH(3&amp;$B47,'Gastos com Pessoal'!$I$532:$AJ$532&amp;'Gastos com Pessoal'!$I$6:$AJ$6,0),500,1)),0)
+_xlfn.IFNA(SUM((Z$3&gt;='Gastos com Pessoal'!$E$7:$E$506)*(Z$3&lt;='Gastos com Pessoal'!$F$7:$F$506)*(IF('Gastos com Pessoal'!$Y$7:$Y$506&lt;=Z$3,1,0))*OFFSET('Gastos com Pessoal'!$H$6,1,MATCH(4&amp;$B47,'Gastos com Pessoal'!$I$532:$AJ$532&amp;'Gastos com Pessoal'!$I$6:$AJ$6,0),500,1)),0)
+_xlfn.IFNA(SUM((Z$3&gt;='Gastos com Pessoal'!$E$7:$E$506)*(Z$3&lt;='Gastos com Pessoal'!$F$7:$F$506)*(IF('Gastos com Pessoal'!$AE$7:$AE$506&lt;=Z$3,1,0))*OFFSET('Gastos com Pessoal'!$H$6,1,MATCH(5&amp;$B47,'Gastos com Pessoal'!$I$532:$AJ$532&amp;'Gastos com Pessoal'!$I$6:$AJ$6,0),500,1)),0)
+_xlfn.IFNA(SUM((Z$3&gt;='Gastos com Pessoal'!$E$513:$E$522)*(Z$3&lt;='Gastos com Pessoal'!$F$513:$F$522)*(IF('Gastos com Pessoal'!$G$513:$G$522&lt;=Z$3,1,0))*OFFSET('Gastos com Pessoal'!$H$512,1,MATCH(1&amp;$B47,'Gastos com Pessoal'!$I$532:$AJ$532&amp;'Gastos com Pessoal'!$I$512:$AJ$512,0),10,1)),0)
+_xlfn.IFNA(SUM((Z$3&gt;='Gastos com Pessoal'!$E$513:$E$522)*(Z$3&lt;='Gastos com Pessoal'!$F$513:$F$522)*(IF('Gastos com Pessoal'!$M$513:$M$522&lt;=Z$3,1,0))*OFFSET('Gastos com Pessoal'!$H$512,1,MATCH(2&amp;$B47,'Gastos com Pessoal'!$I$532:$AJ$532&amp;'Gastos com Pessoal'!$I$512:$AJ$512,0),10,1)),0)
+_xlfn.IFNA(SUM((Z$3&gt;='Gastos com Pessoal'!$E$513:$E$522)*(Z$3&lt;='Gastos com Pessoal'!$F$513:$F$522)*(IF('Gastos com Pessoal'!$S$513:$S$522&lt;=Z$3,1,0))*OFFSET('Gastos com Pessoal'!$H$512,1,MATCH(3&amp;$B47,'Gastos com Pessoal'!$I$532:$AJ$532&amp;'Gastos com Pessoal'!$I$512:$AJ$512,0),10,1)),0)
+_xlfn.IFNA(SUM((Z$3&gt;='Gastos com Pessoal'!$E$513:$E$522)*(Z$3&lt;='Gastos com Pessoal'!$F$513:$F$522)*(IF('Gastos com Pessoal'!$Y$513:$Y$522&lt;=Z$3,1,0))*OFFSET('Gastos com Pessoal'!$H$512,1,MATCH(4&amp;$B47,'Gastos com Pessoal'!$I$532:$AJ$532&amp;'Gastos com Pessoal'!$I$512:$AJ$512,0),10,1)),0)
+_xlfn.IFNA(SUM((Z$3&gt;='Gastos com Pessoal'!$E$513:$E$522)*(Z$3&lt;='Gastos com Pessoal'!$F$513:$F$522)*(IF('Gastos com Pessoal'!$AE$513:$AE$522&lt;=Z$3,1,0))*OFFSET('Gastos com Pessoal'!$H$512,1,MATCH(5&amp;$B47,'Gastos com Pessoal'!$I$532:$AJ$532&amp;'Gastos com Pessoal'!$I$512:$AJ$512,0),10,1)),0)</f>
        <v>11363.210439999999</v>
      </c>
      <c r="AA47" s="32">
        <f t="array" aca="1" ref="AA47" ca="1">_xlfn.IFNA(SUM((AA$3&gt;='Gastos com Pessoal'!$E$7:$E$506)*(AA$3&lt;='Gastos com Pessoal'!$F$7:$F$506)*OFFSET('Encargos e Benefícios'!$D$5,1,MATCH($B47,'Encargos e Benefícios'!$E$5:$AB$5,0),500,1)),0)
+_xlfn.IFNA(SUM((AA$3&gt;='Gastos com Pessoal'!$E$513:$E$522)*(AA$3&lt;='Gastos com Pessoal'!$F$513:$F$522)*OFFSET('Encargos e Benefícios'!$D$511,1,MATCH($B47,'Encargos e Benefícios'!$E$511:$AB$511,0),10,1)),0)
+_xlfn.IFNA(SUM((AA$3&gt;='Gastos com Pessoal'!$E$7:$E$506)*(AA$3&lt;='Gastos com Pessoal'!$F$7:$F$506)*(IF('Gastos com Pessoal'!$G$7:$G$506&lt;=AA$3,1,0))*OFFSET('Gastos com Pessoal'!$H$6,1,MATCH(1&amp;$B47,'Gastos com Pessoal'!$I$532:$AJ$532&amp;'Gastos com Pessoal'!$I$6:$AJ$6,0),500,1)),0)
+_xlfn.IFNA(SUM((AA$3&gt;='Gastos com Pessoal'!$E$7:$E$506)*(AA$3&lt;='Gastos com Pessoal'!$F$7:$F$506)*(IF('Gastos com Pessoal'!$M$7:$M$506&lt;=AA$3,1,0))*OFFSET('Gastos com Pessoal'!$H$6,1,MATCH(2&amp;$B47,'Gastos com Pessoal'!$I$532:$AJ$532&amp;'Gastos com Pessoal'!$I$6:$AJ$6,0),500,1)),0)
+_xlfn.IFNA(SUM((AA$3&gt;='Gastos com Pessoal'!$E$7:$E$506)*(AA$3&lt;='Gastos com Pessoal'!$F$7:$F$506)*(IF('Gastos com Pessoal'!$S$7:$S$506&lt;=AA$3,1,0))*OFFSET('Gastos com Pessoal'!$H$6,1,MATCH(3&amp;$B47,'Gastos com Pessoal'!$I$532:$AJ$532&amp;'Gastos com Pessoal'!$I$6:$AJ$6,0),500,1)),0)
+_xlfn.IFNA(SUM((AA$3&gt;='Gastos com Pessoal'!$E$7:$E$506)*(AA$3&lt;='Gastos com Pessoal'!$F$7:$F$506)*(IF('Gastos com Pessoal'!$Y$7:$Y$506&lt;=AA$3,1,0))*OFFSET('Gastos com Pessoal'!$H$6,1,MATCH(4&amp;$B47,'Gastos com Pessoal'!$I$532:$AJ$532&amp;'Gastos com Pessoal'!$I$6:$AJ$6,0),500,1)),0)
+_xlfn.IFNA(SUM((AA$3&gt;='Gastos com Pessoal'!$E$7:$E$506)*(AA$3&lt;='Gastos com Pessoal'!$F$7:$F$506)*(IF('Gastos com Pessoal'!$AE$7:$AE$506&lt;=AA$3,1,0))*OFFSET('Gastos com Pessoal'!$H$6,1,MATCH(5&amp;$B47,'Gastos com Pessoal'!$I$532:$AJ$532&amp;'Gastos com Pessoal'!$I$6:$AJ$6,0),500,1)),0)
+_xlfn.IFNA(SUM((AA$3&gt;='Gastos com Pessoal'!$E$513:$E$522)*(AA$3&lt;='Gastos com Pessoal'!$F$513:$F$522)*(IF('Gastos com Pessoal'!$G$513:$G$522&lt;=AA$3,1,0))*OFFSET('Gastos com Pessoal'!$H$512,1,MATCH(1&amp;$B47,'Gastos com Pessoal'!$I$532:$AJ$532&amp;'Gastos com Pessoal'!$I$512:$AJ$512,0),10,1)),0)
+_xlfn.IFNA(SUM((AA$3&gt;='Gastos com Pessoal'!$E$513:$E$522)*(AA$3&lt;='Gastos com Pessoal'!$F$513:$F$522)*(IF('Gastos com Pessoal'!$M$513:$M$522&lt;=AA$3,1,0))*OFFSET('Gastos com Pessoal'!$H$512,1,MATCH(2&amp;$B47,'Gastos com Pessoal'!$I$532:$AJ$532&amp;'Gastos com Pessoal'!$I$512:$AJ$512,0),10,1)),0)
+_xlfn.IFNA(SUM((AA$3&gt;='Gastos com Pessoal'!$E$513:$E$522)*(AA$3&lt;='Gastos com Pessoal'!$F$513:$F$522)*(IF('Gastos com Pessoal'!$S$513:$S$522&lt;=AA$3,1,0))*OFFSET('Gastos com Pessoal'!$H$512,1,MATCH(3&amp;$B47,'Gastos com Pessoal'!$I$532:$AJ$532&amp;'Gastos com Pessoal'!$I$512:$AJ$512,0),10,1)),0)
+_xlfn.IFNA(SUM((AA$3&gt;='Gastos com Pessoal'!$E$513:$E$522)*(AA$3&lt;='Gastos com Pessoal'!$F$513:$F$522)*(IF('Gastos com Pessoal'!$Y$513:$Y$522&lt;=AA$3,1,0))*OFFSET('Gastos com Pessoal'!$H$512,1,MATCH(4&amp;$B47,'Gastos com Pessoal'!$I$532:$AJ$532&amp;'Gastos com Pessoal'!$I$512:$AJ$512,0),10,1)),0)
+_xlfn.IFNA(SUM((AA$3&gt;='Gastos com Pessoal'!$E$513:$E$522)*(AA$3&lt;='Gastos com Pessoal'!$F$513:$F$522)*(IF('Gastos com Pessoal'!$AE$513:$AE$522&lt;=AA$3,1,0))*OFFSET('Gastos com Pessoal'!$H$512,1,MATCH(5&amp;$B47,'Gastos com Pessoal'!$I$532:$AJ$532&amp;'Gastos com Pessoal'!$I$512:$AJ$512,0),10,1)),0)</f>
        <v>11363.210439999999</v>
      </c>
      <c r="AB47" s="32">
        <f t="array" aca="1" ref="AB47" ca="1">_xlfn.IFNA(SUM((AB$3&gt;='Gastos com Pessoal'!$E$7:$E$506)*(AB$3&lt;='Gastos com Pessoal'!$F$7:$F$506)*OFFSET('Encargos e Benefícios'!$D$5,1,MATCH($B47,'Encargos e Benefícios'!$E$5:$AB$5,0),500,1)),0)
+_xlfn.IFNA(SUM((AB$3&gt;='Gastos com Pessoal'!$E$513:$E$522)*(AB$3&lt;='Gastos com Pessoal'!$F$513:$F$522)*OFFSET('Encargos e Benefícios'!$D$511,1,MATCH($B47,'Encargos e Benefícios'!$E$511:$AB$511,0),10,1)),0)
+_xlfn.IFNA(SUM((AB$3&gt;='Gastos com Pessoal'!$E$7:$E$506)*(AB$3&lt;='Gastos com Pessoal'!$F$7:$F$506)*(IF('Gastos com Pessoal'!$G$7:$G$506&lt;=AB$3,1,0))*OFFSET('Gastos com Pessoal'!$H$6,1,MATCH(1&amp;$B47,'Gastos com Pessoal'!$I$532:$AJ$532&amp;'Gastos com Pessoal'!$I$6:$AJ$6,0),500,1)),0)
+_xlfn.IFNA(SUM((AB$3&gt;='Gastos com Pessoal'!$E$7:$E$506)*(AB$3&lt;='Gastos com Pessoal'!$F$7:$F$506)*(IF('Gastos com Pessoal'!$M$7:$M$506&lt;=AB$3,1,0))*OFFSET('Gastos com Pessoal'!$H$6,1,MATCH(2&amp;$B47,'Gastos com Pessoal'!$I$532:$AJ$532&amp;'Gastos com Pessoal'!$I$6:$AJ$6,0),500,1)),0)
+_xlfn.IFNA(SUM((AB$3&gt;='Gastos com Pessoal'!$E$7:$E$506)*(AB$3&lt;='Gastos com Pessoal'!$F$7:$F$506)*(IF('Gastos com Pessoal'!$S$7:$S$506&lt;=AB$3,1,0))*OFFSET('Gastos com Pessoal'!$H$6,1,MATCH(3&amp;$B47,'Gastos com Pessoal'!$I$532:$AJ$532&amp;'Gastos com Pessoal'!$I$6:$AJ$6,0),500,1)),0)
+_xlfn.IFNA(SUM((AB$3&gt;='Gastos com Pessoal'!$E$7:$E$506)*(AB$3&lt;='Gastos com Pessoal'!$F$7:$F$506)*(IF('Gastos com Pessoal'!$Y$7:$Y$506&lt;=AB$3,1,0))*OFFSET('Gastos com Pessoal'!$H$6,1,MATCH(4&amp;$B47,'Gastos com Pessoal'!$I$532:$AJ$532&amp;'Gastos com Pessoal'!$I$6:$AJ$6,0),500,1)),0)
+_xlfn.IFNA(SUM((AB$3&gt;='Gastos com Pessoal'!$E$7:$E$506)*(AB$3&lt;='Gastos com Pessoal'!$F$7:$F$506)*(IF('Gastos com Pessoal'!$AE$7:$AE$506&lt;=AB$3,1,0))*OFFSET('Gastos com Pessoal'!$H$6,1,MATCH(5&amp;$B47,'Gastos com Pessoal'!$I$532:$AJ$532&amp;'Gastos com Pessoal'!$I$6:$AJ$6,0),500,1)),0)
+_xlfn.IFNA(SUM((AB$3&gt;='Gastos com Pessoal'!$E$513:$E$522)*(AB$3&lt;='Gastos com Pessoal'!$F$513:$F$522)*(IF('Gastos com Pessoal'!$G$513:$G$522&lt;=AB$3,1,0))*OFFSET('Gastos com Pessoal'!$H$512,1,MATCH(1&amp;$B47,'Gastos com Pessoal'!$I$532:$AJ$532&amp;'Gastos com Pessoal'!$I$512:$AJ$512,0),10,1)),0)
+_xlfn.IFNA(SUM((AB$3&gt;='Gastos com Pessoal'!$E$513:$E$522)*(AB$3&lt;='Gastos com Pessoal'!$F$513:$F$522)*(IF('Gastos com Pessoal'!$M$513:$M$522&lt;=AB$3,1,0))*OFFSET('Gastos com Pessoal'!$H$512,1,MATCH(2&amp;$B47,'Gastos com Pessoal'!$I$532:$AJ$532&amp;'Gastos com Pessoal'!$I$512:$AJ$512,0),10,1)),0)
+_xlfn.IFNA(SUM((AB$3&gt;='Gastos com Pessoal'!$E$513:$E$522)*(AB$3&lt;='Gastos com Pessoal'!$F$513:$F$522)*(IF('Gastos com Pessoal'!$S$513:$S$522&lt;=AB$3,1,0))*OFFSET('Gastos com Pessoal'!$H$512,1,MATCH(3&amp;$B47,'Gastos com Pessoal'!$I$532:$AJ$532&amp;'Gastos com Pessoal'!$I$512:$AJ$512,0),10,1)),0)
+_xlfn.IFNA(SUM((AB$3&gt;='Gastos com Pessoal'!$E$513:$E$522)*(AB$3&lt;='Gastos com Pessoal'!$F$513:$F$522)*(IF('Gastos com Pessoal'!$Y$513:$Y$522&lt;=AB$3,1,0))*OFFSET('Gastos com Pessoal'!$H$512,1,MATCH(4&amp;$B47,'Gastos com Pessoal'!$I$532:$AJ$532&amp;'Gastos com Pessoal'!$I$512:$AJ$512,0),10,1)),0)
+_xlfn.IFNA(SUM((AB$3&gt;='Gastos com Pessoal'!$E$513:$E$522)*(AB$3&lt;='Gastos com Pessoal'!$F$513:$F$522)*(IF('Gastos com Pessoal'!$AE$513:$AE$522&lt;=AB$3,1,0))*OFFSET('Gastos com Pessoal'!$H$512,1,MATCH(5&amp;$B47,'Gastos com Pessoal'!$I$532:$AJ$532&amp;'Gastos com Pessoal'!$I$512:$AJ$512,0),10,1)),0)</f>
        <v>11363.210439999999</v>
      </c>
      <c r="AC47" s="32">
        <f t="array" aca="1" ref="AC47" ca="1">_xlfn.IFNA(SUM((AC$3&gt;='Gastos com Pessoal'!$E$7:$E$506)*(AC$3&lt;='Gastos com Pessoal'!$F$7:$F$506)*OFFSET('Encargos e Benefícios'!$D$5,1,MATCH($B47,'Encargos e Benefícios'!$E$5:$AB$5,0),500,1)),0)
+_xlfn.IFNA(SUM((AC$3&gt;='Gastos com Pessoal'!$E$513:$E$522)*(AC$3&lt;='Gastos com Pessoal'!$F$513:$F$522)*OFFSET('Encargos e Benefícios'!$D$511,1,MATCH($B47,'Encargos e Benefícios'!$E$511:$AB$511,0),10,1)),0)
+_xlfn.IFNA(SUM((AC$3&gt;='Gastos com Pessoal'!$E$7:$E$506)*(AC$3&lt;='Gastos com Pessoal'!$F$7:$F$506)*(IF('Gastos com Pessoal'!$G$7:$G$506&lt;=AC$3,1,0))*OFFSET('Gastos com Pessoal'!$H$6,1,MATCH(1&amp;$B47,'Gastos com Pessoal'!$I$532:$AJ$532&amp;'Gastos com Pessoal'!$I$6:$AJ$6,0),500,1)),0)
+_xlfn.IFNA(SUM((AC$3&gt;='Gastos com Pessoal'!$E$7:$E$506)*(AC$3&lt;='Gastos com Pessoal'!$F$7:$F$506)*(IF('Gastos com Pessoal'!$M$7:$M$506&lt;=AC$3,1,0))*OFFSET('Gastos com Pessoal'!$H$6,1,MATCH(2&amp;$B47,'Gastos com Pessoal'!$I$532:$AJ$532&amp;'Gastos com Pessoal'!$I$6:$AJ$6,0),500,1)),0)
+_xlfn.IFNA(SUM((AC$3&gt;='Gastos com Pessoal'!$E$7:$E$506)*(AC$3&lt;='Gastos com Pessoal'!$F$7:$F$506)*(IF('Gastos com Pessoal'!$S$7:$S$506&lt;=AC$3,1,0))*OFFSET('Gastos com Pessoal'!$H$6,1,MATCH(3&amp;$B47,'Gastos com Pessoal'!$I$532:$AJ$532&amp;'Gastos com Pessoal'!$I$6:$AJ$6,0),500,1)),0)
+_xlfn.IFNA(SUM((AC$3&gt;='Gastos com Pessoal'!$E$7:$E$506)*(AC$3&lt;='Gastos com Pessoal'!$F$7:$F$506)*(IF('Gastos com Pessoal'!$Y$7:$Y$506&lt;=AC$3,1,0))*OFFSET('Gastos com Pessoal'!$H$6,1,MATCH(4&amp;$B47,'Gastos com Pessoal'!$I$532:$AJ$532&amp;'Gastos com Pessoal'!$I$6:$AJ$6,0),500,1)),0)
+_xlfn.IFNA(SUM((AC$3&gt;='Gastos com Pessoal'!$E$7:$E$506)*(AC$3&lt;='Gastos com Pessoal'!$F$7:$F$506)*(IF('Gastos com Pessoal'!$AE$7:$AE$506&lt;=AC$3,1,0))*OFFSET('Gastos com Pessoal'!$H$6,1,MATCH(5&amp;$B47,'Gastos com Pessoal'!$I$532:$AJ$532&amp;'Gastos com Pessoal'!$I$6:$AJ$6,0),500,1)),0)
+_xlfn.IFNA(SUM((AC$3&gt;='Gastos com Pessoal'!$E$513:$E$522)*(AC$3&lt;='Gastos com Pessoal'!$F$513:$F$522)*(IF('Gastos com Pessoal'!$G$513:$G$522&lt;=AC$3,1,0))*OFFSET('Gastos com Pessoal'!$H$512,1,MATCH(1&amp;$B47,'Gastos com Pessoal'!$I$532:$AJ$532&amp;'Gastos com Pessoal'!$I$512:$AJ$512,0),10,1)),0)
+_xlfn.IFNA(SUM((AC$3&gt;='Gastos com Pessoal'!$E$513:$E$522)*(AC$3&lt;='Gastos com Pessoal'!$F$513:$F$522)*(IF('Gastos com Pessoal'!$M$513:$M$522&lt;=AC$3,1,0))*OFFSET('Gastos com Pessoal'!$H$512,1,MATCH(2&amp;$B47,'Gastos com Pessoal'!$I$532:$AJ$532&amp;'Gastos com Pessoal'!$I$512:$AJ$512,0),10,1)),0)
+_xlfn.IFNA(SUM((AC$3&gt;='Gastos com Pessoal'!$E$513:$E$522)*(AC$3&lt;='Gastos com Pessoal'!$F$513:$F$522)*(IF('Gastos com Pessoal'!$S$513:$S$522&lt;=AC$3,1,0))*OFFSET('Gastos com Pessoal'!$H$512,1,MATCH(3&amp;$B47,'Gastos com Pessoal'!$I$532:$AJ$532&amp;'Gastos com Pessoal'!$I$512:$AJ$512,0),10,1)),0)
+_xlfn.IFNA(SUM((AC$3&gt;='Gastos com Pessoal'!$E$513:$E$522)*(AC$3&lt;='Gastos com Pessoal'!$F$513:$F$522)*(IF('Gastos com Pessoal'!$Y$513:$Y$522&lt;=AC$3,1,0))*OFFSET('Gastos com Pessoal'!$H$512,1,MATCH(4&amp;$B47,'Gastos com Pessoal'!$I$532:$AJ$532&amp;'Gastos com Pessoal'!$I$512:$AJ$512,0),10,1)),0)
+_xlfn.IFNA(SUM((AC$3&gt;='Gastos com Pessoal'!$E$513:$E$522)*(AC$3&lt;='Gastos com Pessoal'!$F$513:$F$522)*(IF('Gastos com Pessoal'!$AE$513:$AE$522&lt;=AC$3,1,0))*OFFSET('Gastos com Pessoal'!$H$512,1,MATCH(5&amp;$B47,'Gastos com Pessoal'!$I$532:$AJ$532&amp;'Gastos com Pessoal'!$I$512:$AJ$512,0),10,1)),0)</f>
        <v>11363.210439999999</v>
      </c>
      <c r="AD47" s="32">
        <f t="array" aca="1" ref="AD47" ca="1">_xlfn.IFNA(SUM((AD$3&gt;='Gastos com Pessoal'!$E$7:$E$506)*(AD$3&lt;='Gastos com Pessoal'!$F$7:$F$506)*OFFSET('Encargos e Benefícios'!$D$5,1,MATCH($B47,'Encargos e Benefícios'!$E$5:$AB$5,0),500,1)),0)
+_xlfn.IFNA(SUM((AD$3&gt;='Gastos com Pessoal'!$E$513:$E$522)*(AD$3&lt;='Gastos com Pessoal'!$F$513:$F$522)*OFFSET('Encargos e Benefícios'!$D$511,1,MATCH($B47,'Encargos e Benefícios'!$E$511:$AB$511,0),10,1)),0)
+_xlfn.IFNA(SUM((AD$3&gt;='Gastos com Pessoal'!$E$7:$E$506)*(AD$3&lt;='Gastos com Pessoal'!$F$7:$F$506)*(IF('Gastos com Pessoal'!$G$7:$G$506&lt;=AD$3,1,0))*OFFSET('Gastos com Pessoal'!$H$6,1,MATCH(1&amp;$B47,'Gastos com Pessoal'!$I$532:$AJ$532&amp;'Gastos com Pessoal'!$I$6:$AJ$6,0),500,1)),0)
+_xlfn.IFNA(SUM((AD$3&gt;='Gastos com Pessoal'!$E$7:$E$506)*(AD$3&lt;='Gastos com Pessoal'!$F$7:$F$506)*(IF('Gastos com Pessoal'!$M$7:$M$506&lt;=AD$3,1,0))*OFFSET('Gastos com Pessoal'!$H$6,1,MATCH(2&amp;$B47,'Gastos com Pessoal'!$I$532:$AJ$532&amp;'Gastos com Pessoal'!$I$6:$AJ$6,0),500,1)),0)
+_xlfn.IFNA(SUM((AD$3&gt;='Gastos com Pessoal'!$E$7:$E$506)*(AD$3&lt;='Gastos com Pessoal'!$F$7:$F$506)*(IF('Gastos com Pessoal'!$S$7:$S$506&lt;=AD$3,1,0))*OFFSET('Gastos com Pessoal'!$H$6,1,MATCH(3&amp;$B47,'Gastos com Pessoal'!$I$532:$AJ$532&amp;'Gastos com Pessoal'!$I$6:$AJ$6,0),500,1)),0)
+_xlfn.IFNA(SUM((AD$3&gt;='Gastos com Pessoal'!$E$7:$E$506)*(AD$3&lt;='Gastos com Pessoal'!$F$7:$F$506)*(IF('Gastos com Pessoal'!$Y$7:$Y$506&lt;=AD$3,1,0))*OFFSET('Gastos com Pessoal'!$H$6,1,MATCH(4&amp;$B47,'Gastos com Pessoal'!$I$532:$AJ$532&amp;'Gastos com Pessoal'!$I$6:$AJ$6,0),500,1)),0)
+_xlfn.IFNA(SUM((AD$3&gt;='Gastos com Pessoal'!$E$7:$E$506)*(AD$3&lt;='Gastos com Pessoal'!$F$7:$F$506)*(IF('Gastos com Pessoal'!$AE$7:$AE$506&lt;=AD$3,1,0))*OFFSET('Gastos com Pessoal'!$H$6,1,MATCH(5&amp;$B47,'Gastos com Pessoal'!$I$532:$AJ$532&amp;'Gastos com Pessoal'!$I$6:$AJ$6,0),500,1)),0)
+_xlfn.IFNA(SUM((AD$3&gt;='Gastos com Pessoal'!$E$513:$E$522)*(AD$3&lt;='Gastos com Pessoal'!$F$513:$F$522)*(IF('Gastos com Pessoal'!$G$513:$G$522&lt;=AD$3,1,0))*OFFSET('Gastos com Pessoal'!$H$512,1,MATCH(1&amp;$B47,'Gastos com Pessoal'!$I$532:$AJ$532&amp;'Gastos com Pessoal'!$I$512:$AJ$512,0),10,1)),0)
+_xlfn.IFNA(SUM((AD$3&gt;='Gastos com Pessoal'!$E$513:$E$522)*(AD$3&lt;='Gastos com Pessoal'!$F$513:$F$522)*(IF('Gastos com Pessoal'!$M$513:$M$522&lt;=AD$3,1,0))*OFFSET('Gastos com Pessoal'!$H$512,1,MATCH(2&amp;$B47,'Gastos com Pessoal'!$I$532:$AJ$532&amp;'Gastos com Pessoal'!$I$512:$AJ$512,0),10,1)),0)
+_xlfn.IFNA(SUM((AD$3&gt;='Gastos com Pessoal'!$E$513:$E$522)*(AD$3&lt;='Gastos com Pessoal'!$F$513:$F$522)*(IF('Gastos com Pessoal'!$S$513:$S$522&lt;=AD$3,1,0))*OFFSET('Gastos com Pessoal'!$H$512,1,MATCH(3&amp;$B47,'Gastos com Pessoal'!$I$532:$AJ$532&amp;'Gastos com Pessoal'!$I$512:$AJ$512,0),10,1)),0)
+_xlfn.IFNA(SUM((AD$3&gt;='Gastos com Pessoal'!$E$513:$E$522)*(AD$3&lt;='Gastos com Pessoal'!$F$513:$F$522)*(IF('Gastos com Pessoal'!$Y$513:$Y$522&lt;=AD$3,1,0))*OFFSET('Gastos com Pessoal'!$H$512,1,MATCH(4&amp;$B47,'Gastos com Pessoal'!$I$532:$AJ$532&amp;'Gastos com Pessoal'!$I$512:$AJ$512,0),10,1)),0)
+_xlfn.IFNA(SUM((AD$3&gt;='Gastos com Pessoal'!$E$513:$E$522)*(AD$3&lt;='Gastos com Pessoal'!$F$513:$F$522)*(IF('Gastos com Pessoal'!$AE$513:$AE$522&lt;=AD$3,1,0))*OFFSET('Gastos com Pessoal'!$H$512,1,MATCH(5&amp;$B47,'Gastos com Pessoal'!$I$532:$AJ$532&amp;'Gastos com Pessoal'!$I$512:$AJ$512,0),10,1)),0)</f>
        <v>11363.210439999999</v>
      </c>
      <c r="AE47" s="32">
        <f t="array" aca="1" ref="AE47" ca="1">_xlfn.IFNA(SUM((AE$3&gt;='Gastos com Pessoal'!$E$7:$E$506)*(AE$3&lt;='Gastos com Pessoal'!$F$7:$F$506)*OFFSET('Encargos e Benefícios'!$D$5,1,MATCH($B47,'Encargos e Benefícios'!$E$5:$AB$5,0),500,1)),0)
+_xlfn.IFNA(SUM((AE$3&gt;='Gastos com Pessoal'!$E$513:$E$522)*(AE$3&lt;='Gastos com Pessoal'!$F$513:$F$522)*OFFSET('Encargos e Benefícios'!$D$511,1,MATCH($B47,'Encargos e Benefícios'!$E$511:$AB$511,0),10,1)),0)
+_xlfn.IFNA(SUM((AE$3&gt;='Gastos com Pessoal'!$E$7:$E$506)*(AE$3&lt;='Gastos com Pessoal'!$F$7:$F$506)*(IF('Gastos com Pessoal'!$G$7:$G$506&lt;=AE$3,1,0))*OFFSET('Gastos com Pessoal'!$H$6,1,MATCH(1&amp;$B47,'Gastos com Pessoal'!$I$532:$AJ$532&amp;'Gastos com Pessoal'!$I$6:$AJ$6,0),500,1)),0)
+_xlfn.IFNA(SUM((AE$3&gt;='Gastos com Pessoal'!$E$7:$E$506)*(AE$3&lt;='Gastos com Pessoal'!$F$7:$F$506)*(IF('Gastos com Pessoal'!$M$7:$M$506&lt;=AE$3,1,0))*OFFSET('Gastos com Pessoal'!$H$6,1,MATCH(2&amp;$B47,'Gastos com Pessoal'!$I$532:$AJ$532&amp;'Gastos com Pessoal'!$I$6:$AJ$6,0),500,1)),0)
+_xlfn.IFNA(SUM((AE$3&gt;='Gastos com Pessoal'!$E$7:$E$506)*(AE$3&lt;='Gastos com Pessoal'!$F$7:$F$506)*(IF('Gastos com Pessoal'!$S$7:$S$506&lt;=AE$3,1,0))*OFFSET('Gastos com Pessoal'!$H$6,1,MATCH(3&amp;$B47,'Gastos com Pessoal'!$I$532:$AJ$532&amp;'Gastos com Pessoal'!$I$6:$AJ$6,0),500,1)),0)
+_xlfn.IFNA(SUM((AE$3&gt;='Gastos com Pessoal'!$E$7:$E$506)*(AE$3&lt;='Gastos com Pessoal'!$F$7:$F$506)*(IF('Gastos com Pessoal'!$Y$7:$Y$506&lt;=AE$3,1,0))*OFFSET('Gastos com Pessoal'!$H$6,1,MATCH(4&amp;$B47,'Gastos com Pessoal'!$I$532:$AJ$532&amp;'Gastos com Pessoal'!$I$6:$AJ$6,0),500,1)),0)
+_xlfn.IFNA(SUM((AE$3&gt;='Gastos com Pessoal'!$E$7:$E$506)*(AE$3&lt;='Gastos com Pessoal'!$F$7:$F$506)*(IF('Gastos com Pessoal'!$AE$7:$AE$506&lt;=AE$3,1,0))*OFFSET('Gastos com Pessoal'!$H$6,1,MATCH(5&amp;$B47,'Gastos com Pessoal'!$I$532:$AJ$532&amp;'Gastos com Pessoal'!$I$6:$AJ$6,0),500,1)),0)
+_xlfn.IFNA(SUM((AE$3&gt;='Gastos com Pessoal'!$E$513:$E$522)*(AE$3&lt;='Gastos com Pessoal'!$F$513:$F$522)*(IF('Gastos com Pessoal'!$G$513:$G$522&lt;=AE$3,1,0))*OFFSET('Gastos com Pessoal'!$H$512,1,MATCH(1&amp;$B47,'Gastos com Pessoal'!$I$532:$AJ$532&amp;'Gastos com Pessoal'!$I$512:$AJ$512,0),10,1)),0)
+_xlfn.IFNA(SUM((AE$3&gt;='Gastos com Pessoal'!$E$513:$E$522)*(AE$3&lt;='Gastos com Pessoal'!$F$513:$F$522)*(IF('Gastos com Pessoal'!$M$513:$M$522&lt;=AE$3,1,0))*OFFSET('Gastos com Pessoal'!$H$512,1,MATCH(2&amp;$B47,'Gastos com Pessoal'!$I$532:$AJ$532&amp;'Gastos com Pessoal'!$I$512:$AJ$512,0),10,1)),0)
+_xlfn.IFNA(SUM((AE$3&gt;='Gastos com Pessoal'!$E$513:$E$522)*(AE$3&lt;='Gastos com Pessoal'!$F$513:$F$522)*(IF('Gastos com Pessoal'!$S$513:$S$522&lt;=AE$3,1,0))*OFFSET('Gastos com Pessoal'!$H$512,1,MATCH(3&amp;$B47,'Gastos com Pessoal'!$I$532:$AJ$532&amp;'Gastos com Pessoal'!$I$512:$AJ$512,0),10,1)),0)
+_xlfn.IFNA(SUM((AE$3&gt;='Gastos com Pessoal'!$E$513:$E$522)*(AE$3&lt;='Gastos com Pessoal'!$F$513:$F$522)*(IF('Gastos com Pessoal'!$Y$513:$Y$522&lt;=AE$3,1,0))*OFFSET('Gastos com Pessoal'!$H$512,1,MATCH(4&amp;$B47,'Gastos com Pessoal'!$I$532:$AJ$532&amp;'Gastos com Pessoal'!$I$512:$AJ$512,0),10,1)),0)
+_xlfn.IFNA(SUM((AE$3&gt;='Gastos com Pessoal'!$E$513:$E$522)*(AE$3&lt;='Gastos com Pessoal'!$F$513:$F$522)*(IF('Gastos com Pessoal'!$AE$513:$AE$522&lt;=AE$3,1,0))*OFFSET('Gastos com Pessoal'!$H$512,1,MATCH(5&amp;$B47,'Gastos com Pessoal'!$I$532:$AJ$532&amp;'Gastos com Pessoal'!$I$512:$AJ$512,0),10,1)),0)</f>
        <v>11363.210439999999</v>
      </c>
      <c r="AF47" s="32">
        <f t="array" aca="1" ref="AF47" ca="1">_xlfn.IFNA(SUM((AF$3&gt;='Gastos com Pessoal'!$E$7:$E$506)*(AF$3&lt;='Gastos com Pessoal'!$F$7:$F$506)*OFFSET('Encargos e Benefícios'!$D$5,1,MATCH($B47,'Encargos e Benefícios'!$E$5:$AB$5,0),500,1)),0)
+_xlfn.IFNA(SUM((AF$3&gt;='Gastos com Pessoal'!$E$513:$E$522)*(AF$3&lt;='Gastos com Pessoal'!$F$513:$F$522)*OFFSET('Encargos e Benefícios'!$D$511,1,MATCH($B47,'Encargos e Benefícios'!$E$511:$AB$511,0),10,1)),0)
+_xlfn.IFNA(SUM((AF$3&gt;='Gastos com Pessoal'!$E$7:$E$506)*(AF$3&lt;='Gastos com Pessoal'!$F$7:$F$506)*(IF('Gastos com Pessoal'!$G$7:$G$506&lt;=AF$3,1,0))*OFFSET('Gastos com Pessoal'!$H$6,1,MATCH(1&amp;$B47,'Gastos com Pessoal'!$I$532:$AJ$532&amp;'Gastos com Pessoal'!$I$6:$AJ$6,0),500,1)),0)
+_xlfn.IFNA(SUM((AF$3&gt;='Gastos com Pessoal'!$E$7:$E$506)*(AF$3&lt;='Gastos com Pessoal'!$F$7:$F$506)*(IF('Gastos com Pessoal'!$M$7:$M$506&lt;=AF$3,1,0))*OFFSET('Gastos com Pessoal'!$H$6,1,MATCH(2&amp;$B47,'Gastos com Pessoal'!$I$532:$AJ$532&amp;'Gastos com Pessoal'!$I$6:$AJ$6,0),500,1)),0)
+_xlfn.IFNA(SUM((AF$3&gt;='Gastos com Pessoal'!$E$7:$E$506)*(AF$3&lt;='Gastos com Pessoal'!$F$7:$F$506)*(IF('Gastos com Pessoal'!$S$7:$S$506&lt;=AF$3,1,0))*OFFSET('Gastos com Pessoal'!$H$6,1,MATCH(3&amp;$B47,'Gastos com Pessoal'!$I$532:$AJ$532&amp;'Gastos com Pessoal'!$I$6:$AJ$6,0),500,1)),0)
+_xlfn.IFNA(SUM((AF$3&gt;='Gastos com Pessoal'!$E$7:$E$506)*(AF$3&lt;='Gastos com Pessoal'!$F$7:$F$506)*(IF('Gastos com Pessoal'!$Y$7:$Y$506&lt;=AF$3,1,0))*OFFSET('Gastos com Pessoal'!$H$6,1,MATCH(4&amp;$B47,'Gastos com Pessoal'!$I$532:$AJ$532&amp;'Gastos com Pessoal'!$I$6:$AJ$6,0),500,1)),0)
+_xlfn.IFNA(SUM((AF$3&gt;='Gastos com Pessoal'!$E$7:$E$506)*(AF$3&lt;='Gastos com Pessoal'!$F$7:$F$506)*(IF('Gastos com Pessoal'!$AE$7:$AE$506&lt;=AF$3,1,0))*OFFSET('Gastos com Pessoal'!$H$6,1,MATCH(5&amp;$B47,'Gastos com Pessoal'!$I$532:$AJ$532&amp;'Gastos com Pessoal'!$I$6:$AJ$6,0),500,1)),0)
+_xlfn.IFNA(SUM((AF$3&gt;='Gastos com Pessoal'!$E$513:$E$522)*(AF$3&lt;='Gastos com Pessoal'!$F$513:$F$522)*(IF('Gastos com Pessoal'!$G$513:$G$522&lt;=AF$3,1,0))*OFFSET('Gastos com Pessoal'!$H$512,1,MATCH(1&amp;$B47,'Gastos com Pessoal'!$I$532:$AJ$532&amp;'Gastos com Pessoal'!$I$512:$AJ$512,0),10,1)),0)
+_xlfn.IFNA(SUM((AF$3&gt;='Gastos com Pessoal'!$E$513:$E$522)*(AF$3&lt;='Gastos com Pessoal'!$F$513:$F$522)*(IF('Gastos com Pessoal'!$M$513:$M$522&lt;=AF$3,1,0))*OFFSET('Gastos com Pessoal'!$H$512,1,MATCH(2&amp;$B47,'Gastos com Pessoal'!$I$532:$AJ$532&amp;'Gastos com Pessoal'!$I$512:$AJ$512,0),10,1)),0)
+_xlfn.IFNA(SUM((AF$3&gt;='Gastos com Pessoal'!$E$513:$E$522)*(AF$3&lt;='Gastos com Pessoal'!$F$513:$F$522)*(IF('Gastos com Pessoal'!$S$513:$S$522&lt;=AF$3,1,0))*OFFSET('Gastos com Pessoal'!$H$512,1,MATCH(3&amp;$B47,'Gastos com Pessoal'!$I$532:$AJ$532&amp;'Gastos com Pessoal'!$I$512:$AJ$512,0),10,1)),0)
+_xlfn.IFNA(SUM((AF$3&gt;='Gastos com Pessoal'!$E$513:$E$522)*(AF$3&lt;='Gastos com Pessoal'!$F$513:$F$522)*(IF('Gastos com Pessoal'!$Y$513:$Y$522&lt;=AF$3,1,0))*OFFSET('Gastos com Pessoal'!$H$512,1,MATCH(4&amp;$B47,'Gastos com Pessoal'!$I$532:$AJ$532&amp;'Gastos com Pessoal'!$I$512:$AJ$512,0),10,1)),0)
+_xlfn.IFNA(SUM((AF$3&gt;='Gastos com Pessoal'!$E$513:$E$522)*(AF$3&lt;='Gastos com Pessoal'!$F$513:$F$522)*(IF('Gastos com Pessoal'!$AE$513:$AE$522&lt;=AF$3,1,0))*OFFSET('Gastos com Pessoal'!$H$512,1,MATCH(5&amp;$B47,'Gastos com Pessoal'!$I$532:$AJ$532&amp;'Gastos com Pessoal'!$I$512:$AJ$512,0),10,1)),0)</f>
        <v>11363.210439999999</v>
      </c>
      <c r="AG47" s="32">
        <f t="array" aca="1" ref="AG47" ca="1">_xlfn.IFNA(SUM((AG$3&gt;='Gastos com Pessoal'!$E$7:$E$506)*(AG$3&lt;='Gastos com Pessoal'!$F$7:$F$506)*OFFSET('Encargos e Benefícios'!$D$5,1,MATCH($B47,'Encargos e Benefícios'!$E$5:$AB$5,0),500,1)),0)
+_xlfn.IFNA(SUM((AG$3&gt;='Gastos com Pessoal'!$E$513:$E$522)*(AG$3&lt;='Gastos com Pessoal'!$F$513:$F$522)*OFFSET('Encargos e Benefícios'!$D$511,1,MATCH($B47,'Encargos e Benefícios'!$E$511:$AB$511,0),10,1)),0)
+_xlfn.IFNA(SUM((AG$3&gt;='Gastos com Pessoal'!$E$7:$E$506)*(AG$3&lt;='Gastos com Pessoal'!$F$7:$F$506)*(IF('Gastos com Pessoal'!$G$7:$G$506&lt;=AG$3,1,0))*OFFSET('Gastos com Pessoal'!$H$6,1,MATCH(1&amp;$B47,'Gastos com Pessoal'!$I$532:$AJ$532&amp;'Gastos com Pessoal'!$I$6:$AJ$6,0),500,1)),0)
+_xlfn.IFNA(SUM((AG$3&gt;='Gastos com Pessoal'!$E$7:$E$506)*(AG$3&lt;='Gastos com Pessoal'!$F$7:$F$506)*(IF('Gastos com Pessoal'!$M$7:$M$506&lt;=AG$3,1,0))*OFFSET('Gastos com Pessoal'!$H$6,1,MATCH(2&amp;$B47,'Gastos com Pessoal'!$I$532:$AJ$532&amp;'Gastos com Pessoal'!$I$6:$AJ$6,0),500,1)),0)
+_xlfn.IFNA(SUM((AG$3&gt;='Gastos com Pessoal'!$E$7:$E$506)*(AG$3&lt;='Gastos com Pessoal'!$F$7:$F$506)*(IF('Gastos com Pessoal'!$S$7:$S$506&lt;=AG$3,1,0))*OFFSET('Gastos com Pessoal'!$H$6,1,MATCH(3&amp;$B47,'Gastos com Pessoal'!$I$532:$AJ$532&amp;'Gastos com Pessoal'!$I$6:$AJ$6,0),500,1)),0)
+_xlfn.IFNA(SUM((AG$3&gt;='Gastos com Pessoal'!$E$7:$E$506)*(AG$3&lt;='Gastos com Pessoal'!$F$7:$F$506)*(IF('Gastos com Pessoal'!$Y$7:$Y$506&lt;=AG$3,1,0))*OFFSET('Gastos com Pessoal'!$H$6,1,MATCH(4&amp;$B47,'Gastos com Pessoal'!$I$532:$AJ$532&amp;'Gastos com Pessoal'!$I$6:$AJ$6,0),500,1)),0)
+_xlfn.IFNA(SUM((AG$3&gt;='Gastos com Pessoal'!$E$7:$E$506)*(AG$3&lt;='Gastos com Pessoal'!$F$7:$F$506)*(IF('Gastos com Pessoal'!$AE$7:$AE$506&lt;=AG$3,1,0))*OFFSET('Gastos com Pessoal'!$H$6,1,MATCH(5&amp;$B47,'Gastos com Pessoal'!$I$532:$AJ$532&amp;'Gastos com Pessoal'!$I$6:$AJ$6,0),500,1)),0)
+_xlfn.IFNA(SUM((AG$3&gt;='Gastos com Pessoal'!$E$513:$E$522)*(AG$3&lt;='Gastos com Pessoal'!$F$513:$F$522)*(IF('Gastos com Pessoal'!$G$513:$G$522&lt;=AG$3,1,0))*OFFSET('Gastos com Pessoal'!$H$512,1,MATCH(1&amp;$B47,'Gastos com Pessoal'!$I$532:$AJ$532&amp;'Gastos com Pessoal'!$I$512:$AJ$512,0),10,1)),0)
+_xlfn.IFNA(SUM((AG$3&gt;='Gastos com Pessoal'!$E$513:$E$522)*(AG$3&lt;='Gastos com Pessoal'!$F$513:$F$522)*(IF('Gastos com Pessoal'!$M$513:$M$522&lt;=AG$3,1,0))*OFFSET('Gastos com Pessoal'!$H$512,1,MATCH(2&amp;$B47,'Gastos com Pessoal'!$I$532:$AJ$532&amp;'Gastos com Pessoal'!$I$512:$AJ$512,0),10,1)),0)
+_xlfn.IFNA(SUM((AG$3&gt;='Gastos com Pessoal'!$E$513:$E$522)*(AG$3&lt;='Gastos com Pessoal'!$F$513:$F$522)*(IF('Gastos com Pessoal'!$S$513:$S$522&lt;=AG$3,1,0))*OFFSET('Gastos com Pessoal'!$H$512,1,MATCH(3&amp;$B47,'Gastos com Pessoal'!$I$532:$AJ$532&amp;'Gastos com Pessoal'!$I$512:$AJ$512,0),10,1)),0)
+_xlfn.IFNA(SUM((AG$3&gt;='Gastos com Pessoal'!$E$513:$E$522)*(AG$3&lt;='Gastos com Pessoal'!$F$513:$F$522)*(IF('Gastos com Pessoal'!$Y$513:$Y$522&lt;=AG$3,1,0))*OFFSET('Gastos com Pessoal'!$H$512,1,MATCH(4&amp;$B47,'Gastos com Pessoal'!$I$532:$AJ$532&amp;'Gastos com Pessoal'!$I$512:$AJ$512,0),10,1)),0)
+_xlfn.IFNA(SUM((AG$3&gt;='Gastos com Pessoal'!$E$513:$E$522)*(AG$3&lt;='Gastos com Pessoal'!$F$513:$F$522)*(IF('Gastos com Pessoal'!$AE$513:$AE$522&lt;=AG$3,1,0))*OFFSET('Gastos com Pessoal'!$H$512,1,MATCH(5&amp;$B47,'Gastos com Pessoal'!$I$532:$AJ$532&amp;'Gastos com Pessoal'!$I$512:$AJ$512,0),10,1)),0)</f>
        <v>11363.210439999999</v>
      </c>
      <c r="AH47" s="32">
        <f t="array" aca="1" ref="AH47" ca="1">_xlfn.IFNA(SUM((AH$3&gt;='Gastos com Pessoal'!$E$7:$E$506)*(AH$3&lt;='Gastos com Pessoal'!$F$7:$F$506)*OFFSET('Encargos e Benefícios'!$D$5,1,MATCH($B47,'Encargos e Benefícios'!$E$5:$AB$5,0),500,1)),0)
+_xlfn.IFNA(SUM((AH$3&gt;='Gastos com Pessoal'!$E$513:$E$522)*(AH$3&lt;='Gastos com Pessoal'!$F$513:$F$522)*OFFSET('Encargos e Benefícios'!$D$511,1,MATCH($B47,'Encargos e Benefícios'!$E$511:$AB$511,0),10,1)),0)
+_xlfn.IFNA(SUM((AH$3&gt;='Gastos com Pessoal'!$E$7:$E$506)*(AH$3&lt;='Gastos com Pessoal'!$F$7:$F$506)*(IF('Gastos com Pessoal'!$G$7:$G$506&lt;=AH$3,1,0))*OFFSET('Gastos com Pessoal'!$H$6,1,MATCH(1&amp;$B47,'Gastos com Pessoal'!$I$532:$AJ$532&amp;'Gastos com Pessoal'!$I$6:$AJ$6,0),500,1)),0)
+_xlfn.IFNA(SUM((AH$3&gt;='Gastos com Pessoal'!$E$7:$E$506)*(AH$3&lt;='Gastos com Pessoal'!$F$7:$F$506)*(IF('Gastos com Pessoal'!$M$7:$M$506&lt;=AH$3,1,0))*OFFSET('Gastos com Pessoal'!$H$6,1,MATCH(2&amp;$B47,'Gastos com Pessoal'!$I$532:$AJ$532&amp;'Gastos com Pessoal'!$I$6:$AJ$6,0),500,1)),0)
+_xlfn.IFNA(SUM((AH$3&gt;='Gastos com Pessoal'!$E$7:$E$506)*(AH$3&lt;='Gastos com Pessoal'!$F$7:$F$506)*(IF('Gastos com Pessoal'!$S$7:$S$506&lt;=AH$3,1,0))*OFFSET('Gastos com Pessoal'!$H$6,1,MATCH(3&amp;$B47,'Gastos com Pessoal'!$I$532:$AJ$532&amp;'Gastos com Pessoal'!$I$6:$AJ$6,0),500,1)),0)
+_xlfn.IFNA(SUM((AH$3&gt;='Gastos com Pessoal'!$E$7:$E$506)*(AH$3&lt;='Gastos com Pessoal'!$F$7:$F$506)*(IF('Gastos com Pessoal'!$Y$7:$Y$506&lt;=AH$3,1,0))*OFFSET('Gastos com Pessoal'!$H$6,1,MATCH(4&amp;$B47,'Gastos com Pessoal'!$I$532:$AJ$532&amp;'Gastos com Pessoal'!$I$6:$AJ$6,0),500,1)),0)
+_xlfn.IFNA(SUM((AH$3&gt;='Gastos com Pessoal'!$E$7:$E$506)*(AH$3&lt;='Gastos com Pessoal'!$F$7:$F$506)*(IF('Gastos com Pessoal'!$AE$7:$AE$506&lt;=AH$3,1,0))*OFFSET('Gastos com Pessoal'!$H$6,1,MATCH(5&amp;$B47,'Gastos com Pessoal'!$I$532:$AJ$532&amp;'Gastos com Pessoal'!$I$6:$AJ$6,0),500,1)),0)
+_xlfn.IFNA(SUM((AH$3&gt;='Gastos com Pessoal'!$E$513:$E$522)*(AH$3&lt;='Gastos com Pessoal'!$F$513:$F$522)*(IF('Gastos com Pessoal'!$G$513:$G$522&lt;=AH$3,1,0))*OFFSET('Gastos com Pessoal'!$H$512,1,MATCH(1&amp;$B47,'Gastos com Pessoal'!$I$532:$AJ$532&amp;'Gastos com Pessoal'!$I$512:$AJ$512,0),10,1)),0)
+_xlfn.IFNA(SUM((AH$3&gt;='Gastos com Pessoal'!$E$513:$E$522)*(AH$3&lt;='Gastos com Pessoal'!$F$513:$F$522)*(IF('Gastos com Pessoal'!$M$513:$M$522&lt;=AH$3,1,0))*OFFSET('Gastos com Pessoal'!$H$512,1,MATCH(2&amp;$B47,'Gastos com Pessoal'!$I$532:$AJ$532&amp;'Gastos com Pessoal'!$I$512:$AJ$512,0),10,1)),0)
+_xlfn.IFNA(SUM((AH$3&gt;='Gastos com Pessoal'!$E$513:$E$522)*(AH$3&lt;='Gastos com Pessoal'!$F$513:$F$522)*(IF('Gastos com Pessoal'!$S$513:$S$522&lt;=AH$3,1,0))*OFFSET('Gastos com Pessoal'!$H$512,1,MATCH(3&amp;$B47,'Gastos com Pessoal'!$I$532:$AJ$532&amp;'Gastos com Pessoal'!$I$512:$AJ$512,0),10,1)),0)
+_xlfn.IFNA(SUM((AH$3&gt;='Gastos com Pessoal'!$E$513:$E$522)*(AH$3&lt;='Gastos com Pessoal'!$F$513:$F$522)*(IF('Gastos com Pessoal'!$Y$513:$Y$522&lt;=AH$3,1,0))*OFFSET('Gastos com Pessoal'!$H$512,1,MATCH(4&amp;$B47,'Gastos com Pessoal'!$I$532:$AJ$532&amp;'Gastos com Pessoal'!$I$512:$AJ$512,0),10,1)),0)
+_xlfn.IFNA(SUM((AH$3&gt;='Gastos com Pessoal'!$E$513:$E$522)*(AH$3&lt;='Gastos com Pessoal'!$F$513:$F$522)*(IF('Gastos com Pessoal'!$AE$513:$AE$522&lt;=AH$3,1,0))*OFFSET('Gastos com Pessoal'!$H$512,1,MATCH(5&amp;$B47,'Gastos com Pessoal'!$I$532:$AJ$532&amp;'Gastos com Pessoal'!$I$512:$AJ$512,0),10,1)),0)</f>
        <v>11363.210439999999</v>
      </c>
      <c r="AI47" s="32">
        <f t="array" aca="1" ref="AI47" ca="1">_xlfn.IFNA(SUM((AI$3&gt;='Gastos com Pessoal'!$E$7:$E$506)*(AI$3&lt;='Gastos com Pessoal'!$F$7:$F$506)*OFFSET('Encargos e Benefícios'!$D$5,1,MATCH($B47,'Encargos e Benefícios'!$E$5:$AB$5,0),500,1)),0)
+_xlfn.IFNA(SUM((AI$3&gt;='Gastos com Pessoal'!$E$513:$E$522)*(AI$3&lt;='Gastos com Pessoal'!$F$513:$F$522)*OFFSET('Encargos e Benefícios'!$D$511,1,MATCH($B47,'Encargos e Benefícios'!$E$511:$AB$511,0),10,1)),0)
+_xlfn.IFNA(SUM((AI$3&gt;='Gastos com Pessoal'!$E$7:$E$506)*(AI$3&lt;='Gastos com Pessoal'!$F$7:$F$506)*(IF('Gastos com Pessoal'!$G$7:$G$506&lt;=AI$3,1,0))*OFFSET('Gastos com Pessoal'!$H$6,1,MATCH(1&amp;$B47,'Gastos com Pessoal'!$I$532:$AJ$532&amp;'Gastos com Pessoal'!$I$6:$AJ$6,0),500,1)),0)
+_xlfn.IFNA(SUM((AI$3&gt;='Gastos com Pessoal'!$E$7:$E$506)*(AI$3&lt;='Gastos com Pessoal'!$F$7:$F$506)*(IF('Gastos com Pessoal'!$M$7:$M$506&lt;=AI$3,1,0))*OFFSET('Gastos com Pessoal'!$H$6,1,MATCH(2&amp;$B47,'Gastos com Pessoal'!$I$532:$AJ$532&amp;'Gastos com Pessoal'!$I$6:$AJ$6,0),500,1)),0)
+_xlfn.IFNA(SUM((AI$3&gt;='Gastos com Pessoal'!$E$7:$E$506)*(AI$3&lt;='Gastos com Pessoal'!$F$7:$F$506)*(IF('Gastos com Pessoal'!$S$7:$S$506&lt;=AI$3,1,0))*OFFSET('Gastos com Pessoal'!$H$6,1,MATCH(3&amp;$B47,'Gastos com Pessoal'!$I$532:$AJ$532&amp;'Gastos com Pessoal'!$I$6:$AJ$6,0),500,1)),0)
+_xlfn.IFNA(SUM((AI$3&gt;='Gastos com Pessoal'!$E$7:$E$506)*(AI$3&lt;='Gastos com Pessoal'!$F$7:$F$506)*(IF('Gastos com Pessoal'!$Y$7:$Y$506&lt;=AI$3,1,0))*OFFSET('Gastos com Pessoal'!$H$6,1,MATCH(4&amp;$B47,'Gastos com Pessoal'!$I$532:$AJ$532&amp;'Gastos com Pessoal'!$I$6:$AJ$6,0),500,1)),0)
+_xlfn.IFNA(SUM((AI$3&gt;='Gastos com Pessoal'!$E$7:$E$506)*(AI$3&lt;='Gastos com Pessoal'!$F$7:$F$506)*(IF('Gastos com Pessoal'!$AE$7:$AE$506&lt;=AI$3,1,0))*OFFSET('Gastos com Pessoal'!$H$6,1,MATCH(5&amp;$B47,'Gastos com Pessoal'!$I$532:$AJ$532&amp;'Gastos com Pessoal'!$I$6:$AJ$6,0),500,1)),0)
+_xlfn.IFNA(SUM((AI$3&gt;='Gastos com Pessoal'!$E$513:$E$522)*(AI$3&lt;='Gastos com Pessoal'!$F$513:$F$522)*(IF('Gastos com Pessoal'!$G$513:$G$522&lt;=AI$3,1,0))*OFFSET('Gastos com Pessoal'!$H$512,1,MATCH(1&amp;$B47,'Gastos com Pessoal'!$I$532:$AJ$532&amp;'Gastos com Pessoal'!$I$512:$AJ$512,0),10,1)),0)
+_xlfn.IFNA(SUM((AI$3&gt;='Gastos com Pessoal'!$E$513:$E$522)*(AI$3&lt;='Gastos com Pessoal'!$F$513:$F$522)*(IF('Gastos com Pessoal'!$M$513:$M$522&lt;=AI$3,1,0))*OFFSET('Gastos com Pessoal'!$H$512,1,MATCH(2&amp;$B47,'Gastos com Pessoal'!$I$532:$AJ$532&amp;'Gastos com Pessoal'!$I$512:$AJ$512,0),10,1)),0)
+_xlfn.IFNA(SUM((AI$3&gt;='Gastos com Pessoal'!$E$513:$E$522)*(AI$3&lt;='Gastos com Pessoal'!$F$513:$F$522)*(IF('Gastos com Pessoal'!$S$513:$S$522&lt;=AI$3,1,0))*OFFSET('Gastos com Pessoal'!$H$512,1,MATCH(3&amp;$B47,'Gastos com Pessoal'!$I$532:$AJ$532&amp;'Gastos com Pessoal'!$I$512:$AJ$512,0),10,1)),0)
+_xlfn.IFNA(SUM((AI$3&gt;='Gastos com Pessoal'!$E$513:$E$522)*(AI$3&lt;='Gastos com Pessoal'!$F$513:$F$522)*(IF('Gastos com Pessoal'!$Y$513:$Y$522&lt;=AI$3,1,0))*OFFSET('Gastos com Pessoal'!$H$512,1,MATCH(4&amp;$B47,'Gastos com Pessoal'!$I$532:$AJ$532&amp;'Gastos com Pessoal'!$I$512:$AJ$512,0),10,1)),0)
+_xlfn.IFNA(SUM((AI$3&gt;='Gastos com Pessoal'!$E$513:$E$522)*(AI$3&lt;='Gastos com Pessoal'!$F$513:$F$522)*(IF('Gastos com Pessoal'!$AE$513:$AE$522&lt;=AI$3,1,0))*OFFSET('Gastos com Pessoal'!$H$512,1,MATCH(5&amp;$B47,'Gastos com Pessoal'!$I$532:$AJ$532&amp;'Gastos com Pessoal'!$I$512:$AJ$512,0),10,1)),0)</f>
        <v>11363.210439999999</v>
      </c>
      <c r="AJ47" s="32">
        <f t="array" aca="1" ref="AJ47" ca="1">_xlfn.IFNA(SUM((AJ$3&gt;='Gastos com Pessoal'!$E$7:$E$506)*(AJ$3&lt;='Gastos com Pessoal'!$F$7:$F$506)*OFFSET('Encargos e Benefícios'!$D$5,1,MATCH($B47,'Encargos e Benefícios'!$E$5:$AB$5,0),500,1)),0)
+_xlfn.IFNA(SUM((AJ$3&gt;='Gastos com Pessoal'!$E$513:$E$522)*(AJ$3&lt;='Gastos com Pessoal'!$F$513:$F$522)*OFFSET('Encargos e Benefícios'!$D$511,1,MATCH($B47,'Encargos e Benefícios'!$E$511:$AB$511,0),10,1)),0)
+_xlfn.IFNA(SUM((AJ$3&gt;='Gastos com Pessoal'!$E$7:$E$506)*(AJ$3&lt;='Gastos com Pessoal'!$F$7:$F$506)*(IF('Gastos com Pessoal'!$G$7:$G$506&lt;=AJ$3,1,0))*OFFSET('Gastos com Pessoal'!$H$6,1,MATCH(1&amp;$B47,'Gastos com Pessoal'!$I$532:$AJ$532&amp;'Gastos com Pessoal'!$I$6:$AJ$6,0),500,1)),0)
+_xlfn.IFNA(SUM((AJ$3&gt;='Gastos com Pessoal'!$E$7:$E$506)*(AJ$3&lt;='Gastos com Pessoal'!$F$7:$F$506)*(IF('Gastos com Pessoal'!$M$7:$M$506&lt;=AJ$3,1,0))*OFFSET('Gastos com Pessoal'!$H$6,1,MATCH(2&amp;$B47,'Gastos com Pessoal'!$I$532:$AJ$532&amp;'Gastos com Pessoal'!$I$6:$AJ$6,0),500,1)),0)
+_xlfn.IFNA(SUM((AJ$3&gt;='Gastos com Pessoal'!$E$7:$E$506)*(AJ$3&lt;='Gastos com Pessoal'!$F$7:$F$506)*(IF('Gastos com Pessoal'!$S$7:$S$506&lt;=AJ$3,1,0))*OFFSET('Gastos com Pessoal'!$H$6,1,MATCH(3&amp;$B47,'Gastos com Pessoal'!$I$532:$AJ$532&amp;'Gastos com Pessoal'!$I$6:$AJ$6,0),500,1)),0)
+_xlfn.IFNA(SUM((AJ$3&gt;='Gastos com Pessoal'!$E$7:$E$506)*(AJ$3&lt;='Gastos com Pessoal'!$F$7:$F$506)*(IF('Gastos com Pessoal'!$Y$7:$Y$506&lt;=AJ$3,1,0))*OFFSET('Gastos com Pessoal'!$H$6,1,MATCH(4&amp;$B47,'Gastos com Pessoal'!$I$532:$AJ$532&amp;'Gastos com Pessoal'!$I$6:$AJ$6,0),500,1)),0)
+_xlfn.IFNA(SUM((AJ$3&gt;='Gastos com Pessoal'!$E$7:$E$506)*(AJ$3&lt;='Gastos com Pessoal'!$F$7:$F$506)*(IF('Gastos com Pessoal'!$AE$7:$AE$506&lt;=AJ$3,1,0))*OFFSET('Gastos com Pessoal'!$H$6,1,MATCH(5&amp;$B47,'Gastos com Pessoal'!$I$532:$AJ$532&amp;'Gastos com Pessoal'!$I$6:$AJ$6,0),500,1)),0)
+_xlfn.IFNA(SUM((AJ$3&gt;='Gastos com Pessoal'!$E$513:$E$522)*(AJ$3&lt;='Gastos com Pessoal'!$F$513:$F$522)*(IF('Gastos com Pessoal'!$G$513:$G$522&lt;=AJ$3,1,0))*OFFSET('Gastos com Pessoal'!$H$512,1,MATCH(1&amp;$B47,'Gastos com Pessoal'!$I$532:$AJ$532&amp;'Gastos com Pessoal'!$I$512:$AJ$512,0),10,1)),0)
+_xlfn.IFNA(SUM((AJ$3&gt;='Gastos com Pessoal'!$E$513:$E$522)*(AJ$3&lt;='Gastos com Pessoal'!$F$513:$F$522)*(IF('Gastos com Pessoal'!$M$513:$M$522&lt;=AJ$3,1,0))*OFFSET('Gastos com Pessoal'!$H$512,1,MATCH(2&amp;$B47,'Gastos com Pessoal'!$I$532:$AJ$532&amp;'Gastos com Pessoal'!$I$512:$AJ$512,0),10,1)),0)
+_xlfn.IFNA(SUM((AJ$3&gt;='Gastos com Pessoal'!$E$513:$E$522)*(AJ$3&lt;='Gastos com Pessoal'!$F$513:$F$522)*(IF('Gastos com Pessoal'!$S$513:$S$522&lt;=AJ$3,1,0))*OFFSET('Gastos com Pessoal'!$H$512,1,MATCH(3&amp;$B47,'Gastos com Pessoal'!$I$532:$AJ$532&amp;'Gastos com Pessoal'!$I$512:$AJ$512,0),10,1)),0)
+_xlfn.IFNA(SUM((AJ$3&gt;='Gastos com Pessoal'!$E$513:$E$522)*(AJ$3&lt;='Gastos com Pessoal'!$F$513:$F$522)*(IF('Gastos com Pessoal'!$Y$513:$Y$522&lt;=AJ$3,1,0))*OFFSET('Gastos com Pessoal'!$H$512,1,MATCH(4&amp;$B47,'Gastos com Pessoal'!$I$532:$AJ$532&amp;'Gastos com Pessoal'!$I$512:$AJ$512,0),10,1)),0)
+_xlfn.IFNA(SUM((AJ$3&gt;='Gastos com Pessoal'!$E$513:$E$522)*(AJ$3&lt;='Gastos com Pessoal'!$F$513:$F$522)*(IF('Gastos com Pessoal'!$AE$513:$AE$522&lt;=AJ$3,1,0))*OFFSET('Gastos com Pessoal'!$H$512,1,MATCH(5&amp;$B47,'Gastos com Pessoal'!$I$532:$AJ$532&amp;'Gastos com Pessoal'!$I$512:$AJ$512,0),10,1)),0)</f>
        <v>11363.210439999999</v>
      </c>
      <c r="AK47" s="32">
        <f t="array" aca="1" ref="AK47" ca="1">_xlfn.IFNA(SUM((AK$3&gt;='Gastos com Pessoal'!$E$7:$E$506)*(AK$3&lt;='Gastos com Pessoal'!$F$7:$F$506)*OFFSET('Encargos e Benefícios'!$D$5,1,MATCH($B47,'Encargos e Benefícios'!$E$5:$AB$5,0),500,1)),0)
+_xlfn.IFNA(SUM((AK$3&gt;='Gastos com Pessoal'!$E$513:$E$522)*(AK$3&lt;='Gastos com Pessoal'!$F$513:$F$522)*OFFSET('Encargos e Benefícios'!$D$511,1,MATCH($B47,'Encargos e Benefícios'!$E$511:$AB$511,0),10,1)),0)
+_xlfn.IFNA(SUM((AK$3&gt;='Gastos com Pessoal'!$E$7:$E$506)*(AK$3&lt;='Gastos com Pessoal'!$F$7:$F$506)*(IF('Gastos com Pessoal'!$G$7:$G$506&lt;=AK$3,1,0))*OFFSET('Gastos com Pessoal'!$H$6,1,MATCH(1&amp;$B47,'Gastos com Pessoal'!$I$532:$AJ$532&amp;'Gastos com Pessoal'!$I$6:$AJ$6,0),500,1)),0)
+_xlfn.IFNA(SUM((AK$3&gt;='Gastos com Pessoal'!$E$7:$E$506)*(AK$3&lt;='Gastos com Pessoal'!$F$7:$F$506)*(IF('Gastos com Pessoal'!$M$7:$M$506&lt;=AK$3,1,0))*OFFSET('Gastos com Pessoal'!$H$6,1,MATCH(2&amp;$B47,'Gastos com Pessoal'!$I$532:$AJ$532&amp;'Gastos com Pessoal'!$I$6:$AJ$6,0),500,1)),0)
+_xlfn.IFNA(SUM((AK$3&gt;='Gastos com Pessoal'!$E$7:$E$506)*(AK$3&lt;='Gastos com Pessoal'!$F$7:$F$506)*(IF('Gastos com Pessoal'!$S$7:$S$506&lt;=AK$3,1,0))*OFFSET('Gastos com Pessoal'!$H$6,1,MATCH(3&amp;$B47,'Gastos com Pessoal'!$I$532:$AJ$532&amp;'Gastos com Pessoal'!$I$6:$AJ$6,0),500,1)),0)
+_xlfn.IFNA(SUM((AK$3&gt;='Gastos com Pessoal'!$E$7:$E$506)*(AK$3&lt;='Gastos com Pessoal'!$F$7:$F$506)*(IF('Gastos com Pessoal'!$Y$7:$Y$506&lt;=AK$3,1,0))*OFFSET('Gastos com Pessoal'!$H$6,1,MATCH(4&amp;$B47,'Gastos com Pessoal'!$I$532:$AJ$532&amp;'Gastos com Pessoal'!$I$6:$AJ$6,0),500,1)),0)
+_xlfn.IFNA(SUM((AK$3&gt;='Gastos com Pessoal'!$E$7:$E$506)*(AK$3&lt;='Gastos com Pessoal'!$F$7:$F$506)*(IF('Gastos com Pessoal'!$AE$7:$AE$506&lt;=AK$3,1,0))*OFFSET('Gastos com Pessoal'!$H$6,1,MATCH(5&amp;$B47,'Gastos com Pessoal'!$I$532:$AJ$532&amp;'Gastos com Pessoal'!$I$6:$AJ$6,0),500,1)),0)
+_xlfn.IFNA(SUM((AK$3&gt;='Gastos com Pessoal'!$E$513:$E$522)*(AK$3&lt;='Gastos com Pessoal'!$F$513:$F$522)*(IF('Gastos com Pessoal'!$G$513:$G$522&lt;=AK$3,1,0))*OFFSET('Gastos com Pessoal'!$H$512,1,MATCH(1&amp;$B47,'Gastos com Pessoal'!$I$532:$AJ$532&amp;'Gastos com Pessoal'!$I$512:$AJ$512,0),10,1)),0)
+_xlfn.IFNA(SUM((AK$3&gt;='Gastos com Pessoal'!$E$513:$E$522)*(AK$3&lt;='Gastos com Pessoal'!$F$513:$F$522)*(IF('Gastos com Pessoal'!$M$513:$M$522&lt;=AK$3,1,0))*OFFSET('Gastos com Pessoal'!$H$512,1,MATCH(2&amp;$B47,'Gastos com Pessoal'!$I$532:$AJ$532&amp;'Gastos com Pessoal'!$I$512:$AJ$512,0),10,1)),0)
+_xlfn.IFNA(SUM((AK$3&gt;='Gastos com Pessoal'!$E$513:$E$522)*(AK$3&lt;='Gastos com Pessoal'!$F$513:$F$522)*(IF('Gastos com Pessoal'!$S$513:$S$522&lt;=AK$3,1,0))*OFFSET('Gastos com Pessoal'!$H$512,1,MATCH(3&amp;$B47,'Gastos com Pessoal'!$I$532:$AJ$532&amp;'Gastos com Pessoal'!$I$512:$AJ$512,0),10,1)),0)
+_xlfn.IFNA(SUM((AK$3&gt;='Gastos com Pessoal'!$E$513:$E$522)*(AK$3&lt;='Gastos com Pessoal'!$F$513:$F$522)*(IF('Gastos com Pessoal'!$Y$513:$Y$522&lt;=AK$3,1,0))*OFFSET('Gastos com Pessoal'!$H$512,1,MATCH(4&amp;$B47,'Gastos com Pessoal'!$I$532:$AJ$532&amp;'Gastos com Pessoal'!$I$512:$AJ$512,0),10,1)),0)
+_xlfn.IFNA(SUM((AK$3&gt;='Gastos com Pessoal'!$E$513:$E$522)*(AK$3&lt;='Gastos com Pessoal'!$F$513:$F$522)*(IF('Gastos com Pessoal'!$AE$513:$AE$522&lt;=AK$3,1,0))*OFFSET('Gastos com Pessoal'!$H$512,1,MATCH(5&amp;$B47,'Gastos com Pessoal'!$I$532:$AJ$532&amp;'Gastos com Pessoal'!$I$512:$AJ$512,0),10,1)),0)</f>
        <v>11363.210439999999</v>
      </c>
      <c r="AL47" s="32">
        <f t="array" aca="1" ref="AL47" ca="1">_xlfn.IFNA(SUM((AL$3&gt;='Gastos com Pessoal'!$E$7:$E$506)*(AL$3&lt;='Gastos com Pessoal'!$F$7:$F$506)*OFFSET('Encargos e Benefícios'!$D$5,1,MATCH($B47,'Encargos e Benefícios'!$E$5:$AB$5,0),500,1)),0)
+_xlfn.IFNA(SUM((AL$3&gt;='Gastos com Pessoal'!$E$513:$E$522)*(AL$3&lt;='Gastos com Pessoal'!$F$513:$F$522)*OFFSET('Encargos e Benefícios'!$D$511,1,MATCH($B47,'Encargos e Benefícios'!$E$511:$AB$511,0),10,1)),0)
+_xlfn.IFNA(SUM((AL$3&gt;='Gastos com Pessoal'!$E$7:$E$506)*(AL$3&lt;='Gastos com Pessoal'!$F$7:$F$506)*(IF('Gastos com Pessoal'!$G$7:$G$506&lt;=AL$3,1,0))*OFFSET('Gastos com Pessoal'!$H$6,1,MATCH(1&amp;$B47,'Gastos com Pessoal'!$I$532:$AJ$532&amp;'Gastos com Pessoal'!$I$6:$AJ$6,0),500,1)),0)
+_xlfn.IFNA(SUM((AL$3&gt;='Gastos com Pessoal'!$E$7:$E$506)*(AL$3&lt;='Gastos com Pessoal'!$F$7:$F$506)*(IF('Gastos com Pessoal'!$M$7:$M$506&lt;=AL$3,1,0))*OFFSET('Gastos com Pessoal'!$H$6,1,MATCH(2&amp;$B47,'Gastos com Pessoal'!$I$532:$AJ$532&amp;'Gastos com Pessoal'!$I$6:$AJ$6,0),500,1)),0)
+_xlfn.IFNA(SUM((AL$3&gt;='Gastos com Pessoal'!$E$7:$E$506)*(AL$3&lt;='Gastos com Pessoal'!$F$7:$F$506)*(IF('Gastos com Pessoal'!$S$7:$S$506&lt;=AL$3,1,0))*OFFSET('Gastos com Pessoal'!$H$6,1,MATCH(3&amp;$B47,'Gastos com Pessoal'!$I$532:$AJ$532&amp;'Gastos com Pessoal'!$I$6:$AJ$6,0),500,1)),0)
+_xlfn.IFNA(SUM((AL$3&gt;='Gastos com Pessoal'!$E$7:$E$506)*(AL$3&lt;='Gastos com Pessoal'!$F$7:$F$506)*(IF('Gastos com Pessoal'!$Y$7:$Y$506&lt;=AL$3,1,0))*OFFSET('Gastos com Pessoal'!$H$6,1,MATCH(4&amp;$B47,'Gastos com Pessoal'!$I$532:$AJ$532&amp;'Gastos com Pessoal'!$I$6:$AJ$6,0),500,1)),0)
+_xlfn.IFNA(SUM((AL$3&gt;='Gastos com Pessoal'!$E$7:$E$506)*(AL$3&lt;='Gastos com Pessoal'!$F$7:$F$506)*(IF('Gastos com Pessoal'!$AE$7:$AE$506&lt;=AL$3,1,0))*OFFSET('Gastos com Pessoal'!$H$6,1,MATCH(5&amp;$B47,'Gastos com Pessoal'!$I$532:$AJ$532&amp;'Gastos com Pessoal'!$I$6:$AJ$6,0),500,1)),0)
+_xlfn.IFNA(SUM((AL$3&gt;='Gastos com Pessoal'!$E$513:$E$522)*(AL$3&lt;='Gastos com Pessoal'!$F$513:$F$522)*(IF('Gastos com Pessoal'!$G$513:$G$522&lt;=AL$3,1,0))*OFFSET('Gastos com Pessoal'!$H$512,1,MATCH(1&amp;$B47,'Gastos com Pessoal'!$I$532:$AJ$532&amp;'Gastos com Pessoal'!$I$512:$AJ$512,0),10,1)),0)
+_xlfn.IFNA(SUM((AL$3&gt;='Gastos com Pessoal'!$E$513:$E$522)*(AL$3&lt;='Gastos com Pessoal'!$F$513:$F$522)*(IF('Gastos com Pessoal'!$M$513:$M$522&lt;=AL$3,1,0))*OFFSET('Gastos com Pessoal'!$H$512,1,MATCH(2&amp;$B47,'Gastos com Pessoal'!$I$532:$AJ$532&amp;'Gastos com Pessoal'!$I$512:$AJ$512,0),10,1)),0)
+_xlfn.IFNA(SUM((AL$3&gt;='Gastos com Pessoal'!$E$513:$E$522)*(AL$3&lt;='Gastos com Pessoal'!$F$513:$F$522)*(IF('Gastos com Pessoal'!$S$513:$S$522&lt;=AL$3,1,0))*OFFSET('Gastos com Pessoal'!$H$512,1,MATCH(3&amp;$B47,'Gastos com Pessoal'!$I$532:$AJ$532&amp;'Gastos com Pessoal'!$I$512:$AJ$512,0),10,1)),0)
+_xlfn.IFNA(SUM((AL$3&gt;='Gastos com Pessoal'!$E$513:$E$522)*(AL$3&lt;='Gastos com Pessoal'!$F$513:$F$522)*(IF('Gastos com Pessoal'!$Y$513:$Y$522&lt;=AL$3,1,0))*OFFSET('Gastos com Pessoal'!$H$512,1,MATCH(4&amp;$B47,'Gastos com Pessoal'!$I$532:$AJ$532&amp;'Gastos com Pessoal'!$I$512:$AJ$512,0),10,1)),0)
+_xlfn.IFNA(SUM((AL$3&gt;='Gastos com Pessoal'!$E$513:$E$522)*(AL$3&lt;='Gastos com Pessoal'!$F$513:$F$522)*(IF('Gastos com Pessoal'!$AE$513:$AE$522&lt;=AL$3,1,0))*OFFSET('Gastos com Pessoal'!$H$512,1,MATCH(5&amp;$B47,'Gastos com Pessoal'!$I$532:$AJ$532&amp;'Gastos com Pessoal'!$I$512:$AJ$512,0),10,1)),0)</f>
        <v>13308.340479999999</v>
      </c>
      <c r="AM47" s="32">
        <f t="array" aca="1" ref="AM47" ca="1">_xlfn.IFNA(SUM((AM$3&gt;='Gastos com Pessoal'!$E$7:$E$506)*(AM$3&lt;='Gastos com Pessoal'!$F$7:$F$506)*OFFSET('Encargos e Benefícios'!$D$5,1,MATCH($B47,'Encargos e Benefícios'!$E$5:$AB$5,0),500,1)),0)
+_xlfn.IFNA(SUM((AM$3&gt;='Gastos com Pessoal'!$E$513:$E$522)*(AM$3&lt;='Gastos com Pessoal'!$F$513:$F$522)*OFFSET('Encargos e Benefícios'!$D$511,1,MATCH($B47,'Encargos e Benefícios'!$E$511:$AB$511,0),10,1)),0)
+_xlfn.IFNA(SUM((AM$3&gt;='Gastos com Pessoal'!$E$7:$E$506)*(AM$3&lt;='Gastos com Pessoal'!$F$7:$F$506)*(IF('Gastos com Pessoal'!$G$7:$G$506&lt;=AM$3,1,0))*OFFSET('Gastos com Pessoal'!$H$6,1,MATCH(1&amp;$B47,'Gastos com Pessoal'!$I$532:$AJ$532&amp;'Gastos com Pessoal'!$I$6:$AJ$6,0),500,1)),0)
+_xlfn.IFNA(SUM((AM$3&gt;='Gastos com Pessoal'!$E$7:$E$506)*(AM$3&lt;='Gastos com Pessoal'!$F$7:$F$506)*(IF('Gastos com Pessoal'!$M$7:$M$506&lt;=AM$3,1,0))*OFFSET('Gastos com Pessoal'!$H$6,1,MATCH(2&amp;$B47,'Gastos com Pessoal'!$I$532:$AJ$532&amp;'Gastos com Pessoal'!$I$6:$AJ$6,0),500,1)),0)
+_xlfn.IFNA(SUM((AM$3&gt;='Gastos com Pessoal'!$E$7:$E$506)*(AM$3&lt;='Gastos com Pessoal'!$F$7:$F$506)*(IF('Gastos com Pessoal'!$S$7:$S$506&lt;=AM$3,1,0))*OFFSET('Gastos com Pessoal'!$H$6,1,MATCH(3&amp;$B47,'Gastos com Pessoal'!$I$532:$AJ$532&amp;'Gastos com Pessoal'!$I$6:$AJ$6,0),500,1)),0)
+_xlfn.IFNA(SUM((AM$3&gt;='Gastos com Pessoal'!$E$7:$E$506)*(AM$3&lt;='Gastos com Pessoal'!$F$7:$F$506)*(IF('Gastos com Pessoal'!$Y$7:$Y$506&lt;=AM$3,1,0))*OFFSET('Gastos com Pessoal'!$H$6,1,MATCH(4&amp;$B47,'Gastos com Pessoal'!$I$532:$AJ$532&amp;'Gastos com Pessoal'!$I$6:$AJ$6,0),500,1)),0)
+_xlfn.IFNA(SUM((AM$3&gt;='Gastos com Pessoal'!$E$7:$E$506)*(AM$3&lt;='Gastos com Pessoal'!$F$7:$F$506)*(IF('Gastos com Pessoal'!$AE$7:$AE$506&lt;=AM$3,1,0))*OFFSET('Gastos com Pessoal'!$H$6,1,MATCH(5&amp;$B47,'Gastos com Pessoal'!$I$532:$AJ$532&amp;'Gastos com Pessoal'!$I$6:$AJ$6,0),500,1)),0)
+_xlfn.IFNA(SUM((AM$3&gt;='Gastos com Pessoal'!$E$513:$E$522)*(AM$3&lt;='Gastos com Pessoal'!$F$513:$F$522)*(IF('Gastos com Pessoal'!$G$513:$G$522&lt;=AM$3,1,0))*OFFSET('Gastos com Pessoal'!$H$512,1,MATCH(1&amp;$B47,'Gastos com Pessoal'!$I$532:$AJ$532&amp;'Gastos com Pessoal'!$I$512:$AJ$512,0),10,1)),0)
+_xlfn.IFNA(SUM((AM$3&gt;='Gastos com Pessoal'!$E$513:$E$522)*(AM$3&lt;='Gastos com Pessoal'!$F$513:$F$522)*(IF('Gastos com Pessoal'!$M$513:$M$522&lt;=AM$3,1,0))*OFFSET('Gastos com Pessoal'!$H$512,1,MATCH(2&amp;$B47,'Gastos com Pessoal'!$I$532:$AJ$532&amp;'Gastos com Pessoal'!$I$512:$AJ$512,0),10,1)),0)
+_xlfn.IFNA(SUM((AM$3&gt;='Gastos com Pessoal'!$E$513:$E$522)*(AM$3&lt;='Gastos com Pessoal'!$F$513:$F$522)*(IF('Gastos com Pessoal'!$S$513:$S$522&lt;=AM$3,1,0))*OFFSET('Gastos com Pessoal'!$H$512,1,MATCH(3&amp;$B47,'Gastos com Pessoal'!$I$532:$AJ$532&amp;'Gastos com Pessoal'!$I$512:$AJ$512,0),10,1)),0)
+_xlfn.IFNA(SUM((AM$3&gt;='Gastos com Pessoal'!$E$513:$E$522)*(AM$3&lt;='Gastos com Pessoal'!$F$513:$F$522)*(IF('Gastos com Pessoal'!$Y$513:$Y$522&lt;=AM$3,1,0))*OFFSET('Gastos com Pessoal'!$H$512,1,MATCH(4&amp;$B47,'Gastos com Pessoal'!$I$532:$AJ$532&amp;'Gastos com Pessoal'!$I$512:$AJ$512,0),10,1)),0)
+_xlfn.IFNA(SUM((AM$3&gt;='Gastos com Pessoal'!$E$513:$E$522)*(AM$3&lt;='Gastos com Pessoal'!$F$513:$F$522)*(IF('Gastos com Pessoal'!$AE$513:$AE$522&lt;=AM$3,1,0))*OFFSET('Gastos com Pessoal'!$H$512,1,MATCH(5&amp;$B47,'Gastos com Pessoal'!$I$532:$AJ$532&amp;'Gastos com Pessoal'!$I$512:$AJ$512,0),10,1)),0)</f>
        <v>13308.340479999999</v>
      </c>
      <c r="AN47" s="32">
        <f t="array" aca="1" ref="AN47" ca="1">_xlfn.IFNA(SUM((AN$3&gt;='Gastos com Pessoal'!$E$7:$E$506)*(AN$3&lt;='Gastos com Pessoal'!$F$7:$F$506)*OFFSET('Encargos e Benefícios'!$D$5,1,MATCH($B47,'Encargos e Benefícios'!$E$5:$AB$5,0),500,1)),0)
+_xlfn.IFNA(SUM((AN$3&gt;='Gastos com Pessoal'!$E$513:$E$522)*(AN$3&lt;='Gastos com Pessoal'!$F$513:$F$522)*OFFSET('Encargos e Benefícios'!$D$511,1,MATCH($B47,'Encargos e Benefícios'!$E$511:$AB$511,0),10,1)),0)
+_xlfn.IFNA(SUM((AN$3&gt;='Gastos com Pessoal'!$E$7:$E$506)*(AN$3&lt;='Gastos com Pessoal'!$F$7:$F$506)*(IF('Gastos com Pessoal'!$G$7:$G$506&lt;=AN$3,1,0))*OFFSET('Gastos com Pessoal'!$H$6,1,MATCH(1&amp;$B47,'Gastos com Pessoal'!$I$532:$AJ$532&amp;'Gastos com Pessoal'!$I$6:$AJ$6,0),500,1)),0)
+_xlfn.IFNA(SUM((AN$3&gt;='Gastos com Pessoal'!$E$7:$E$506)*(AN$3&lt;='Gastos com Pessoal'!$F$7:$F$506)*(IF('Gastos com Pessoal'!$M$7:$M$506&lt;=AN$3,1,0))*OFFSET('Gastos com Pessoal'!$H$6,1,MATCH(2&amp;$B47,'Gastos com Pessoal'!$I$532:$AJ$532&amp;'Gastos com Pessoal'!$I$6:$AJ$6,0),500,1)),0)
+_xlfn.IFNA(SUM((AN$3&gt;='Gastos com Pessoal'!$E$7:$E$506)*(AN$3&lt;='Gastos com Pessoal'!$F$7:$F$506)*(IF('Gastos com Pessoal'!$S$7:$S$506&lt;=AN$3,1,0))*OFFSET('Gastos com Pessoal'!$H$6,1,MATCH(3&amp;$B47,'Gastos com Pessoal'!$I$532:$AJ$532&amp;'Gastos com Pessoal'!$I$6:$AJ$6,0),500,1)),0)
+_xlfn.IFNA(SUM((AN$3&gt;='Gastos com Pessoal'!$E$7:$E$506)*(AN$3&lt;='Gastos com Pessoal'!$F$7:$F$506)*(IF('Gastos com Pessoal'!$Y$7:$Y$506&lt;=AN$3,1,0))*OFFSET('Gastos com Pessoal'!$H$6,1,MATCH(4&amp;$B47,'Gastos com Pessoal'!$I$532:$AJ$532&amp;'Gastos com Pessoal'!$I$6:$AJ$6,0),500,1)),0)
+_xlfn.IFNA(SUM((AN$3&gt;='Gastos com Pessoal'!$E$7:$E$506)*(AN$3&lt;='Gastos com Pessoal'!$F$7:$F$506)*(IF('Gastos com Pessoal'!$AE$7:$AE$506&lt;=AN$3,1,0))*OFFSET('Gastos com Pessoal'!$H$6,1,MATCH(5&amp;$B47,'Gastos com Pessoal'!$I$532:$AJ$532&amp;'Gastos com Pessoal'!$I$6:$AJ$6,0),500,1)),0)
+_xlfn.IFNA(SUM((AN$3&gt;='Gastos com Pessoal'!$E$513:$E$522)*(AN$3&lt;='Gastos com Pessoal'!$F$513:$F$522)*(IF('Gastos com Pessoal'!$G$513:$G$522&lt;=AN$3,1,0))*OFFSET('Gastos com Pessoal'!$H$512,1,MATCH(1&amp;$B47,'Gastos com Pessoal'!$I$532:$AJ$532&amp;'Gastos com Pessoal'!$I$512:$AJ$512,0),10,1)),0)
+_xlfn.IFNA(SUM((AN$3&gt;='Gastos com Pessoal'!$E$513:$E$522)*(AN$3&lt;='Gastos com Pessoal'!$F$513:$F$522)*(IF('Gastos com Pessoal'!$M$513:$M$522&lt;=AN$3,1,0))*OFFSET('Gastos com Pessoal'!$H$512,1,MATCH(2&amp;$B47,'Gastos com Pessoal'!$I$532:$AJ$532&amp;'Gastos com Pessoal'!$I$512:$AJ$512,0),10,1)),0)
+_xlfn.IFNA(SUM((AN$3&gt;='Gastos com Pessoal'!$E$513:$E$522)*(AN$3&lt;='Gastos com Pessoal'!$F$513:$F$522)*(IF('Gastos com Pessoal'!$S$513:$S$522&lt;=AN$3,1,0))*OFFSET('Gastos com Pessoal'!$H$512,1,MATCH(3&amp;$B47,'Gastos com Pessoal'!$I$532:$AJ$532&amp;'Gastos com Pessoal'!$I$512:$AJ$512,0),10,1)),0)
+_xlfn.IFNA(SUM((AN$3&gt;='Gastos com Pessoal'!$E$513:$E$522)*(AN$3&lt;='Gastos com Pessoal'!$F$513:$F$522)*(IF('Gastos com Pessoal'!$Y$513:$Y$522&lt;=AN$3,1,0))*OFFSET('Gastos com Pessoal'!$H$512,1,MATCH(4&amp;$B47,'Gastos com Pessoal'!$I$532:$AJ$532&amp;'Gastos com Pessoal'!$I$512:$AJ$512,0),10,1)),0)
+_xlfn.IFNA(SUM((AN$3&gt;='Gastos com Pessoal'!$E$513:$E$522)*(AN$3&lt;='Gastos com Pessoal'!$F$513:$F$522)*(IF('Gastos com Pessoal'!$AE$513:$AE$522&lt;=AN$3,1,0))*OFFSET('Gastos com Pessoal'!$H$512,1,MATCH(5&amp;$B47,'Gastos com Pessoal'!$I$532:$AJ$532&amp;'Gastos com Pessoal'!$I$512:$AJ$512,0),10,1)),0)</f>
        <v>13308.340479999999</v>
      </c>
      <c r="AO47" s="32">
        <f t="array" aca="1" ref="AO47" ca="1">_xlfn.IFNA(SUM((AO$3&gt;='Gastos com Pessoal'!$E$7:$E$506)*(AO$3&lt;='Gastos com Pessoal'!$F$7:$F$506)*OFFSET('Encargos e Benefícios'!$D$5,1,MATCH($B47,'Encargos e Benefícios'!$E$5:$AB$5,0),500,1)),0)
+_xlfn.IFNA(SUM((AO$3&gt;='Gastos com Pessoal'!$E$513:$E$522)*(AO$3&lt;='Gastos com Pessoal'!$F$513:$F$522)*OFFSET('Encargos e Benefícios'!$D$511,1,MATCH($B47,'Encargos e Benefícios'!$E$511:$AB$511,0),10,1)),0)
+_xlfn.IFNA(SUM((AO$3&gt;='Gastos com Pessoal'!$E$7:$E$506)*(AO$3&lt;='Gastos com Pessoal'!$F$7:$F$506)*(IF('Gastos com Pessoal'!$G$7:$G$506&lt;=AO$3,1,0))*OFFSET('Gastos com Pessoal'!$H$6,1,MATCH(1&amp;$B47,'Gastos com Pessoal'!$I$532:$AJ$532&amp;'Gastos com Pessoal'!$I$6:$AJ$6,0),500,1)),0)
+_xlfn.IFNA(SUM((AO$3&gt;='Gastos com Pessoal'!$E$7:$E$506)*(AO$3&lt;='Gastos com Pessoal'!$F$7:$F$506)*(IF('Gastos com Pessoal'!$M$7:$M$506&lt;=AO$3,1,0))*OFFSET('Gastos com Pessoal'!$H$6,1,MATCH(2&amp;$B47,'Gastos com Pessoal'!$I$532:$AJ$532&amp;'Gastos com Pessoal'!$I$6:$AJ$6,0),500,1)),0)
+_xlfn.IFNA(SUM((AO$3&gt;='Gastos com Pessoal'!$E$7:$E$506)*(AO$3&lt;='Gastos com Pessoal'!$F$7:$F$506)*(IF('Gastos com Pessoal'!$S$7:$S$506&lt;=AO$3,1,0))*OFFSET('Gastos com Pessoal'!$H$6,1,MATCH(3&amp;$B47,'Gastos com Pessoal'!$I$532:$AJ$532&amp;'Gastos com Pessoal'!$I$6:$AJ$6,0),500,1)),0)
+_xlfn.IFNA(SUM((AO$3&gt;='Gastos com Pessoal'!$E$7:$E$506)*(AO$3&lt;='Gastos com Pessoal'!$F$7:$F$506)*(IF('Gastos com Pessoal'!$Y$7:$Y$506&lt;=AO$3,1,0))*OFFSET('Gastos com Pessoal'!$H$6,1,MATCH(4&amp;$B47,'Gastos com Pessoal'!$I$532:$AJ$532&amp;'Gastos com Pessoal'!$I$6:$AJ$6,0),500,1)),0)
+_xlfn.IFNA(SUM((AO$3&gt;='Gastos com Pessoal'!$E$7:$E$506)*(AO$3&lt;='Gastos com Pessoal'!$F$7:$F$506)*(IF('Gastos com Pessoal'!$AE$7:$AE$506&lt;=AO$3,1,0))*OFFSET('Gastos com Pessoal'!$H$6,1,MATCH(5&amp;$B47,'Gastos com Pessoal'!$I$532:$AJ$532&amp;'Gastos com Pessoal'!$I$6:$AJ$6,0),500,1)),0)
+_xlfn.IFNA(SUM((AO$3&gt;='Gastos com Pessoal'!$E$513:$E$522)*(AO$3&lt;='Gastos com Pessoal'!$F$513:$F$522)*(IF('Gastos com Pessoal'!$G$513:$G$522&lt;=AO$3,1,0))*OFFSET('Gastos com Pessoal'!$H$512,1,MATCH(1&amp;$B47,'Gastos com Pessoal'!$I$532:$AJ$532&amp;'Gastos com Pessoal'!$I$512:$AJ$512,0),10,1)),0)
+_xlfn.IFNA(SUM((AO$3&gt;='Gastos com Pessoal'!$E$513:$E$522)*(AO$3&lt;='Gastos com Pessoal'!$F$513:$F$522)*(IF('Gastos com Pessoal'!$M$513:$M$522&lt;=AO$3,1,0))*OFFSET('Gastos com Pessoal'!$H$512,1,MATCH(2&amp;$B47,'Gastos com Pessoal'!$I$532:$AJ$532&amp;'Gastos com Pessoal'!$I$512:$AJ$512,0),10,1)),0)
+_xlfn.IFNA(SUM((AO$3&gt;='Gastos com Pessoal'!$E$513:$E$522)*(AO$3&lt;='Gastos com Pessoal'!$F$513:$F$522)*(IF('Gastos com Pessoal'!$S$513:$S$522&lt;=AO$3,1,0))*OFFSET('Gastos com Pessoal'!$H$512,1,MATCH(3&amp;$B47,'Gastos com Pessoal'!$I$532:$AJ$532&amp;'Gastos com Pessoal'!$I$512:$AJ$512,0),10,1)),0)
+_xlfn.IFNA(SUM((AO$3&gt;='Gastos com Pessoal'!$E$513:$E$522)*(AO$3&lt;='Gastos com Pessoal'!$F$513:$F$522)*(IF('Gastos com Pessoal'!$Y$513:$Y$522&lt;=AO$3,1,0))*OFFSET('Gastos com Pessoal'!$H$512,1,MATCH(4&amp;$B47,'Gastos com Pessoal'!$I$532:$AJ$532&amp;'Gastos com Pessoal'!$I$512:$AJ$512,0),10,1)),0)
+_xlfn.IFNA(SUM((AO$3&gt;='Gastos com Pessoal'!$E$513:$E$522)*(AO$3&lt;='Gastos com Pessoal'!$F$513:$F$522)*(IF('Gastos com Pessoal'!$AE$513:$AE$522&lt;=AO$3,1,0))*OFFSET('Gastos com Pessoal'!$H$512,1,MATCH(5&amp;$B47,'Gastos com Pessoal'!$I$532:$AJ$532&amp;'Gastos com Pessoal'!$I$512:$AJ$512,0),10,1)),0)</f>
        <v>13308.340479999999</v>
      </c>
      <c r="AP47" s="32">
        <f t="array" aca="1" ref="AP47" ca="1">_xlfn.IFNA(SUM((AP$3&gt;='Gastos com Pessoal'!$E$7:$E$506)*(AP$3&lt;='Gastos com Pessoal'!$F$7:$F$506)*OFFSET('Encargos e Benefícios'!$D$5,1,MATCH($B47,'Encargos e Benefícios'!$E$5:$AB$5,0),500,1)),0)
+_xlfn.IFNA(SUM((AP$3&gt;='Gastos com Pessoal'!$E$513:$E$522)*(AP$3&lt;='Gastos com Pessoal'!$F$513:$F$522)*OFFSET('Encargos e Benefícios'!$D$511,1,MATCH($B47,'Encargos e Benefícios'!$E$511:$AB$511,0),10,1)),0)
+_xlfn.IFNA(SUM((AP$3&gt;='Gastos com Pessoal'!$E$7:$E$506)*(AP$3&lt;='Gastos com Pessoal'!$F$7:$F$506)*(IF('Gastos com Pessoal'!$G$7:$G$506&lt;=AP$3,1,0))*OFFSET('Gastos com Pessoal'!$H$6,1,MATCH(1&amp;$B47,'Gastos com Pessoal'!$I$532:$AJ$532&amp;'Gastos com Pessoal'!$I$6:$AJ$6,0),500,1)),0)
+_xlfn.IFNA(SUM((AP$3&gt;='Gastos com Pessoal'!$E$7:$E$506)*(AP$3&lt;='Gastos com Pessoal'!$F$7:$F$506)*(IF('Gastos com Pessoal'!$M$7:$M$506&lt;=AP$3,1,0))*OFFSET('Gastos com Pessoal'!$H$6,1,MATCH(2&amp;$B47,'Gastos com Pessoal'!$I$532:$AJ$532&amp;'Gastos com Pessoal'!$I$6:$AJ$6,0),500,1)),0)
+_xlfn.IFNA(SUM((AP$3&gt;='Gastos com Pessoal'!$E$7:$E$506)*(AP$3&lt;='Gastos com Pessoal'!$F$7:$F$506)*(IF('Gastos com Pessoal'!$S$7:$S$506&lt;=AP$3,1,0))*OFFSET('Gastos com Pessoal'!$H$6,1,MATCH(3&amp;$B47,'Gastos com Pessoal'!$I$532:$AJ$532&amp;'Gastos com Pessoal'!$I$6:$AJ$6,0),500,1)),0)
+_xlfn.IFNA(SUM((AP$3&gt;='Gastos com Pessoal'!$E$7:$E$506)*(AP$3&lt;='Gastos com Pessoal'!$F$7:$F$506)*(IF('Gastos com Pessoal'!$Y$7:$Y$506&lt;=AP$3,1,0))*OFFSET('Gastos com Pessoal'!$H$6,1,MATCH(4&amp;$B47,'Gastos com Pessoal'!$I$532:$AJ$532&amp;'Gastos com Pessoal'!$I$6:$AJ$6,0),500,1)),0)
+_xlfn.IFNA(SUM((AP$3&gt;='Gastos com Pessoal'!$E$7:$E$506)*(AP$3&lt;='Gastos com Pessoal'!$F$7:$F$506)*(IF('Gastos com Pessoal'!$AE$7:$AE$506&lt;=AP$3,1,0))*OFFSET('Gastos com Pessoal'!$H$6,1,MATCH(5&amp;$B47,'Gastos com Pessoal'!$I$532:$AJ$532&amp;'Gastos com Pessoal'!$I$6:$AJ$6,0),500,1)),0)
+_xlfn.IFNA(SUM((AP$3&gt;='Gastos com Pessoal'!$E$513:$E$522)*(AP$3&lt;='Gastos com Pessoal'!$F$513:$F$522)*(IF('Gastos com Pessoal'!$G$513:$G$522&lt;=AP$3,1,0))*OFFSET('Gastos com Pessoal'!$H$512,1,MATCH(1&amp;$B47,'Gastos com Pessoal'!$I$532:$AJ$532&amp;'Gastos com Pessoal'!$I$512:$AJ$512,0),10,1)),0)
+_xlfn.IFNA(SUM((AP$3&gt;='Gastos com Pessoal'!$E$513:$E$522)*(AP$3&lt;='Gastos com Pessoal'!$F$513:$F$522)*(IF('Gastos com Pessoal'!$M$513:$M$522&lt;=AP$3,1,0))*OFFSET('Gastos com Pessoal'!$H$512,1,MATCH(2&amp;$B47,'Gastos com Pessoal'!$I$532:$AJ$532&amp;'Gastos com Pessoal'!$I$512:$AJ$512,0),10,1)),0)
+_xlfn.IFNA(SUM((AP$3&gt;='Gastos com Pessoal'!$E$513:$E$522)*(AP$3&lt;='Gastos com Pessoal'!$F$513:$F$522)*(IF('Gastos com Pessoal'!$S$513:$S$522&lt;=AP$3,1,0))*OFFSET('Gastos com Pessoal'!$H$512,1,MATCH(3&amp;$B47,'Gastos com Pessoal'!$I$532:$AJ$532&amp;'Gastos com Pessoal'!$I$512:$AJ$512,0),10,1)),0)
+_xlfn.IFNA(SUM((AP$3&gt;='Gastos com Pessoal'!$E$513:$E$522)*(AP$3&lt;='Gastos com Pessoal'!$F$513:$F$522)*(IF('Gastos com Pessoal'!$Y$513:$Y$522&lt;=AP$3,1,0))*OFFSET('Gastos com Pessoal'!$H$512,1,MATCH(4&amp;$B47,'Gastos com Pessoal'!$I$532:$AJ$532&amp;'Gastos com Pessoal'!$I$512:$AJ$512,0),10,1)),0)
+_xlfn.IFNA(SUM((AP$3&gt;='Gastos com Pessoal'!$E$513:$E$522)*(AP$3&lt;='Gastos com Pessoal'!$F$513:$F$522)*(IF('Gastos com Pessoal'!$AE$513:$AE$522&lt;=AP$3,1,0))*OFFSET('Gastos com Pessoal'!$H$512,1,MATCH(5&amp;$B47,'Gastos com Pessoal'!$I$532:$AJ$532&amp;'Gastos com Pessoal'!$I$512:$AJ$512,0),10,1)),0)</f>
        <v>13308.340479999999</v>
      </c>
      <c r="AQ47" s="32">
        <f t="array" aca="1" ref="AQ47" ca="1">_xlfn.IFNA(SUM((AQ$3&gt;='Gastos com Pessoal'!$E$7:$E$506)*(AQ$3&lt;='Gastos com Pessoal'!$F$7:$F$506)*OFFSET('Encargos e Benefícios'!$D$5,1,MATCH($B47,'Encargos e Benefícios'!$E$5:$AB$5,0),500,1)),0)
+_xlfn.IFNA(SUM((AQ$3&gt;='Gastos com Pessoal'!$E$513:$E$522)*(AQ$3&lt;='Gastos com Pessoal'!$F$513:$F$522)*OFFSET('Encargos e Benefícios'!$D$511,1,MATCH($B47,'Encargos e Benefícios'!$E$511:$AB$511,0),10,1)),0)
+_xlfn.IFNA(SUM((AQ$3&gt;='Gastos com Pessoal'!$E$7:$E$506)*(AQ$3&lt;='Gastos com Pessoal'!$F$7:$F$506)*(IF('Gastos com Pessoal'!$G$7:$G$506&lt;=AQ$3,1,0))*OFFSET('Gastos com Pessoal'!$H$6,1,MATCH(1&amp;$B47,'Gastos com Pessoal'!$I$532:$AJ$532&amp;'Gastos com Pessoal'!$I$6:$AJ$6,0),500,1)),0)
+_xlfn.IFNA(SUM((AQ$3&gt;='Gastos com Pessoal'!$E$7:$E$506)*(AQ$3&lt;='Gastos com Pessoal'!$F$7:$F$506)*(IF('Gastos com Pessoal'!$M$7:$M$506&lt;=AQ$3,1,0))*OFFSET('Gastos com Pessoal'!$H$6,1,MATCH(2&amp;$B47,'Gastos com Pessoal'!$I$532:$AJ$532&amp;'Gastos com Pessoal'!$I$6:$AJ$6,0),500,1)),0)
+_xlfn.IFNA(SUM((AQ$3&gt;='Gastos com Pessoal'!$E$7:$E$506)*(AQ$3&lt;='Gastos com Pessoal'!$F$7:$F$506)*(IF('Gastos com Pessoal'!$S$7:$S$506&lt;=AQ$3,1,0))*OFFSET('Gastos com Pessoal'!$H$6,1,MATCH(3&amp;$B47,'Gastos com Pessoal'!$I$532:$AJ$532&amp;'Gastos com Pessoal'!$I$6:$AJ$6,0),500,1)),0)
+_xlfn.IFNA(SUM((AQ$3&gt;='Gastos com Pessoal'!$E$7:$E$506)*(AQ$3&lt;='Gastos com Pessoal'!$F$7:$F$506)*(IF('Gastos com Pessoal'!$Y$7:$Y$506&lt;=AQ$3,1,0))*OFFSET('Gastos com Pessoal'!$H$6,1,MATCH(4&amp;$B47,'Gastos com Pessoal'!$I$532:$AJ$532&amp;'Gastos com Pessoal'!$I$6:$AJ$6,0),500,1)),0)
+_xlfn.IFNA(SUM((AQ$3&gt;='Gastos com Pessoal'!$E$7:$E$506)*(AQ$3&lt;='Gastos com Pessoal'!$F$7:$F$506)*(IF('Gastos com Pessoal'!$AE$7:$AE$506&lt;=AQ$3,1,0))*OFFSET('Gastos com Pessoal'!$H$6,1,MATCH(5&amp;$B47,'Gastos com Pessoal'!$I$532:$AJ$532&amp;'Gastos com Pessoal'!$I$6:$AJ$6,0),500,1)),0)
+_xlfn.IFNA(SUM((AQ$3&gt;='Gastos com Pessoal'!$E$513:$E$522)*(AQ$3&lt;='Gastos com Pessoal'!$F$513:$F$522)*(IF('Gastos com Pessoal'!$G$513:$G$522&lt;=AQ$3,1,0))*OFFSET('Gastos com Pessoal'!$H$512,1,MATCH(1&amp;$B47,'Gastos com Pessoal'!$I$532:$AJ$532&amp;'Gastos com Pessoal'!$I$512:$AJ$512,0),10,1)),0)
+_xlfn.IFNA(SUM((AQ$3&gt;='Gastos com Pessoal'!$E$513:$E$522)*(AQ$3&lt;='Gastos com Pessoal'!$F$513:$F$522)*(IF('Gastos com Pessoal'!$M$513:$M$522&lt;=AQ$3,1,0))*OFFSET('Gastos com Pessoal'!$H$512,1,MATCH(2&amp;$B47,'Gastos com Pessoal'!$I$532:$AJ$532&amp;'Gastos com Pessoal'!$I$512:$AJ$512,0),10,1)),0)
+_xlfn.IFNA(SUM((AQ$3&gt;='Gastos com Pessoal'!$E$513:$E$522)*(AQ$3&lt;='Gastos com Pessoal'!$F$513:$F$522)*(IF('Gastos com Pessoal'!$S$513:$S$522&lt;=AQ$3,1,0))*OFFSET('Gastos com Pessoal'!$H$512,1,MATCH(3&amp;$B47,'Gastos com Pessoal'!$I$532:$AJ$532&amp;'Gastos com Pessoal'!$I$512:$AJ$512,0),10,1)),0)
+_xlfn.IFNA(SUM((AQ$3&gt;='Gastos com Pessoal'!$E$513:$E$522)*(AQ$3&lt;='Gastos com Pessoal'!$F$513:$F$522)*(IF('Gastos com Pessoal'!$Y$513:$Y$522&lt;=AQ$3,1,0))*OFFSET('Gastos com Pessoal'!$H$512,1,MATCH(4&amp;$B47,'Gastos com Pessoal'!$I$532:$AJ$532&amp;'Gastos com Pessoal'!$I$512:$AJ$512,0),10,1)),0)
+_xlfn.IFNA(SUM((AQ$3&gt;='Gastos com Pessoal'!$E$513:$E$522)*(AQ$3&lt;='Gastos com Pessoal'!$F$513:$F$522)*(IF('Gastos com Pessoal'!$AE$513:$AE$522&lt;=AQ$3,1,0))*OFFSET('Gastos com Pessoal'!$H$512,1,MATCH(5&amp;$B47,'Gastos com Pessoal'!$I$532:$AJ$532&amp;'Gastos com Pessoal'!$I$512:$AJ$512,0),10,1)),0)</f>
        <v>13308.340479999999</v>
      </c>
      <c r="AR47" s="32">
        <f t="array" aca="1" ref="AR47" ca="1">_xlfn.IFNA(SUM((AR$3&gt;='Gastos com Pessoal'!$E$7:$E$506)*(AR$3&lt;='Gastos com Pessoal'!$F$7:$F$506)*OFFSET('Encargos e Benefícios'!$D$5,1,MATCH($B47,'Encargos e Benefícios'!$E$5:$AB$5,0),500,1)),0)
+_xlfn.IFNA(SUM((AR$3&gt;='Gastos com Pessoal'!$E$513:$E$522)*(AR$3&lt;='Gastos com Pessoal'!$F$513:$F$522)*OFFSET('Encargos e Benefícios'!$D$511,1,MATCH($B47,'Encargos e Benefícios'!$E$511:$AB$511,0),10,1)),0)
+_xlfn.IFNA(SUM((AR$3&gt;='Gastos com Pessoal'!$E$7:$E$506)*(AR$3&lt;='Gastos com Pessoal'!$F$7:$F$506)*(IF('Gastos com Pessoal'!$G$7:$G$506&lt;=AR$3,1,0))*OFFSET('Gastos com Pessoal'!$H$6,1,MATCH(1&amp;$B47,'Gastos com Pessoal'!$I$532:$AJ$532&amp;'Gastos com Pessoal'!$I$6:$AJ$6,0),500,1)),0)
+_xlfn.IFNA(SUM((AR$3&gt;='Gastos com Pessoal'!$E$7:$E$506)*(AR$3&lt;='Gastos com Pessoal'!$F$7:$F$506)*(IF('Gastos com Pessoal'!$M$7:$M$506&lt;=AR$3,1,0))*OFFSET('Gastos com Pessoal'!$H$6,1,MATCH(2&amp;$B47,'Gastos com Pessoal'!$I$532:$AJ$532&amp;'Gastos com Pessoal'!$I$6:$AJ$6,0),500,1)),0)
+_xlfn.IFNA(SUM((AR$3&gt;='Gastos com Pessoal'!$E$7:$E$506)*(AR$3&lt;='Gastos com Pessoal'!$F$7:$F$506)*(IF('Gastos com Pessoal'!$S$7:$S$506&lt;=AR$3,1,0))*OFFSET('Gastos com Pessoal'!$H$6,1,MATCH(3&amp;$B47,'Gastos com Pessoal'!$I$532:$AJ$532&amp;'Gastos com Pessoal'!$I$6:$AJ$6,0),500,1)),0)
+_xlfn.IFNA(SUM((AR$3&gt;='Gastos com Pessoal'!$E$7:$E$506)*(AR$3&lt;='Gastos com Pessoal'!$F$7:$F$506)*(IF('Gastos com Pessoal'!$Y$7:$Y$506&lt;=AR$3,1,0))*OFFSET('Gastos com Pessoal'!$H$6,1,MATCH(4&amp;$B47,'Gastos com Pessoal'!$I$532:$AJ$532&amp;'Gastos com Pessoal'!$I$6:$AJ$6,0),500,1)),0)
+_xlfn.IFNA(SUM((AR$3&gt;='Gastos com Pessoal'!$E$7:$E$506)*(AR$3&lt;='Gastos com Pessoal'!$F$7:$F$506)*(IF('Gastos com Pessoal'!$AE$7:$AE$506&lt;=AR$3,1,0))*OFFSET('Gastos com Pessoal'!$H$6,1,MATCH(5&amp;$B47,'Gastos com Pessoal'!$I$532:$AJ$532&amp;'Gastos com Pessoal'!$I$6:$AJ$6,0),500,1)),0)
+_xlfn.IFNA(SUM((AR$3&gt;='Gastos com Pessoal'!$E$513:$E$522)*(AR$3&lt;='Gastos com Pessoal'!$F$513:$F$522)*(IF('Gastos com Pessoal'!$G$513:$G$522&lt;=AR$3,1,0))*OFFSET('Gastos com Pessoal'!$H$512,1,MATCH(1&amp;$B47,'Gastos com Pessoal'!$I$532:$AJ$532&amp;'Gastos com Pessoal'!$I$512:$AJ$512,0),10,1)),0)
+_xlfn.IFNA(SUM((AR$3&gt;='Gastos com Pessoal'!$E$513:$E$522)*(AR$3&lt;='Gastos com Pessoal'!$F$513:$F$522)*(IF('Gastos com Pessoal'!$M$513:$M$522&lt;=AR$3,1,0))*OFFSET('Gastos com Pessoal'!$H$512,1,MATCH(2&amp;$B47,'Gastos com Pessoal'!$I$532:$AJ$532&amp;'Gastos com Pessoal'!$I$512:$AJ$512,0),10,1)),0)
+_xlfn.IFNA(SUM((AR$3&gt;='Gastos com Pessoal'!$E$513:$E$522)*(AR$3&lt;='Gastos com Pessoal'!$F$513:$F$522)*(IF('Gastos com Pessoal'!$S$513:$S$522&lt;=AR$3,1,0))*OFFSET('Gastos com Pessoal'!$H$512,1,MATCH(3&amp;$B47,'Gastos com Pessoal'!$I$532:$AJ$532&amp;'Gastos com Pessoal'!$I$512:$AJ$512,0),10,1)),0)
+_xlfn.IFNA(SUM((AR$3&gt;='Gastos com Pessoal'!$E$513:$E$522)*(AR$3&lt;='Gastos com Pessoal'!$F$513:$F$522)*(IF('Gastos com Pessoal'!$Y$513:$Y$522&lt;=AR$3,1,0))*OFFSET('Gastos com Pessoal'!$H$512,1,MATCH(4&amp;$B47,'Gastos com Pessoal'!$I$532:$AJ$532&amp;'Gastos com Pessoal'!$I$512:$AJ$512,0),10,1)),0)
+_xlfn.IFNA(SUM((AR$3&gt;='Gastos com Pessoal'!$E$513:$E$522)*(AR$3&lt;='Gastos com Pessoal'!$F$513:$F$522)*(IF('Gastos com Pessoal'!$AE$513:$AE$522&lt;=AR$3,1,0))*OFFSET('Gastos com Pessoal'!$H$512,1,MATCH(5&amp;$B47,'Gastos com Pessoal'!$I$532:$AJ$532&amp;'Gastos com Pessoal'!$I$512:$AJ$512,0),10,1)),0)</f>
        <v>13308.340479999999</v>
      </c>
      <c r="AS47" s="32">
        <f t="array" aca="1" ref="AS47" ca="1">_xlfn.IFNA(SUM((AS$3&gt;='Gastos com Pessoal'!$E$7:$E$506)*(AS$3&lt;='Gastos com Pessoal'!$F$7:$F$506)*OFFSET('Encargos e Benefícios'!$D$5,1,MATCH($B47,'Encargos e Benefícios'!$E$5:$AB$5,0),500,1)),0)
+_xlfn.IFNA(SUM((AS$3&gt;='Gastos com Pessoal'!$E$513:$E$522)*(AS$3&lt;='Gastos com Pessoal'!$F$513:$F$522)*OFFSET('Encargos e Benefícios'!$D$511,1,MATCH($B47,'Encargos e Benefícios'!$E$511:$AB$511,0),10,1)),0)
+_xlfn.IFNA(SUM((AS$3&gt;='Gastos com Pessoal'!$E$7:$E$506)*(AS$3&lt;='Gastos com Pessoal'!$F$7:$F$506)*(IF('Gastos com Pessoal'!$G$7:$G$506&lt;=AS$3,1,0))*OFFSET('Gastos com Pessoal'!$H$6,1,MATCH(1&amp;$B47,'Gastos com Pessoal'!$I$532:$AJ$532&amp;'Gastos com Pessoal'!$I$6:$AJ$6,0),500,1)),0)
+_xlfn.IFNA(SUM((AS$3&gt;='Gastos com Pessoal'!$E$7:$E$506)*(AS$3&lt;='Gastos com Pessoal'!$F$7:$F$506)*(IF('Gastos com Pessoal'!$M$7:$M$506&lt;=AS$3,1,0))*OFFSET('Gastos com Pessoal'!$H$6,1,MATCH(2&amp;$B47,'Gastos com Pessoal'!$I$532:$AJ$532&amp;'Gastos com Pessoal'!$I$6:$AJ$6,0),500,1)),0)
+_xlfn.IFNA(SUM((AS$3&gt;='Gastos com Pessoal'!$E$7:$E$506)*(AS$3&lt;='Gastos com Pessoal'!$F$7:$F$506)*(IF('Gastos com Pessoal'!$S$7:$S$506&lt;=AS$3,1,0))*OFFSET('Gastos com Pessoal'!$H$6,1,MATCH(3&amp;$B47,'Gastos com Pessoal'!$I$532:$AJ$532&amp;'Gastos com Pessoal'!$I$6:$AJ$6,0),500,1)),0)
+_xlfn.IFNA(SUM((AS$3&gt;='Gastos com Pessoal'!$E$7:$E$506)*(AS$3&lt;='Gastos com Pessoal'!$F$7:$F$506)*(IF('Gastos com Pessoal'!$Y$7:$Y$506&lt;=AS$3,1,0))*OFFSET('Gastos com Pessoal'!$H$6,1,MATCH(4&amp;$B47,'Gastos com Pessoal'!$I$532:$AJ$532&amp;'Gastos com Pessoal'!$I$6:$AJ$6,0),500,1)),0)
+_xlfn.IFNA(SUM((AS$3&gt;='Gastos com Pessoal'!$E$7:$E$506)*(AS$3&lt;='Gastos com Pessoal'!$F$7:$F$506)*(IF('Gastos com Pessoal'!$AE$7:$AE$506&lt;=AS$3,1,0))*OFFSET('Gastos com Pessoal'!$H$6,1,MATCH(5&amp;$B47,'Gastos com Pessoal'!$I$532:$AJ$532&amp;'Gastos com Pessoal'!$I$6:$AJ$6,0),500,1)),0)
+_xlfn.IFNA(SUM((AS$3&gt;='Gastos com Pessoal'!$E$513:$E$522)*(AS$3&lt;='Gastos com Pessoal'!$F$513:$F$522)*(IF('Gastos com Pessoal'!$G$513:$G$522&lt;=AS$3,1,0))*OFFSET('Gastos com Pessoal'!$H$512,1,MATCH(1&amp;$B47,'Gastos com Pessoal'!$I$532:$AJ$532&amp;'Gastos com Pessoal'!$I$512:$AJ$512,0),10,1)),0)
+_xlfn.IFNA(SUM((AS$3&gt;='Gastos com Pessoal'!$E$513:$E$522)*(AS$3&lt;='Gastos com Pessoal'!$F$513:$F$522)*(IF('Gastos com Pessoal'!$M$513:$M$522&lt;=AS$3,1,0))*OFFSET('Gastos com Pessoal'!$H$512,1,MATCH(2&amp;$B47,'Gastos com Pessoal'!$I$532:$AJ$532&amp;'Gastos com Pessoal'!$I$512:$AJ$512,0),10,1)),0)
+_xlfn.IFNA(SUM((AS$3&gt;='Gastos com Pessoal'!$E$513:$E$522)*(AS$3&lt;='Gastos com Pessoal'!$F$513:$F$522)*(IF('Gastos com Pessoal'!$S$513:$S$522&lt;=AS$3,1,0))*OFFSET('Gastos com Pessoal'!$H$512,1,MATCH(3&amp;$B47,'Gastos com Pessoal'!$I$532:$AJ$532&amp;'Gastos com Pessoal'!$I$512:$AJ$512,0),10,1)),0)
+_xlfn.IFNA(SUM((AS$3&gt;='Gastos com Pessoal'!$E$513:$E$522)*(AS$3&lt;='Gastos com Pessoal'!$F$513:$F$522)*(IF('Gastos com Pessoal'!$Y$513:$Y$522&lt;=AS$3,1,0))*OFFSET('Gastos com Pessoal'!$H$512,1,MATCH(4&amp;$B47,'Gastos com Pessoal'!$I$532:$AJ$532&amp;'Gastos com Pessoal'!$I$512:$AJ$512,0),10,1)),0)
+_xlfn.IFNA(SUM((AS$3&gt;='Gastos com Pessoal'!$E$513:$E$522)*(AS$3&lt;='Gastos com Pessoal'!$F$513:$F$522)*(IF('Gastos com Pessoal'!$AE$513:$AE$522&lt;=AS$3,1,0))*OFFSET('Gastos com Pessoal'!$H$512,1,MATCH(5&amp;$B47,'Gastos com Pessoal'!$I$532:$AJ$532&amp;'Gastos com Pessoal'!$I$512:$AJ$512,0),10,1)),0)</f>
        <v>13308.340479999999</v>
      </c>
      <c r="AT47" s="32">
        <f t="array" aca="1" ref="AT47" ca="1">_xlfn.IFNA(SUM((AT$3&gt;='Gastos com Pessoal'!$E$7:$E$506)*(AT$3&lt;='Gastos com Pessoal'!$F$7:$F$506)*OFFSET('Encargos e Benefícios'!$D$5,1,MATCH($B47,'Encargos e Benefícios'!$E$5:$AB$5,0),500,1)),0)
+_xlfn.IFNA(SUM((AT$3&gt;='Gastos com Pessoal'!$E$513:$E$522)*(AT$3&lt;='Gastos com Pessoal'!$F$513:$F$522)*OFFSET('Encargos e Benefícios'!$D$511,1,MATCH($B47,'Encargos e Benefícios'!$E$511:$AB$511,0),10,1)),0)
+_xlfn.IFNA(SUM((AT$3&gt;='Gastos com Pessoal'!$E$7:$E$506)*(AT$3&lt;='Gastos com Pessoal'!$F$7:$F$506)*(IF('Gastos com Pessoal'!$G$7:$G$506&lt;=AT$3,1,0))*OFFSET('Gastos com Pessoal'!$H$6,1,MATCH(1&amp;$B47,'Gastos com Pessoal'!$I$532:$AJ$532&amp;'Gastos com Pessoal'!$I$6:$AJ$6,0),500,1)),0)
+_xlfn.IFNA(SUM((AT$3&gt;='Gastos com Pessoal'!$E$7:$E$506)*(AT$3&lt;='Gastos com Pessoal'!$F$7:$F$506)*(IF('Gastos com Pessoal'!$M$7:$M$506&lt;=AT$3,1,0))*OFFSET('Gastos com Pessoal'!$H$6,1,MATCH(2&amp;$B47,'Gastos com Pessoal'!$I$532:$AJ$532&amp;'Gastos com Pessoal'!$I$6:$AJ$6,0),500,1)),0)
+_xlfn.IFNA(SUM((AT$3&gt;='Gastos com Pessoal'!$E$7:$E$506)*(AT$3&lt;='Gastos com Pessoal'!$F$7:$F$506)*(IF('Gastos com Pessoal'!$S$7:$S$506&lt;=AT$3,1,0))*OFFSET('Gastos com Pessoal'!$H$6,1,MATCH(3&amp;$B47,'Gastos com Pessoal'!$I$532:$AJ$532&amp;'Gastos com Pessoal'!$I$6:$AJ$6,0),500,1)),0)
+_xlfn.IFNA(SUM((AT$3&gt;='Gastos com Pessoal'!$E$7:$E$506)*(AT$3&lt;='Gastos com Pessoal'!$F$7:$F$506)*(IF('Gastos com Pessoal'!$Y$7:$Y$506&lt;=AT$3,1,0))*OFFSET('Gastos com Pessoal'!$H$6,1,MATCH(4&amp;$B47,'Gastos com Pessoal'!$I$532:$AJ$532&amp;'Gastos com Pessoal'!$I$6:$AJ$6,0),500,1)),0)
+_xlfn.IFNA(SUM((AT$3&gt;='Gastos com Pessoal'!$E$7:$E$506)*(AT$3&lt;='Gastos com Pessoal'!$F$7:$F$506)*(IF('Gastos com Pessoal'!$AE$7:$AE$506&lt;=AT$3,1,0))*OFFSET('Gastos com Pessoal'!$H$6,1,MATCH(5&amp;$B47,'Gastos com Pessoal'!$I$532:$AJ$532&amp;'Gastos com Pessoal'!$I$6:$AJ$6,0),500,1)),0)
+_xlfn.IFNA(SUM((AT$3&gt;='Gastos com Pessoal'!$E$513:$E$522)*(AT$3&lt;='Gastos com Pessoal'!$F$513:$F$522)*(IF('Gastos com Pessoal'!$G$513:$G$522&lt;=AT$3,1,0))*OFFSET('Gastos com Pessoal'!$H$512,1,MATCH(1&amp;$B47,'Gastos com Pessoal'!$I$532:$AJ$532&amp;'Gastos com Pessoal'!$I$512:$AJ$512,0),10,1)),0)
+_xlfn.IFNA(SUM((AT$3&gt;='Gastos com Pessoal'!$E$513:$E$522)*(AT$3&lt;='Gastos com Pessoal'!$F$513:$F$522)*(IF('Gastos com Pessoal'!$M$513:$M$522&lt;=AT$3,1,0))*OFFSET('Gastos com Pessoal'!$H$512,1,MATCH(2&amp;$B47,'Gastos com Pessoal'!$I$532:$AJ$532&amp;'Gastos com Pessoal'!$I$512:$AJ$512,0),10,1)),0)
+_xlfn.IFNA(SUM((AT$3&gt;='Gastos com Pessoal'!$E$513:$E$522)*(AT$3&lt;='Gastos com Pessoal'!$F$513:$F$522)*(IF('Gastos com Pessoal'!$S$513:$S$522&lt;=AT$3,1,0))*OFFSET('Gastos com Pessoal'!$H$512,1,MATCH(3&amp;$B47,'Gastos com Pessoal'!$I$532:$AJ$532&amp;'Gastos com Pessoal'!$I$512:$AJ$512,0),10,1)),0)
+_xlfn.IFNA(SUM((AT$3&gt;='Gastos com Pessoal'!$E$513:$E$522)*(AT$3&lt;='Gastos com Pessoal'!$F$513:$F$522)*(IF('Gastos com Pessoal'!$Y$513:$Y$522&lt;=AT$3,1,0))*OFFSET('Gastos com Pessoal'!$H$512,1,MATCH(4&amp;$B47,'Gastos com Pessoal'!$I$532:$AJ$532&amp;'Gastos com Pessoal'!$I$512:$AJ$512,0),10,1)),0)
+_xlfn.IFNA(SUM((AT$3&gt;='Gastos com Pessoal'!$E$513:$E$522)*(AT$3&lt;='Gastos com Pessoal'!$F$513:$F$522)*(IF('Gastos com Pessoal'!$AE$513:$AE$522&lt;=AT$3,1,0))*OFFSET('Gastos com Pessoal'!$H$512,1,MATCH(5&amp;$B47,'Gastos com Pessoal'!$I$532:$AJ$532&amp;'Gastos com Pessoal'!$I$512:$AJ$512,0),10,1)),0)</f>
        <v>13308.340479999999</v>
      </c>
      <c r="AU47" s="32">
        <f t="array" aca="1" ref="AU47" ca="1">_xlfn.IFNA(SUM((AU$3&gt;='Gastos com Pessoal'!$E$7:$E$506)*(AU$3&lt;='Gastos com Pessoal'!$F$7:$F$506)*OFFSET('Encargos e Benefícios'!$D$5,1,MATCH($B47,'Encargos e Benefícios'!$E$5:$AB$5,0),500,1)),0)
+_xlfn.IFNA(SUM((AU$3&gt;='Gastos com Pessoal'!$E$513:$E$522)*(AU$3&lt;='Gastos com Pessoal'!$F$513:$F$522)*OFFSET('Encargos e Benefícios'!$D$511,1,MATCH($B47,'Encargos e Benefícios'!$E$511:$AB$511,0),10,1)),0)
+_xlfn.IFNA(SUM((AU$3&gt;='Gastos com Pessoal'!$E$7:$E$506)*(AU$3&lt;='Gastos com Pessoal'!$F$7:$F$506)*(IF('Gastos com Pessoal'!$G$7:$G$506&lt;=AU$3,1,0))*OFFSET('Gastos com Pessoal'!$H$6,1,MATCH(1&amp;$B47,'Gastos com Pessoal'!$I$532:$AJ$532&amp;'Gastos com Pessoal'!$I$6:$AJ$6,0),500,1)),0)
+_xlfn.IFNA(SUM((AU$3&gt;='Gastos com Pessoal'!$E$7:$E$506)*(AU$3&lt;='Gastos com Pessoal'!$F$7:$F$506)*(IF('Gastos com Pessoal'!$M$7:$M$506&lt;=AU$3,1,0))*OFFSET('Gastos com Pessoal'!$H$6,1,MATCH(2&amp;$B47,'Gastos com Pessoal'!$I$532:$AJ$532&amp;'Gastos com Pessoal'!$I$6:$AJ$6,0),500,1)),0)
+_xlfn.IFNA(SUM((AU$3&gt;='Gastos com Pessoal'!$E$7:$E$506)*(AU$3&lt;='Gastos com Pessoal'!$F$7:$F$506)*(IF('Gastos com Pessoal'!$S$7:$S$506&lt;=AU$3,1,0))*OFFSET('Gastos com Pessoal'!$H$6,1,MATCH(3&amp;$B47,'Gastos com Pessoal'!$I$532:$AJ$532&amp;'Gastos com Pessoal'!$I$6:$AJ$6,0),500,1)),0)
+_xlfn.IFNA(SUM((AU$3&gt;='Gastos com Pessoal'!$E$7:$E$506)*(AU$3&lt;='Gastos com Pessoal'!$F$7:$F$506)*(IF('Gastos com Pessoal'!$Y$7:$Y$506&lt;=AU$3,1,0))*OFFSET('Gastos com Pessoal'!$H$6,1,MATCH(4&amp;$B47,'Gastos com Pessoal'!$I$532:$AJ$532&amp;'Gastos com Pessoal'!$I$6:$AJ$6,0),500,1)),0)
+_xlfn.IFNA(SUM((AU$3&gt;='Gastos com Pessoal'!$E$7:$E$506)*(AU$3&lt;='Gastos com Pessoal'!$F$7:$F$506)*(IF('Gastos com Pessoal'!$AE$7:$AE$506&lt;=AU$3,1,0))*OFFSET('Gastos com Pessoal'!$H$6,1,MATCH(5&amp;$B47,'Gastos com Pessoal'!$I$532:$AJ$532&amp;'Gastos com Pessoal'!$I$6:$AJ$6,0),500,1)),0)
+_xlfn.IFNA(SUM((AU$3&gt;='Gastos com Pessoal'!$E$513:$E$522)*(AU$3&lt;='Gastos com Pessoal'!$F$513:$F$522)*(IF('Gastos com Pessoal'!$G$513:$G$522&lt;=AU$3,1,0))*OFFSET('Gastos com Pessoal'!$H$512,1,MATCH(1&amp;$B47,'Gastos com Pessoal'!$I$532:$AJ$532&amp;'Gastos com Pessoal'!$I$512:$AJ$512,0),10,1)),0)
+_xlfn.IFNA(SUM((AU$3&gt;='Gastos com Pessoal'!$E$513:$E$522)*(AU$3&lt;='Gastos com Pessoal'!$F$513:$F$522)*(IF('Gastos com Pessoal'!$M$513:$M$522&lt;=AU$3,1,0))*OFFSET('Gastos com Pessoal'!$H$512,1,MATCH(2&amp;$B47,'Gastos com Pessoal'!$I$532:$AJ$532&amp;'Gastos com Pessoal'!$I$512:$AJ$512,0),10,1)),0)
+_xlfn.IFNA(SUM((AU$3&gt;='Gastos com Pessoal'!$E$513:$E$522)*(AU$3&lt;='Gastos com Pessoal'!$F$513:$F$522)*(IF('Gastos com Pessoal'!$S$513:$S$522&lt;=AU$3,1,0))*OFFSET('Gastos com Pessoal'!$H$512,1,MATCH(3&amp;$B47,'Gastos com Pessoal'!$I$532:$AJ$532&amp;'Gastos com Pessoal'!$I$512:$AJ$512,0),10,1)),0)
+_xlfn.IFNA(SUM((AU$3&gt;='Gastos com Pessoal'!$E$513:$E$522)*(AU$3&lt;='Gastos com Pessoal'!$F$513:$F$522)*(IF('Gastos com Pessoal'!$Y$513:$Y$522&lt;=AU$3,1,0))*OFFSET('Gastos com Pessoal'!$H$512,1,MATCH(4&amp;$B47,'Gastos com Pessoal'!$I$532:$AJ$532&amp;'Gastos com Pessoal'!$I$512:$AJ$512,0),10,1)),0)
+_xlfn.IFNA(SUM((AU$3&gt;='Gastos com Pessoal'!$E$513:$E$522)*(AU$3&lt;='Gastos com Pessoal'!$F$513:$F$522)*(IF('Gastos com Pessoal'!$AE$513:$AE$522&lt;=AU$3,1,0))*OFFSET('Gastos com Pessoal'!$H$512,1,MATCH(5&amp;$B47,'Gastos com Pessoal'!$I$532:$AJ$532&amp;'Gastos com Pessoal'!$I$512:$AJ$512,0),10,1)),0)</f>
        <v>13308.340479999999</v>
      </c>
      <c r="AV47" s="32">
        <f t="array" aca="1" ref="AV47" ca="1">_xlfn.IFNA(SUM((AV$3&gt;='Gastos com Pessoal'!$E$7:$E$506)*(AV$3&lt;='Gastos com Pessoal'!$F$7:$F$506)*OFFSET('Encargos e Benefícios'!$D$5,1,MATCH($B47,'Encargos e Benefícios'!$E$5:$AB$5,0),500,1)),0)
+_xlfn.IFNA(SUM((AV$3&gt;='Gastos com Pessoal'!$E$513:$E$522)*(AV$3&lt;='Gastos com Pessoal'!$F$513:$F$522)*OFFSET('Encargos e Benefícios'!$D$511,1,MATCH($B47,'Encargos e Benefícios'!$E$511:$AB$511,0),10,1)),0)
+_xlfn.IFNA(SUM((AV$3&gt;='Gastos com Pessoal'!$E$7:$E$506)*(AV$3&lt;='Gastos com Pessoal'!$F$7:$F$506)*(IF('Gastos com Pessoal'!$G$7:$G$506&lt;=AV$3,1,0))*OFFSET('Gastos com Pessoal'!$H$6,1,MATCH(1&amp;$B47,'Gastos com Pessoal'!$I$532:$AJ$532&amp;'Gastos com Pessoal'!$I$6:$AJ$6,0),500,1)),0)
+_xlfn.IFNA(SUM((AV$3&gt;='Gastos com Pessoal'!$E$7:$E$506)*(AV$3&lt;='Gastos com Pessoal'!$F$7:$F$506)*(IF('Gastos com Pessoal'!$M$7:$M$506&lt;=AV$3,1,0))*OFFSET('Gastos com Pessoal'!$H$6,1,MATCH(2&amp;$B47,'Gastos com Pessoal'!$I$532:$AJ$532&amp;'Gastos com Pessoal'!$I$6:$AJ$6,0),500,1)),0)
+_xlfn.IFNA(SUM((AV$3&gt;='Gastos com Pessoal'!$E$7:$E$506)*(AV$3&lt;='Gastos com Pessoal'!$F$7:$F$506)*(IF('Gastos com Pessoal'!$S$7:$S$506&lt;=AV$3,1,0))*OFFSET('Gastos com Pessoal'!$H$6,1,MATCH(3&amp;$B47,'Gastos com Pessoal'!$I$532:$AJ$532&amp;'Gastos com Pessoal'!$I$6:$AJ$6,0),500,1)),0)
+_xlfn.IFNA(SUM((AV$3&gt;='Gastos com Pessoal'!$E$7:$E$506)*(AV$3&lt;='Gastos com Pessoal'!$F$7:$F$506)*(IF('Gastos com Pessoal'!$Y$7:$Y$506&lt;=AV$3,1,0))*OFFSET('Gastos com Pessoal'!$H$6,1,MATCH(4&amp;$B47,'Gastos com Pessoal'!$I$532:$AJ$532&amp;'Gastos com Pessoal'!$I$6:$AJ$6,0),500,1)),0)
+_xlfn.IFNA(SUM((AV$3&gt;='Gastos com Pessoal'!$E$7:$E$506)*(AV$3&lt;='Gastos com Pessoal'!$F$7:$F$506)*(IF('Gastos com Pessoal'!$AE$7:$AE$506&lt;=AV$3,1,0))*OFFSET('Gastos com Pessoal'!$H$6,1,MATCH(5&amp;$B47,'Gastos com Pessoal'!$I$532:$AJ$532&amp;'Gastos com Pessoal'!$I$6:$AJ$6,0),500,1)),0)
+_xlfn.IFNA(SUM((AV$3&gt;='Gastos com Pessoal'!$E$513:$E$522)*(AV$3&lt;='Gastos com Pessoal'!$F$513:$F$522)*(IF('Gastos com Pessoal'!$G$513:$G$522&lt;=AV$3,1,0))*OFFSET('Gastos com Pessoal'!$H$512,1,MATCH(1&amp;$B47,'Gastos com Pessoal'!$I$532:$AJ$532&amp;'Gastos com Pessoal'!$I$512:$AJ$512,0),10,1)),0)
+_xlfn.IFNA(SUM((AV$3&gt;='Gastos com Pessoal'!$E$513:$E$522)*(AV$3&lt;='Gastos com Pessoal'!$F$513:$F$522)*(IF('Gastos com Pessoal'!$M$513:$M$522&lt;=AV$3,1,0))*OFFSET('Gastos com Pessoal'!$H$512,1,MATCH(2&amp;$B47,'Gastos com Pessoal'!$I$532:$AJ$532&amp;'Gastos com Pessoal'!$I$512:$AJ$512,0),10,1)),0)
+_xlfn.IFNA(SUM((AV$3&gt;='Gastos com Pessoal'!$E$513:$E$522)*(AV$3&lt;='Gastos com Pessoal'!$F$513:$F$522)*(IF('Gastos com Pessoal'!$S$513:$S$522&lt;=AV$3,1,0))*OFFSET('Gastos com Pessoal'!$H$512,1,MATCH(3&amp;$B47,'Gastos com Pessoal'!$I$532:$AJ$532&amp;'Gastos com Pessoal'!$I$512:$AJ$512,0),10,1)),0)
+_xlfn.IFNA(SUM((AV$3&gt;='Gastos com Pessoal'!$E$513:$E$522)*(AV$3&lt;='Gastos com Pessoal'!$F$513:$F$522)*(IF('Gastos com Pessoal'!$Y$513:$Y$522&lt;=AV$3,1,0))*OFFSET('Gastos com Pessoal'!$H$512,1,MATCH(4&amp;$B47,'Gastos com Pessoal'!$I$532:$AJ$532&amp;'Gastos com Pessoal'!$I$512:$AJ$512,0),10,1)),0)
+_xlfn.IFNA(SUM((AV$3&gt;='Gastos com Pessoal'!$E$513:$E$522)*(AV$3&lt;='Gastos com Pessoal'!$F$513:$F$522)*(IF('Gastos com Pessoal'!$AE$513:$AE$522&lt;=AV$3,1,0))*OFFSET('Gastos com Pessoal'!$H$512,1,MATCH(5&amp;$B47,'Gastos com Pessoal'!$I$532:$AJ$532&amp;'Gastos com Pessoal'!$I$512:$AJ$512,0),10,1)),0)</f>
        <v>13308.340479999999</v>
      </c>
      <c r="AW47" s="32">
        <f t="array" aca="1" ref="AW47" ca="1">_xlfn.IFNA(SUM((AW$3&gt;='Gastos com Pessoal'!$E$7:$E$506)*(AW$3&lt;='Gastos com Pessoal'!$F$7:$F$506)*OFFSET('Encargos e Benefícios'!$D$5,1,MATCH($B47,'Encargos e Benefícios'!$E$5:$AB$5,0),500,1)),0)
+_xlfn.IFNA(SUM((AW$3&gt;='Gastos com Pessoal'!$E$513:$E$522)*(AW$3&lt;='Gastos com Pessoal'!$F$513:$F$522)*OFFSET('Encargos e Benefícios'!$D$511,1,MATCH($B47,'Encargos e Benefícios'!$E$511:$AB$511,0),10,1)),0)
+_xlfn.IFNA(SUM((AW$3&gt;='Gastos com Pessoal'!$E$7:$E$506)*(AW$3&lt;='Gastos com Pessoal'!$F$7:$F$506)*(IF('Gastos com Pessoal'!$G$7:$G$506&lt;=AW$3,1,0))*OFFSET('Gastos com Pessoal'!$H$6,1,MATCH(1&amp;$B47,'Gastos com Pessoal'!$I$532:$AJ$532&amp;'Gastos com Pessoal'!$I$6:$AJ$6,0),500,1)),0)
+_xlfn.IFNA(SUM((AW$3&gt;='Gastos com Pessoal'!$E$7:$E$506)*(AW$3&lt;='Gastos com Pessoal'!$F$7:$F$506)*(IF('Gastos com Pessoal'!$M$7:$M$506&lt;=AW$3,1,0))*OFFSET('Gastos com Pessoal'!$H$6,1,MATCH(2&amp;$B47,'Gastos com Pessoal'!$I$532:$AJ$532&amp;'Gastos com Pessoal'!$I$6:$AJ$6,0),500,1)),0)
+_xlfn.IFNA(SUM((AW$3&gt;='Gastos com Pessoal'!$E$7:$E$506)*(AW$3&lt;='Gastos com Pessoal'!$F$7:$F$506)*(IF('Gastos com Pessoal'!$S$7:$S$506&lt;=AW$3,1,0))*OFFSET('Gastos com Pessoal'!$H$6,1,MATCH(3&amp;$B47,'Gastos com Pessoal'!$I$532:$AJ$532&amp;'Gastos com Pessoal'!$I$6:$AJ$6,0),500,1)),0)
+_xlfn.IFNA(SUM((AW$3&gt;='Gastos com Pessoal'!$E$7:$E$506)*(AW$3&lt;='Gastos com Pessoal'!$F$7:$F$506)*(IF('Gastos com Pessoal'!$Y$7:$Y$506&lt;=AW$3,1,0))*OFFSET('Gastos com Pessoal'!$H$6,1,MATCH(4&amp;$B47,'Gastos com Pessoal'!$I$532:$AJ$532&amp;'Gastos com Pessoal'!$I$6:$AJ$6,0),500,1)),0)
+_xlfn.IFNA(SUM((AW$3&gt;='Gastos com Pessoal'!$E$7:$E$506)*(AW$3&lt;='Gastos com Pessoal'!$F$7:$F$506)*(IF('Gastos com Pessoal'!$AE$7:$AE$506&lt;=AW$3,1,0))*OFFSET('Gastos com Pessoal'!$H$6,1,MATCH(5&amp;$B47,'Gastos com Pessoal'!$I$532:$AJ$532&amp;'Gastos com Pessoal'!$I$6:$AJ$6,0),500,1)),0)
+_xlfn.IFNA(SUM((AW$3&gt;='Gastos com Pessoal'!$E$513:$E$522)*(AW$3&lt;='Gastos com Pessoal'!$F$513:$F$522)*(IF('Gastos com Pessoal'!$G$513:$G$522&lt;=AW$3,1,0))*OFFSET('Gastos com Pessoal'!$H$512,1,MATCH(1&amp;$B47,'Gastos com Pessoal'!$I$532:$AJ$532&amp;'Gastos com Pessoal'!$I$512:$AJ$512,0),10,1)),0)
+_xlfn.IFNA(SUM((AW$3&gt;='Gastos com Pessoal'!$E$513:$E$522)*(AW$3&lt;='Gastos com Pessoal'!$F$513:$F$522)*(IF('Gastos com Pessoal'!$M$513:$M$522&lt;=AW$3,1,0))*OFFSET('Gastos com Pessoal'!$H$512,1,MATCH(2&amp;$B47,'Gastos com Pessoal'!$I$532:$AJ$532&amp;'Gastos com Pessoal'!$I$512:$AJ$512,0),10,1)),0)
+_xlfn.IFNA(SUM((AW$3&gt;='Gastos com Pessoal'!$E$513:$E$522)*(AW$3&lt;='Gastos com Pessoal'!$F$513:$F$522)*(IF('Gastos com Pessoal'!$S$513:$S$522&lt;=AW$3,1,0))*OFFSET('Gastos com Pessoal'!$H$512,1,MATCH(3&amp;$B47,'Gastos com Pessoal'!$I$532:$AJ$532&amp;'Gastos com Pessoal'!$I$512:$AJ$512,0),10,1)),0)
+_xlfn.IFNA(SUM((AW$3&gt;='Gastos com Pessoal'!$E$513:$E$522)*(AW$3&lt;='Gastos com Pessoal'!$F$513:$F$522)*(IF('Gastos com Pessoal'!$Y$513:$Y$522&lt;=AW$3,1,0))*OFFSET('Gastos com Pessoal'!$H$512,1,MATCH(4&amp;$B47,'Gastos com Pessoal'!$I$532:$AJ$532&amp;'Gastos com Pessoal'!$I$512:$AJ$512,0),10,1)),0)
+_xlfn.IFNA(SUM((AW$3&gt;='Gastos com Pessoal'!$E$513:$E$522)*(AW$3&lt;='Gastos com Pessoal'!$F$513:$F$522)*(IF('Gastos com Pessoal'!$AE$513:$AE$522&lt;=AW$3,1,0))*OFFSET('Gastos com Pessoal'!$H$512,1,MATCH(5&amp;$B47,'Gastos com Pessoal'!$I$532:$AJ$532&amp;'Gastos com Pessoal'!$I$512:$AJ$512,0),10,1)),0)</f>
        <v>13308.340479999999</v>
      </c>
      <c r="AX47" s="32">
        <f t="array" aca="1" ref="AX47" ca="1">_xlfn.IFNA(SUM((AX$3&gt;='Gastos com Pessoal'!$E$7:$E$506)*(AX$3&lt;='Gastos com Pessoal'!$F$7:$F$506)*OFFSET('Encargos e Benefícios'!$D$5,1,MATCH($B47,'Encargos e Benefícios'!$E$5:$AB$5,0),500,1)),0)
+_xlfn.IFNA(SUM((AX$3&gt;='Gastos com Pessoal'!$E$513:$E$522)*(AX$3&lt;='Gastos com Pessoal'!$F$513:$F$522)*OFFSET('Encargos e Benefícios'!$D$511,1,MATCH($B47,'Encargos e Benefícios'!$E$511:$AB$511,0),10,1)),0)
+_xlfn.IFNA(SUM((AX$3&gt;='Gastos com Pessoal'!$E$7:$E$506)*(AX$3&lt;='Gastos com Pessoal'!$F$7:$F$506)*(IF('Gastos com Pessoal'!$G$7:$G$506&lt;=AX$3,1,0))*OFFSET('Gastos com Pessoal'!$H$6,1,MATCH(1&amp;$B47,'Gastos com Pessoal'!$I$532:$AJ$532&amp;'Gastos com Pessoal'!$I$6:$AJ$6,0),500,1)),0)
+_xlfn.IFNA(SUM((AX$3&gt;='Gastos com Pessoal'!$E$7:$E$506)*(AX$3&lt;='Gastos com Pessoal'!$F$7:$F$506)*(IF('Gastos com Pessoal'!$M$7:$M$506&lt;=AX$3,1,0))*OFFSET('Gastos com Pessoal'!$H$6,1,MATCH(2&amp;$B47,'Gastos com Pessoal'!$I$532:$AJ$532&amp;'Gastos com Pessoal'!$I$6:$AJ$6,0),500,1)),0)
+_xlfn.IFNA(SUM((AX$3&gt;='Gastos com Pessoal'!$E$7:$E$506)*(AX$3&lt;='Gastos com Pessoal'!$F$7:$F$506)*(IF('Gastos com Pessoal'!$S$7:$S$506&lt;=AX$3,1,0))*OFFSET('Gastos com Pessoal'!$H$6,1,MATCH(3&amp;$B47,'Gastos com Pessoal'!$I$532:$AJ$532&amp;'Gastos com Pessoal'!$I$6:$AJ$6,0),500,1)),0)
+_xlfn.IFNA(SUM((AX$3&gt;='Gastos com Pessoal'!$E$7:$E$506)*(AX$3&lt;='Gastos com Pessoal'!$F$7:$F$506)*(IF('Gastos com Pessoal'!$Y$7:$Y$506&lt;=AX$3,1,0))*OFFSET('Gastos com Pessoal'!$H$6,1,MATCH(4&amp;$B47,'Gastos com Pessoal'!$I$532:$AJ$532&amp;'Gastos com Pessoal'!$I$6:$AJ$6,0),500,1)),0)
+_xlfn.IFNA(SUM((AX$3&gt;='Gastos com Pessoal'!$E$7:$E$506)*(AX$3&lt;='Gastos com Pessoal'!$F$7:$F$506)*(IF('Gastos com Pessoal'!$AE$7:$AE$506&lt;=AX$3,1,0))*OFFSET('Gastos com Pessoal'!$H$6,1,MATCH(5&amp;$B47,'Gastos com Pessoal'!$I$532:$AJ$532&amp;'Gastos com Pessoal'!$I$6:$AJ$6,0),500,1)),0)
+_xlfn.IFNA(SUM((AX$3&gt;='Gastos com Pessoal'!$E$513:$E$522)*(AX$3&lt;='Gastos com Pessoal'!$F$513:$F$522)*(IF('Gastos com Pessoal'!$G$513:$G$522&lt;=AX$3,1,0))*OFFSET('Gastos com Pessoal'!$H$512,1,MATCH(1&amp;$B47,'Gastos com Pessoal'!$I$532:$AJ$532&amp;'Gastos com Pessoal'!$I$512:$AJ$512,0),10,1)),0)
+_xlfn.IFNA(SUM((AX$3&gt;='Gastos com Pessoal'!$E$513:$E$522)*(AX$3&lt;='Gastos com Pessoal'!$F$513:$F$522)*(IF('Gastos com Pessoal'!$M$513:$M$522&lt;=AX$3,1,0))*OFFSET('Gastos com Pessoal'!$H$512,1,MATCH(2&amp;$B47,'Gastos com Pessoal'!$I$532:$AJ$532&amp;'Gastos com Pessoal'!$I$512:$AJ$512,0),10,1)),0)
+_xlfn.IFNA(SUM((AX$3&gt;='Gastos com Pessoal'!$E$513:$E$522)*(AX$3&lt;='Gastos com Pessoal'!$F$513:$F$522)*(IF('Gastos com Pessoal'!$S$513:$S$522&lt;=AX$3,1,0))*OFFSET('Gastos com Pessoal'!$H$512,1,MATCH(3&amp;$B47,'Gastos com Pessoal'!$I$532:$AJ$532&amp;'Gastos com Pessoal'!$I$512:$AJ$512,0),10,1)),0)
+_xlfn.IFNA(SUM((AX$3&gt;='Gastos com Pessoal'!$E$513:$E$522)*(AX$3&lt;='Gastos com Pessoal'!$F$513:$F$522)*(IF('Gastos com Pessoal'!$Y$513:$Y$522&lt;=AX$3,1,0))*OFFSET('Gastos com Pessoal'!$H$512,1,MATCH(4&amp;$B47,'Gastos com Pessoal'!$I$532:$AJ$532&amp;'Gastos com Pessoal'!$I$512:$AJ$512,0),10,1)),0)
+_xlfn.IFNA(SUM((AX$3&gt;='Gastos com Pessoal'!$E$513:$E$522)*(AX$3&lt;='Gastos com Pessoal'!$F$513:$F$522)*(IF('Gastos com Pessoal'!$AE$513:$AE$522&lt;=AX$3,1,0))*OFFSET('Gastos com Pessoal'!$H$512,1,MATCH(5&amp;$B47,'Gastos com Pessoal'!$I$532:$AJ$532&amp;'Gastos com Pessoal'!$I$512:$AJ$512,0),10,1)),0)</f>
        <v>15253.470519999999</v>
      </c>
      <c r="AY47" s="32">
        <f t="array" aca="1" ref="AY47" ca="1">_xlfn.IFNA(SUM((AY$3&gt;='Gastos com Pessoal'!$E$7:$E$506)*(AY$3&lt;='Gastos com Pessoal'!$F$7:$F$506)*OFFSET('Encargos e Benefícios'!$D$5,1,MATCH($B47,'Encargos e Benefícios'!$E$5:$AB$5,0),500,1)),0)
+_xlfn.IFNA(SUM((AY$3&gt;='Gastos com Pessoal'!$E$513:$E$522)*(AY$3&lt;='Gastos com Pessoal'!$F$513:$F$522)*OFFSET('Encargos e Benefícios'!$D$511,1,MATCH($B47,'Encargos e Benefícios'!$E$511:$AB$511,0),10,1)),0)
+_xlfn.IFNA(SUM((AY$3&gt;='Gastos com Pessoal'!$E$7:$E$506)*(AY$3&lt;='Gastos com Pessoal'!$F$7:$F$506)*(IF('Gastos com Pessoal'!$G$7:$G$506&lt;=AY$3,1,0))*OFFSET('Gastos com Pessoal'!$H$6,1,MATCH(1&amp;$B47,'Gastos com Pessoal'!$I$532:$AJ$532&amp;'Gastos com Pessoal'!$I$6:$AJ$6,0),500,1)),0)
+_xlfn.IFNA(SUM((AY$3&gt;='Gastos com Pessoal'!$E$7:$E$506)*(AY$3&lt;='Gastos com Pessoal'!$F$7:$F$506)*(IF('Gastos com Pessoal'!$M$7:$M$506&lt;=AY$3,1,0))*OFFSET('Gastos com Pessoal'!$H$6,1,MATCH(2&amp;$B47,'Gastos com Pessoal'!$I$532:$AJ$532&amp;'Gastos com Pessoal'!$I$6:$AJ$6,0),500,1)),0)
+_xlfn.IFNA(SUM((AY$3&gt;='Gastos com Pessoal'!$E$7:$E$506)*(AY$3&lt;='Gastos com Pessoal'!$F$7:$F$506)*(IF('Gastos com Pessoal'!$S$7:$S$506&lt;=AY$3,1,0))*OFFSET('Gastos com Pessoal'!$H$6,1,MATCH(3&amp;$B47,'Gastos com Pessoal'!$I$532:$AJ$532&amp;'Gastos com Pessoal'!$I$6:$AJ$6,0),500,1)),0)
+_xlfn.IFNA(SUM((AY$3&gt;='Gastos com Pessoal'!$E$7:$E$506)*(AY$3&lt;='Gastos com Pessoal'!$F$7:$F$506)*(IF('Gastos com Pessoal'!$Y$7:$Y$506&lt;=AY$3,1,0))*OFFSET('Gastos com Pessoal'!$H$6,1,MATCH(4&amp;$B47,'Gastos com Pessoal'!$I$532:$AJ$532&amp;'Gastos com Pessoal'!$I$6:$AJ$6,0),500,1)),0)
+_xlfn.IFNA(SUM((AY$3&gt;='Gastos com Pessoal'!$E$7:$E$506)*(AY$3&lt;='Gastos com Pessoal'!$F$7:$F$506)*(IF('Gastos com Pessoal'!$AE$7:$AE$506&lt;=AY$3,1,0))*OFFSET('Gastos com Pessoal'!$H$6,1,MATCH(5&amp;$B47,'Gastos com Pessoal'!$I$532:$AJ$532&amp;'Gastos com Pessoal'!$I$6:$AJ$6,0),500,1)),0)
+_xlfn.IFNA(SUM((AY$3&gt;='Gastos com Pessoal'!$E$513:$E$522)*(AY$3&lt;='Gastos com Pessoal'!$F$513:$F$522)*(IF('Gastos com Pessoal'!$G$513:$G$522&lt;=AY$3,1,0))*OFFSET('Gastos com Pessoal'!$H$512,1,MATCH(1&amp;$B47,'Gastos com Pessoal'!$I$532:$AJ$532&amp;'Gastos com Pessoal'!$I$512:$AJ$512,0),10,1)),0)
+_xlfn.IFNA(SUM((AY$3&gt;='Gastos com Pessoal'!$E$513:$E$522)*(AY$3&lt;='Gastos com Pessoal'!$F$513:$F$522)*(IF('Gastos com Pessoal'!$M$513:$M$522&lt;=AY$3,1,0))*OFFSET('Gastos com Pessoal'!$H$512,1,MATCH(2&amp;$B47,'Gastos com Pessoal'!$I$532:$AJ$532&amp;'Gastos com Pessoal'!$I$512:$AJ$512,0),10,1)),0)
+_xlfn.IFNA(SUM((AY$3&gt;='Gastos com Pessoal'!$E$513:$E$522)*(AY$3&lt;='Gastos com Pessoal'!$F$513:$F$522)*(IF('Gastos com Pessoal'!$S$513:$S$522&lt;=AY$3,1,0))*OFFSET('Gastos com Pessoal'!$H$512,1,MATCH(3&amp;$B47,'Gastos com Pessoal'!$I$532:$AJ$532&amp;'Gastos com Pessoal'!$I$512:$AJ$512,0),10,1)),0)
+_xlfn.IFNA(SUM((AY$3&gt;='Gastos com Pessoal'!$E$513:$E$522)*(AY$3&lt;='Gastos com Pessoal'!$F$513:$F$522)*(IF('Gastos com Pessoal'!$Y$513:$Y$522&lt;=AY$3,1,0))*OFFSET('Gastos com Pessoal'!$H$512,1,MATCH(4&amp;$B47,'Gastos com Pessoal'!$I$532:$AJ$532&amp;'Gastos com Pessoal'!$I$512:$AJ$512,0),10,1)),0)
+_xlfn.IFNA(SUM((AY$3&gt;='Gastos com Pessoal'!$E$513:$E$522)*(AY$3&lt;='Gastos com Pessoal'!$F$513:$F$522)*(IF('Gastos com Pessoal'!$AE$513:$AE$522&lt;=AY$3,1,0))*OFFSET('Gastos com Pessoal'!$H$512,1,MATCH(5&amp;$B47,'Gastos com Pessoal'!$I$532:$AJ$532&amp;'Gastos com Pessoal'!$I$512:$AJ$512,0),10,1)),0)</f>
        <v>15253.470519999999</v>
      </c>
      <c r="AZ47" s="32">
        <f t="array" aca="1" ref="AZ47" ca="1">_xlfn.IFNA(SUM((AZ$3&gt;='Gastos com Pessoal'!$E$7:$E$506)*(AZ$3&lt;='Gastos com Pessoal'!$F$7:$F$506)*OFFSET('Encargos e Benefícios'!$D$5,1,MATCH($B47,'Encargos e Benefícios'!$E$5:$AB$5,0),500,1)),0)
+_xlfn.IFNA(SUM((AZ$3&gt;='Gastos com Pessoal'!$E$513:$E$522)*(AZ$3&lt;='Gastos com Pessoal'!$F$513:$F$522)*OFFSET('Encargos e Benefícios'!$D$511,1,MATCH($B47,'Encargos e Benefícios'!$E$511:$AB$511,0),10,1)),0)
+_xlfn.IFNA(SUM((AZ$3&gt;='Gastos com Pessoal'!$E$7:$E$506)*(AZ$3&lt;='Gastos com Pessoal'!$F$7:$F$506)*(IF('Gastos com Pessoal'!$G$7:$G$506&lt;=AZ$3,1,0))*OFFSET('Gastos com Pessoal'!$H$6,1,MATCH(1&amp;$B47,'Gastos com Pessoal'!$I$532:$AJ$532&amp;'Gastos com Pessoal'!$I$6:$AJ$6,0),500,1)),0)
+_xlfn.IFNA(SUM((AZ$3&gt;='Gastos com Pessoal'!$E$7:$E$506)*(AZ$3&lt;='Gastos com Pessoal'!$F$7:$F$506)*(IF('Gastos com Pessoal'!$M$7:$M$506&lt;=AZ$3,1,0))*OFFSET('Gastos com Pessoal'!$H$6,1,MATCH(2&amp;$B47,'Gastos com Pessoal'!$I$532:$AJ$532&amp;'Gastos com Pessoal'!$I$6:$AJ$6,0),500,1)),0)
+_xlfn.IFNA(SUM((AZ$3&gt;='Gastos com Pessoal'!$E$7:$E$506)*(AZ$3&lt;='Gastos com Pessoal'!$F$7:$F$506)*(IF('Gastos com Pessoal'!$S$7:$S$506&lt;=AZ$3,1,0))*OFFSET('Gastos com Pessoal'!$H$6,1,MATCH(3&amp;$B47,'Gastos com Pessoal'!$I$532:$AJ$532&amp;'Gastos com Pessoal'!$I$6:$AJ$6,0),500,1)),0)
+_xlfn.IFNA(SUM((AZ$3&gt;='Gastos com Pessoal'!$E$7:$E$506)*(AZ$3&lt;='Gastos com Pessoal'!$F$7:$F$506)*(IF('Gastos com Pessoal'!$Y$7:$Y$506&lt;=AZ$3,1,0))*OFFSET('Gastos com Pessoal'!$H$6,1,MATCH(4&amp;$B47,'Gastos com Pessoal'!$I$532:$AJ$532&amp;'Gastos com Pessoal'!$I$6:$AJ$6,0),500,1)),0)
+_xlfn.IFNA(SUM((AZ$3&gt;='Gastos com Pessoal'!$E$7:$E$506)*(AZ$3&lt;='Gastos com Pessoal'!$F$7:$F$506)*(IF('Gastos com Pessoal'!$AE$7:$AE$506&lt;=AZ$3,1,0))*OFFSET('Gastos com Pessoal'!$H$6,1,MATCH(5&amp;$B47,'Gastos com Pessoal'!$I$532:$AJ$532&amp;'Gastos com Pessoal'!$I$6:$AJ$6,0),500,1)),0)
+_xlfn.IFNA(SUM((AZ$3&gt;='Gastos com Pessoal'!$E$513:$E$522)*(AZ$3&lt;='Gastos com Pessoal'!$F$513:$F$522)*(IF('Gastos com Pessoal'!$G$513:$G$522&lt;=AZ$3,1,0))*OFFSET('Gastos com Pessoal'!$H$512,1,MATCH(1&amp;$B47,'Gastos com Pessoal'!$I$532:$AJ$532&amp;'Gastos com Pessoal'!$I$512:$AJ$512,0),10,1)),0)
+_xlfn.IFNA(SUM((AZ$3&gt;='Gastos com Pessoal'!$E$513:$E$522)*(AZ$3&lt;='Gastos com Pessoal'!$F$513:$F$522)*(IF('Gastos com Pessoal'!$M$513:$M$522&lt;=AZ$3,1,0))*OFFSET('Gastos com Pessoal'!$H$512,1,MATCH(2&amp;$B47,'Gastos com Pessoal'!$I$532:$AJ$532&amp;'Gastos com Pessoal'!$I$512:$AJ$512,0),10,1)),0)
+_xlfn.IFNA(SUM((AZ$3&gt;='Gastos com Pessoal'!$E$513:$E$522)*(AZ$3&lt;='Gastos com Pessoal'!$F$513:$F$522)*(IF('Gastos com Pessoal'!$S$513:$S$522&lt;=AZ$3,1,0))*OFFSET('Gastos com Pessoal'!$H$512,1,MATCH(3&amp;$B47,'Gastos com Pessoal'!$I$532:$AJ$532&amp;'Gastos com Pessoal'!$I$512:$AJ$512,0),10,1)),0)
+_xlfn.IFNA(SUM((AZ$3&gt;='Gastos com Pessoal'!$E$513:$E$522)*(AZ$3&lt;='Gastos com Pessoal'!$F$513:$F$522)*(IF('Gastos com Pessoal'!$Y$513:$Y$522&lt;=AZ$3,1,0))*OFFSET('Gastos com Pessoal'!$H$512,1,MATCH(4&amp;$B47,'Gastos com Pessoal'!$I$532:$AJ$532&amp;'Gastos com Pessoal'!$I$512:$AJ$512,0),10,1)),0)
+_xlfn.IFNA(SUM((AZ$3&gt;='Gastos com Pessoal'!$E$513:$E$522)*(AZ$3&lt;='Gastos com Pessoal'!$F$513:$F$522)*(IF('Gastos com Pessoal'!$AE$513:$AE$522&lt;=AZ$3,1,0))*OFFSET('Gastos com Pessoal'!$H$512,1,MATCH(5&amp;$B47,'Gastos com Pessoal'!$I$532:$AJ$532&amp;'Gastos com Pessoal'!$I$512:$AJ$512,0),10,1)),0)</f>
        <v>15253.470519999999</v>
      </c>
      <c r="BA47" s="32">
        <f t="array" aca="1" ref="BA47" ca="1">_xlfn.IFNA(SUM((BA$3&gt;='Gastos com Pessoal'!$E$7:$E$506)*(BA$3&lt;='Gastos com Pessoal'!$F$7:$F$506)*OFFSET('Encargos e Benefícios'!$D$5,1,MATCH($B47,'Encargos e Benefícios'!$E$5:$AB$5,0),500,1)),0)
+_xlfn.IFNA(SUM((BA$3&gt;='Gastos com Pessoal'!$E$513:$E$522)*(BA$3&lt;='Gastos com Pessoal'!$F$513:$F$522)*OFFSET('Encargos e Benefícios'!$D$511,1,MATCH($B47,'Encargos e Benefícios'!$E$511:$AB$511,0),10,1)),0)
+_xlfn.IFNA(SUM((BA$3&gt;='Gastos com Pessoal'!$E$7:$E$506)*(BA$3&lt;='Gastos com Pessoal'!$F$7:$F$506)*(IF('Gastos com Pessoal'!$G$7:$G$506&lt;=BA$3,1,0))*OFFSET('Gastos com Pessoal'!$H$6,1,MATCH(1&amp;$B47,'Gastos com Pessoal'!$I$532:$AJ$532&amp;'Gastos com Pessoal'!$I$6:$AJ$6,0),500,1)),0)
+_xlfn.IFNA(SUM((BA$3&gt;='Gastos com Pessoal'!$E$7:$E$506)*(BA$3&lt;='Gastos com Pessoal'!$F$7:$F$506)*(IF('Gastos com Pessoal'!$M$7:$M$506&lt;=BA$3,1,0))*OFFSET('Gastos com Pessoal'!$H$6,1,MATCH(2&amp;$B47,'Gastos com Pessoal'!$I$532:$AJ$532&amp;'Gastos com Pessoal'!$I$6:$AJ$6,0),500,1)),0)
+_xlfn.IFNA(SUM((BA$3&gt;='Gastos com Pessoal'!$E$7:$E$506)*(BA$3&lt;='Gastos com Pessoal'!$F$7:$F$506)*(IF('Gastos com Pessoal'!$S$7:$S$506&lt;=BA$3,1,0))*OFFSET('Gastos com Pessoal'!$H$6,1,MATCH(3&amp;$B47,'Gastos com Pessoal'!$I$532:$AJ$532&amp;'Gastos com Pessoal'!$I$6:$AJ$6,0),500,1)),0)
+_xlfn.IFNA(SUM((BA$3&gt;='Gastos com Pessoal'!$E$7:$E$506)*(BA$3&lt;='Gastos com Pessoal'!$F$7:$F$506)*(IF('Gastos com Pessoal'!$Y$7:$Y$506&lt;=BA$3,1,0))*OFFSET('Gastos com Pessoal'!$H$6,1,MATCH(4&amp;$B47,'Gastos com Pessoal'!$I$532:$AJ$532&amp;'Gastos com Pessoal'!$I$6:$AJ$6,0),500,1)),0)
+_xlfn.IFNA(SUM((BA$3&gt;='Gastos com Pessoal'!$E$7:$E$506)*(BA$3&lt;='Gastos com Pessoal'!$F$7:$F$506)*(IF('Gastos com Pessoal'!$AE$7:$AE$506&lt;=BA$3,1,0))*OFFSET('Gastos com Pessoal'!$H$6,1,MATCH(5&amp;$B47,'Gastos com Pessoal'!$I$532:$AJ$532&amp;'Gastos com Pessoal'!$I$6:$AJ$6,0),500,1)),0)
+_xlfn.IFNA(SUM((BA$3&gt;='Gastos com Pessoal'!$E$513:$E$522)*(BA$3&lt;='Gastos com Pessoal'!$F$513:$F$522)*(IF('Gastos com Pessoal'!$G$513:$G$522&lt;=BA$3,1,0))*OFFSET('Gastos com Pessoal'!$H$512,1,MATCH(1&amp;$B47,'Gastos com Pessoal'!$I$532:$AJ$532&amp;'Gastos com Pessoal'!$I$512:$AJ$512,0),10,1)),0)
+_xlfn.IFNA(SUM((BA$3&gt;='Gastos com Pessoal'!$E$513:$E$522)*(BA$3&lt;='Gastos com Pessoal'!$F$513:$F$522)*(IF('Gastos com Pessoal'!$M$513:$M$522&lt;=BA$3,1,0))*OFFSET('Gastos com Pessoal'!$H$512,1,MATCH(2&amp;$B47,'Gastos com Pessoal'!$I$532:$AJ$532&amp;'Gastos com Pessoal'!$I$512:$AJ$512,0),10,1)),0)
+_xlfn.IFNA(SUM((BA$3&gt;='Gastos com Pessoal'!$E$513:$E$522)*(BA$3&lt;='Gastos com Pessoal'!$F$513:$F$522)*(IF('Gastos com Pessoal'!$S$513:$S$522&lt;=BA$3,1,0))*OFFSET('Gastos com Pessoal'!$H$512,1,MATCH(3&amp;$B47,'Gastos com Pessoal'!$I$532:$AJ$532&amp;'Gastos com Pessoal'!$I$512:$AJ$512,0),10,1)),0)
+_xlfn.IFNA(SUM((BA$3&gt;='Gastos com Pessoal'!$E$513:$E$522)*(BA$3&lt;='Gastos com Pessoal'!$F$513:$F$522)*(IF('Gastos com Pessoal'!$Y$513:$Y$522&lt;=BA$3,1,0))*OFFSET('Gastos com Pessoal'!$H$512,1,MATCH(4&amp;$B47,'Gastos com Pessoal'!$I$532:$AJ$532&amp;'Gastos com Pessoal'!$I$512:$AJ$512,0),10,1)),0)
+_xlfn.IFNA(SUM((BA$3&gt;='Gastos com Pessoal'!$E$513:$E$522)*(BA$3&lt;='Gastos com Pessoal'!$F$513:$F$522)*(IF('Gastos com Pessoal'!$AE$513:$AE$522&lt;=BA$3,1,0))*OFFSET('Gastos com Pessoal'!$H$512,1,MATCH(5&amp;$B47,'Gastos com Pessoal'!$I$532:$AJ$532&amp;'Gastos com Pessoal'!$I$512:$AJ$512,0),10,1)),0)</f>
        <v>15253.470519999999</v>
      </c>
      <c r="BB47" s="32">
        <f t="array" aca="1" ref="BB47" ca="1">_xlfn.IFNA(SUM((BB$3&gt;='Gastos com Pessoal'!$E$7:$E$506)*(BB$3&lt;='Gastos com Pessoal'!$F$7:$F$506)*OFFSET('Encargos e Benefícios'!$D$5,1,MATCH($B47,'Encargos e Benefícios'!$E$5:$AB$5,0),500,1)),0)
+_xlfn.IFNA(SUM((BB$3&gt;='Gastos com Pessoal'!$E$513:$E$522)*(BB$3&lt;='Gastos com Pessoal'!$F$513:$F$522)*OFFSET('Encargos e Benefícios'!$D$511,1,MATCH($B47,'Encargos e Benefícios'!$E$511:$AB$511,0),10,1)),0)
+_xlfn.IFNA(SUM((BB$3&gt;='Gastos com Pessoal'!$E$7:$E$506)*(BB$3&lt;='Gastos com Pessoal'!$F$7:$F$506)*(IF('Gastos com Pessoal'!$G$7:$G$506&lt;=BB$3,1,0))*OFFSET('Gastos com Pessoal'!$H$6,1,MATCH(1&amp;$B47,'Gastos com Pessoal'!$I$532:$AJ$532&amp;'Gastos com Pessoal'!$I$6:$AJ$6,0),500,1)),0)
+_xlfn.IFNA(SUM((BB$3&gt;='Gastos com Pessoal'!$E$7:$E$506)*(BB$3&lt;='Gastos com Pessoal'!$F$7:$F$506)*(IF('Gastos com Pessoal'!$M$7:$M$506&lt;=BB$3,1,0))*OFFSET('Gastos com Pessoal'!$H$6,1,MATCH(2&amp;$B47,'Gastos com Pessoal'!$I$532:$AJ$532&amp;'Gastos com Pessoal'!$I$6:$AJ$6,0),500,1)),0)
+_xlfn.IFNA(SUM((BB$3&gt;='Gastos com Pessoal'!$E$7:$E$506)*(BB$3&lt;='Gastos com Pessoal'!$F$7:$F$506)*(IF('Gastos com Pessoal'!$S$7:$S$506&lt;=BB$3,1,0))*OFFSET('Gastos com Pessoal'!$H$6,1,MATCH(3&amp;$B47,'Gastos com Pessoal'!$I$532:$AJ$532&amp;'Gastos com Pessoal'!$I$6:$AJ$6,0),500,1)),0)
+_xlfn.IFNA(SUM((BB$3&gt;='Gastos com Pessoal'!$E$7:$E$506)*(BB$3&lt;='Gastos com Pessoal'!$F$7:$F$506)*(IF('Gastos com Pessoal'!$Y$7:$Y$506&lt;=BB$3,1,0))*OFFSET('Gastos com Pessoal'!$H$6,1,MATCH(4&amp;$B47,'Gastos com Pessoal'!$I$532:$AJ$532&amp;'Gastos com Pessoal'!$I$6:$AJ$6,0),500,1)),0)
+_xlfn.IFNA(SUM((BB$3&gt;='Gastos com Pessoal'!$E$7:$E$506)*(BB$3&lt;='Gastos com Pessoal'!$F$7:$F$506)*(IF('Gastos com Pessoal'!$AE$7:$AE$506&lt;=BB$3,1,0))*OFFSET('Gastos com Pessoal'!$H$6,1,MATCH(5&amp;$B47,'Gastos com Pessoal'!$I$532:$AJ$532&amp;'Gastos com Pessoal'!$I$6:$AJ$6,0),500,1)),0)
+_xlfn.IFNA(SUM((BB$3&gt;='Gastos com Pessoal'!$E$513:$E$522)*(BB$3&lt;='Gastos com Pessoal'!$F$513:$F$522)*(IF('Gastos com Pessoal'!$G$513:$G$522&lt;=BB$3,1,0))*OFFSET('Gastos com Pessoal'!$H$512,1,MATCH(1&amp;$B47,'Gastos com Pessoal'!$I$532:$AJ$532&amp;'Gastos com Pessoal'!$I$512:$AJ$512,0),10,1)),0)
+_xlfn.IFNA(SUM((BB$3&gt;='Gastos com Pessoal'!$E$513:$E$522)*(BB$3&lt;='Gastos com Pessoal'!$F$513:$F$522)*(IF('Gastos com Pessoal'!$M$513:$M$522&lt;=BB$3,1,0))*OFFSET('Gastos com Pessoal'!$H$512,1,MATCH(2&amp;$B47,'Gastos com Pessoal'!$I$532:$AJ$532&amp;'Gastos com Pessoal'!$I$512:$AJ$512,0),10,1)),0)
+_xlfn.IFNA(SUM((BB$3&gt;='Gastos com Pessoal'!$E$513:$E$522)*(BB$3&lt;='Gastos com Pessoal'!$F$513:$F$522)*(IF('Gastos com Pessoal'!$S$513:$S$522&lt;=BB$3,1,0))*OFFSET('Gastos com Pessoal'!$H$512,1,MATCH(3&amp;$B47,'Gastos com Pessoal'!$I$532:$AJ$532&amp;'Gastos com Pessoal'!$I$512:$AJ$512,0),10,1)),0)
+_xlfn.IFNA(SUM((BB$3&gt;='Gastos com Pessoal'!$E$513:$E$522)*(BB$3&lt;='Gastos com Pessoal'!$F$513:$F$522)*(IF('Gastos com Pessoal'!$Y$513:$Y$522&lt;=BB$3,1,0))*OFFSET('Gastos com Pessoal'!$H$512,1,MATCH(4&amp;$B47,'Gastos com Pessoal'!$I$532:$AJ$532&amp;'Gastos com Pessoal'!$I$512:$AJ$512,0),10,1)),0)
+_xlfn.IFNA(SUM((BB$3&gt;='Gastos com Pessoal'!$E$513:$E$522)*(BB$3&lt;='Gastos com Pessoal'!$F$513:$F$522)*(IF('Gastos com Pessoal'!$AE$513:$AE$522&lt;=BB$3,1,0))*OFFSET('Gastos com Pessoal'!$H$512,1,MATCH(5&amp;$B47,'Gastos com Pessoal'!$I$532:$AJ$532&amp;'Gastos com Pessoal'!$I$512:$AJ$512,0),10,1)),0)</f>
        <v>15253.470519999999</v>
      </c>
      <c r="BC47" s="32">
        <f t="array" aca="1" ref="BC47" ca="1">_xlfn.IFNA(SUM((BC$3&gt;='Gastos com Pessoal'!$E$7:$E$506)*(BC$3&lt;='Gastos com Pessoal'!$F$7:$F$506)*OFFSET('Encargos e Benefícios'!$D$5,1,MATCH($B47,'Encargos e Benefícios'!$E$5:$AB$5,0),500,1)),0)
+_xlfn.IFNA(SUM((BC$3&gt;='Gastos com Pessoal'!$E$513:$E$522)*(BC$3&lt;='Gastos com Pessoal'!$F$513:$F$522)*OFFSET('Encargos e Benefícios'!$D$511,1,MATCH($B47,'Encargos e Benefícios'!$E$511:$AB$511,0),10,1)),0)
+_xlfn.IFNA(SUM((BC$3&gt;='Gastos com Pessoal'!$E$7:$E$506)*(BC$3&lt;='Gastos com Pessoal'!$F$7:$F$506)*(IF('Gastos com Pessoal'!$G$7:$G$506&lt;=BC$3,1,0))*OFFSET('Gastos com Pessoal'!$H$6,1,MATCH(1&amp;$B47,'Gastos com Pessoal'!$I$532:$AJ$532&amp;'Gastos com Pessoal'!$I$6:$AJ$6,0),500,1)),0)
+_xlfn.IFNA(SUM((BC$3&gt;='Gastos com Pessoal'!$E$7:$E$506)*(BC$3&lt;='Gastos com Pessoal'!$F$7:$F$506)*(IF('Gastos com Pessoal'!$M$7:$M$506&lt;=BC$3,1,0))*OFFSET('Gastos com Pessoal'!$H$6,1,MATCH(2&amp;$B47,'Gastos com Pessoal'!$I$532:$AJ$532&amp;'Gastos com Pessoal'!$I$6:$AJ$6,0),500,1)),0)
+_xlfn.IFNA(SUM((BC$3&gt;='Gastos com Pessoal'!$E$7:$E$506)*(BC$3&lt;='Gastos com Pessoal'!$F$7:$F$506)*(IF('Gastos com Pessoal'!$S$7:$S$506&lt;=BC$3,1,0))*OFFSET('Gastos com Pessoal'!$H$6,1,MATCH(3&amp;$B47,'Gastos com Pessoal'!$I$532:$AJ$532&amp;'Gastos com Pessoal'!$I$6:$AJ$6,0),500,1)),0)
+_xlfn.IFNA(SUM((BC$3&gt;='Gastos com Pessoal'!$E$7:$E$506)*(BC$3&lt;='Gastos com Pessoal'!$F$7:$F$506)*(IF('Gastos com Pessoal'!$Y$7:$Y$506&lt;=BC$3,1,0))*OFFSET('Gastos com Pessoal'!$H$6,1,MATCH(4&amp;$B47,'Gastos com Pessoal'!$I$532:$AJ$532&amp;'Gastos com Pessoal'!$I$6:$AJ$6,0),500,1)),0)
+_xlfn.IFNA(SUM((BC$3&gt;='Gastos com Pessoal'!$E$7:$E$506)*(BC$3&lt;='Gastos com Pessoal'!$F$7:$F$506)*(IF('Gastos com Pessoal'!$AE$7:$AE$506&lt;=BC$3,1,0))*OFFSET('Gastos com Pessoal'!$H$6,1,MATCH(5&amp;$B47,'Gastos com Pessoal'!$I$532:$AJ$532&amp;'Gastos com Pessoal'!$I$6:$AJ$6,0),500,1)),0)
+_xlfn.IFNA(SUM((BC$3&gt;='Gastos com Pessoal'!$E$513:$E$522)*(BC$3&lt;='Gastos com Pessoal'!$F$513:$F$522)*(IF('Gastos com Pessoal'!$G$513:$G$522&lt;=BC$3,1,0))*OFFSET('Gastos com Pessoal'!$H$512,1,MATCH(1&amp;$B47,'Gastos com Pessoal'!$I$532:$AJ$532&amp;'Gastos com Pessoal'!$I$512:$AJ$512,0),10,1)),0)
+_xlfn.IFNA(SUM((BC$3&gt;='Gastos com Pessoal'!$E$513:$E$522)*(BC$3&lt;='Gastos com Pessoal'!$F$513:$F$522)*(IF('Gastos com Pessoal'!$M$513:$M$522&lt;=BC$3,1,0))*OFFSET('Gastos com Pessoal'!$H$512,1,MATCH(2&amp;$B47,'Gastos com Pessoal'!$I$532:$AJ$532&amp;'Gastos com Pessoal'!$I$512:$AJ$512,0),10,1)),0)
+_xlfn.IFNA(SUM((BC$3&gt;='Gastos com Pessoal'!$E$513:$E$522)*(BC$3&lt;='Gastos com Pessoal'!$F$513:$F$522)*(IF('Gastos com Pessoal'!$S$513:$S$522&lt;=BC$3,1,0))*OFFSET('Gastos com Pessoal'!$H$512,1,MATCH(3&amp;$B47,'Gastos com Pessoal'!$I$532:$AJ$532&amp;'Gastos com Pessoal'!$I$512:$AJ$512,0),10,1)),0)
+_xlfn.IFNA(SUM((BC$3&gt;='Gastos com Pessoal'!$E$513:$E$522)*(BC$3&lt;='Gastos com Pessoal'!$F$513:$F$522)*(IF('Gastos com Pessoal'!$Y$513:$Y$522&lt;=BC$3,1,0))*OFFSET('Gastos com Pessoal'!$H$512,1,MATCH(4&amp;$B47,'Gastos com Pessoal'!$I$532:$AJ$532&amp;'Gastos com Pessoal'!$I$512:$AJ$512,0),10,1)),0)
+_xlfn.IFNA(SUM((BC$3&gt;='Gastos com Pessoal'!$E$513:$E$522)*(BC$3&lt;='Gastos com Pessoal'!$F$513:$F$522)*(IF('Gastos com Pessoal'!$AE$513:$AE$522&lt;=BC$3,1,0))*OFFSET('Gastos com Pessoal'!$H$512,1,MATCH(5&amp;$B47,'Gastos com Pessoal'!$I$532:$AJ$532&amp;'Gastos com Pessoal'!$I$512:$AJ$512,0),10,1)),0)</f>
        <v>15253.470519999999</v>
      </c>
      <c r="BD47" s="32">
        <f t="array" aca="1" ref="BD47" ca="1">_xlfn.IFNA(SUM((BD$3&gt;='Gastos com Pessoal'!$E$7:$E$506)*(BD$3&lt;='Gastos com Pessoal'!$F$7:$F$506)*OFFSET('Encargos e Benefícios'!$D$5,1,MATCH($B47,'Encargos e Benefícios'!$E$5:$AB$5,0),500,1)),0)
+_xlfn.IFNA(SUM((BD$3&gt;='Gastos com Pessoal'!$E$513:$E$522)*(BD$3&lt;='Gastos com Pessoal'!$F$513:$F$522)*OFFSET('Encargos e Benefícios'!$D$511,1,MATCH($B47,'Encargos e Benefícios'!$E$511:$AB$511,0),10,1)),0)
+_xlfn.IFNA(SUM((BD$3&gt;='Gastos com Pessoal'!$E$7:$E$506)*(BD$3&lt;='Gastos com Pessoal'!$F$7:$F$506)*(IF('Gastos com Pessoal'!$G$7:$G$506&lt;=BD$3,1,0))*OFFSET('Gastos com Pessoal'!$H$6,1,MATCH(1&amp;$B47,'Gastos com Pessoal'!$I$532:$AJ$532&amp;'Gastos com Pessoal'!$I$6:$AJ$6,0),500,1)),0)
+_xlfn.IFNA(SUM((BD$3&gt;='Gastos com Pessoal'!$E$7:$E$506)*(BD$3&lt;='Gastos com Pessoal'!$F$7:$F$506)*(IF('Gastos com Pessoal'!$M$7:$M$506&lt;=BD$3,1,0))*OFFSET('Gastos com Pessoal'!$H$6,1,MATCH(2&amp;$B47,'Gastos com Pessoal'!$I$532:$AJ$532&amp;'Gastos com Pessoal'!$I$6:$AJ$6,0),500,1)),0)
+_xlfn.IFNA(SUM((BD$3&gt;='Gastos com Pessoal'!$E$7:$E$506)*(BD$3&lt;='Gastos com Pessoal'!$F$7:$F$506)*(IF('Gastos com Pessoal'!$S$7:$S$506&lt;=BD$3,1,0))*OFFSET('Gastos com Pessoal'!$H$6,1,MATCH(3&amp;$B47,'Gastos com Pessoal'!$I$532:$AJ$532&amp;'Gastos com Pessoal'!$I$6:$AJ$6,0),500,1)),0)
+_xlfn.IFNA(SUM((BD$3&gt;='Gastos com Pessoal'!$E$7:$E$506)*(BD$3&lt;='Gastos com Pessoal'!$F$7:$F$506)*(IF('Gastos com Pessoal'!$Y$7:$Y$506&lt;=BD$3,1,0))*OFFSET('Gastos com Pessoal'!$H$6,1,MATCH(4&amp;$B47,'Gastos com Pessoal'!$I$532:$AJ$532&amp;'Gastos com Pessoal'!$I$6:$AJ$6,0),500,1)),0)
+_xlfn.IFNA(SUM((BD$3&gt;='Gastos com Pessoal'!$E$7:$E$506)*(BD$3&lt;='Gastos com Pessoal'!$F$7:$F$506)*(IF('Gastos com Pessoal'!$AE$7:$AE$506&lt;=BD$3,1,0))*OFFSET('Gastos com Pessoal'!$H$6,1,MATCH(5&amp;$B47,'Gastos com Pessoal'!$I$532:$AJ$532&amp;'Gastos com Pessoal'!$I$6:$AJ$6,0),500,1)),0)
+_xlfn.IFNA(SUM((BD$3&gt;='Gastos com Pessoal'!$E$513:$E$522)*(BD$3&lt;='Gastos com Pessoal'!$F$513:$F$522)*(IF('Gastos com Pessoal'!$G$513:$G$522&lt;=BD$3,1,0))*OFFSET('Gastos com Pessoal'!$H$512,1,MATCH(1&amp;$B47,'Gastos com Pessoal'!$I$532:$AJ$532&amp;'Gastos com Pessoal'!$I$512:$AJ$512,0),10,1)),0)
+_xlfn.IFNA(SUM((BD$3&gt;='Gastos com Pessoal'!$E$513:$E$522)*(BD$3&lt;='Gastos com Pessoal'!$F$513:$F$522)*(IF('Gastos com Pessoal'!$M$513:$M$522&lt;=BD$3,1,0))*OFFSET('Gastos com Pessoal'!$H$512,1,MATCH(2&amp;$B47,'Gastos com Pessoal'!$I$532:$AJ$532&amp;'Gastos com Pessoal'!$I$512:$AJ$512,0),10,1)),0)
+_xlfn.IFNA(SUM((BD$3&gt;='Gastos com Pessoal'!$E$513:$E$522)*(BD$3&lt;='Gastos com Pessoal'!$F$513:$F$522)*(IF('Gastos com Pessoal'!$S$513:$S$522&lt;=BD$3,1,0))*OFFSET('Gastos com Pessoal'!$H$512,1,MATCH(3&amp;$B47,'Gastos com Pessoal'!$I$532:$AJ$532&amp;'Gastos com Pessoal'!$I$512:$AJ$512,0),10,1)),0)
+_xlfn.IFNA(SUM((BD$3&gt;='Gastos com Pessoal'!$E$513:$E$522)*(BD$3&lt;='Gastos com Pessoal'!$F$513:$F$522)*(IF('Gastos com Pessoal'!$Y$513:$Y$522&lt;=BD$3,1,0))*OFFSET('Gastos com Pessoal'!$H$512,1,MATCH(4&amp;$B47,'Gastos com Pessoal'!$I$532:$AJ$532&amp;'Gastos com Pessoal'!$I$512:$AJ$512,0),10,1)),0)
+_xlfn.IFNA(SUM((BD$3&gt;='Gastos com Pessoal'!$E$513:$E$522)*(BD$3&lt;='Gastos com Pessoal'!$F$513:$F$522)*(IF('Gastos com Pessoal'!$AE$513:$AE$522&lt;=BD$3,1,0))*OFFSET('Gastos com Pessoal'!$H$512,1,MATCH(5&amp;$B47,'Gastos com Pessoal'!$I$532:$AJ$532&amp;'Gastos com Pessoal'!$I$512:$AJ$512,0),10,1)),0)</f>
        <v>15253.470519999999</v>
      </c>
      <c r="BE47" s="32">
        <f t="array" aca="1" ref="BE47" ca="1">_xlfn.IFNA(SUM((BE$3&gt;='Gastos com Pessoal'!$E$7:$E$506)*(BE$3&lt;='Gastos com Pessoal'!$F$7:$F$506)*OFFSET('Encargos e Benefícios'!$D$5,1,MATCH($B47,'Encargos e Benefícios'!$E$5:$AB$5,0),500,1)),0)
+_xlfn.IFNA(SUM((BE$3&gt;='Gastos com Pessoal'!$E$513:$E$522)*(BE$3&lt;='Gastos com Pessoal'!$F$513:$F$522)*OFFSET('Encargos e Benefícios'!$D$511,1,MATCH($B47,'Encargos e Benefícios'!$E$511:$AB$511,0),10,1)),0)
+_xlfn.IFNA(SUM((BE$3&gt;='Gastos com Pessoal'!$E$7:$E$506)*(BE$3&lt;='Gastos com Pessoal'!$F$7:$F$506)*(IF('Gastos com Pessoal'!$G$7:$G$506&lt;=BE$3,1,0))*OFFSET('Gastos com Pessoal'!$H$6,1,MATCH(1&amp;$B47,'Gastos com Pessoal'!$I$532:$AJ$532&amp;'Gastos com Pessoal'!$I$6:$AJ$6,0),500,1)),0)
+_xlfn.IFNA(SUM((BE$3&gt;='Gastos com Pessoal'!$E$7:$E$506)*(BE$3&lt;='Gastos com Pessoal'!$F$7:$F$506)*(IF('Gastos com Pessoal'!$M$7:$M$506&lt;=BE$3,1,0))*OFFSET('Gastos com Pessoal'!$H$6,1,MATCH(2&amp;$B47,'Gastos com Pessoal'!$I$532:$AJ$532&amp;'Gastos com Pessoal'!$I$6:$AJ$6,0),500,1)),0)
+_xlfn.IFNA(SUM((BE$3&gt;='Gastos com Pessoal'!$E$7:$E$506)*(BE$3&lt;='Gastos com Pessoal'!$F$7:$F$506)*(IF('Gastos com Pessoal'!$S$7:$S$506&lt;=BE$3,1,0))*OFFSET('Gastos com Pessoal'!$H$6,1,MATCH(3&amp;$B47,'Gastos com Pessoal'!$I$532:$AJ$532&amp;'Gastos com Pessoal'!$I$6:$AJ$6,0),500,1)),0)
+_xlfn.IFNA(SUM((BE$3&gt;='Gastos com Pessoal'!$E$7:$E$506)*(BE$3&lt;='Gastos com Pessoal'!$F$7:$F$506)*(IF('Gastos com Pessoal'!$Y$7:$Y$506&lt;=BE$3,1,0))*OFFSET('Gastos com Pessoal'!$H$6,1,MATCH(4&amp;$B47,'Gastos com Pessoal'!$I$532:$AJ$532&amp;'Gastos com Pessoal'!$I$6:$AJ$6,0),500,1)),0)
+_xlfn.IFNA(SUM((BE$3&gt;='Gastos com Pessoal'!$E$7:$E$506)*(BE$3&lt;='Gastos com Pessoal'!$F$7:$F$506)*(IF('Gastos com Pessoal'!$AE$7:$AE$506&lt;=BE$3,1,0))*OFFSET('Gastos com Pessoal'!$H$6,1,MATCH(5&amp;$B47,'Gastos com Pessoal'!$I$532:$AJ$532&amp;'Gastos com Pessoal'!$I$6:$AJ$6,0),500,1)),0)
+_xlfn.IFNA(SUM((BE$3&gt;='Gastos com Pessoal'!$E$513:$E$522)*(BE$3&lt;='Gastos com Pessoal'!$F$513:$F$522)*(IF('Gastos com Pessoal'!$G$513:$G$522&lt;=BE$3,1,0))*OFFSET('Gastos com Pessoal'!$H$512,1,MATCH(1&amp;$B47,'Gastos com Pessoal'!$I$532:$AJ$532&amp;'Gastos com Pessoal'!$I$512:$AJ$512,0),10,1)),0)
+_xlfn.IFNA(SUM((BE$3&gt;='Gastos com Pessoal'!$E$513:$E$522)*(BE$3&lt;='Gastos com Pessoal'!$F$513:$F$522)*(IF('Gastos com Pessoal'!$M$513:$M$522&lt;=BE$3,1,0))*OFFSET('Gastos com Pessoal'!$H$512,1,MATCH(2&amp;$B47,'Gastos com Pessoal'!$I$532:$AJ$532&amp;'Gastos com Pessoal'!$I$512:$AJ$512,0),10,1)),0)
+_xlfn.IFNA(SUM((BE$3&gt;='Gastos com Pessoal'!$E$513:$E$522)*(BE$3&lt;='Gastos com Pessoal'!$F$513:$F$522)*(IF('Gastos com Pessoal'!$S$513:$S$522&lt;=BE$3,1,0))*OFFSET('Gastos com Pessoal'!$H$512,1,MATCH(3&amp;$B47,'Gastos com Pessoal'!$I$532:$AJ$532&amp;'Gastos com Pessoal'!$I$512:$AJ$512,0),10,1)),0)
+_xlfn.IFNA(SUM((BE$3&gt;='Gastos com Pessoal'!$E$513:$E$522)*(BE$3&lt;='Gastos com Pessoal'!$F$513:$F$522)*(IF('Gastos com Pessoal'!$Y$513:$Y$522&lt;=BE$3,1,0))*OFFSET('Gastos com Pessoal'!$H$512,1,MATCH(4&amp;$B47,'Gastos com Pessoal'!$I$532:$AJ$532&amp;'Gastos com Pessoal'!$I$512:$AJ$512,0),10,1)),0)
+_xlfn.IFNA(SUM((BE$3&gt;='Gastos com Pessoal'!$E$513:$E$522)*(BE$3&lt;='Gastos com Pessoal'!$F$513:$F$522)*(IF('Gastos com Pessoal'!$AE$513:$AE$522&lt;=BE$3,1,0))*OFFSET('Gastos com Pessoal'!$H$512,1,MATCH(5&amp;$B47,'Gastos com Pessoal'!$I$532:$AJ$532&amp;'Gastos com Pessoal'!$I$512:$AJ$512,0),10,1)),0)</f>
        <v>15253.470519999999</v>
      </c>
      <c r="BF47" s="32">
        <f t="array" aca="1" ref="BF47" ca="1">_xlfn.IFNA(SUM((BF$3&gt;='Gastos com Pessoal'!$E$7:$E$506)*(BF$3&lt;='Gastos com Pessoal'!$F$7:$F$506)*OFFSET('Encargos e Benefícios'!$D$5,1,MATCH($B47,'Encargos e Benefícios'!$E$5:$AB$5,0),500,1)),0)
+_xlfn.IFNA(SUM((BF$3&gt;='Gastos com Pessoal'!$E$513:$E$522)*(BF$3&lt;='Gastos com Pessoal'!$F$513:$F$522)*OFFSET('Encargos e Benefícios'!$D$511,1,MATCH($B47,'Encargos e Benefícios'!$E$511:$AB$511,0),10,1)),0)
+_xlfn.IFNA(SUM((BF$3&gt;='Gastos com Pessoal'!$E$7:$E$506)*(BF$3&lt;='Gastos com Pessoal'!$F$7:$F$506)*(IF('Gastos com Pessoal'!$G$7:$G$506&lt;=BF$3,1,0))*OFFSET('Gastos com Pessoal'!$H$6,1,MATCH(1&amp;$B47,'Gastos com Pessoal'!$I$532:$AJ$532&amp;'Gastos com Pessoal'!$I$6:$AJ$6,0),500,1)),0)
+_xlfn.IFNA(SUM((BF$3&gt;='Gastos com Pessoal'!$E$7:$E$506)*(BF$3&lt;='Gastos com Pessoal'!$F$7:$F$506)*(IF('Gastos com Pessoal'!$M$7:$M$506&lt;=BF$3,1,0))*OFFSET('Gastos com Pessoal'!$H$6,1,MATCH(2&amp;$B47,'Gastos com Pessoal'!$I$532:$AJ$532&amp;'Gastos com Pessoal'!$I$6:$AJ$6,0),500,1)),0)
+_xlfn.IFNA(SUM((BF$3&gt;='Gastos com Pessoal'!$E$7:$E$506)*(BF$3&lt;='Gastos com Pessoal'!$F$7:$F$506)*(IF('Gastos com Pessoal'!$S$7:$S$506&lt;=BF$3,1,0))*OFFSET('Gastos com Pessoal'!$H$6,1,MATCH(3&amp;$B47,'Gastos com Pessoal'!$I$532:$AJ$532&amp;'Gastos com Pessoal'!$I$6:$AJ$6,0),500,1)),0)
+_xlfn.IFNA(SUM((BF$3&gt;='Gastos com Pessoal'!$E$7:$E$506)*(BF$3&lt;='Gastos com Pessoal'!$F$7:$F$506)*(IF('Gastos com Pessoal'!$Y$7:$Y$506&lt;=BF$3,1,0))*OFFSET('Gastos com Pessoal'!$H$6,1,MATCH(4&amp;$B47,'Gastos com Pessoal'!$I$532:$AJ$532&amp;'Gastos com Pessoal'!$I$6:$AJ$6,0),500,1)),0)
+_xlfn.IFNA(SUM((BF$3&gt;='Gastos com Pessoal'!$E$7:$E$506)*(BF$3&lt;='Gastos com Pessoal'!$F$7:$F$506)*(IF('Gastos com Pessoal'!$AE$7:$AE$506&lt;=BF$3,1,0))*OFFSET('Gastos com Pessoal'!$H$6,1,MATCH(5&amp;$B47,'Gastos com Pessoal'!$I$532:$AJ$532&amp;'Gastos com Pessoal'!$I$6:$AJ$6,0),500,1)),0)
+_xlfn.IFNA(SUM((BF$3&gt;='Gastos com Pessoal'!$E$513:$E$522)*(BF$3&lt;='Gastos com Pessoal'!$F$513:$F$522)*(IF('Gastos com Pessoal'!$G$513:$G$522&lt;=BF$3,1,0))*OFFSET('Gastos com Pessoal'!$H$512,1,MATCH(1&amp;$B47,'Gastos com Pessoal'!$I$532:$AJ$532&amp;'Gastos com Pessoal'!$I$512:$AJ$512,0),10,1)),0)
+_xlfn.IFNA(SUM((BF$3&gt;='Gastos com Pessoal'!$E$513:$E$522)*(BF$3&lt;='Gastos com Pessoal'!$F$513:$F$522)*(IF('Gastos com Pessoal'!$M$513:$M$522&lt;=BF$3,1,0))*OFFSET('Gastos com Pessoal'!$H$512,1,MATCH(2&amp;$B47,'Gastos com Pessoal'!$I$532:$AJ$532&amp;'Gastos com Pessoal'!$I$512:$AJ$512,0),10,1)),0)
+_xlfn.IFNA(SUM((BF$3&gt;='Gastos com Pessoal'!$E$513:$E$522)*(BF$3&lt;='Gastos com Pessoal'!$F$513:$F$522)*(IF('Gastos com Pessoal'!$S$513:$S$522&lt;=BF$3,1,0))*OFFSET('Gastos com Pessoal'!$H$512,1,MATCH(3&amp;$B47,'Gastos com Pessoal'!$I$532:$AJ$532&amp;'Gastos com Pessoal'!$I$512:$AJ$512,0),10,1)),0)
+_xlfn.IFNA(SUM((BF$3&gt;='Gastos com Pessoal'!$E$513:$E$522)*(BF$3&lt;='Gastos com Pessoal'!$F$513:$F$522)*(IF('Gastos com Pessoal'!$Y$513:$Y$522&lt;=BF$3,1,0))*OFFSET('Gastos com Pessoal'!$H$512,1,MATCH(4&amp;$B47,'Gastos com Pessoal'!$I$532:$AJ$532&amp;'Gastos com Pessoal'!$I$512:$AJ$512,0),10,1)),0)
+_xlfn.IFNA(SUM((BF$3&gt;='Gastos com Pessoal'!$E$513:$E$522)*(BF$3&lt;='Gastos com Pessoal'!$F$513:$F$522)*(IF('Gastos com Pessoal'!$AE$513:$AE$522&lt;=BF$3,1,0))*OFFSET('Gastos com Pessoal'!$H$512,1,MATCH(5&amp;$B47,'Gastos com Pessoal'!$I$532:$AJ$532&amp;'Gastos com Pessoal'!$I$512:$AJ$512,0),10,1)),0)</f>
        <v>15253.470519999999</v>
      </c>
      <c r="BG47" s="32">
        <f t="array" aca="1" ref="BG47" ca="1">_xlfn.IFNA(SUM((BG$3&gt;='Gastos com Pessoal'!$E$7:$E$506)*(BG$3&lt;='Gastos com Pessoal'!$F$7:$F$506)*OFFSET('Encargos e Benefícios'!$D$5,1,MATCH($B47,'Encargos e Benefícios'!$E$5:$AB$5,0),500,1)),0)
+_xlfn.IFNA(SUM((BG$3&gt;='Gastos com Pessoal'!$E$513:$E$522)*(BG$3&lt;='Gastos com Pessoal'!$F$513:$F$522)*OFFSET('Encargos e Benefícios'!$D$511,1,MATCH($B47,'Encargos e Benefícios'!$E$511:$AB$511,0),10,1)),0)
+_xlfn.IFNA(SUM((BG$3&gt;='Gastos com Pessoal'!$E$7:$E$506)*(BG$3&lt;='Gastos com Pessoal'!$F$7:$F$506)*(IF('Gastos com Pessoal'!$G$7:$G$506&lt;=BG$3,1,0))*OFFSET('Gastos com Pessoal'!$H$6,1,MATCH(1&amp;$B47,'Gastos com Pessoal'!$I$532:$AJ$532&amp;'Gastos com Pessoal'!$I$6:$AJ$6,0),500,1)),0)
+_xlfn.IFNA(SUM((BG$3&gt;='Gastos com Pessoal'!$E$7:$E$506)*(BG$3&lt;='Gastos com Pessoal'!$F$7:$F$506)*(IF('Gastos com Pessoal'!$M$7:$M$506&lt;=BG$3,1,0))*OFFSET('Gastos com Pessoal'!$H$6,1,MATCH(2&amp;$B47,'Gastos com Pessoal'!$I$532:$AJ$532&amp;'Gastos com Pessoal'!$I$6:$AJ$6,0),500,1)),0)
+_xlfn.IFNA(SUM((BG$3&gt;='Gastos com Pessoal'!$E$7:$E$506)*(BG$3&lt;='Gastos com Pessoal'!$F$7:$F$506)*(IF('Gastos com Pessoal'!$S$7:$S$506&lt;=BG$3,1,0))*OFFSET('Gastos com Pessoal'!$H$6,1,MATCH(3&amp;$B47,'Gastos com Pessoal'!$I$532:$AJ$532&amp;'Gastos com Pessoal'!$I$6:$AJ$6,0),500,1)),0)
+_xlfn.IFNA(SUM((BG$3&gt;='Gastos com Pessoal'!$E$7:$E$506)*(BG$3&lt;='Gastos com Pessoal'!$F$7:$F$506)*(IF('Gastos com Pessoal'!$Y$7:$Y$506&lt;=BG$3,1,0))*OFFSET('Gastos com Pessoal'!$H$6,1,MATCH(4&amp;$B47,'Gastos com Pessoal'!$I$532:$AJ$532&amp;'Gastos com Pessoal'!$I$6:$AJ$6,0),500,1)),0)
+_xlfn.IFNA(SUM((BG$3&gt;='Gastos com Pessoal'!$E$7:$E$506)*(BG$3&lt;='Gastos com Pessoal'!$F$7:$F$506)*(IF('Gastos com Pessoal'!$AE$7:$AE$506&lt;=BG$3,1,0))*OFFSET('Gastos com Pessoal'!$H$6,1,MATCH(5&amp;$B47,'Gastos com Pessoal'!$I$532:$AJ$532&amp;'Gastos com Pessoal'!$I$6:$AJ$6,0),500,1)),0)
+_xlfn.IFNA(SUM((BG$3&gt;='Gastos com Pessoal'!$E$513:$E$522)*(BG$3&lt;='Gastos com Pessoal'!$F$513:$F$522)*(IF('Gastos com Pessoal'!$G$513:$G$522&lt;=BG$3,1,0))*OFFSET('Gastos com Pessoal'!$H$512,1,MATCH(1&amp;$B47,'Gastos com Pessoal'!$I$532:$AJ$532&amp;'Gastos com Pessoal'!$I$512:$AJ$512,0),10,1)),0)
+_xlfn.IFNA(SUM((BG$3&gt;='Gastos com Pessoal'!$E$513:$E$522)*(BG$3&lt;='Gastos com Pessoal'!$F$513:$F$522)*(IF('Gastos com Pessoal'!$M$513:$M$522&lt;=BG$3,1,0))*OFFSET('Gastos com Pessoal'!$H$512,1,MATCH(2&amp;$B47,'Gastos com Pessoal'!$I$532:$AJ$532&amp;'Gastos com Pessoal'!$I$512:$AJ$512,0),10,1)),0)
+_xlfn.IFNA(SUM((BG$3&gt;='Gastos com Pessoal'!$E$513:$E$522)*(BG$3&lt;='Gastos com Pessoal'!$F$513:$F$522)*(IF('Gastos com Pessoal'!$S$513:$S$522&lt;=BG$3,1,0))*OFFSET('Gastos com Pessoal'!$H$512,1,MATCH(3&amp;$B47,'Gastos com Pessoal'!$I$532:$AJ$532&amp;'Gastos com Pessoal'!$I$512:$AJ$512,0),10,1)),0)
+_xlfn.IFNA(SUM((BG$3&gt;='Gastos com Pessoal'!$E$513:$E$522)*(BG$3&lt;='Gastos com Pessoal'!$F$513:$F$522)*(IF('Gastos com Pessoal'!$Y$513:$Y$522&lt;=BG$3,1,0))*OFFSET('Gastos com Pessoal'!$H$512,1,MATCH(4&amp;$B47,'Gastos com Pessoal'!$I$532:$AJ$532&amp;'Gastos com Pessoal'!$I$512:$AJ$512,0),10,1)),0)
+_xlfn.IFNA(SUM((BG$3&gt;='Gastos com Pessoal'!$E$513:$E$522)*(BG$3&lt;='Gastos com Pessoal'!$F$513:$F$522)*(IF('Gastos com Pessoal'!$AE$513:$AE$522&lt;=BG$3,1,0))*OFFSET('Gastos com Pessoal'!$H$512,1,MATCH(5&amp;$B47,'Gastos com Pessoal'!$I$532:$AJ$532&amp;'Gastos com Pessoal'!$I$512:$AJ$512,0),10,1)),0)</f>
        <v>15253.470519999999</v>
      </c>
      <c r="BH47" s="32">
        <f t="array" aca="1" ref="BH47" ca="1">_xlfn.IFNA(SUM((BH$3&gt;='Gastos com Pessoal'!$E$7:$E$506)*(BH$3&lt;='Gastos com Pessoal'!$F$7:$F$506)*OFFSET('Encargos e Benefícios'!$D$5,1,MATCH($B47,'Encargos e Benefícios'!$E$5:$AB$5,0),500,1)),0)
+_xlfn.IFNA(SUM((BH$3&gt;='Gastos com Pessoal'!$E$513:$E$522)*(BH$3&lt;='Gastos com Pessoal'!$F$513:$F$522)*OFFSET('Encargos e Benefícios'!$D$511,1,MATCH($B47,'Encargos e Benefícios'!$E$511:$AB$511,0),10,1)),0)
+_xlfn.IFNA(SUM((BH$3&gt;='Gastos com Pessoal'!$E$7:$E$506)*(BH$3&lt;='Gastos com Pessoal'!$F$7:$F$506)*(IF('Gastos com Pessoal'!$G$7:$G$506&lt;=BH$3,1,0))*OFFSET('Gastos com Pessoal'!$H$6,1,MATCH(1&amp;$B47,'Gastos com Pessoal'!$I$532:$AJ$532&amp;'Gastos com Pessoal'!$I$6:$AJ$6,0),500,1)),0)
+_xlfn.IFNA(SUM((BH$3&gt;='Gastos com Pessoal'!$E$7:$E$506)*(BH$3&lt;='Gastos com Pessoal'!$F$7:$F$506)*(IF('Gastos com Pessoal'!$M$7:$M$506&lt;=BH$3,1,0))*OFFSET('Gastos com Pessoal'!$H$6,1,MATCH(2&amp;$B47,'Gastos com Pessoal'!$I$532:$AJ$532&amp;'Gastos com Pessoal'!$I$6:$AJ$6,0),500,1)),0)
+_xlfn.IFNA(SUM((BH$3&gt;='Gastos com Pessoal'!$E$7:$E$506)*(BH$3&lt;='Gastos com Pessoal'!$F$7:$F$506)*(IF('Gastos com Pessoal'!$S$7:$S$506&lt;=BH$3,1,0))*OFFSET('Gastos com Pessoal'!$H$6,1,MATCH(3&amp;$B47,'Gastos com Pessoal'!$I$532:$AJ$532&amp;'Gastos com Pessoal'!$I$6:$AJ$6,0),500,1)),0)
+_xlfn.IFNA(SUM((BH$3&gt;='Gastos com Pessoal'!$E$7:$E$506)*(BH$3&lt;='Gastos com Pessoal'!$F$7:$F$506)*(IF('Gastos com Pessoal'!$Y$7:$Y$506&lt;=BH$3,1,0))*OFFSET('Gastos com Pessoal'!$H$6,1,MATCH(4&amp;$B47,'Gastos com Pessoal'!$I$532:$AJ$532&amp;'Gastos com Pessoal'!$I$6:$AJ$6,0),500,1)),0)
+_xlfn.IFNA(SUM((BH$3&gt;='Gastos com Pessoal'!$E$7:$E$506)*(BH$3&lt;='Gastos com Pessoal'!$F$7:$F$506)*(IF('Gastos com Pessoal'!$AE$7:$AE$506&lt;=BH$3,1,0))*OFFSET('Gastos com Pessoal'!$H$6,1,MATCH(5&amp;$B47,'Gastos com Pessoal'!$I$532:$AJ$532&amp;'Gastos com Pessoal'!$I$6:$AJ$6,0),500,1)),0)
+_xlfn.IFNA(SUM((BH$3&gt;='Gastos com Pessoal'!$E$513:$E$522)*(BH$3&lt;='Gastos com Pessoal'!$F$513:$F$522)*(IF('Gastos com Pessoal'!$G$513:$G$522&lt;=BH$3,1,0))*OFFSET('Gastos com Pessoal'!$H$512,1,MATCH(1&amp;$B47,'Gastos com Pessoal'!$I$532:$AJ$532&amp;'Gastos com Pessoal'!$I$512:$AJ$512,0),10,1)),0)
+_xlfn.IFNA(SUM((BH$3&gt;='Gastos com Pessoal'!$E$513:$E$522)*(BH$3&lt;='Gastos com Pessoal'!$F$513:$F$522)*(IF('Gastos com Pessoal'!$M$513:$M$522&lt;=BH$3,1,0))*OFFSET('Gastos com Pessoal'!$H$512,1,MATCH(2&amp;$B47,'Gastos com Pessoal'!$I$532:$AJ$532&amp;'Gastos com Pessoal'!$I$512:$AJ$512,0),10,1)),0)
+_xlfn.IFNA(SUM((BH$3&gt;='Gastos com Pessoal'!$E$513:$E$522)*(BH$3&lt;='Gastos com Pessoal'!$F$513:$F$522)*(IF('Gastos com Pessoal'!$S$513:$S$522&lt;=BH$3,1,0))*OFFSET('Gastos com Pessoal'!$H$512,1,MATCH(3&amp;$B47,'Gastos com Pessoal'!$I$532:$AJ$532&amp;'Gastos com Pessoal'!$I$512:$AJ$512,0),10,1)),0)
+_xlfn.IFNA(SUM((BH$3&gt;='Gastos com Pessoal'!$E$513:$E$522)*(BH$3&lt;='Gastos com Pessoal'!$F$513:$F$522)*(IF('Gastos com Pessoal'!$Y$513:$Y$522&lt;=BH$3,1,0))*OFFSET('Gastos com Pessoal'!$H$512,1,MATCH(4&amp;$B47,'Gastos com Pessoal'!$I$532:$AJ$532&amp;'Gastos com Pessoal'!$I$512:$AJ$512,0),10,1)),0)
+_xlfn.IFNA(SUM((BH$3&gt;='Gastos com Pessoal'!$E$513:$E$522)*(BH$3&lt;='Gastos com Pessoal'!$F$513:$F$522)*(IF('Gastos com Pessoal'!$AE$513:$AE$522&lt;=BH$3,1,0))*OFFSET('Gastos com Pessoal'!$H$512,1,MATCH(5&amp;$B47,'Gastos com Pessoal'!$I$532:$AJ$532&amp;'Gastos com Pessoal'!$I$512:$AJ$512,0),10,1)),0)</f>
        <v>15253.470519999999</v>
      </c>
      <c r="BI47" s="32">
        <f t="array" aca="1" ref="BI47" ca="1">_xlfn.IFNA(SUM((BI$3&gt;='Gastos com Pessoal'!$E$7:$E$506)*(BI$3&lt;='Gastos com Pessoal'!$F$7:$F$506)*OFFSET('Encargos e Benefícios'!$D$5,1,MATCH($B47,'Encargos e Benefícios'!$E$5:$AB$5,0),500,1)),0)
+_xlfn.IFNA(SUM((BI$3&gt;='Gastos com Pessoal'!$E$513:$E$522)*(BI$3&lt;='Gastos com Pessoal'!$F$513:$F$522)*OFFSET('Encargos e Benefícios'!$D$511,1,MATCH($B47,'Encargos e Benefícios'!$E$511:$AB$511,0),10,1)),0)
+_xlfn.IFNA(SUM((BI$3&gt;='Gastos com Pessoal'!$E$7:$E$506)*(BI$3&lt;='Gastos com Pessoal'!$F$7:$F$506)*(IF('Gastos com Pessoal'!$G$7:$G$506&lt;=BI$3,1,0))*OFFSET('Gastos com Pessoal'!$H$6,1,MATCH(1&amp;$B47,'Gastos com Pessoal'!$I$532:$AJ$532&amp;'Gastos com Pessoal'!$I$6:$AJ$6,0),500,1)),0)
+_xlfn.IFNA(SUM((BI$3&gt;='Gastos com Pessoal'!$E$7:$E$506)*(BI$3&lt;='Gastos com Pessoal'!$F$7:$F$506)*(IF('Gastos com Pessoal'!$M$7:$M$506&lt;=BI$3,1,0))*OFFSET('Gastos com Pessoal'!$H$6,1,MATCH(2&amp;$B47,'Gastos com Pessoal'!$I$532:$AJ$532&amp;'Gastos com Pessoal'!$I$6:$AJ$6,0),500,1)),0)
+_xlfn.IFNA(SUM((BI$3&gt;='Gastos com Pessoal'!$E$7:$E$506)*(BI$3&lt;='Gastos com Pessoal'!$F$7:$F$506)*(IF('Gastos com Pessoal'!$S$7:$S$506&lt;=BI$3,1,0))*OFFSET('Gastos com Pessoal'!$H$6,1,MATCH(3&amp;$B47,'Gastos com Pessoal'!$I$532:$AJ$532&amp;'Gastos com Pessoal'!$I$6:$AJ$6,0),500,1)),0)
+_xlfn.IFNA(SUM((BI$3&gt;='Gastos com Pessoal'!$E$7:$E$506)*(BI$3&lt;='Gastos com Pessoal'!$F$7:$F$506)*(IF('Gastos com Pessoal'!$Y$7:$Y$506&lt;=BI$3,1,0))*OFFSET('Gastos com Pessoal'!$H$6,1,MATCH(4&amp;$B47,'Gastos com Pessoal'!$I$532:$AJ$532&amp;'Gastos com Pessoal'!$I$6:$AJ$6,0),500,1)),0)
+_xlfn.IFNA(SUM((BI$3&gt;='Gastos com Pessoal'!$E$7:$E$506)*(BI$3&lt;='Gastos com Pessoal'!$F$7:$F$506)*(IF('Gastos com Pessoal'!$AE$7:$AE$506&lt;=BI$3,1,0))*OFFSET('Gastos com Pessoal'!$H$6,1,MATCH(5&amp;$B47,'Gastos com Pessoal'!$I$532:$AJ$532&amp;'Gastos com Pessoal'!$I$6:$AJ$6,0),500,1)),0)
+_xlfn.IFNA(SUM((BI$3&gt;='Gastos com Pessoal'!$E$513:$E$522)*(BI$3&lt;='Gastos com Pessoal'!$F$513:$F$522)*(IF('Gastos com Pessoal'!$G$513:$G$522&lt;=BI$3,1,0))*OFFSET('Gastos com Pessoal'!$H$512,1,MATCH(1&amp;$B47,'Gastos com Pessoal'!$I$532:$AJ$532&amp;'Gastos com Pessoal'!$I$512:$AJ$512,0),10,1)),0)
+_xlfn.IFNA(SUM((BI$3&gt;='Gastos com Pessoal'!$E$513:$E$522)*(BI$3&lt;='Gastos com Pessoal'!$F$513:$F$522)*(IF('Gastos com Pessoal'!$M$513:$M$522&lt;=BI$3,1,0))*OFFSET('Gastos com Pessoal'!$H$512,1,MATCH(2&amp;$B47,'Gastos com Pessoal'!$I$532:$AJ$532&amp;'Gastos com Pessoal'!$I$512:$AJ$512,0),10,1)),0)
+_xlfn.IFNA(SUM((BI$3&gt;='Gastos com Pessoal'!$E$513:$E$522)*(BI$3&lt;='Gastos com Pessoal'!$F$513:$F$522)*(IF('Gastos com Pessoal'!$S$513:$S$522&lt;=BI$3,1,0))*OFFSET('Gastos com Pessoal'!$H$512,1,MATCH(3&amp;$B47,'Gastos com Pessoal'!$I$532:$AJ$532&amp;'Gastos com Pessoal'!$I$512:$AJ$512,0),10,1)),0)
+_xlfn.IFNA(SUM((BI$3&gt;='Gastos com Pessoal'!$E$513:$E$522)*(BI$3&lt;='Gastos com Pessoal'!$F$513:$F$522)*(IF('Gastos com Pessoal'!$Y$513:$Y$522&lt;=BI$3,1,0))*OFFSET('Gastos com Pessoal'!$H$512,1,MATCH(4&amp;$B47,'Gastos com Pessoal'!$I$532:$AJ$532&amp;'Gastos com Pessoal'!$I$512:$AJ$512,0),10,1)),0)
+_xlfn.IFNA(SUM((BI$3&gt;='Gastos com Pessoal'!$E$513:$E$522)*(BI$3&lt;='Gastos com Pessoal'!$F$513:$F$522)*(IF('Gastos com Pessoal'!$AE$513:$AE$522&lt;=BI$3,1,0))*OFFSET('Gastos com Pessoal'!$H$512,1,MATCH(5&amp;$B47,'Gastos com Pessoal'!$I$532:$AJ$532&amp;'Gastos com Pessoal'!$I$512:$AJ$512,0),10,1)),0)</f>
        <v>15253.470519999999</v>
      </c>
      <c r="BJ47" s="32">
        <f t="array" aca="1" ref="BJ47" ca="1">_xlfn.IFNA(SUM((BJ$3&gt;='Gastos com Pessoal'!$E$7:$E$506)*(BJ$3&lt;='Gastos com Pessoal'!$F$7:$F$506)*OFFSET('Encargos e Benefícios'!$D$5,1,MATCH($B47,'Encargos e Benefícios'!$E$5:$AB$5,0),500,1)),0)
+_xlfn.IFNA(SUM((BJ$3&gt;='Gastos com Pessoal'!$E$513:$E$522)*(BJ$3&lt;='Gastos com Pessoal'!$F$513:$F$522)*OFFSET('Encargos e Benefícios'!$D$511,1,MATCH($B47,'Encargos e Benefícios'!$E$511:$AB$511,0),10,1)),0)
+_xlfn.IFNA(SUM((BJ$3&gt;='Gastos com Pessoal'!$E$7:$E$506)*(BJ$3&lt;='Gastos com Pessoal'!$F$7:$F$506)*(IF('Gastos com Pessoal'!$G$7:$G$506&lt;=BJ$3,1,0))*OFFSET('Gastos com Pessoal'!$H$6,1,MATCH(1&amp;$B47,'Gastos com Pessoal'!$I$532:$AJ$532&amp;'Gastos com Pessoal'!$I$6:$AJ$6,0),500,1)),0)
+_xlfn.IFNA(SUM((BJ$3&gt;='Gastos com Pessoal'!$E$7:$E$506)*(BJ$3&lt;='Gastos com Pessoal'!$F$7:$F$506)*(IF('Gastos com Pessoal'!$M$7:$M$506&lt;=BJ$3,1,0))*OFFSET('Gastos com Pessoal'!$H$6,1,MATCH(2&amp;$B47,'Gastos com Pessoal'!$I$532:$AJ$532&amp;'Gastos com Pessoal'!$I$6:$AJ$6,0),500,1)),0)
+_xlfn.IFNA(SUM((BJ$3&gt;='Gastos com Pessoal'!$E$7:$E$506)*(BJ$3&lt;='Gastos com Pessoal'!$F$7:$F$506)*(IF('Gastos com Pessoal'!$S$7:$S$506&lt;=BJ$3,1,0))*OFFSET('Gastos com Pessoal'!$H$6,1,MATCH(3&amp;$B47,'Gastos com Pessoal'!$I$532:$AJ$532&amp;'Gastos com Pessoal'!$I$6:$AJ$6,0),500,1)),0)
+_xlfn.IFNA(SUM((BJ$3&gt;='Gastos com Pessoal'!$E$7:$E$506)*(BJ$3&lt;='Gastos com Pessoal'!$F$7:$F$506)*(IF('Gastos com Pessoal'!$Y$7:$Y$506&lt;=BJ$3,1,0))*OFFSET('Gastos com Pessoal'!$H$6,1,MATCH(4&amp;$B47,'Gastos com Pessoal'!$I$532:$AJ$532&amp;'Gastos com Pessoal'!$I$6:$AJ$6,0),500,1)),0)
+_xlfn.IFNA(SUM((BJ$3&gt;='Gastos com Pessoal'!$E$7:$E$506)*(BJ$3&lt;='Gastos com Pessoal'!$F$7:$F$506)*(IF('Gastos com Pessoal'!$AE$7:$AE$506&lt;=BJ$3,1,0))*OFFSET('Gastos com Pessoal'!$H$6,1,MATCH(5&amp;$B47,'Gastos com Pessoal'!$I$532:$AJ$532&amp;'Gastos com Pessoal'!$I$6:$AJ$6,0),500,1)),0)
+_xlfn.IFNA(SUM((BJ$3&gt;='Gastos com Pessoal'!$E$513:$E$522)*(BJ$3&lt;='Gastos com Pessoal'!$F$513:$F$522)*(IF('Gastos com Pessoal'!$G$513:$G$522&lt;=BJ$3,1,0))*OFFSET('Gastos com Pessoal'!$H$512,1,MATCH(1&amp;$B47,'Gastos com Pessoal'!$I$532:$AJ$532&amp;'Gastos com Pessoal'!$I$512:$AJ$512,0),10,1)),0)
+_xlfn.IFNA(SUM((BJ$3&gt;='Gastos com Pessoal'!$E$513:$E$522)*(BJ$3&lt;='Gastos com Pessoal'!$F$513:$F$522)*(IF('Gastos com Pessoal'!$M$513:$M$522&lt;=BJ$3,1,0))*OFFSET('Gastos com Pessoal'!$H$512,1,MATCH(2&amp;$B47,'Gastos com Pessoal'!$I$532:$AJ$532&amp;'Gastos com Pessoal'!$I$512:$AJ$512,0),10,1)),0)
+_xlfn.IFNA(SUM((BJ$3&gt;='Gastos com Pessoal'!$E$513:$E$522)*(BJ$3&lt;='Gastos com Pessoal'!$F$513:$F$522)*(IF('Gastos com Pessoal'!$S$513:$S$522&lt;=BJ$3,1,0))*OFFSET('Gastos com Pessoal'!$H$512,1,MATCH(3&amp;$B47,'Gastos com Pessoal'!$I$532:$AJ$532&amp;'Gastos com Pessoal'!$I$512:$AJ$512,0),10,1)),0)
+_xlfn.IFNA(SUM((BJ$3&gt;='Gastos com Pessoal'!$E$513:$E$522)*(BJ$3&lt;='Gastos com Pessoal'!$F$513:$F$522)*(IF('Gastos com Pessoal'!$Y$513:$Y$522&lt;=BJ$3,1,0))*OFFSET('Gastos com Pessoal'!$H$512,1,MATCH(4&amp;$B47,'Gastos com Pessoal'!$I$532:$AJ$532&amp;'Gastos com Pessoal'!$I$512:$AJ$512,0),10,1)),0)
+_xlfn.IFNA(SUM((BJ$3&gt;='Gastos com Pessoal'!$E$513:$E$522)*(BJ$3&lt;='Gastos com Pessoal'!$F$513:$F$522)*(IF('Gastos com Pessoal'!$AE$513:$AE$522&lt;=BJ$3,1,0))*OFFSET('Gastos com Pessoal'!$H$512,1,MATCH(5&amp;$B47,'Gastos com Pessoal'!$I$532:$AJ$532&amp;'Gastos com Pessoal'!$I$512:$AJ$512,0),10,1)),0)</f>
        <v>17198.600559999999</v>
      </c>
      <c r="BK47" s="72">
        <f t="shared" ref="BK47:BK51" ca="1" si="20">SUM(C47:BJ47)</f>
        <v>718901.76927999977</v>
      </c>
      <c r="BL47" s="77">
        <f t="shared" ref="BL47:BL57" ca="1" si="21">IF($BK$147=0,0,BK47/$BK$147)</f>
        <v>1.038257327766514E-2</v>
      </c>
    </row>
    <row r="48" spans="1:64" s="50" customFormat="1" ht="23.25" customHeight="1" x14ac:dyDescent="0.2">
      <c r="A48" s="18" t="s">
        <v>161</v>
      </c>
      <c r="B48" s="12" t="s">
        <v>162</v>
      </c>
      <c r="C48" s="32">
        <f t="array" aca="1" ref="C48" ca="1">_xlfn.IFNA(SUM((C$3&gt;='Gastos com Pessoal'!$E$7:$E$506)*(C$3&lt;='Gastos com Pessoal'!$F$7:$F$506)*OFFSET('Encargos e Benefícios'!$D$5,1,MATCH($B48,'Encargos e Benefícios'!$E$5:$AB$5,0),500,1)),0)
+_xlfn.IFNA(SUM((C$3&gt;='Gastos com Pessoal'!$E$513:$E$522)*(C$3&lt;='Gastos com Pessoal'!$F$513:$F$522)*OFFSET('Encargos e Benefícios'!$D$511,1,MATCH($B48,'Encargos e Benefícios'!$E$511:$AB$511,0),10,1)),0)
+_xlfn.IFNA(SUM((C$3&gt;='Gastos com Pessoal'!$E$7:$E$506)*(C$3&lt;='Gastos com Pessoal'!$F$7:$F$506)*(IF('Gastos com Pessoal'!$G$7:$G$506&lt;=C$3,1,0))*OFFSET('Gastos com Pessoal'!$H$6,1,MATCH(1&amp;$B48,'Gastos com Pessoal'!$I$532:$AJ$532&amp;'Gastos com Pessoal'!$I$6:$AJ$6,0),500,1)),0)
+_xlfn.IFNA(SUM((C$3&gt;='Gastos com Pessoal'!$E$7:$E$506)*(C$3&lt;='Gastos com Pessoal'!$F$7:$F$506)*(IF('Gastos com Pessoal'!$M$7:$M$506&lt;=C$3,1,0))*OFFSET('Gastos com Pessoal'!$H$6,1,MATCH(2&amp;$B48,'Gastos com Pessoal'!$I$532:$AJ$532&amp;'Gastos com Pessoal'!$I$6:$AJ$6,0),500,1)),0)
+_xlfn.IFNA(SUM((C$3&gt;='Gastos com Pessoal'!$E$7:$E$506)*(C$3&lt;='Gastos com Pessoal'!$F$7:$F$506)*(IF('Gastos com Pessoal'!$S$7:$S$506&lt;=C$3,1,0))*OFFSET('Gastos com Pessoal'!$H$6,1,MATCH(3&amp;$B48,'Gastos com Pessoal'!$I$532:$AJ$532&amp;'Gastos com Pessoal'!$I$6:$AJ$6,0),500,1)),0)
+_xlfn.IFNA(SUM((C$3&gt;='Gastos com Pessoal'!$E$7:$E$506)*(C$3&lt;='Gastos com Pessoal'!$F$7:$F$506)*(IF('Gastos com Pessoal'!$Y$7:$Y$506&lt;=C$3,1,0))*OFFSET('Gastos com Pessoal'!$H$6,1,MATCH(4&amp;$B48,'Gastos com Pessoal'!$I$532:$AJ$532&amp;'Gastos com Pessoal'!$I$6:$AJ$6,0),500,1)),0)
+_xlfn.IFNA(SUM((C$3&gt;='Gastos com Pessoal'!$E$7:$E$506)*(C$3&lt;='Gastos com Pessoal'!$F$7:$F$506)*(IF('Gastos com Pessoal'!$AE$7:$AE$506&lt;=C$3,1,0))*OFFSET('Gastos com Pessoal'!$H$6,1,MATCH(5&amp;$B48,'Gastos com Pessoal'!$I$532:$AJ$532&amp;'Gastos com Pessoal'!$I$6:$AJ$6,0),500,1)),0)
+_xlfn.IFNA(SUM((C$3&gt;='Gastos com Pessoal'!$E$513:$E$522)*(C$3&lt;='Gastos com Pessoal'!$F$513:$F$522)*(IF('Gastos com Pessoal'!$G$513:$G$522&lt;=C$3,1,0))*OFFSET('Gastos com Pessoal'!$H$512,1,MATCH(1&amp;$B48,'Gastos com Pessoal'!$I$532:$AJ$532&amp;'Gastos com Pessoal'!$I$512:$AJ$512,0),10,1)),0)
+_xlfn.IFNA(SUM((C$3&gt;='Gastos com Pessoal'!$E$513:$E$522)*(C$3&lt;='Gastos com Pessoal'!$F$513:$F$522)*(IF('Gastos com Pessoal'!$M$513:$M$522&lt;=C$3,1,0))*OFFSET('Gastos com Pessoal'!$H$512,1,MATCH(2&amp;$B48,'Gastos com Pessoal'!$I$532:$AJ$532&amp;'Gastos com Pessoal'!$I$512:$AJ$512,0),10,1)),0)
+_xlfn.IFNA(SUM((C$3&gt;='Gastos com Pessoal'!$E$513:$E$522)*(C$3&lt;='Gastos com Pessoal'!$F$513:$F$522)*(IF('Gastos com Pessoal'!$S$513:$S$522&lt;=C$3,1,0))*OFFSET('Gastos com Pessoal'!$H$512,1,MATCH(3&amp;$B48,'Gastos com Pessoal'!$I$532:$AJ$532&amp;'Gastos com Pessoal'!$I$512:$AJ$512,0),10,1)),0)
+_xlfn.IFNA(SUM((C$3&gt;='Gastos com Pessoal'!$E$513:$E$522)*(C$3&lt;='Gastos com Pessoal'!$F$513:$F$522)*(IF('Gastos com Pessoal'!$Y$513:$Y$522&lt;=C$3,1,0))*OFFSET('Gastos com Pessoal'!$H$512,1,MATCH(4&amp;$B48,'Gastos com Pessoal'!$I$532:$AJ$532&amp;'Gastos com Pessoal'!$I$512:$AJ$512,0),10,1)),0)
+_xlfn.IFNA(SUM((C$3&gt;='Gastos com Pessoal'!$E$513:$E$522)*(C$3&lt;='Gastos com Pessoal'!$F$513:$F$522)*(IF('Gastos com Pessoal'!$AE$513:$AE$522&lt;=C$3,1,0))*OFFSET('Gastos com Pessoal'!$H$512,1,MATCH(5&amp;$B48,'Gastos com Pessoal'!$I$532:$AJ$532&amp;'Gastos com Pessoal'!$I$512:$AJ$512,0),10,1)),0)</f>
        <v>895</v>
      </c>
      <c r="D48" s="32">
        <f t="array" aca="1" ref="D48" ca="1">_xlfn.IFNA(SUM((D$3&gt;='Gastos com Pessoal'!$E$7:$E$506)*(D$3&lt;='Gastos com Pessoal'!$F$7:$F$506)*OFFSET('Encargos e Benefícios'!$D$5,1,MATCH($B48,'Encargos e Benefícios'!$E$5:$AB$5,0),500,1)),0)
+_xlfn.IFNA(SUM((D$3&gt;='Gastos com Pessoal'!$E$513:$E$522)*(D$3&lt;='Gastos com Pessoal'!$F$513:$F$522)*OFFSET('Encargos e Benefícios'!$D$511,1,MATCH($B48,'Encargos e Benefícios'!$E$511:$AB$511,0),10,1)),0)
+_xlfn.IFNA(SUM((D$3&gt;='Gastos com Pessoal'!$E$7:$E$506)*(D$3&lt;='Gastos com Pessoal'!$F$7:$F$506)*(IF('Gastos com Pessoal'!$G$7:$G$506&lt;=D$3,1,0))*OFFSET('Gastos com Pessoal'!$H$6,1,MATCH(1&amp;$B48,'Gastos com Pessoal'!$I$532:$AJ$532&amp;'Gastos com Pessoal'!$I$6:$AJ$6,0),500,1)),0)
+_xlfn.IFNA(SUM((D$3&gt;='Gastos com Pessoal'!$E$7:$E$506)*(D$3&lt;='Gastos com Pessoal'!$F$7:$F$506)*(IF('Gastos com Pessoal'!$M$7:$M$506&lt;=D$3,1,0))*OFFSET('Gastos com Pessoal'!$H$6,1,MATCH(2&amp;$B48,'Gastos com Pessoal'!$I$532:$AJ$532&amp;'Gastos com Pessoal'!$I$6:$AJ$6,0),500,1)),0)
+_xlfn.IFNA(SUM((D$3&gt;='Gastos com Pessoal'!$E$7:$E$506)*(D$3&lt;='Gastos com Pessoal'!$F$7:$F$506)*(IF('Gastos com Pessoal'!$S$7:$S$506&lt;=D$3,1,0))*OFFSET('Gastos com Pessoal'!$H$6,1,MATCH(3&amp;$B48,'Gastos com Pessoal'!$I$532:$AJ$532&amp;'Gastos com Pessoal'!$I$6:$AJ$6,0),500,1)),0)
+_xlfn.IFNA(SUM((D$3&gt;='Gastos com Pessoal'!$E$7:$E$506)*(D$3&lt;='Gastos com Pessoal'!$F$7:$F$506)*(IF('Gastos com Pessoal'!$Y$7:$Y$506&lt;=D$3,1,0))*OFFSET('Gastos com Pessoal'!$H$6,1,MATCH(4&amp;$B48,'Gastos com Pessoal'!$I$532:$AJ$532&amp;'Gastos com Pessoal'!$I$6:$AJ$6,0),500,1)),0)
+_xlfn.IFNA(SUM((D$3&gt;='Gastos com Pessoal'!$E$7:$E$506)*(D$3&lt;='Gastos com Pessoal'!$F$7:$F$506)*(IF('Gastos com Pessoal'!$AE$7:$AE$506&lt;=D$3,1,0))*OFFSET('Gastos com Pessoal'!$H$6,1,MATCH(5&amp;$B48,'Gastos com Pessoal'!$I$532:$AJ$532&amp;'Gastos com Pessoal'!$I$6:$AJ$6,0),500,1)),0)
+_xlfn.IFNA(SUM((D$3&gt;='Gastos com Pessoal'!$E$513:$E$522)*(D$3&lt;='Gastos com Pessoal'!$F$513:$F$522)*(IF('Gastos com Pessoal'!$G$513:$G$522&lt;=D$3,1,0))*OFFSET('Gastos com Pessoal'!$H$512,1,MATCH(1&amp;$B48,'Gastos com Pessoal'!$I$532:$AJ$532&amp;'Gastos com Pessoal'!$I$512:$AJ$512,0),10,1)),0)
+_xlfn.IFNA(SUM((D$3&gt;='Gastos com Pessoal'!$E$513:$E$522)*(D$3&lt;='Gastos com Pessoal'!$F$513:$F$522)*(IF('Gastos com Pessoal'!$M$513:$M$522&lt;=D$3,1,0))*OFFSET('Gastos com Pessoal'!$H$512,1,MATCH(2&amp;$B48,'Gastos com Pessoal'!$I$532:$AJ$532&amp;'Gastos com Pessoal'!$I$512:$AJ$512,0),10,1)),0)
+_xlfn.IFNA(SUM((D$3&gt;='Gastos com Pessoal'!$E$513:$E$522)*(D$3&lt;='Gastos com Pessoal'!$F$513:$F$522)*(IF('Gastos com Pessoal'!$S$513:$S$522&lt;=D$3,1,0))*OFFSET('Gastos com Pessoal'!$H$512,1,MATCH(3&amp;$B48,'Gastos com Pessoal'!$I$532:$AJ$532&amp;'Gastos com Pessoal'!$I$512:$AJ$512,0),10,1)),0)
+_xlfn.IFNA(SUM((D$3&gt;='Gastos com Pessoal'!$E$513:$E$522)*(D$3&lt;='Gastos com Pessoal'!$F$513:$F$522)*(IF('Gastos com Pessoal'!$Y$513:$Y$522&lt;=D$3,1,0))*OFFSET('Gastos com Pessoal'!$H$512,1,MATCH(4&amp;$B48,'Gastos com Pessoal'!$I$532:$AJ$532&amp;'Gastos com Pessoal'!$I$512:$AJ$512,0),10,1)),0)
+_xlfn.IFNA(SUM((D$3&gt;='Gastos com Pessoal'!$E$513:$E$522)*(D$3&lt;='Gastos com Pessoal'!$F$513:$F$522)*(IF('Gastos com Pessoal'!$AE$513:$AE$522&lt;=D$3,1,0))*OFFSET('Gastos com Pessoal'!$H$512,1,MATCH(5&amp;$B48,'Gastos com Pessoal'!$I$532:$AJ$532&amp;'Gastos com Pessoal'!$I$512:$AJ$512,0),10,1)),0)</f>
        <v>895</v>
      </c>
      <c r="E48" s="32">
        <f t="array" aca="1" ref="E48" ca="1">_xlfn.IFNA(SUM((E$3&gt;='Gastos com Pessoal'!$E$7:$E$506)*(E$3&lt;='Gastos com Pessoal'!$F$7:$F$506)*OFFSET('Encargos e Benefícios'!$D$5,1,MATCH($B48,'Encargos e Benefícios'!$E$5:$AB$5,0),500,1)),0)
+_xlfn.IFNA(SUM((E$3&gt;='Gastos com Pessoal'!$E$513:$E$522)*(E$3&lt;='Gastos com Pessoal'!$F$513:$F$522)*OFFSET('Encargos e Benefícios'!$D$511,1,MATCH($B48,'Encargos e Benefícios'!$E$511:$AB$511,0),10,1)),0)
+_xlfn.IFNA(SUM((E$3&gt;='Gastos com Pessoal'!$E$7:$E$506)*(E$3&lt;='Gastos com Pessoal'!$F$7:$F$506)*(IF('Gastos com Pessoal'!$G$7:$G$506&lt;=E$3,1,0))*OFFSET('Gastos com Pessoal'!$H$6,1,MATCH(1&amp;$B48,'Gastos com Pessoal'!$I$532:$AJ$532&amp;'Gastos com Pessoal'!$I$6:$AJ$6,0),500,1)),0)
+_xlfn.IFNA(SUM((E$3&gt;='Gastos com Pessoal'!$E$7:$E$506)*(E$3&lt;='Gastos com Pessoal'!$F$7:$F$506)*(IF('Gastos com Pessoal'!$M$7:$M$506&lt;=E$3,1,0))*OFFSET('Gastos com Pessoal'!$H$6,1,MATCH(2&amp;$B48,'Gastos com Pessoal'!$I$532:$AJ$532&amp;'Gastos com Pessoal'!$I$6:$AJ$6,0),500,1)),0)
+_xlfn.IFNA(SUM((E$3&gt;='Gastos com Pessoal'!$E$7:$E$506)*(E$3&lt;='Gastos com Pessoal'!$F$7:$F$506)*(IF('Gastos com Pessoal'!$S$7:$S$506&lt;=E$3,1,0))*OFFSET('Gastos com Pessoal'!$H$6,1,MATCH(3&amp;$B48,'Gastos com Pessoal'!$I$532:$AJ$532&amp;'Gastos com Pessoal'!$I$6:$AJ$6,0),500,1)),0)
+_xlfn.IFNA(SUM((E$3&gt;='Gastos com Pessoal'!$E$7:$E$506)*(E$3&lt;='Gastos com Pessoal'!$F$7:$F$506)*(IF('Gastos com Pessoal'!$Y$7:$Y$506&lt;=E$3,1,0))*OFFSET('Gastos com Pessoal'!$H$6,1,MATCH(4&amp;$B48,'Gastos com Pessoal'!$I$532:$AJ$532&amp;'Gastos com Pessoal'!$I$6:$AJ$6,0),500,1)),0)
+_xlfn.IFNA(SUM((E$3&gt;='Gastos com Pessoal'!$E$7:$E$506)*(E$3&lt;='Gastos com Pessoal'!$F$7:$F$506)*(IF('Gastos com Pessoal'!$AE$7:$AE$506&lt;=E$3,1,0))*OFFSET('Gastos com Pessoal'!$H$6,1,MATCH(5&amp;$B48,'Gastos com Pessoal'!$I$532:$AJ$532&amp;'Gastos com Pessoal'!$I$6:$AJ$6,0),500,1)),0)
+_xlfn.IFNA(SUM((E$3&gt;='Gastos com Pessoal'!$E$513:$E$522)*(E$3&lt;='Gastos com Pessoal'!$F$513:$F$522)*(IF('Gastos com Pessoal'!$G$513:$G$522&lt;=E$3,1,0))*OFFSET('Gastos com Pessoal'!$H$512,1,MATCH(1&amp;$B48,'Gastos com Pessoal'!$I$532:$AJ$532&amp;'Gastos com Pessoal'!$I$512:$AJ$512,0),10,1)),0)
+_xlfn.IFNA(SUM((E$3&gt;='Gastos com Pessoal'!$E$513:$E$522)*(E$3&lt;='Gastos com Pessoal'!$F$513:$F$522)*(IF('Gastos com Pessoal'!$M$513:$M$522&lt;=E$3,1,0))*OFFSET('Gastos com Pessoal'!$H$512,1,MATCH(2&amp;$B48,'Gastos com Pessoal'!$I$532:$AJ$532&amp;'Gastos com Pessoal'!$I$512:$AJ$512,0),10,1)),0)
+_xlfn.IFNA(SUM((E$3&gt;='Gastos com Pessoal'!$E$513:$E$522)*(E$3&lt;='Gastos com Pessoal'!$F$513:$F$522)*(IF('Gastos com Pessoal'!$S$513:$S$522&lt;=E$3,1,0))*OFFSET('Gastos com Pessoal'!$H$512,1,MATCH(3&amp;$B48,'Gastos com Pessoal'!$I$532:$AJ$532&amp;'Gastos com Pessoal'!$I$512:$AJ$512,0),10,1)),0)
+_xlfn.IFNA(SUM((E$3&gt;='Gastos com Pessoal'!$E$513:$E$522)*(E$3&lt;='Gastos com Pessoal'!$F$513:$F$522)*(IF('Gastos com Pessoal'!$Y$513:$Y$522&lt;=E$3,1,0))*OFFSET('Gastos com Pessoal'!$H$512,1,MATCH(4&amp;$B48,'Gastos com Pessoal'!$I$532:$AJ$532&amp;'Gastos com Pessoal'!$I$512:$AJ$512,0),10,1)),0)
+_xlfn.IFNA(SUM((E$3&gt;='Gastos com Pessoal'!$E$513:$E$522)*(E$3&lt;='Gastos com Pessoal'!$F$513:$F$522)*(IF('Gastos com Pessoal'!$AE$513:$AE$522&lt;=E$3,1,0))*OFFSET('Gastos com Pessoal'!$H$512,1,MATCH(5&amp;$B48,'Gastos com Pessoal'!$I$532:$AJ$532&amp;'Gastos com Pessoal'!$I$512:$AJ$512,0),10,1)),0)</f>
        <v>895</v>
      </c>
      <c r="F48" s="32">
        <f t="array" aca="1" ref="F48" ca="1">_xlfn.IFNA(SUM((F$3&gt;='Gastos com Pessoal'!$E$7:$E$506)*(F$3&lt;='Gastos com Pessoal'!$F$7:$F$506)*OFFSET('Encargos e Benefícios'!$D$5,1,MATCH($B48,'Encargos e Benefícios'!$E$5:$AB$5,0),500,1)),0)
+_xlfn.IFNA(SUM((F$3&gt;='Gastos com Pessoal'!$E$513:$E$522)*(F$3&lt;='Gastos com Pessoal'!$F$513:$F$522)*OFFSET('Encargos e Benefícios'!$D$511,1,MATCH($B48,'Encargos e Benefícios'!$E$511:$AB$511,0),10,1)),0)
+_xlfn.IFNA(SUM((F$3&gt;='Gastos com Pessoal'!$E$7:$E$506)*(F$3&lt;='Gastos com Pessoal'!$F$7:$F$506)*(IF('Gastos com Pessoal'!$G$7:$G$506&lt;=F$3,1,0))*OFFSET('Gastos com Pessoal'!$H$6,1,MATCH(1&amp;$B48,'Gastos com Pessoal'!$I$532:$AJ$532&amp;'Gastos com Pessoal'!$I$6:$AJ$6,0),500,1)),0)
+_xlfn.IFNA(SUM((F$3&gt;='Gastos com Pessoal'!$E$7:$E$506)*(F$3&lt;='Gastos com Pessoal'!$F$7:$F$506)*(IF('Gastos com Pessoal'!$M$7:$M$506&lt;=F$3,1,0))*OFFSET('Gastos com Pessoal'!$H$6,1,MATCH(2&amp;$B48,'Gastos com Pessoal'!$I$532:$AJ$532&amp;'Gastos com Pessoal'!$I$6:$AJ$6,0),500,1)),0)
+_xlfn.IFNA(SUM((F$3&gt;='Gastos com Pessoal'!$E$7:$E$506)*(F$3&lt;='Gastos com Pessoal'!$F$7:$F$506)*(IF('Gastos com Pessoal'!$S$7:$S$506&lt;=F$3,1,0))*OFFSET('Gastos com Pessoal'!$H$6,1,MATCH(3&amp;$B48,'Gastos com Pessoal'!$I$532:$AJ$532&amp;'Gastos com Pessoal'!$I$6:$AJ$6,0),500,1)),0)
+_xlfn.IFNA(SUM((F$3&gt;='Gastos com Pessoal'!$E$7:$E$506)*(F$3&lt;='Gastos com Pessoal'!$F$7:$F$506)*(IF('Gastos com Pessoal'!$Y$7:$Y$506&lt;=F$3,1,0))*OFFSET('Gastos com Pessoal'!$H$6,1,MATCH(4&amp;$B48,'Gastos com Pessoal'!$I$532:$AJ$532&amp;'Gastos com Pessoal'!$I$6:$AJ$6,0),500,1)),0)
+_xlfn.IFNA(SUM((F$3&gt;='Gastos com Pessoal'!$E$7:$E$506)*(F$3&lt;='Gastos com Pessoal'!$F$7:$F$506)*(IF('Gastos com Pessoal'!$AE$7:$AE$506&lt;=F$3,1,0))*OFFSET('Gastos com Pessoal'!$H$6,1,MATCH(5&amp;$B48,'Gastos com Pessoal'!$I$532:$AJ$532&amp;'Gastos com Pessoal'!$I$6:$AJ$6,0),500,1)),0)
+_xlfn.IFNA(SUM((F$3&gt;='Gastos com Pessoal'!$E$513:$E$522)*(F$3&lt;='Gastos com Pessoal'!$F$513:$F$522)*(IF('Gastos com Pessoal'!$G$513:$G$522&lt;=F$3,1,0))*OFFSET('Gastos com Pessoal'!$H$512,1,MATCH(1&amp;$B48,'Gastos com Pessoal'!$I$532:$AJ$532&amp;'Gastos com Pessoal'!$I$512:$AJ$512,0),10,1)),0)
+_xlfn.IFNA(SUM((F$3&gt;='Gastos com Pessoal'!$E$513:$E$522)*(F$3&lt;='Gastos com Pessoal'!$F$513:$F$522)*(IF('Gastos com Pessoal'!$M$513:$M$522&lt;=F$3,1,0))*OFFSET('Gastos com Pessoal'!$H$512,1,MATCH(2&amp;$B48,'Gastos com Pessoal'!$I$532:$AJ$532&amp;'Gastos com Pessoal'!$I$512:$AJ$512,0),10,1)),0)
+_xlfn.IFNA(SUM((F$3&gt;='Gastos com Pessoal'!$E$513:$E$522)*(F$3&lt;='Gastos com Pessoal'!$F$513:$F$522)*(IF('Gastos com Pessoal'!$S$513:$S$522&lt;=F$3,1,0))*OFFSET('Gastos com Pessoal'!$H$512,1,MATCH(3&amp;$B48,'Gastos com Pessoal'!$I$532:$AJ$532&amp;'Gastos com Pessoal'!$I$512:$AJ$512,0),10,1)),0)
+_xlfn.IFNA(SUM((F$3&gt;='Gastos com Pessoal'!$E$513:$E$522)*(F$3&lt;='Gastos com Pessoal'!$F$513:$F$522)*(IF('Gastos com Pessoal'!$Y$513:$Y$522&lt;=F$3,1,0))*OFFSET('Gastos com Pessoal'!$H$512,1,MATCH(4&amp;$B48,'Gastos com Pessoal'!$I$532:$AJ$532&amp;'Gastos com Pessoal'!$I$512:$AJ$512,0),10,1)),0)
+_xlfn.IFNA(SUM((F$3&gt;='Gastos com Pessoal'!$E$513:$E$522)*(F$3&lt;='Gastos com Pessoal'!$F$513:$F$522)*(IF('Gastos com Pessoal'!$AE$513:$AE$522&lt;=F$3,1,0))*OFFSET('Gastos com Pessoal'!$H$512,1,MATCH(5&amp;$B48,'Gastos com Pessoal'!$I$532:$AJ$532&amp;'Gastos com Pessoal'!$I$512:$AJ$512,0),10,1)),0)</f>
        <v>895</v>
      </c>
      <c r="G48" s="32">
        <f t="array" aca="1" ref="G48" ca="1">_xlfn.IFNA(SUM((G$3&gt;='Gastos com Pessoal'!$E$7:$E$506)*(G$3&lt;='Gastos com Pessoal'!$F$7:$F$506)*OFFSET('Encargos e Benefícios'!$D$5,1,MATCH($B48,'Encargos e Benefícios'!$E$5:$AB$5,0),500,1)),0)
+_xlfn.IFNA(SUM((G$3&gt;='Gastos com Pessoal'!$E$513:$E$522)*(G$3&lt;='Gastos com Pessoal'!$F$513:$F$522)*OFFSET('Encargos e Benefícios'!$D$511,1,MATCH($B48,'Encargos e Benefícios'!$E$511:$AB$511,0),10,1)),0)
+_xlfn.IFNA(SUM((G$3&gt;='Gastos com Pessoal'!$E$7:$E$506)*(G$3&lt;='Gastos com Pessoal'!$F$7:$F$506)*(IF('Gastos com Pessoal'!$G$7:$G$506&lt;=G$3,1,0))*OFFSET('Gastos com Pessoal'!$H$6,1,MATCH(1&amp;$B48,'Gastos com Pessoal'!$I$532:$AJ$532&amp;'Gastos com Pessoal'!$I$6:$AJ$6,0),500,1)),0)
+_xlfn.IFNA(SUM((G$3&gt;='Gastos com Pessoal'!$E$7:$E$506)*(G$3&lt;='Gastos com Pessoal'!$F$7:$F$506)*(IF('Gastos com Pessoal'!$M$7:$M$506&lt;=G$3,1,0))*OFFSET('Gastos com Pessoal'!$H$6,1,MATCH(2&amp;$B48,'Gastos com Pessoal'!$I$532:$AJ$532&amp;'Gastos com Pessoal'!$I$6:$AJ$6,0),500,1)),0)
+_xlfn.IFNA(SUM((G$3&gt;='Gastos com Pessoal'!$E$7:$E$506)*(G$3&lt;='Gastos com Pessoal'!$F$7:$F$506)*(IF('Gastos com Pessoal'!$S$7:$S$506&lt;=G$3,1,0))*OFFSET('Gastos com Pessoal'!$H$6,1,MATCH(3&amp;$B48,'Gastos com Pessoal'!$I$532:$AJ$532&amp;'Gastos com Pessoal'!$I$6:$AJ$6,0),500,1)),0)
+_xlfn.IFNA(SUM((G$3&gt;='Gastos com Pessoal'!$E$7:$E$506)*(G$3&lt;='Gastos com Pessoal'!$F$7:$F$506)*(IF('Gastos com Pessoal'!$Y$7:$Y$506&lt;=G$3,1,0))*OFFSET('Gastos com Pessoal'!$H$6,1,MATCH(4&amp;$B48,'Gastos com Pessoal'!$I$532:$AJ$532&amp;'Gastos com Pessoal'!$I$6:$AJ$6,0),500,1)),0)
+_xlfn.IFNA(SUM((G$3&gt;='Gastos com Pessoal'!$E$7:$E$506)*(G$3&lt;='Gastos com Pessoal'!$F$7:$F$506)*(IF('Gastos com Pessoal'!$AE$7:$AE$506&lt;=G$3,1,0))*OFFSET('Gastos com Pessoal'!$H$6,1,MATCH(5&amp;$B48,'Gastos com Pessoal'!$I$532:$AJ$532&amp;'Gastos com Pessoal'!$I$6:$AJ$6,0),500,1)),0)
+_xlfn.IFNA(SUM((G$3&gt;='Gastos com Pessoal'!$E$513:$E$522)*(G$3&lt;='Gastos com Pessoal'!$F$513:$F$522)*(IF('Gastos com Pessoal'!$G$513:$G$522&lt;=G$3,1,0))*OFFSET('Gastos com Pessoal'!$H$512,1,MATCH(1&amp;$B48,'Gastos com Pessoal'!$I$532:$AJ$532&amp;'Gastos com Pessoal'!$I$512:$AJ$512,0),10,1)),0)
+_xlfn.IFNA(SUM((G$3&gt;='Gastos com Pessoal'!$E$513:$E$522)*(G$3&lt;='Gastos com Pessoal'!$F$513:$F$522)*(IF('Gastos com Pessoal'!$M$513:$M$522&lt;=G$3,1,0))*OFFSET('Gastos com Pessoal'!$H$512,1,MATCH(2&amp;$B48,'Gastos com Pessoal'!$I$532:$AJ$532&amp;'Gastos com Pessoal'!$I$512:$AJ$512,0),10,1)),0)
+_xlfn.IFNA(SUM((G$3&gt;='Gastos com Pessoal'!$E$513:$E$522)*(G$3&lt;='Gastos com Pessoal'!$F$513:$F$522)*(IF('Gastos com Pessoal'!$S$513:$S$522&lt;=G$3,1,0))*OFFSET('Gastos com Pessoal'!$H$512,1,MATCH(3&amp;$B48,'Gastos com Pessoal'!$I$532:$AJ$532&amp;'Gastos com Pessoal'!$I$512:$AJ$512,0),10,1)),0)
+_xlfn.IFNA(SUM((G$3&gt;='Gastos com Pessoal'!$E$513:$E$522)*(G$3&lt;='Gastos com Pessoal'!$F$513:$F$522)*(IF('Gastos com Pessoal'!$Y$513:$Y$522&lt;=G$3,1,0))*OFFSET('Gastos com Pessoal'!$H$512,1,MATCH(4&amp;$B48,'Gastos com Pessoal'!$I$532:$AJ$532&amp;'Gastos com Pessoal'!$I$512:$AJ$512,0),10,1)),0)
+_xlfn.IFNA(SUM((G$3&gt;='Gastos com Pessoal'!$E$513:$E$522)*(G$3&lt;='Gastos com Pessoal'!$F$513:$F$522)*(IF('Gastos com Pessoal'!$AE$513:$AE$522&lt;=G$3,1,0))*OFFSET('Gastos com Pessoal'!$H$512,1,MATCH(5&amp;$B48,'Gastos com Pessoal'!$I$532:$AJ$532&amp;'Gastos com Pessoal'!$I$512:$AJ$512,0),10,1)),0)</f>
        <v>895</v>
      </c>
      <c r="H48" s="32">
        <f t="array" aca="1" ref="H48" ca="1">_xlfn.IFNA(SUM((H$3&gt;='Gastos com Pessoal'!$E$7:$E$506)*(H$3&lt;='Gastos com Pessoal'!$F$7:$F$506)*OFFSET('Encargos e Benefícios'!$D$5,1,MATCH($B48,'Encargos e Benefícios'!$E$5:$AB$5,0),500,1)),0)
+_xlfn.IFNA(SUM((H$3&gt;='Gastos com Pessoal'!$E$513:$E$522)*(H$3&lt;='Gastos com Pessoal'!$F$513:$F$522)*OFFSET('Encargos e Benefícios'!$D$511,1,MATCH($B48,'Encargos e Benefícios'!$E$511:$AB$511,0),10,1)),0)
+_xlfn.IFNA(SUM((H$3&gt;='Gastos com Pessoal'!$E$7:$E$506)*(H$3&lt;='Gastos com Pessoal'!$F$7:$F$506)*(IF('Gastos com Pessoal'!$G$7:$G$506&lt;=H$3,1,0))*OFFSET('Gastos com Pessoal'!$H$6,1,MATCH(1&amp;$B48,'Gastos com Pessoal'!$I$532:$AJ$532&amp;'Gastos com Pessoal'!$I$6:$AJ$6,0),500,1)),0)
+_xlfn.IFNA(SUM((H$3&gt;='Gastos com Pessoal'!$E$7:$E$506)*(H$3&lt;='Gastos com Pessoal'!$F$7:$F$506)*(IF('Gastos com Pessoal'!$M$7:$M$506&lt;=H$3,1,0))*OFFSET('Gastos com Pessoal'!$H$6,1,MATCH(2&amp;$B48,'Gastos com Pessoal'!$I$532:$AJ$532&amp;'Gastos com Pessoal'!$I$6:$AJ$6,0),500,1)),0)
+_xlfn.IFNA(SUM((H$3&gt;='Gastos com Pessoal'!$E$7:$E$506)*(H$3&lt;='Gastos com Pessoal'!$F$7:$F$506)*(IF('Gastos com Pessoal'!$S$7:$S$506&lt;=H$3,1,0))*OFFSET('Gastos com Pessoal'!$H$6,1,MATCH(3&amp;$B48,'Gastos com Pessoal'!$I$532:$AJ$532&amp;'Gastos com Pessoal'!$I$6:$AJ$6,0),500,1)),0)
+_xlfn.IFNA(SUM((H$3&gt;='Gastos com Pessoal'!$E$7:$E$506)*(H$3&lt;='Gastos com Pessoal'!$F$7:$F$506)*(IF('Gastos com Pessoal'!$Y$7:$Y$506&lt;=H$3,1,0))*OFFSET('Gastos com Pessoal'!$H$6,1,MATCH(4&amp;$B48,'Gastos com Pessoal'!$I$532:$AJ$532&amp;'Gastos com Pessoal'!$I$6:$AJ$6,0),500,1)),0)
+_xlfn.IFNA(SUM((H$3&gt;='Gastos com Pessoal'!$E$7:$E$506)*(H$3&lt;='Gastos com Pessoal'!$F$7:$F$506)*(IF('Gastos com Pessoal'!$AE$7:$AE$506&lt;=H$3,1,0))*OFFSET('Gastos com Pessoal'!$H$6,1,MATCH(5&amp;$B48,'Gastos com Pessoal'!$I$532:$AJ$532&amp;'Gastos com Pessoal'!$I$6:$AJ$6,0),500,1)),0)
+_xlfn.IFNA(SUM((H$3&gt;='Gastos com Pessoal'!$E$513:$E$522)*(H$3&lt;='Gastos com Pessoal'!$F$513:$F$522)*(IF('Gastos com Pessoal'!$G$513:$G$522&lt;=H$3,1,0))*OFFSET('Gastos com Pessoal'!$H$512,1,MATCH(1&amp;$B48,'Gastos com Pessoal'!$I$532:$AJ$532&amp;'Gastos com Pessoal'!$I$512:$AJ$512,0),10,1)),0)
+_xlfn.IFNA(SUM((H$3&gt;='Gastos com Pessoal'!$E$513:$E$522)*(H$3&lt;='Gastos com Pessoal'!$F$513:$F$522)*(IF('Gastos com Pessoal'!$M$513:$M$522&lt;=H$3,1,0))*OFFSET('Gastos com Pessoal'!$H$512,1,MATCH(2&amp;$B48,'Gastos com Pessoal'!$I$532:$AJ$532&amp;'Gastos com Pessoal'!$I$512:$AJ$512,0),10,1)),0)
+_xlfn.IFNA(SUM((H$3&gt;='Gastos com Pessoal'!$E$513:$E$522)*(H$3&lt;='Gastos com Pessoal'!$F$513:$F$522)*(IF('Gastos com Pessoal'!$S$513:$S$522&lt;=H$3,1,0))*OFFSET('Gastos com Pessoal'!$H$512,1,MATCH(3&amp;$B48,'Gastos com Pessoal'!$I$532:$AJ$532&amp;'Gastos com Pessoal'!$I$512:$AJ$512,0),10,1)),0)
+_xlfn.IFNA(SUM((H$3&gt;='Gastos com Pessoal'!$E$513:$E$522)*(H$3&lt;='Gastos com Pessoal'!$F$513:$F$522)*(IF('Gastos com Pessoal'!$Y$513:$Y$522&lt;=H$3,1,0))*OFFSET('Gastos com Pessoal'!$H$512,1,MATCH(4&amp;$B48,'Gastos com Pessoal'!$I$532:$AJ$532&amp;'Gastos com Pessoal'!$I$512:$AJ$512,0),10,1)),0)
+_xlfn.IFNA(SUM((H$3&gt;='Gastos com Pessoal'!$E$513:$E$522)*(H$3&lt;='Gastos com Pessoal'!$F$513:$F$522)*(IF('Gastos com Pessoal'!$AE$513:$AE$522&lt;=H$3,1,0))*OFFSET('Gastos com Pessoal'!$H$512,1,MATCH(5&amp;$B48,'Gastos com Pessoal'!$I$532:$AJ$532&amp;'Gastos com Pessoal'!$I$512:$AJ$512,0),10,1)),0)</f>
        <v>895</v>
      </c>
      <c r="I48" s="32">
        <f t="array" aca="1" ref="I48" ca="1">_xlfn.IFNA(SUM((I$3&gt;='Gastos com Pessoal'!$E$7:$E$506)*(I$3&lt;='Gastos com Pessoal'!$F$7:$F$506)*OFFSET('Encargos e Benefícios'!$D$5,1,MATCH($B48,'Encargos e Benefícios'!$E$5:$AB$5,0),500,1)),0)
+_xlfn.IFNA(SUM((I$3&gt;='Gastos com Pessoal'!$E$513:$E$522)*(I$3&lt;='Gastos com Pessoal'!$F$513:$F$522)*OFFSET('Encargos e Benefícios'!$D$511,1,MATCH($B48,'Encargos e Benefícios'!$E$511:$AB$511,0),10,1)),0)
+_xlfn.IFNA(SUM((I$3&gt;='Gastos com Pessoal'!$E$7:$E$506)*(I$3&lt;='Gastos com Pessoal'!$F$7:$F$506)*(IF('Gastos com Pessoal'!$G$7:$G$506&lt;=I$3,1,0))*OFFSET('Gastos com Pessoal'!$H$6,1,MATCH(1&amp;$B48,'Gastos com Pessoal'!$I$532:$AJ$532&amp;'Gastos com Pessoal'!$I$6:$AJ$6,0),500,1)),0)
+_xlfn.IFNA(SUM((I$3&gt;='Gastos com Pessoal'!$E$7:$E$506)*(I$3&lt;='Gastos com Pessoal'!$F$7:$F$506)*(IF('Gastos com Pessoal'!$M$7:$M$506&lt;=I$3,1,0))*OFFSET('Gastos com Pessoal'!$H$6,1,MATCH(2&amp;$B48,'Gastos com Pessoal'!$I$532:$AJ$532&amp;'Gastos com Pessoal'!$I$6:$AJ$6,0),500,1)),0)
+_xlfn.IFNA(SUM((I$3&gt;='Gastos com Pessoal'!$E$7:$E$506)*(I$3&lt;='Gastos com Pessoal'!$F$7:$F$506)*(IF('Gastos com Pessoal'!$S$7:$S$506&lt;=I$3,1,0))*OFFSET('Gastos com Pessoal'!$H$6,1,MATCH(3&amp;$B48,'Gastos com Pessoal'!$I$532:$AJ$532&amp;'Gastos com Pessoal'!$I$6:$AJ$6,0),500,1)),0)
+_xlfn.IFNA(SUM((I$3&gt;='Gastos com Pessoal'!$E$7:$E$506)*(I$3&lt;='Gastos com Pessoal'!$F$7:$F$506)*(IF('Gastos com Pessoal'!$Y$7:$Y$506&lt;=I$3,1,0))*OFFSET('Gastos com Pessoal'!$H$6,1,MATCH(4&amp;$B48,'Gastos com Pessoal'!$I$532:$AJ$532&amp;'Gastos com Pessoal'!$I$6:$AJ$6,0),500,1)),0)
+_xlfn.IFNA(SUM((I$3&gt;='Gastos com Pessoal'!$E$7:$E$506)*(I$3&lt;='Gastos com Pessoal'!$F$7:$F$506)*(IF('Gastos com Pessoal'!$AE$7:$AE$506&lt;=I$3,1,0))*OFFSET('Gastos com Pessoal'!$H$6,1,MATCH(5&amp;$B48,'Gastos com Pessoal'!$I$532:$AJ$532&amp;'Gastos com Pessoal'!$I$6:$AJ$6,0),500,1)),0)
+_xlfn.IFNA(SUM((I$3&gt;='Gastos com Pessoal'!$E$513:$E$522)*(I$3&lt;='Gastos com Pessoal'!$F$513:$F$522)*(IF('Gastos com Pessoal'!$G$513:$G$522&lt;=I$3,1,0))*OFFSET('Gastos com Pessoal'!$H$512,1,MATCH(1&amp;$B48,'Gastos com Pessoal'!$I$532:$AJ$532&amp;'Gastos com Pessoal'!$I$512:$AJ$512,0),10,1)),0)
+_xlfn.IFNA(SUM((I$3&gt;='Gastos com Pessoal'!$E$513:$E$522)*(I$3&lt;='Gastos com Pessoal'!$F$513:$F$522)*(IF('Gastos com Pessoal'!$M$513:$M$522&lt;=I$3,1,0))*OFFSET('Gastos com Pessoal'!$H$512,1,MATCH(2&amp;$B48,'Gastos com Pessoal'!$I$532:$AJ$532&amp;'Gastos com Pessoal'!$I$512:$AJ$512,0),10,1)),0)
+_xlfn.IFNA(SUM((I$3&gt;='Gastos com Pessoal'!$E$513:$E$522)*(I$3&lt;='Gastos com Pessoal'!$F$513:$F$522)*(IF('Gastos com Pessoal'!$S$513:$S$522&lt;=I$3,1,0))*OFFSET('Gastos com Pessoal'!$H$512,1,MATCH(3&amp;$B48,'Gastos com Pessoal'!$I$532:$AJ$532&amp;'Gastos com Pessoal'!$I$512:$AJ$512,0),10,1)),0)
+_xlfn.IFNA(SUM((I$3&gt;='Gastos com Pessoal'!$E$513:$E$522)*(I$3&lt;='Gastos com Pessoal'!$F$513:$F$522)*(IF('Gastos com Pessoal'!$Y$513:$Y$522&lt;=I$3,1,0))*OFFSET('Gastos com Pessoal'!$H$512,1,MATCH(4&amp;$B48,'Gastos com Pessoal'!$I$532:$AJ$532&amp;'Gastos com Pessoal'!$I$512:$AJ$512,0),10,1)),0)
+_xlfn.IFNA(SUM((I$3&gt;='Gastos com Pessoal'!$E$513:$E$522)*(I$3&lt;='Gastos com Pessoal'!$F$513:$F$522)*(IF('Gastos com Pessoal'!$AE$513:$AE$522&lt;=I$3,1,0))*OFFSET('Gastos com Pessoal'!$H$512,1,MATCH(5&amp;$B48,'Gastos com Pessoal'!$I$532:$AJ$532&amp;'Gastos com Pessoal'!$I$512:$AJ$512,0),10,1)),0)</f>
        <v>895</v>
      </c>
      <c r="J48" s="32">
        <f t="array" aca="1" ref="J48" ca="1">_xlfn.IFNA(SUM((J$3&gt;='Gastos com Pessoal'!$E$7:$E$506)*(J$3&lt;='Gastos com Pessoal'!$F$7:$F$506)*OFFSET('Encargos e Benefícios'!$D$5,1,MATCH($B48,'Encargos e Benefícios'!$E$5:$AB$5,0),500,1)),0)
+_xlfn.IFNA(SUM((J$3&gt;='Gastos com Pessoal'!$E$513:$E$522)*(J$3&lt;='Gastos com Pessoal'!$F$513:$F$522)*OFFSET('Encargos e Benefícios'!$D$511,1,MATCH($B48,'Encargos e Benefícios'!$E$511:$AB$511,0),10,1)),0)
+_xlfn.IFNA(SUM((J$3&gt;='Gastos com Pessoal'!$E$7:$E$506)*(J$3&lt;='Gastos com Pessoal'!$F$7:$F$506)*(IF('Gastos com Pessoal'!$G$7:$G$506&lt;=J$3,1,0))*OFFSET('Gastos com Pessoal'!$H$6,1,MATCH(1&amp;$B48,'Gastos com Pessoal'!$I$532:$AJ$532&amp;'Gastos com Pessoal'!$I$6:$AJ$6,0),500,1)),0)
+_xlfn.IFNA(SUM((J$3&gt;='Gastos com Pessoal'!$E$7:$E$506)*(J$3&lt;='Gastos com Pessoal'!$F$7:$F$506)*(IF('Gastos com Pessoal'!$M$7:$M$506&lt;=J$3,1,0))*OFFSET('Gastos com Pessoal'!$H$6,1,MATCH(2&amp;$B48,'Gastos com Pessoal'!$I$532:$AJ$532&amp;'Gastos com Pessoal'!$I$6:$AJ$6,0),500,1)),0)
+_xlfn.IFNA(SUM((J$3&gt;='Gastos com Pessoal'!$E$7:$E$506)*(J$3&lt;='Gastos com Pessoal'!$F$7:$F$506)*(IF('Gastos com Pessoal'!$S$7:$S$506&lt;=J$3,1,0))*OFFSET('Gastos com Pessoal'!$H$6,1,MATCH(3&amp;$B48,'Gastos com Pessoal'!$I$532:$AJ$532&amp;'Gastos com Pessoal'!$I$6:$AJ$6,0),500,1)),0)
+_xlfn.IFNA(SUM((J$3&gt;='Gastos com Pessoal'!$E$7:$E$506)*(J$3&lt;='Gastos com Pessoal'!$F$7:$F$506)*(IF('Gastos com Pessoal'!$Y$7:$Y$506&lt;=J$3,1,0))*OFFSET('Gastos com Pessoal'!$H$6,1,MATCH(4&amp;$B48,'Gastos com Pessoal'!$I$532:$AJ$532&amp;'Gastos com Pessoal'!$I$6:$AJ$6,0),500,1)),0)
+_xlfn.IFNA(SUM((J$3&gt;='Gastos com Pessoal'!$E$7:$E$506)*(J$3&lt;='Gastos com Pessoal'!$F$7:$F$506)*(IF('Gastos com Pessoal'!$AE$7:$AE$506&lt;=J$3,1,0))*OFFSET('Gastos com Pessoal'!$H$6,1,MATCH(5&amp;$B48,'Gastos com Pessoal'!$I$532:$AJ$532&amp;'Gastos com Pessoal'!$I$6:$AJ$6,0),500,1)),0)
+_xlfn.IFNA(SUM((J$3&gt;='Gastos com Pessoal'!$E$513:$E$522)*(J$3&lt;='Gastos com Pessoal'!$F$513:$F$522)*(IF('Gastos com Pessoal'!$G$513:$G$522&lt;=J$3,1,0))*OFFSET('Gastos com Pessoal'!$H$512,1,MATCH(1&amp;$B48,'Gastos com Pessoal'!$I$532:$AJ$532&amp;'Gastos com Pessoal'!$I$512:$AJ$512,0),10,1)),0)
+_xlfn.IFNA(SUM((J$3&gt;='Gastos com Pessoal'!$E$513:$E$522)*(J$3&lt;='Gastos com Pessoal'!$F$513:$F$522)*(IF('Gastos com Pessoal'!$M$513:$M$522&lt;=J$3,1,0))*OFFSET('Gastos com Pessoal'!$H$512,1,MATCH(2&amp;$B48,'Gastos com Pessoal'!$I$532:$AJ$532&amp;'Gastos com Pessoal'!$I$512:$AJ$512,0),10,1)),0)
+_xlfn.IFNA(SUM((J$3&gt;='Gastos com Pessoal'!$E$513:$E$522)*(J$3&lt;='Gastos com Pessoal'!$F$513:$F$522)*(IF('Gastos com Pessoal'!$S$513:$S$522&lt;=J$3,1,0))*OFFSET('Gastos com Pessoal'!$H$512,1,MATCH(3&amp;$B48,'Gastos com Pessoal'!$I$532:$AJ$532&amp;'Gastos com Pessoal'!$I$512:$AJ$512,0),10,1)),0)
+_xlfn.IFNA(SUM((J$3&gt;='Gastos com Pessoal'!$E$513:$E$522)*(J$3&lt;='Gastos com Pessoal'!$F$513:$F$522)*(IF('Gastos com Pessoal'!$Y$513:$Y$522&lt;=J$3,1,0))*OFFSET('Gastos com Pessoal'!$H$512,1,MATCH(4&amp;$B48,'Gastos com Pessoal'!$I$532:$AJ$532&amp;'Gastos com Pessoal'!$I$512:$AJ$512,0),10,1)),0)
+_xlfn.IFNA(SUM((J$3&gt;='Gastos com Pessoal'!$E$513:$E$522)*(J$3&lt;='Gastos com Pessoal'!$F$513:$F$522)*(IF('Gastos com Pessoal'!$AE$513:$AE$522&lt;=J$3,1,0))*OFFSET('Gastos com Pessoal'!$H$512,1,MATCH(5&amp;$B48,'Gastos com Pessoal'!$I$532:$AJ$532&amp;'Gastos com Pessoal'!$I$512:$AJ$512,0),10,1)),0)</f>
        <v>895</v>
      </c>
      <c r="K48" s="32">
        <f t="array" aca="1" ref="K48" ca="1">_xlfn.IFNA(SUM((K$3&gt;='Gastos com Pessoal'!$E$7:$E$506)*(K$3&lt;='Gastos com Pessoal'!$F$7:$F$506)*OFFSET('Encargos e Benefícios'!$D$5,1,MATCH($B48,'Encargos e Benefícios'!$E$5:$AB$5,0),500,1)),0)
+_xlfn.IFNA(SUM((K$3&gt;='Gastos com Pessoal'!$E$513:$E$522)*(K$3&lt;='Gastos com Pessoal'!$F$513:$F$522)*OFFSET('Encargos e Benefícios'!$D$511,1,MATCH($B48,'Encargos e Benefícios'!$E$511:$AB$511,0),10,1)),0)
+_xlfn.IFNA(SUM((K$3&gt;='Gastos com Pessoal'!$E$7:$E$506)*(K$3&lt;='Gastos com Pessoal'!$F$7:$F$506)*(IF('Gastos com Pessoal'!$G$7:$G$506&lt;=K$3,1,0))*OFFSET('Gastos com Pessoal'!$H$6,1,MATCH(1&amp;$B48,'Gastos com Pessoal'!$I$532:$AJ$532&amp;'Gastos com Pessoal'!$I$6:$AJ$6,0),500,1)),0)
+_xlfn.IFNA(SUM((K$3&gt;='Gastos com Pessoal'!$E$7:$E$506)*(K$3&lt;='Gastos com Pessoal'!$F$7:$F$506)*(IF('Gastos com Pessoal'!$M$7:$M$506&lt;=K$3,1,0))*OFFSET('Gastos com Pessoal'!$H$6,1,MATCH(2&amp;$B48,'Gastos com Pessoal'!$I$532:$AJ$532&amp;'Gastos com Pessoal'!$I$6:$AJ$6,0),500,1)),0)
+_xlfn.IFNA(SUM((K$3&gt;='Gastos com Pessoal'!$E$7:$E$506)*(K$3&lt;='Gastos com Pessoal'!$F$7:$F$506)*(IF('Gastos com Pessoal'!$S$7:$S$506&lt;=K$3,1,0))*OFFSET('Gastos com Pessoal'!$H$6,1,MATCH(3&amp;$B48,'Gastos com Pessoal'!$I$532:$AJ$532&amp;'Gastos com Pessoal'!$I$6:$AJ$6,0),500,1)),0)
+_xlfn.IFNA(SUM((K$3&gt;='Gastos com Pessoal'!$E$7:$E$506)*(K$3&lt;='Gastos com Pessoal'!$F$7:$F$506)*(IF('Gastos com Pessoal'!$Y$7:$Y$506&lt;=K$3,1,0))*OFFSET('Gastos com Pessoal'!$H$6,1,MATCH(4&amp;$B48,'Gastos com Pessoal'!$I$532:$AJ$532&amp;'Gastos com Pessoal'!$I$6:$AJ$6,0),500,1)),0)
+_xlfn.IFNA(SUM((K$3&gt;='Gastos com Pessoal'!$E$7:$E$506)*(K$3&lt;='Gastos com Pessoal'!$F$7:$F$506)*(IF('Gastos com Pessoal'!$AE$7:$AE$506&lt;=K$3,1,0))*OFFSET('Gastos com Pessoal'!$H$6,1,MATCH(5&amp;$B48,'Gastos com Pessoal'!$I$532:$AJ$532&amp;'Gastos com Pessoal'!$I$6:$AJ$6,0),500,1)),0)
+_xlfn.IFNA(SUM((K$3&gt;='Gastos com Pessoal'!$E$513:$E$522)*(K$3&lt;='Gastos com Pessoal'!$F$513:$F$522)*(IF('Gastos com Pessoal'!$G$513:$G$522&lt;=K$3,1,0))*OFFSET('Gastos com Pessoal'!$H$512,1,MATCH(1&amp;$B48,'Gastos com Pessoal'!$I$532:$AJ$532&amp;'Gastos com Pessoal'!$I$512:$AJ$512,0),10,1)),0)
+_xlfn.IFNA(SUM((K$3&gt;='Gastos com Pessoal'!$E$513:$E$522)*(K$3&lt;='Gastos com Pessoal'!$F$513:$F$522)*(IF('Gastos com Pessoal'!$M$513:$M$522&lt;=K$3,1,0))*OFFSET('Gastos com Pessoal'!$H$512,1,MATCH(2&amp;$B48,'Gastos com Pessoal'!$I$532:$AJ$532&amp;'Gastos com Pessoal'!$I$512:$AJ$512,0),10,1)),0)
+_xlfn.IFNA(SUM((K$3&gt;='Gastos com Pessoal'!$E$513:$E$522)*(K$3&lt;='Gastos com Pessoal'!$F$513:$F$522)*(IF('Gastos com Pessoal'!$S$513:$S$522&lt;=K$3,1,0))*OFFSET('Gastos com Pessoal'!$H$512,1,MATCH(3&amp;$B48,'Gastos com Pessoal'!$I$532:$AJ$532&amp;'Gastos com Pessoal'!$I$512:$AJ$512,0),10,1)),0)
+_xlfn.IFNA(SUM((K$3&gt;='Gastos com Pessoal'!$E$513:$E$522)*(K$3&lt;='Gastos com Pessoal'!$F$513:$F$522)*(IF('Gastos com Pessoal'!$Y$513:$Y$522&lt;=K$3,1,0))*OFFSET('Gastos com Pessoal'!$H$512,1,MATCH(4&amp;$B48,'Gastos com Pessoal'!$I$532:$AJ$532&amp;'Gastos com Pessoal'!$I$512:$AJ$512,0),10,1)),0)
+_xlfn.IFNA(SUM((K$3&gt;='Gastos com Pessoal'!$E$513:$E$522)*(K$3&lt;='Gastos com Pessoal'!$F$513:$F$522)*(IF('Gastos com Pessoal'!$AE$513:$AE$522&lt;=K$3,1,0))*OFFSET('Gastos com Pessoal'!$H$512,1,MATCH(5&amp;$B48,'Gastos com Pessoal'!$I$532:$AJ$532&amp;'Gastos com Pessoal'!$I$512:$AJ$512,0),10,1)),0)</f>
        <v>895</v>
      </c>
      <c r="L48" s="32">
        <f t="array" aca="1" ref="L48" ca="1">_xlfn.IFNA(SUM((L$3&gt;='Gastos com Pessoal'!$E$7:$E$506)*(L$3&lt;='Gastos com Pessoal'!$F$7:$F$506)*OFFSET('Encargos e Benefícios'!$D$5,1,MATCH($B48,'Encargos e Benefícios'!$E$5:$AB$5,0),500,1)),0)
+_xlfn.IFNA(SUM((L$3&gt;='Gastos com Pessoal'!$E$513:$E$522)*(L$3&lt;='Gastos com Pessoal'!$F$513:$F$522)*OFFSET('Encargos e Benefícios'!$D$511,1,MATCH($B48,'Encargos e Benefícios'!$E$511:$AB$511,0),10,1)),0)
+_xlfn.IFNA(SUM((L$3&gt;='Gastos com Pessoal'!$E$7:$E$506)*(L$3&lt;='Gastos com Pessoal'!$F$7:$F$506)*(IF('Gastos com Pessoal'!$G$7:$G$506&lt;=L$3,1,0))*OFFSET('Gastos com Pessoal'!$H$6,1,MATCH(1&amp;$B48,'Gastos com Pessoal'!$I$532:$AJ$532&amp;'Gastos com Pessoal'!$I$6:$AJ$6,0),500,1)),0)
+_xlfn.IFNA(SUM((L$3&gt;='Gastos com Pessoal'!$E$7:$E$506)*(L$3&lt;='Gastos com Pessoal'!$F$7:$F$506)*(IF('Gastos com Pessoal'!$M$7:$M$506&lt;=L$3,1,0))*OFFSET('Gastos com Pessoal'!$H$6,1,MATCH(2&amp;$B48,'Gastos com Pessoal'!$I$532:$AJ$532&amp;'Gastos com Pessoal'!$I$6:$AJ$6,0),500,1)),0)
+_xlfn.IFNA(SUM((L$3&gt;='Gastos com Pessoal'!$E$7:$E$506)*(L$3&lt;='Gastos com Pessoal'!$F$7:$F$506)*(IF('Gastos com Pessoal'!$S$7:$S$506&lt;=L$3,1,0))*OFFSET('Gastos com Pessoal'!$H$6,1,MATCH(3&amp;$B48,'Gastos com Pessoal'!$I$532:$AJ$532&amp;'Gastos com Pessoal'!$I$6:$AJ$6,0),500,1)),0)
+_xlfn.IFNA(SUM((L$3&gt;='Gastos com Pessoal'!$E$7:$E$506)*(L$3&lt;='Gastos com Pessoal'!$F$7:$F$506)*(IF('Gastos com Pessoal'!$Y$7:$Y$506&lt;=L$3,1,0))*OFFSET('Gastos com Pessoal'!$H$6,1,MATCH(4&amp;$B48,'Gastos com Pessoal'!$I$532:$AJ$532&amp;'Gastos com Pessoal'!$I$6:$AJ$6,0),500,1)),0)
+_xlfn.IFNA(SUM((L$3&gt;='Gastos com Pessoal'!$E$7:$E$506)*(L$3&lt;='Gastos com Pessoal'!$F$7:$F$506)*(IF('Gastos com Pessoal'!$AE$7:$AE$506&lt;=L$3,1,0))*OFFSET('Gastos com Pessoal'!$H$6,1,MATCH(5&amp;$B48,'Gastos com Pessoal'!$I$532:$AJ$532&amp;'Gastos com Pessoal'!$I$6:$AJ$6,0),500,1)),0)
+_xlfn.IFNA(SUM((L$3&gt;='Gastos com Pessoal'!$E$513:$E$522)*(L$3&lt;='Gastos com Pessoal'!$F$513:$F$522)*(IF('Gastos com Pessoal'!$G$513:$G$522&lt;=L$3,1,0))*OFFSET('Gastos com Pessoal'!$H$512,1,MATCH(1&amp;$B48,'Gastos com Pessoal'!$I$532:$AJ$532&amp;'Gastos com Pessoal'!$I$512:$AJ$512,0),10,1)),0)
+_xlfn.IFNA(SUM((L$3&gt;='Gastos com Pessoal'!$E$513:$E$522)*(L$3&lt;='Gastos com Pessoal'!$F$513:$F$522)*(IF('Gastos com Pessoal'!$M$513:$M$522&lt;=L$3,1,0))*OFFSET('Gastos com Pessoal'!$H$512,1,MATCH(2&amp;$B48,'Gastos com Pessoal'!$I$532:$AJ$532&amp;'Gastos com Pessoal'!$I$512:$AJ$512,0),10,1)),0)
+_xlfn.IFNA(SUM((L$3&gt;='Gastos com Pessoal'!$E$513:$E$522)*(L$3&lt;='Gastos com Pessoal'!$F$513:$F$522)*(IF('Gastos com Pessoal'!$S$513:$S$522&lt;=L$3,1,0))*OFFSET('Gastos com Pessoal'!$H$512,1,MATCH(3&amp;$B48,'Gastos com Pessoal'!$I$532:$AJ$532&amp;'Gastos com Pessoal'!$I$512:$AJ$512,0),10,1)),0)
+_xlfn.IFNA(SUM((L$3&gt;='Gastos com Pessoal'!$E$513:$E$522)*(L$3&lt;='Gastos com Pessoal'!$F$513:$F$522)*(IF('Gastos com Pessoal'!$Y$513:$Y$522&lt;=L$3,1,0))*OFFSET('Gastos com Pessoal'!$H$512,1,MATCH(4&amp;$B48,'Gastos com Pessoal'!$I$532:$AJ$532&amp;'Gastos com Pessoal'!$I$512:$AJ$512,0),10,1)),0)
+_xlfn.IFNA(SUM((L$3&gt;='Gastos com Pessoal'!$E$513:$E$522)*(L$3&lt;='Gastos com Pessoal'!$F$513:$F$522)*(IF('Gastos com Pessoal'!$AE$513:$AE$522&lt;=L$3,1,0))*OFFSET('Gastos com Pessoal'!$H$512,1,MATCH(5&amp;$B48,'Gastos com Pessoal'!$I$532:$AJ$532&amp;'Gastos com Pessoal'!$I$512:$AJ$512,0),10,1)),0)</f>
        <v>895</v>
      </c>
      <c r="M48" s="32">
        <f t="array" aca="1" ref="M48" ca="1">_xlfn.IFNA(SUM((M$3&gt;='Gastos com Pessoal'!$E$7:$E$506)*(M$3&lt;='Gastos com Pessoal'!$F$7:$F$506)*OFFSET('Encargos e Benefícios'!$D$5,1,MATCH($B48,'Encargos e Benefícios'!$E$5:$AB$5,0),500,1)),0)
+_xlfn.IFNA(SUM((M$3&gt;='Gastos com Pessoal'!$E$513:$E$522)*(M$3&lt;='Gastos com Pessoal'!$F$513:$F$522)*OFFSET('Encargos e Benefícios'!$D$511,1,MATCH($B48,'Encargos e Benefícios'!$E$511:$AB$511,0),10,1)),0)
+_xlfn.IFNA(SUM((M$3&gt;='Gastos com Pessoal'!$E$7:$E$506)*(M$3&lt;='Gastos com Pessoal'!$F$7:$F$506)*(IF('Gastos com Pessoal'!$G$7:$G$506&lt;=M$3,1,0))*OFFSET('Gastos com Pessoal'!$H$6,1,MATCH(1&amp;$B48,'Gastos com Pessoal'!$I$532:$AJ$532&amp;'Gastos com Pessoal'!$I$6:$AJ$6,0),500,1)),0)
+_xlfn.IFNA(SUM((M$3&gt;='Gastos com Pessoal'!$E$7:$E$506)*(M$3&lt;='Gastos com Pessoal'!$F$7:$F$506)*(IF('Gastos com Pessoal'!$M$7:$M$506&lt;=M$3,1,0))*OFFSET('Gastos com Pessoal'!$H$6,1,MATCH(2&amp;$B48,'Gastos com Pessoal'!$I$532:$AJ$532&amp;'Gastos com Pessoal'!$I$6:$AJ$6,0),500,1)),0)
+_xlfn.IFNA(SUM((M$3&gt;='Gastos com Pessoal'!$E$7:$E$506)*(M$3&lt;='Gastos com Pessoal'!$F$7:$F$506)*(IF('Gastos com Pessoal'!$S$7:$S$506&lt;=M$3,1,0))*OFFSET('Gastos com Pessoal'!$H$6,1,MATCH(3&amp;$B48,'Gastos com Pessoal'!$I$532:$AJ$532&amp;'Gastos com Pessoal'!$I$6:$AJ$6,0),500,1)),0)
+_xlfn.IFNA(SUM((M$3&gt;='Gastos com Pessoal'!$E$7:$E$506)*(M$3&lt;='Gastos com Pessoal'!$F$7:$F$506)*(IF('Gastos com Pessoal'!$Y$7:$Y$506&lt;=M$3,1,0))*OFFSET('Gastos com Pessoal'!$H$6,1,MATCH(4&amp;$B48,'Gastos com Pessoal'!$I$532:$AJ$532&amp;'Gastos com Pessoal'!$I$6:$AJ$6,0),500,1)),0)
+_xlfn.IFNA(SUM((M$3&gt;='Gastos com Pessoal'!$E$7:$E$506)*(M$3&lt;='Gastos com Pessoal'!$F$7:$F$506)*(IF('Gastos com Pessoal'!$AE$7:$AE$506&lt;=M$3,1,0))*OFFSET('Gastos com Pessoal'!$H$6,1,MATCH(5&amp;$B48,'Gastos com Pessoal'!$I$532:$AJ$532&amp;'Gastos com Pessoal'!$I$6:$AJ$6,0),500,1)),0)
+_xlfn.IFNA(SUM((M$3&gt;='Gastos com Pessoal'!$E$513:$E$522)*(M$3&lt;='Gastos com Pessoal'!$F$513:$F$522)*(IF('Gastos com Pessoal'!$G$513:$G$522&lt;=M$3,1,0))*OFFSET('Gastos com Pessoal'!$H$512,1,MATCH(1&amp;$B48,'Gastos com Pessoal'!$I$532:$AJ$532&amp;'Gastos com Pessoal'!$I$512:$AJ$512,0),10,1)),0)
+_xlfn.IFNA(SUM((M$3&gt;='Gastos com Pessoal'!$E$513:$E$522)*(M$3&lt;='Gastos com Pessoal'!$F$513:$F$522)*(IF('Gastos com Pessoal'!$M$513:$M$522&lt;=M$3,1,0))*OFFSET('Gastos com Pessoal'!$H$512,1,MATCH(2&amp;$B48,'Gastos com Pessoal'!$I$532:$AJ$532&amp;'Gastos com Pessoal'!$I$512:$AJ$512,0),10,1)),0)
+_xlfn.IFNA(SUM((M$3&gt;='Gastos com Pessoal'!$E$513:$E$522)*(M$3&lt;='Gastos com Pessoal'!$F$513:$F$522)*(IF('Gastos com Pessoal'!$S$513:$S$522&lt;=M$3,1,0))*OFFSET('Gastos com Pessoal'!$H$512,1,MATCH(3&amp;$B48,'Gastos com Pessoal'!$I$532:$AJ$532&amp;'Gastos com Pessoal'!$I$512:$AJ$512,0),10,1)),0)
+_xlfn.IFNA(SUM((M$3&gt;='Gastos com Pessoal'!$E$513:$E$522)*(M$3&lt;='Gastos com Pessoal'!$F$513:$F$522)*(IF('Gastos com Pessoal'!$Y$513:$Y$522&lt;=M$3,1,0))*OFFSET('Gastos com Pessoal'!$H$512,1,MATCH(4&amp;$B48,'Gastos com Pessoal'!$I$532:$AJ$532&amp;'Gastos com Pessoal'!$I$512:$AJ$512,0),10,1)),0)
+_xlfn.IFNA(SUM((M$3&gt;='Gastos com Pessoal'!$E$513:$E$522)*(M$3&lt;='Gastos com Pessoal'!$F$513:$F$522)*(IF('Gastos com Pessoal'!$AE$513:$AE$522&lt;=M$3,1,0))*OFFSET('Gastos com Pessoal'!$H$512,1,MATCH(5&amp;$B48,'Gastos com Pessoal'!$I$532:$AJ$532&amp;'Gastos com Pessoal'!$I$512:$AJ$512,0),10,1)),0)</f>
        <v>895</v>
      </c>
      <c r="N48" s="32">
        <f t="array" aca="1" ref="N48" ca="1">_xlfn.IFNA(SUM((N$3&gt;='Gastos com Pessoal'!$E$7:$E$506)*(N$3&lt;='Gastos com Pessoal'!$F$7:$F$506)*OFFSET('Encargos e Benefícios'!$D$5,1,MATCH($B48,'Encargos e Benefícios'!$E$5:$AB$5,0),500,1)),0)
+_xlfn.IFNA(SUM((N$3&gt;='Gastos com Pessoal'!$E$513:$E$522)*(N$3&lt;='Gastos com Pessoal'!$F$513:$F$522)*OFFSET('Encargos e Benefícios'!$D$511,1,MATCH($B48,'Encargos e Benefícios'!$E$511:$AB$511,0),10,1)),0)
+_xlfn.IFNA(SUM((N$3&gt;='Gastos com Pessoal'!$E$7:$E$506)*(N$3&lt;='Gastos com Pessoal'!$F$7:$F$506)*(IF('Gastos com Pessoal'!$G$7:$G$506&lt;=N$3,1,0))*OFFSET('Gastos com Pessoal'!$H$6,1,MATCH(1&amp;$B48,'Gastos com Pessoal'!$I$532:$AJ$532&amp;'Gastos com Pessoal'!$I$6:$AJ$6,0),500,1)),0)
+_xlfn.IFNA(SUM((N$3&gt;='Gastos com Pessoal'!$E$7:$E$506)*(N$3&lt;='Gastos com Pessoal'!$F$7:$F$506)*(IF('Gastos com Pessoal'!$M$7:$M$506&lt;=N$3,1,0))*OFFSET('Gastos com Pessoal'!$H$6,1,MATCH(2&amp;$B48,'Gastos com Pessoal'!$I$532:$AJ$532&amp;'Gastos com Pessoal'!$I$6:$AJ$6,0),500,1)),0)
+_xlfn.IFNA(SUM((N$3&gt;='Gastos com Pessoal'!$E$7:$E$506)*(N$3&lt;='Gastos com Pessoal'!$F$7:$F$506)*(IF('Gastos com Pessoal'!$S$7:$S$506&lt;=N$3,1,0))*OFFSET('Gastos com Pessoal'!$H$6,1,MATCH(3&amp;$B48,'Gastos com Pessoal'!$I$532:$AJ$532&amp;'Gastos com Pessoal'!$I$6:$AJ$6,0),500,1)),0)
+_xlfn.IFNA(SUM((N$3&gt;='Gastos com Pessoal'!$E$7:$E$506)*(N$3&lt;='Gastos com Pessoal'!$F$7:$F$506)*(IF('Gastos com Pessoal'!$Y$7:$Y$506&lt;=N$3,1,0))*OFFSET('Gastos com Pessoal'!$H$6,1,MATCH(4&amp;$B48,'Gastos com Pessoal'!$I$532:$AJ$532&amp;'Gastos com Pessoal'!$I$6:$AJ$6,0),500,1)),0)
+_xlfn.IFNA(SUM((N$3&gt;='Gastos com Pessoal'!$E$7:$E$506)*(N$3&lt;='Gastos com Pessoal'!$F$7:$F$506)*(IF('Gastos com Pessoal'!$AE$7:$AE$506&lt;=N$3,1,0))*OFFSET('Gastos com Pessoal'!$H$6,1,MATCH(5&amp;$B48,'Gastos com Pessoal'!$I$532:$AJ$532&amp;'Gastos com Pessoal'!$I$6:$AJ$6,0),500,1)),0)
+_xlfn.IFNA(SUM((N$3&gt;='Gastos com Pessoal'!$E$513:$E$522)*(N$3&lt;='Gastos com Pessoal'!$F$513:$F$522)*(IF('Gastos com Pessoal'!$G$513:$G$522&lt;=N$3,1,0))*OFFSET('Gastos com Pessoal'!$H$512,1,MATCH(1&amp;$B48,'Gastos com Pessoal'!$I$532:$AJ$532&amp;'Gastos com Pessoal'!$I$512:$AJ$512,0),10,1)),0)
+_xlfn.IFNA(SUM((N$3&gt;='Gastos com Pessoal'!$E$513:$E$522)*(N$3&lt;='Gastos com Pessoal'!$F$513:$F$522)*(IF('Gastos com Pessoal'!$M$513:$M$522&lt;=N$3,1,0))*OFFSET('Gastos com Pessoal'!$H$512,1,MATCH(2&amp;$B48,'Gastos com Pessoal'!$I$532:$AJ$532&amp;'Gastos com Pessoal'!$I$512:$AJ$512,0),10,1)),0)
+_xlfn.IFNA(SUM((N$3&gt;='Gastos com Pessoal'!$E$513:$E$522)*(N$3&lt;='Gastos com Pessoal'!$F$513:$F$522)*(IF('Gastos com Pessoal'!$S$513:$S$522&lt;=N$3,1,0))*OFFSET('Gastos com Pessoal'!$H$512,1,MATCH(3&amp;$B48,'Gastos com Pessoal'!$I$532:$AJ$532&amp;'Gastos com Pessoal'!$I$512:$AJ$512,0),10,1)),0)
+_xlfn.IFNA(SUM((N$3&gt;='Gastos com Pessoal'!$E$513:$E$522)*(N$3&lt;='Gastos com Pessoal'!$F$513:$F$522)*(IF('Gastos com Pessoal'!$Y$513:$Y$522&lt;=N$3,1,0))*OFFSET('Gastos com Pessoal'!$H$512,1,MATCH(4&amp;$B48,'Gastos com Pessoal'!$I$532:$AJ$532&amp;'Gastos com Pessoal'!$I$512:$AJ$512,0),10,1)),0)
+_xlfn.IFNA(SUM((N$3&gt;='Gastos com Pessoal'!$E$513:$E$522)*(N$3&lt;='Gastos com Pessoal'!$F$513:$F$522)*(IF('Gastos com Pessoal'!$AE$513:$AE$522&lt;=N$3,1,0))*OFFSET('Gastos com Pessoal'!$H$512,1,MATCH(5&amp;$B48,'Gastos com Pessoal'!$I$532:$AJ$532&amp;'Gastos com Pessoal'!$I$512:$AJ$512,0),10,1)),0)</f>
        <v>895</v>
      </c>
      <c r="O48" s="32">
        <f t="array" aca="1" ref="O48" ca="1">_xlfn.IFNA(SUM((O$3&gt;='Gastos com Pessoal'!$E$7:$E$506)*(O$3&lt;='Gastos com Pessoal'!$F$7:$F$506)*OFFSET('Encargos e Benefícios'!$D$5,1,MATCH($B48,'Encargos e Benefícios'!$E$5:$AB$5,0),500,1)),0)
+_xlfn.IFNA(SUM((O$3&gt;='Gastos com Pessoal'!$E$513:$E$522)*(O$3&lt;='Gastos com Pessoal'!$F$513:$F$522)*OFFSET('Encargos e Benefícios'!$D$511,1,MATCH($B48,'Encargos e Benefícios'!$E$511:$AB$511,0),10,1)),0)
+_xlfn.IFNA(SUM((O$3&gt;='Gastos com Pessoal'!$E$7:$E$506)*(O$3&lt;='Gastos com Pessoal'!$F$7:$F$506)*(IF('Gastos com Pessoal'!$G$7:$G$506&lt;=O$3,1,0))*OFFSET('Gastos com Pessoal'!$H$6,1,MATCH(1&amp;$B48,'Gastos com Pessoal'!$I$532:$AJ$532&amp;'Gastos com Pessoal'!$I$6:$AJ$6,0),500,1)),0)
+_xlfn.IFNA(SUM((O$3&gt;='Gastos com Pessoal'!$E$7:$E$506)*(O$3&lt;='Gastos com Pessoal'!$F$7:$F$506)*(IF('Gastos com Pessoal'!$M$7:$M$506&lt;=O$3,1,0))*OFFSET('Gastos com Pessoal'!$H$6,1,MATCH(2&amp;$B48,'Gastos com Pessoal'!$I$532:$AJ$532&amp;'Gastos com Pessoal'!$I$6:$AJ$6,0),500,1)),0)
+_xlfn.IFNA(SUM((O$3&gt;='Gastos com Pessoal'!$E$7:$E$506)*(O$3&lt;='Gastos com Pessoal'!$F$7:$F$506)*(IF('Gastos com Pessoal'!$S$7:$S$506&lt;=O$3,1,0))*OFFSET('Gastos com Pessoal'!$H$6,1,MATCH(3&amp;$B48,'Gastos com Pessoal'!$I$532:$AJ$532&amp;'Gastos com Pessoal'!$I$6:$AJ$6,0),500,1)),0)
+_xlfn.IFNA(SUM((O$3&gt;='Gastos com Pessoal'!$E$7:$E$506)*(O$3&lt;='Gastos com Pessoal'!$F$7:$F$506)*(IF('Gastos com Pessoal'!$Y$7:$Y$506&lt;=O$3,1,0))*OFFSET('Gastos com Pessoal'!$H$6,1,MATCH(4&amp;$B48,'Gastos com Pessoal'!$I$532:$AJ$532&amp;'Gastos com Pessoal'!$I$6:$AJ$6,0),500,1)),0)
+_xlfn.IFNA(SUM((O$3&gt;='Gastos com Pessoal'!$E$7:$E$506)*(O$3&lt;='Gastos com Pessoal'!$F$7:$F$506)*(IF('Gastos com Pessoal'!$AE$7:$AE$506&lt;=O$3,1,0))*OFFSET('Gastos com Pessoal'!$H$6,1,MATCH(5&amp;$B48,'Gastos com Pessoal'!$I$532:$AJ$532&amp;'Gastos com Pessoal'!$I$6:$AJ$6,0),500,1)),0)
+_xlfn.IFNA(SUM((O$3&gt;='Gastos com Pessoal'!$E$513:$E$522)*(O$3&lt;='Gastos com Pessoal'!$F$513:$F$522)*(IF('Gastos com Pessoal'!$G$513:$G$522&lt;=O$3,1,0))*OFFSET('Gastos com Pessoal'!$H$512,1,MATCH(1&amp;$B48,'Gastos com Pessoal'!$I$532:$AJ$532&amp;'Gastos com Pessoal'!$I$512:$AJ$512,0),10,1)),0)
+_xlfn.IFNA(SUM((O$3&gt;='Gastos com Pessoal'!$E$513:$E$522)*(O$3&lt;='Gastos com Pessoal'!$F$513:$F$522)*(IF('Gastos com Pessoal'!$M$513:$M$522&lt;=O$3,1,0))*OFFSET('Gastos com Pessoal'!$H$512,1,MATCH(2&amp;$B48,'Gastos com Pessoal'!$I$532:$AJ$532&amp;'Gastos com Pessoal'!$I$512:$AJ$512,0),10,1)),0)
+_xlfn.IFNA(SUM((O$3&gt;='Gastos com Pessoal'!$E$513:$E$522)*(O$3&lt;='Gastos com Pessoal'!$F$513:$F$522)*(IF('Gastos com Pessoal'!$S$513:$S$522&lt;=O$3,1,0))*OFFSET('Gastos com Pessoal'!$H$512,1,MATCH(3&amp;$B48,'Gastos com Pessoal'!$I$532:$AJ$532&amp;'Gastos com Pessoal'!$I$512:$AJ$512,0),10,1)),0)
+_xlfn.IFNA(SUM((O$3&gt;='Gastos com Pessoal'!$E$513:$E$522)*(O$3&lt;='Gastos com Pessoal'!$F$513:$F$522)*(IF('Gastos com Pessoal'!$Y$513:$Y$522&lt;=O$3,1,0))*OFFSET('Gastos com Pessoal'!$H$512,1,MATCH(4&amp;$B48,'Gastos com Pessoal'!$I$532:$AJ$532&amp;'Gastos com Pessoal'!$I$512:$AJ$512,0),10,1)),0)
+_xlfn.IFNA(SUM((O$3&gt;='Gastos com Pessoal'!$E$513:$E$522)*(O$3&lt;='Gastos com Pessoal'!$F$513:$F$522)*(IF('Gastos com Pessoal'!$AE$513:$AE$522&lt;=O$3,1,0))*OFFSET('Gastos com Pessoal'!$H$512,1,MATCH(5&amp;$B48,'Gastos com Pessoal'!$I$532:$AJ$532&amp;'Gastos com Pessoal'!$I$512:$AJ$512,0),10,1)),0)</f>
        <v>895</v>
      </c>
      <c r="P48" s="32">
        <f t="array" aca="1" ref="P48" ca="1">_xlfn.IFNA(SUM((P$3&gt;='Gastos com Pessoal'!$E$7:$E$506)*(P$3&lt;='Gastos com Pessoal'!$F$7:$F$506)*OFFSET('Encargos e Benefícios'!$D$5,1,MATCH($B48,'Encargos e Benefícios'!$E$5:$AB$5,0),500,1)),0)
+_xlfn.IFNA(SUM((P$3&gt;='Gastos com Pessoal'!$E$513:$E$522)*(P$3&lt;='Gastos com Pessoal'!$F$513:$F$522)*OFFSET('Encargos e Benefícios'!$D$511,1,MATCH($B48,'Encargos e Benefícios'!$E$511:$AB$511,0),10,1)),0)
+_xlfn.IFNA(SUM((P$3&gt;='Gastos com Pessoal'!$E$7:$E$506)*(P$3&lt;='Gastos com Pessoal'!$F$7:$F$506)*(IF('Gastos com Pessoal'!$G$7:$G$506&lt;=P$3,1,0))*OFFSET('Gastos com Pessoal'!$H$6,1,MATCH(1&amp;$B48,'Gastos com Pessoal'!$I$532:$AJ$532&amp;'Gastos com Pessoal'!$I$6:$AJ$6,0),500,1)),0)
+_xlfn.IFNA(SUM((P$3&gt;='Gastos com Pessoal'!$E$7:$E$506)*(P$3&lt;='Gastos com Pessoal'!$F$7:$F$506)*(IF('Gastos com Pessoal'!$M$7:$M$506&lt;=P$3,1,0))*OFFSET('Gastos com Pessoal'!$H$6,1,MATCH(2&amp;$B48,'Gastos com Pessoal'!$I$532:$AJ$532&amp;'Gastos com Pessoal'!$I$6:$AJ$6,0),500,1)),0)
+_xlfn.IFNA(SUM((P$3&gt;='Gastos com Pessoal'!$E$7:$E$506)*(P$3&lt;='Gastos com Pessoal'!$F$7:$F$506)*(IF('Gastos com Pessoal'!$S$7:$S$506&lt;=P$3,1,0))*OFFSET('Gastos com Pessoal'!$H$6,1,MATCH(3&amp;$B48,'Gastos com Pessoal'!$I$532:$AJ$532&amp;'Gastos com Pessoal'!$I$6:$AJ$6,0),500,1)),0)
+_xlfn.IFNA(SUM((P$3&gt;='Gastos com Pessoal'!$E$7:$E$506)*(P$3&lt;='Gastos com Pessoal'!$F$7:$F$506)*(IF('Gastos com Pessoal'!$Y$7:$Y$506&lt;=P$3,1,0))*OFFSET('Gastos com Pessoal'!$H$6,1,MATCH(4&amp;$B48,'Gastos com Pessoal'!$I$532:$AJ$532&amp;'Gastos com Pessoal'!$I$6:$AJ$6,0),500,1)),0)
+_xlfn.IFNA(SUM((P$3&gt;='Gastos com Pessoal'!$E$7:$E$506)*(P$3&lt;='Gastos com Pessoal'!$F$7:$F$506)*(IF('Gastos com Pessoal'!$AE$7:$AE$506&lt;=P$3,1,0))*OFFSET('Gastos com Pessoal'!$H$6,1,MATCH(5&amp;$B48,'Gastos com Pessoal'!$I$532:$AJ$532&amp;'Gastos com Pessoal'!$I$6:$AJ$6,0),500,1)),0)
+_xlfn.IFNA(SUM((P$3&gt;='Gastos com Pessoal'!$E$513:$E$522)*(P$3&lt;='Gastos com Pessoal'!$F$513:$F$522)*(IF('Gastos com Pessoal'!$G$513:$G$522&lt;=P$3,1,0))*OFFSET('Gastos com Pessoal'!$H$512,1,MATCH(1&amp;$B48,'Gastos com Pessoal'!$I$532:$AJ$532&amp;'Gastos com Pessoal'!$I$512:$AJ$512,0),10,1)),0)
+_xlfn.IFNA(SUM((P$3&gt;='Gastos com Pessoal'!$E$513:$E$522)*(P$3&lt;='Gastos com Pessoal'!$F$513:$F$522)*(IF('Gastos com Pessoal'!$M$513:$M$522&lt;=P$3,1,0))*OFFSET('Gastos com Pessoal'!$H$512,1,MATCH(2&amp;$B48,'Gastos com Pessoal'!$I$532:$AJ$532&amp;'Gastos com Pessoal'!$I$512:$AJ$512,0),10,1)),0)
+_xlfn.IFNA(SUM((P$3&gt;='Gastos com Pessoal'!$E$513:$E$522)*(P$3&lt;='Gastos com Pessoal'!$F$513:$F$522)*(IF('Gastos com Pessoal'!$S$513:$S$522&lt;=P$3,1,0))*OFFSET('Gastos com Pessoal'!$H$512,1,MATCH(3&amp;$B48,'Gastos com Pessoal'!$I$532:$AJ$532&amp;'Gastos com Pessoal'!$I$512:$AJ$512,0),10,1)),0)
+_xlfn.IFNA(SUM((P$3&gt;='Gastos com Pessoal'!$E$513:$E$522)*(P$3&lt;='Gastos com Pessoal'!$F$513:$F$522)*(IF('Gastos com Pessoal'!$Y$513:$Y$522&lt;=P$3,1,0))*OFFSET('Gastos com Pessoal'!$H$512,1,MATCH(4&amp;$B48,'Gastos com Pessoal'!$I$532:$AJ$532&amp;'Gastos com Pessoal'!$I$512:$AJ$512,0),10,1)),0)
+_xlfn.IFNA(SUM((P$3&gt;='Gastos com Pessoal'!$E$513:$E$522)*(P$3&lt;='Gastos com Pessoal'!$F$513:$F$522)*(IF('Gastos com Pessoal'!$AE$513:$AE$522&lt;=P$3,1,0))*OFFSET('Gastos com Pessoal'!$H$512,1,MATCH(5&amp;$B48,'Gastos com Pessoal'!$I$532:$AJ$532&amp;'Gastos com Pessoal'!$I$512:$AJ$512,0),10,1)),0)</f>
        <v>895</v>
      </c>
      <c r="Q48" s="32">
        <f t="array" aca="1" ref="Q48" ca="1">_xlfn.IFNA(SUM((Q$3&gt;='Gastos com Pessoal'!$E$7:$E$506)*(Q$3&lt;='Gastos com Pessoal'!$F$7:$F$506)*OFFSET('Encargos e Benefícios'!$D$5,1,MATCH($B48,'Encargos e Benefícios'!$E$5:$AB$5,0),500,1)),0)
+_xlfn.IFNA(SUM((Q$3&gt;='Gastos com Pessoal'!$E$513:$E$522)*(Q$3&lt;='Gastos com Pessoal'!$F$513:$F$522)*OFFSET('Encargos e Benefícios'!$D$511,1,MATCH($B48,'Encargos e Benefícios'!$E$511:$AB$511,0),10,1)),0)
+_xlfn.IFNA(SUM((Q$3&gt;='Gastos com Pessoal'!$E$7:$E$506)*(Q$3&lt;='Gastos com Pessoal'!$F$7:$F$506)*(IF('Gastos com Pessoal'!$G$7:$G$506&lt;=Q$3,1,0))*OFFSET('Gastos com Pessoal'!$H$6,1,MATCH(1&amp;$B48,'Gastos com Pessoal'!$I$532:$AJ$532&amp;'Gastos com Pessoal'!$I$6:$AJ$6,0),500,1)),0)
+_xlfn.IFNA(SUM((Q$3&gt;='Gastos com Pessoal'!$E$7:$E$506)*(Q$3&lt;='Gastos com Pessoal'!$F$7:$F$506)*(IF('Gastos com Pessoal'!$M$7:$M$506&lt;=Q$3,1,0))*OFFSET('Gastos com Pessoal'!$H$6,1,MATCH(2&amp;$B48,'Gastos com Pessoal'!$I$532:$AJ$532&amp;'Gastos com Pessoal'!$I$6:$AJ$6,0),500,1)),0)
+_xlfn.IFNA(SUM((Q$3&gt;='Gastos com Pessoal'!$E$7:$E$506)*(Q$3&lt;='Gastos com Pessoal'!$F$7:$F$506)*(IF('Gastos com Pessoal'!$S$7:$S$506&lt;=Q$3,1,0))*OFFSET('Gastos com Pessoal'!$H$6,1,MATCH(3&amp;$B48,'Gastos com Pessoal'!$I$532:$AJ$532&amp;'Gastos com Pessoal'!$I$6:$AJ$6,0),500,1)),0)
+_xlfn.IFNA(SUM((Q$3&gt;='Gastos com Pessoal'!$E$7:$E$506)*(Q$3&lt;='Gastos com Pessoal'!$F$7:$F$506)*(IF('Gastos com Pessoal'!$Y$7:$Y$506&lt;=Q$3,1,0))*OFFSET('Gastos com Pessoal'!$H$6,1,MATCH(4&amp;$B48,'Gastos com Pessoal'!$I$532:$AJ$532&amp;'Gastos com Pessoal'!$I$6:$AJ$6,0),500,1)),0)
+_xlfn.IFNA(SUM((Q$3&gt;='Gastos com Pessoal'!$E$7:$E$506)*(Q$3&lt;='Gastos com Pessoal'!$F$7:$F$506)*(IF('Gastos com Pessoal'!$AE$7:$AE$506&lt;=Q$3,1,0))*OFFSET('Gastos com Pessoal'!$H$6,1,MATCH(5&amp;$B48,'Gastos com Pessoal'!$I$532:$AJ$532&amp;'Gastos com Pessoal'!$I$6:$AJ$6,0),500,1)),0)
+_xlfn.IFNA(SUM((Q$3&gt;='Gastos com Pessoal'!$E$513:$E$522)*(Q$3&lt;='Gastos com Pessoal'!$F$513:$F$522)*(IF('Gastos com Pessoal'!$G$513:$G$522&lt;=Q$3,1,0))*OFFSET('Gastos com Pessoal'!$H$512,1,MATCH(1&amp;$B48,'Gastos com Pessoal'!$I$532:$AJ$532&amp;'Gastos com Pessoal'!$I$512:$AJ$512,0),10,1)),0)
+_xlfn.IFNA(SUM((Q$3&gt;='Gastos com Pessoal'!$E$513:$E$522)*(Q$3&lt;='Gastos com Pessoal'!$F$513:$F$522)*(IF('Gastos com Pessoal'!$M$513:$M$522&lt;=Q$3,1,0))*OFFSET('Gastos com Pessoal'!$H$512,1,MATCH(2&amp;$B48,'Gastos com Pessoal'!$I$532:$AJ$532&amp;'Gastos com Pessoal'!$I$512:$AJ$512,0),10,1)),0)
+_xlfn.IFNA(SUM((Q$3&gt;='Gastos com Pessoal'!$E$513:$E$522)*(Q$3&lt;='Gastos com Pessoal'!$F$513:$F$522)*(IF('Gastos com Pessoal'!$S$513:$S$522&lt;=Q$3,1,0))*OFFSET('Gastos com Pessoal'!$H$512,1,MATCH(3&amp;$B48,'Gastos com Pessoal'!$I$532:$AJ$532&amp;'Gastos com Pessoal'!$I$512:$AJ$512,0),10,1)),0)
+_xlfn.IFNA(SUM((Q$3&gt;='Gastos com Pessoal'!$E$513:$E$522)*(Q$3&lt;='Gastos com Pessoal'!$F$513:$F$522)*(IF('Gastos com Pessoal'!$Y$513:$Y$522&lt;=Q$3,1,0))*OFFSET('Gastos com Pessoal'!$H$512,1,MATCH(4&amp;$B48,'Gastos com Pessoal'!$I$532:$AJ$532&amp;'Gastos com Pessoal'!$I$512:$AJ$512,0),10,1)),0)
+_xlfn.IFNA(SUM((Q$3&gt;='Gastos com Pessoal'!$E$513:$E$522)*(Q$3&lt;='Gastos com Pessoal'!$F$513:$F$522)*(IF('Gastos com Pessoal'!$AE$513:$AE$522&lt;=Q$3,1,0))*OFFSET('Gastos com Pessoal'!$H$512,1,MATCH(5&amp;$B48,'Gastos com Pessoal'!$I$532:$AJ$532&amp;'Gastos com Pessoal'!$I$512:$AJ$512,0),10,1)),0)</f>
        <v>895</v>
      </c>
      <c r="R48" s="32">
        <f t="array" aca="1" ref="R48" ca="1">_xlfn.IFNA(SUM((R$3&gt;='Gastos com Pessoal'!$E$7:$E$506)*(R$3&lt;='Gastos com Pessoal'!$F$7:$F$506)*OFFSET('Encargos e Benefícios'!$D$5,1,MATCH($B48,'Encargos e Benefícios'!$E$5:$AB$5,0),500,1)),0)
+_xlfn.IFNA(SUM((R$3&gt;='Gastos com Pessoal'!$E$513:$E$522)*(R$3&lt;='Gastos com Pessoal'!$F$513:$F$522)*OFFSET('Encargos e Benefícios'!$D$511,1,MATCH($B48,'Encargos e Benefícios'!$E$511:$AB$511,0),10,1)),0)
+_xlfn.IFNA(SUM((R$3&gt;='Gastos com Pessoal'!$E$7:$E$506)*(R$3&lt;='Gastos com Pessoal'!$F$7:$F$506)*(IF('Gastos com Pessoal'!$G$7:$G$506&lt;=R$3,1,0))*OFFSET('Gastos com Pessoal'!$H$6,1,MATCH(1&amp;$B48,'Gastos com Pessoal'!$I$532:$AJ$532&amp;'Gastos com Pessoal'!$I$6:$AJ$6,0),500,1)),0)
+_xlfn.IFNA(SUM((R$3&gt;='Gastos com Pessoal'!$E$7:$E$506)*(R$3&lt;='Gastos com Pessoal'!$F$7:$F$506)*(IF('Gastos com Pessoal'!$M$7:$M$506&lt;=R$3,1,0))*OFFSET('Gastos com Pessoal'!$H$6,1,MATCH(2&amp;$B48,'Gastos com Pessoal'!$I$532:$AJ$532&amp;'Gastos com Pessoal'!$I$6:$AJ$6,0),500,1)),0)
+_xlfn.IFNA(SUM((R$3&gt;='Gastos com Pessoal'!$E$7:$E$506)*(R$3&lt;='Gastos com Pessoal'!$F$7:$F$506)*(IF('Gastos com Pessoal'!$S$7:$S$506&lt;=R$3,1,0))*OFFSET('Gastos com Pessoal'!$H$6,1,MATCH(3&amp;$B48,'Gastos com Pessoal'!$I$532:$AJ$532&amp;'Gastos com Pessoal'!$I$6:$AJ$6,0),500,1)),0)
+_xlfn.IFNA(SUM((R$3&gt;='Gastos com Pessoal'!$E$7:$E$506)*(R$3&lt;='Gastos com Pessoal'!$F$7:$F$506)*(IF('Gastos com Pessoal'!$Y$7:$Y$506&lt;=R$3,1,0))*OFFSET('Gastos com Pessoal'!$H$6,1,MATCH(4&amp;$B48,'Gastos com Pessoal'!$I$532:$AJ$532&amp;'Gastos com Pessoal'!$I$6:$AJ$6,0),500,1)),0)
+_xlfn.IFNA(SUM((R$3&gt;='Gastos com Pessoal'!$E$7:$E$506)*(R$3&lt;='Gastos com Pessoal'!$F$7:$F$506)*(IF('Gastos com Pessoal'!$AE$7:$AE$506&lt;=R$3,1,0))*OFFSET('Gastos com Pessoal'!$H$6,1,MATCH(5&amp;$B48,'Gastos com Pessoal'!$I$532:$AJ$532&amp;'Gastos com Pessoal'!$I$6:$AJ$6,0),500,1)),0)
+_xlfn.IFNA(SUM((R$3&gt;='Gastos com Pessoal'!$E$513:$E$522)*(R$3&lt;='Gastos com Pessoal'!$F$513:$F$522)*(IF('Gastos com Pessoal'!$G$513:$G$522&lt;=R$3,1,0))*OFFSET('Gastos com Pessoal'!$H$512,1,MATCH(1&amp;$B48,'Gastos com Pessoal'!$I$532:$AJ$532&amp;'Gastos com Pessoal'!$I$512:$AJ$512,0),10,1)),0)
+_xlfn.IFNA(SUM((R$3&gt;='Gastos com Pessoal'!$E$513:$E$522)*(R$3&lt;='Gastos com Pessoal'!$F$513:$F$522)*(IF('Gastos com Pessoal'!$M$513:$M$522&lt;=R$3,1,0))*OFFSET('Gastos com Pessoal'!$H$512,1,MATCH(2&amp;$B48,'Gastos com Pessoal'!$I$532:$AJ$532&amp;'Gastos com Pessoal'!$I$512:$AJ$512,0),10,1)),0)
+_xlfn.IFNA(SUM((R$3&gt;='Gastos com Pessoal'!$E$513:$E$522)*(R$3&lt;='Gastos com Pessoal'!$F$513:$F$522)*(IF('Gastos com Pessoal'!$S$513:$S$522&lt;=R$3,1,0))*OFFSET('Gastos com Pessoal'!$H$512,1,MATCH(3&amp;$B48,'Gastos com Pessoal'!$I$532:$AJ$532&amp;'Gastos com Pessoal'!$I$512:$AJ$512,0),10,1)),0)
+_xlfn.IFNA(SUM((R$3&gt;='Gastos com Pessoal'!$E$513:$E$522)*(R$3&lt;='Gastos com Pessoal'!$F$513:$F$522)*(IF('Gastos com Pessoal'!$Y$513:$Y$522&lt;=R$3,1,0))*OFFSET('Gastos com Pessoal'!$H$512,1,MATCH(4&amp;$B48,'Gastos com Pessoal'!$I$532:$AJ$532&amp;'Gastos com Pessoal'!$I$512:$AJ$512,0),10,1)),0)
+_xlfn.IFNA(SUM((R$3&gt;='Gastos com Pessoal'!$E$513:$E$522)*(R$3&lt;='Gastos com Pessoal'!$F$513:$F$522)*(IF('Gastos com Pessoal'!$AE$513:$AE$522&lt;=R$3,1,0))*OFFSET('Gastos com Pessoal'!$H$512,1,MATCH(5&amp;$B48,'Gastos com Pessoal'!$I$532:$AJ$532&amp;'Gastos com Pessoal'!$I$512:$AJ$512,0),10,1)),0)</f>
        <v>895</v>
      </c>
      <c r="S48" s="32">
        <f t="array" aca="1" ref="S48" ca="1">_xlfn.IFNA(SUM((S$3&gt;='Gastos com Pessoal'!$E$7:$E$506)*(S$3&lt;='Gastos com Pessoal'!$F$7:$F$506)*OFFSET('Encargos e Benefícios'!$D$5,1,MATCH($B48,'Encargos e Benefícios'!$E$5:$AB$5,0),500,1)),0)
+_xlfn.IFNA(SUM((S$3&gt;='Gastos com Pessoal'!$E$513:$E$522)*(S$3&lt;='Gastos com Pessoal'!$F$513:$F$522)*OFFSET('Encargos e Benefícios'!$D$511,1,MATCH($B48,'Encargos e Benefícios'!$E$511:$AB$511,0),10,1)),0)
+_xlfn.IFNA(SUM((S$3&gt;='Gastos com Pessoal'!$E$7:$E$506)*(S$3&lt;='Gastos com Pessoal'!$F$7:$F$506)*(IF('Gastos com Pessoal'!$G$7:$G$506&lt;=S$3,1,0))*OFFSET('Gastos com Pessoal'!$H$6,1,MATCH(1&amp;$B48,'Gastos com Pessoal'!$I$532:$AJ$532&amp;'Gastos com Pessoal'!$I$6:$AJ$6,0),500,1)),0)
+_xlfn.IFNA(SUM((S$3&gt;='Gastos com Pessoal'!$E$7:$E$506)*(S$3&lt;='Gastos com Pessoal'!$F$7:$F$506)*(IF('Gastos com Pessoal'!$M$7:$M$506&lt;=S$3,1,0))*OFFSET('Gastos com Pessoal'!$H$6,1,MATCH(2&amp;$B48,'Gastos com Pessoal'!$I$532:$AJ$532&amp;'Gastos com Pessoal'!$I$6:$AJ$6,0),500,1)),0)
+_xlfn.IFNA(SUM((S$3&gt;='Gastos com Pessoal'!$E$7:$E$506)*(S$3&lt;='Gastos com Pessoal'!$F$7:$F$506)*(IF('Gastos com Pessoal'!$S$7:$S$506&lt;=S$3,1,0))*OFFSET('Gastos com Pessoal'!$H$6,1,MATCH(3&amp;$B48,'Gastos com Pessoal'!$I$532:$AJ$532&amp;'Gastos com Pessoal'!$I$6:$AJ$6,0),500,1)),0)
+_xlfn.IFNA(SUM((S$3&gt;='Gastos com Pessoal'!$E$7:$E$506)*(S$3&lt;='Gastos com Pessoal'!$F$7:$F$506)*(IF('Gastos com Pessoal'!$Y$7:$Y$506&lt;=S$3,1,0))*OFFSET('Gastos com Pessoal'!$H$6,1,MATCH(4&amp;$B48,'Gastos com Pessoal'!$I$532:$AJ$532&amp;'Gastos com Pessoal'!$I$6:$AJ$6,0),500,1)),0)
+_xlfn.IFNA(SUM((S$3&gt;='Gastos com Pessoal'!$E$7:$E$506)*(S$3&lt;='Gastos com Pessoal'!$F$7:$F$506)*(IF('Gastos com Pessoal'!$AE$7:$AE$506&lt;=S$3,1,0))*OFFSET('Gastos com Pessoal'!$H$6,1,MATCH(5&amp;$B48,'Gastos com Pessoal'!$I$532:$AJ$532&amp;'Gastos com Pessoal'!$I$6:$AJ$6,0),500,1)),0)
+_xlfn.IFNA(SUM((S$3&gt;='Gastos com Pessoal'!$E$513:$E$522)*(S$3&lt;='Gastos com Pessoal'!$F$513:$F$522)*(IF('Gastos com Pessoal'!$G$513:$G$522&lt;=S$3,1,0))*OFFSET('Gastos com Pessoal'!$H$512,1,MATCH(1&amp;$B48,'Gastos com Pessoal'!$I$532:$AJ$532&amp;'Gastos com Pessoal'!$I$512:$AJ$512,0),10,1)),0)
+_xlfn.IFNA(SUM((S$3&gt;='Gastos com Pessoal'!$E$513:$E$522)*(S$3&lt;='Gastos com Pessoal'!$F$513:$F$522)*(IF('Gastos com Pessoal'!$M$513:$M$522&lt;=S$3,1,0))*OFFSET('Gastos com Pessoal'!$H$512,1,MATCH(2&amp;$B48,'Gastos com Pessoal'!$I$532:$AJ$532&amp;'Gastos com Pessoal'!$I$512:$AJ$512,0),10,1)),0)
+_xlfn.IFNA(SUM((S$3&gt;='Gastos com Pessoal'!$E$513:$E$522)*(S$3&lt;='Gastos com Pessoal'!$F$513:$F$522)*(IF('Gastos com Pessoal'!$S$513:$S$522&lt;=S$3,1,0))*OFFSET('Gastos com Pessoal'!$H$512,1,MATCH(3&amp;$B48,'Gastos com Pessoal'!$I$532:$AJ$532&amp;'Gastos com Pessoal'!$I$512:$AJ$512,0),10,1)),0)
+_xlfn.IFNA(SUM((S$3&gt;='Gastos com Pessoal'!$E$513:$E$522)*(S$3&lt;='Gastos com Pessoal'!$F$513:$F$522)*(IF('Gastos com Pessoal'!$Y$513:$Y$522&lt;=S$3,1,0))*OFFSET('Gastos com Pessoal'!$H$512,1,MATCH(4&amp;$B48,'Gastos com Pessoal'!$I$532:$AJ$532&amp;'Gastos com Pessoal'!$I$512:$AJ$512,0),10,1)),0)
+_xlfn.IFNA(SUM((S$3&gt;='Gastos com Pessoal'!$E$513:$E$522)*(S$3&lt;='Gastos com Pessoal'!$F$513:$F$522)*(IF('Gastos com Pessoal'!$AE$513:$AE$522&lt;=S$3,1,0))*OFFSET('Gastos com Pessoal'!$H$512,1,MATCH(5&amp;$B48,'Gastos com Pessoal'!$I$532:$AJ$532&amp;'Gastos com Pessoal'!$I$512:$AJ$512,0),10,1)),0)</f>
        <v>895</v>
      </c>
      <c r="T48" s="32">
        <f t="array" aca="1" ref="T48" ca="1">_xlfn.IFNA(SUM((T$3&gt;='Gastos com Pessoal'!$E$7:$E$506)*(T$3&lt;='Gastos com Pessoal'!$F$7:$F$506)*OFFSET('Encargos e Benefícios'!$D$5,1,MATCH($B48,'Encargos e Benefícios'!$E$5:$AB$5,0),500,1)),0)
+_xlfn.IFNA(SUM((T$3&gt;='Gastos com Pessoal'!$E$513:$E$522)*(T$3&lt;='Gastos com Pessoal'!$F$513:$F$522)*OFFSET('Encargos e Benefícios'!$D$511,1,MATCH($B48,'Encargos e Benefícios'!$E$511:$AB$511,0),10,1)),0)
+_xlfn.IFNA(SUM((T$3&gt;='Gastos com Pessoal'!$E$7:$E$506)*(T$3&lt;='Gastos com Pessoal'!$F$7:$F$506)*(IF('Gastos com Pessoal'!$G$7:$G$506&lt;=T$3,1,0))*OFFSET('Gastos com Pessoal'!$H$6,1,MATCH(1&amp;$B48,'Gastos com Pessoal'!$I$532:$AJ$532&amp;'Gastos com Pessoal'!$I$6:$AJ$6,0),500,1)),0)
+_xlfn.IFNA(SUM((T$3&gt;='Gastos com Pessoal'!$E$7:$E$506)*(T$3&lt;='Gastos com Pessoal'!$F$7:$F$506)*(IF('Gastos com Pessoal'!$M$7:$M$506&lt;=T$3,1,0))*OFFSET('Gastos com Pessoal'!$H$6,1,MATCH(2&amp;$B48,'Gastos com Pessoal'!$I$532:$AJ$532&amp;'Gastos com Pessoal'!$I$6:$AJ$6,0),500,1)),0)
+_xlfn.IFNA(SUM((T$3&gt;='Gastos com Pessoal'!$E$7:$E$506)*(T$3&lt;='Gastos com Pessoal'!$F$7:$F$506)*(IF('Gastos com Pessoal'!$S$7:$S$506&lt;=T$3,1,0))*OFFSET('Gastos com Pessoal'!$H$6,1,MATCH(3&amp;$B48,'Gastos com Pessoal'!$I$532:$AJ$532&amp;'Gastos com Pessoal'!$I$6:$AJ$6,0),500,1)),0)
+_xlfn.IFNA(SUM((T$3&gt;='Gastos com Pessoal'!$E$7:$E$506)*(T$3&lt;='Gastos com Pessoal'!$F$7:$F$506)*(IF('Gastos com Pessoal'!$Y$7:$Y$506&lt;=T$3,1,0))*OFFSET('Gastos com Pessoal'!$H$6,1,MATCH(4&amp;$B48,'Gastos com Pessoal'!$I$532:$AJ$532&amp;'Gastos com Pessoal'!$I$6:$AJ$6,0),500,1)),0)
+_xlfn.IFNA(SUM((T$3&gt;='Gastos com Pessoal'!$E$7:$E$506)*(T$3&lt;='Gastos com Pessoal'!$F$7:$F$506)*(IF('Gastos com Pessoal'!$AE$7:$AE$506&lt;=T$3,1,0))*OFFSET('Gastos com Pessoal'!$H$6,1,MATCH(5&amp;$B48,'Gastos com Pessoal'!$I$532:$AJ$532&amp;'Gastos com Pessoal'!$I$6:$AJ$6,0),500,1)),0)
+_xlfn.IFNA(SUM((T$3&gt;='Gastos com Pessoal'!$E$513:$E$522)*(T$3&lt;='Gastos com Pessoal'!$F$513:$F$522)*(IF('Gastos com Pessoal'!$G$513:$G$522&lt;=T$3,1,0))*OFFSET('Gastos com Pessoal'!$H$512,1,MATCH(1&amp;$B48,'Gastos com Pessoal'!$I$532:$AJ$532&amp;'Gastos com Pessoal'!$I$512:$AJ$512,0),10,1)),0)
+_xlfn.IFNA(SUM((T$3&gt;='Gastos com Pessoal'!$E$513:$E$522)*(T$3&lt;='Gastos com Pessoal'!$F$513:$F$522)*(IF('Gastos com Pessoal'!$M$513:$M$522&lt;=T$3,1,0))*OFFSET('Gastos com Pessoal'!$H$512,1,MATCH(2&amp;$B48,'Gastos com Pessoal'!$I$532:$AJ$532&amp;'Gastos com Pessoal'!$I$512:$AJ$512,0),10,1)),0)
+_xlfn.IFNA(SUM((T$3&gt;='Gastos com Pessoal'!$E$513:$E$522)*(T$3&lt;='Gastos com Pessoal'!$F$513:$F$522)*(IF('Gastos com Pessoal'!$S$513:$S$522&lt;=T$3,1,0))*OFFSET('Gastos com Pessoal'!$H$512,1,MATCH(3&amp;$B48,'Gastos com Pessoal'!$I$532:$AJ$532&amp;'Gastos com Pessoal'!$I$512:$AJ$512,0),10,1)),0)
+_xlfn.IFNA(SUM((T$3&gt;='Gastos com Pessoal'!$E$513:$E$522)*(T$3&lt;='Gastos com Pessoal'!$F$513:$F$522)*(IF('Gastos com Pessoal'!$Y$513:$Y$522&lt;=T$3,1,0))*OFFSET('Gastos com Pessoal'!$H$512,1,MATCH(4&amp;$B48,'Gastos com Pessoal'!$I$532:$AJ$532&amp;'Gastos com Pessoal'!$I$512:$AJ$512,0),10,1)),0)
+_xlfn.IFNA(SUM((T$3&gt;='Gastos com Pessoal'!$E$513:$E$522)*(T$3&lt;='Gastos com Pessoal'!$F$513:$F$522)*(IF('Gastos com Pessoal'!$AE$513:$AE$522&lt;=T$3,1,0))*OFFSET('Gastos com Pessoal'!$H$512,1,MATCH(5&amp;$B48,'Gastos com Pessoal'!$I$532:$AJ$532&amp;'Gastos com Pessoal'!$I$512:$AJ$512,0),10,1)),0)</f>
        <v>895</v>
      </c>
      <c r="U48" s="32">
        <f t="array" aca="1" ref="U48" ca="1">_xlfn.IFNA(SUM((U$3&gt;='Gastos com Pessoal'!$E$7:$E$506)*(U$3&lt;='Gastos com Pessoal'!$F$7:$F$506)*OFFSET('Encargos e Benefícios'!$D$5,1,MATCH($B48,'Encargos e Benefícios'!$E$5:$AB$5,0),500,1)),0)
+_xlfn.IFNA(SUM((U$3&gt;='Gastos com Pessoal'!$E$513:$E$522)*(U$3&lt;='Gastos com Pessoal'!$F$513:$F$522)*OFFSET('Encargos e Benefícios'!$D$511,1,MATCH($B48,'Encargos e Benefícios'!$E$511:$AB$511,0),10,1)),0)
+_xlfn.IFNA(SUM((U$3&gt;='Gastos com Pessoal'!$E$7:$E$506)*(U$3&lt;='Gastos com Pessoal'!$F$7:$F$506)*(IF('Gastos com Pessoal'!$G$7:$G$506&lt;=U$3,1,0))*OFFSET('Gastos com Pessoal'!$H$6,1,MATCH(1&amp;$B48,'Gastos com Pessoal'!$I$532:$AJ$532&amp;'Gastos com Pessoal'!$I$6:$AJ$6,0),500,1)),0)
+_xlfn.IFNA(SUM((U$3&gt;='Gastos com Pessoal'!$E$7:$E$506)*(U$3&lt;='Gastos com Pessoal'!$F$7:$F$506)*(IF('Gastos com Pessoal'!$M$7:$M$506&lt;=U$3,1,0))*OFFSET('Gastos com Pessoal'!$H$6,1,MATCH(2&amp;$B48,'Gastos com Pessoal'!$I$532:$AJ$532&amp;'Gastos com Pessoal'!$I$6:$AJ$6,0),500,1)),0)
+_xlfn.IFNA(SUM((U$3&gt;='Gastos com Pessoal'!$E$7:$E$506)*(U$3&lt;='Gastos com Pessoal'!$F$7:$F$506)*(IF('Gastos com Pessoal'!$S$7:$S$506&lt;=U$3,1,0))*OFFSET('Gastos com Pessoal'!$H$6,1,MATCH(3&amp;$B48,'Gastos com Pessoal'!$I$532:$AJ$532&amp;'Gastos com Pessoal'!$I$6:$AJ$6,0),500,1)),0)
+_xlfn.IFNA(SUM((U$3&gt;='Gastos com Pessoal'!$E$7:$E$506)*(U$3&lt;='Gastos com Pessoal'!$F$7:$F$506)*(IF('Gastos com Pessoal'!$Y$7:$Y$506&lt;=U$3,1,0))*OFFSET('Gastos com Pessoal'!$H$6,1,MATCH(4&amp;$B48,'Gastos com Pessoal'!$I$532:$AJ$532&amp;'Gastos com Pessoal'!$I$6:$AJ$6,0),500,1)),0)
+_xlfn.IFNA(SUM((U$3&gt;='Gastos com Pessoal'!$E$7:$E$506)*(U$3&lt;='Gastos com Pessoal'!$F$7:$F$506)*(IF('Gastos com Pessoal'!$AE$7:$AE$506&lt;=U$3,1,0))*OFFSET('Gastos com Pessoal'!$H$6,1,MATCH(5&amp;$B48,'Gastos com Pessoal'!$I$532:$AJ$532&amp;'Gastos com Pessoal'!$I$6:$AJ$6,0),500,1)),0)
+_xlfn.IFNA(SUM((U$3&gt;='Gastos com Pessoal'!$E$513:$E$522)*(U$3&lt;='Gastos com Pessoal'!$F$513:$F$522)*(IF('Gastos com Pessoal'!$G$513:$G$522&lt;=U$3,1,0))*OFFSET('Gastos com Pessoal'!$H$512,1,MATCH(1&amp;$B48,'Gastos com Pessoal'!$I$532:$AJ$532&amp;'Gastos com Pessoal'!$I$512:$AJ$512,0),10,1)),0)
+_xlfn.IFNA(SUM((U$3&gt;='Gastos com Pessoal'!$E$513:$E$522)*(U$3&lt;='Gastos com Pessoal'!$F$513:$F$522)*(IF('Gastos com Pessoal'!$M$513:$M$522&lt;=U$3,1,0))*OFFSET('Gastos com Pessoal'!$H$512,1,MATCH(2&amp;$B48,'Gastos com Pessoal'!$I$532:$AJ$532&amp;'Gastos com Pessoal'!$I$512:$AJ$512,0),10,1)),0)
+_xlfn.IFNA(SUM((U$3&gt;='Gastos com Pessoal'!$E$513:$E$522)*(U$3&lt;='Gastos com Pessoal'!$F$513:$F$522)*(IF('Gastos com Pessoal'!$S$513:$S$522&lt;=U$3,1,0))*OFFSET('Gastos com Pessoal'!$H$512,1,MATCH(3&amp;$B48,'Gastos com Pessoal'!$I$532:$AJ$532&amp;'Gastos com Pessoal'!$I$512:$AJ$512,0),10,1)),0)
+_xlfn.IFNA(SUM((U$3&gt;='Gastos com Pessoal'!$E$513:$E$522)*(U$3&lt;='Gastos com Pessoal'!$F$513:$F$522)*(IF('Gastos com Pessoal'!$Y$513:$Y$522&lt;=U$3,1,0))*OFFSET('Gastos com Pessoal'!$H$512,1,MATCH(4&amp;$B48,'Gastos com Pessoal'!$I$532:$AJ$532&amp;'Gastos com Pessoal'!$I$512:$AJ$512,0),10,1)),0)
+_xlfn.IFNA(SUM((U$3&gt;='Gastos com Pessoal'!$E$513:$E$522)*(U$3&lt;='Gastos com Pessoal'!$F$513:$F$522)*(IF('Gastos com Pessoal'!$AE$513:$AE$522&lt;=U$3,1,0))*OFFSET('Gastos com Pessoal'!$H$512,1,MATCH(5&amp;$B48,'Gastos com Pessoal'!$I$532:$AJ$532&amp;'Gastos com Pessoal'!$I$512:$AJ$512,0),10,1)),0)</f>
        <v>895</v>
      </c>
      <c r="V48" s="32">
        <f t="array" aca="1" ref="V48" ca="1">_xlfn.IFNA(SUM((V$3&gt;='Gastos com Pessoal'!$E$7:$E$506)*(V$3&lt;='Gastos com Pessoal'!$F$7:$F$506)*OFFSET('Encargos e Benefícios'!$D$5,1,MATCH($B48,'Encargos e Benefícios'!$E$5:$AB$5,0),500,1)),0)
+_xlfn.IFNA(SUM((V$3&gt;='Gastos com Pessoal'!$E$513:$E$522)*(V$3&lt;='Gastos com Pessoal'!$F$513:$F$522)*OFFSET('Encargos e Benefícios'!$D$511,1,MATCH($B48,'Encargos e Benefícios'!$E$511:$AB$511,0),10,1)),0)
+_xlfn.IFNA(SUM((V$3&gt;='Gastos com Pessoal'!$E$7:$E$506)*(V$3&lt;='Gastos com Pessoal'!$F$7:$F$506)*(IF('Gastos com Pessoal'!$G$7:$G$506&lt;=V$3,1,0))*OFFSET('Gastos com Pessoal'!$H$6,1,MATCH(1&amp;$B48,'Gastos com Pessoal'!$I$532:$AJ$532&amp;'Gastos com Pessoal'!$I$6:$AJ$6,0),500,1)),0)
+_xlfn.IFNA(SUM((V$3&gt;='Gastos com Pessoal'!$E$7:$E$506)*(V$3&lt;='Gastos com Pessoal'!$F$7:$F$506)*(IF('Gastos com Pessoal'!$M$7:$M$506&lt;=V$3,1,0))*OFFSET('Gastos com Pessoal'!$H$6,1,MATCH(2&amp;$B48,'Gastos com Pessoal'!$I$532:$AJ$532&amp;'Gastos com Pessoal'!$I$6:$AJ$6,0),500,1)),0)
+_xlfn.IFNA(SUM((V$3&gt;='Gastos com Pessoal'!$E$7:$E$506)*(V$3&lt;='Gastos com Pessoal'!$F$7:$F$506)*(IF('Gastos com Pessoal'!$S$7:$S$506&lt;=V$3,1,0))*OFFSET('Gastos com Pessoal'!$H$6,1,MATCH(3&amp;$B48,'Gastos com Pessoal'!$I$532:$AJ$532&amp;'Gastos com Pessoal'!$I$6:$AJ$6,0),500,1)),0)
+_xlfn.IFNA(SUM((V$3&gt;='Gastos com Pessoal'!$E$7:$E$506)*(V$3&lt;='Gastos com Pessoal'!$F$7:$F$506)*(IF('Gastos com Pessoal'!$Y$7:$Y$506&lt;=V$3,1,0))*OFFSET('Gastos com Pessoal'!$H$6,1,MATCH(4&amp;$B48,'Gastos com Pessoal'!$I$532:$AJ$532&amp;'Gastos com Pessoal'!$I$6:$AJ$6,0),500,1)),0)
+_xlfn.IFNA(SUM((V$3&gt;='Gastos com Pessoal'!$E$7:$E$506)*(V$3&lt;='Gastos com Pessoal'!$F$7:$F$506)*(IF('Gastos com Pessoal'!$AE$7:$AE$506&lt;=V$3,1,0))*OFFSET('Gastos com Pessoal'!$H$6,1,MATCH(5&amp;$B48,'Gastos com Pessoal'!$I$532:$AJ$532&amp;'Gastos com Pessoal'!$I$6:$AJ$6,0),500,1)),0)
+_xlfn.IFNA(SUM((V$3&gt;='Gastos com Pessoal'!$E$513:$E$522)*(V$3&lt;='Gastos com Pessoal'!$F$513:$F$522)*(IF('Gastos com Pessoal'!$G$513:$G$522&lt;=V$3,1,0))*OFFSET('Gastos com Pessoal'!$H$512,1,MATCH(1&amp;$B48,'Gastos com Pessoal'!$I$532:$AJ$532&amp;'Gastos com Pessoal'!$I$512:$AJ$512,0),10,1)),0)
+_xlfn.IFNA(SUM((V$3&gt;='Gastos com Pessoal'!$E$513:$E$522)*(V$3&lt;='Gastos com Pessoal'!$F$513:$F$522)*(IF('Gastos com Pessoal'!$M$513:$M$522&lt;=V$3,1,0))*OFFSET('Gastos com Pessoal'!$H$512,1,MATCH(2&amp;$B48,'Gastos com Pessoal'!$I$532:$AJ$532&amp;'Gastos com Pessoal'!$I$512:$AJ$512,0),10,1)),0)
+_xlfn.IFNA(SUM((V$3&gt;='Gastos com Pessoal'!$E$513:$E$522)*(V$3&lt;='Gastos com Pessoal'!$F$513:$F$522)*(IF('Gastos com Pessoal'!$S$513:$S$522&lt;=V$3,1,0))*OFFSET('Gastos com Pessoal'!$H$512,1,MATCH(3&amp;$B48,'Gastos com Pessoal'!$I$532:$AJ$532&amp;'Gastos com Pessoal'!$I$512:$AJ$512,0),10,1)),0)
+_xlfn.IFNA(SUM((V$3&gt;='Gastos com Pessoal'!$E$513:$E$522)*(V$3&lt;='Gastos com Pessoal'!$F$513:$F$522)*(IF('Gastos com Pessoal'!$Y$513:$Y$522&lt;=V$3,1,0))*OFFSET('Gastos com Pessoal'!$H$512,1,MATCH(4&amp;$B48,'Gastos com Pessoal'!$I$532:$AJ$532&amp;'Gastos com Pessoal'!$I$512:$AJ$512,0),10,1)),0)
+_xlfn.IFNA(SUM((V$3&gt;='Gastos com Pessoal'!$E$513:$E$522)*(V$3&lt;='Gastos com Pessoal'!$F$513:$F$522)*(IF('Gastos com Pessoal'!$AE$513:$AE$522&lt;=V$3,1,0))*OFFSET('Gastos com Pessoal'!$H$512,1,MATCH(5&amp;$B48,'Gastos com Pessoal'!$I$532:$AJ$532&amp;'Gastos com Pessoal'!$I$512:$AJ$512,0),10,1)),0)</f>
        <v>895</v>
      </c>
      <c r="W48" s="32">
        <f t="array" aca="1" ref="W48" ca="1">_xlfn.IFNA(SUM((W$3&gt;='Gastos com Pessoal'!$E$7:$E$506)*(W$3&lt;='Gastos com Pessoal'!$F$7:$F$506)*OFFSET('Encargos e Benefícios'!$D$5,1,MATCH($B48,'Encargos e Benefícios'!$E$5:$AB$5,0),500,1)),0)
+_xlfn.IFNA(SUM((W$3&gt;='Gastos com Pessoal'!$E$513:$E$522)*(W$3&lt;='Gastos com Pessoal'!$F$513:$F$522)*OFFSET('Encargos e Benefícios'!$D$511,1,MATCH($B48,'Encargos e Benefícios'!$E$511:$AB$511,0),10,1)),0)
+_xlfn.IFNA(SUM((W$3&gt;='Gastos com Pessoal'!$E$7:$E$506)*(W$3&lt;='Gastos com Pessoal'!$F$7:$F$506)*(IF('Gastos com Pessoal'!$G$7:$G$506&lt;=W$3,1,0))*OFFSET('Gastos com Pessoal'!$H$6,1,MATCH(1&amp;$B48,'Gastos com Pessoal'!$I$532:$AJ$532&amp;'Gastos com Pessoal'!$I$6:$AJ$6,0),500,1)),0)
+_xlfn.IFNA(SUM((W$3&gt;='Gastos com Pessoal'!$E$7:$E$506)*(W$3&lt;='Gastos com Pessoal'!$F$7:$F$506)*(IF('Gastos com Pessoal'!$M$7:$M$506&lt;=W$3,1,0))*OFFSET('Gastos com Pessoal'!$H$6,1,MATCH(2&amp;$B48,'Gastos com Pessoal'!$I$532:$AJ$532&amp;'Gastos com Pessoal'!$I$6:$AJ$6,0),500,1)),0)
+_xlfn.IFNA(SUM((W$3&gt;='Gastos com Pessoal'!$E$7:$E$506)*(W$3&lt;='Gastos com Pessoal'!$F$7:$F$506)*(IF('Gastos com Pessoal'!$S$7:$S$506&lt;=W$3,1,0))*OFFSET('Gastos com Pessoal'!$H$6,1,MATCH(3&amp;$B48,'Gastos com Pessoal'!$I$532:$AJ$532&amp;'Gastos com Pessoal'!$I$6:$AJ$6,0),500,1)),0)
+_xlfn.IFNA(SUM((W$3&gt;='Gastos com Pessoal'!$E$7:$E$506)*(W$3&lt;='Gastos com Pessoal'!$F$7:$F$506)*(IF('Gastos com Pessoal'!$Y$7:$Y$506&lt;=W$3,1,0))*OFFSET('Gastos com Pessoal'!$H$6,1,MATCH(4&amp;$B48,'Gastos com Pessoal'!$I$532:$AJ$532&amp;'Gastos com Pessoal'!$I$6:$AJ$6,0),500,1)),0)
+_xlfn.IFNA(SUM((W$3&gt;='Gastos com Pessoal'!$E$7:$E$506)*(W$3&lt;='Gastos com Pessoal'!$F$7:$F$506)*(IF('Gastos com Pessoal'!$AE$7:$AE$506&lt;=W$3,1,0))*OFFSET('Gastos com Pessoal'!$H$6,1,MATCH(5&amp;$B48,'Gastos com Pessoal'!$I$532:$AJ$532&amp;'Gastos com Pessoal'!$I$6:$AJ$6,0),500,1)),0)
+_xlfn.IFNA(SUM((W$3&gt;='Gastos com Pessoal'!$E$513:$E$522)*(W$3&lt;='Gastos com Pessoal'!$F$513:$F$522)*(IF('Gastos com Pessoal'!$G$513:$G$522&lt;=W$3,1,0))*OFFSET('Gastos com Pessoal'!$H$512,1,MATCH(1&amp;$B48,'Gastos com Pessoal'!$I$532:$AJ$532&amp;'Gastos com Pessoal'!$I$512:$AJ$512,0),10,1)),0)
+_xlfn.IFNA(SUM((W$3&gt;='Gastos com Pessoal'!$E$513:$E$522)*(W$3&lt;='Gastos com Pessoal'!$F$513:$F$522)*(IF('Gastos com Pessoal'!$M$513:$M$522&lt;=W$3,1,0))*OFFSET('Gastos com Pessoal'!$H$512,1,MATCH(2&amp;$B48,'Gastos com Pessoal'!$I$532:$AJ$532&amp;'Gastos com Pessoal'!$I$512:$AJ$512,0),10,1)),0)
+_xlfn.IFNA(SUM((W$3&gt;='Gastos com Pessoal'!$E$513:$E$522)*(W$3&lt;='Gastos com Pessoal'!$F$513:$F$522)*(IF('Gastos com Pessoal'!$S$513:$S$522&lt;=W$3,1,0))*OFFSET('Gastos com Pessoal'!$H$512,1,MATCH(3&amp;$B48,'Gastos com Pessoal'!$I$532:$AJ$532&amp;'Gastos com Pessoal'!$I$512:$AJ$512,0),10,1)),0)
+_xlfn.IFNA(SUM((W$3&gt;='Gastos com Pessoal'!$E$513:$E$522)*(W$3&lt;='Gastos com Pessoal'!$F$513:$F$522)*(IF('Gastos com Pessoal'!$Y$513:$Y$522&lt;=W$3,1,0))*OFFSET('Gastos com Pessoal'!$H$512,1,MATCH(4&amp;$B48,'Gastos com Pessoal'!$I$532:$AJ$532&amp;'Gastos com Pessoal'!$I$512:$AJ$512,0),10,1)),0)
+_xlfn.IFNA(SUM((W$3&gt;='Gastos com Pessoal'!$E$513:$E$522)*(W$3&lt;='Gastos com Pessoal'!$F$513:$F$522)*(IF('Gastos com Pessoal'!$AE$513:$AE$522&lt;=W$3,1,0))*OFFSET('Gastos com Pessoal'!$H$512,1,MATCH(5&amp;$B48,'Gastos com Pessoal'!$I$532:$AJ$532&amp;'Gastos com Pessoal'!$I$512:$AJ$512,0),10,1)),0)</f>
        <v>895</v>
      </c>
      <c r="X48" s="32">
        <f t="array" aca="1" ref="X48" ca="1">_xlfn.IFNA(SUM((X$3&gt;='Gastos com Pessoal'!$E$7:$E$506)*(X$3&lt;='Gastos com Pessoal'!$F$7:$F$506)*OFFSET('Encargos e Benefícios'!$D$5,1,MATCH($B48,'Encargos e Benefícios'!$E$5:$AB$5,0),500,1)),0)
+_xlfn.IFNA(SUM((X$3&gt;='Gastos com Pessoal'!$E$513:$E$522)*(X$3&lt;='Gastos com Pessoal'!$F$513:$F$522)*OFFSET('Encargos e Benefícios'!$D$511,1,MATCH($B48,'Encargos e Benefícios'!$E$511:$AB$511,0),10,1)),0)
+_xlfn.IFNA(SUM((X$3&gt;='Gastos com Pessoal'!$E$7:$E$506)*(X$3&lt;='Gastos com Pessoal'!$F$7:$F$506)*(IF('Gastos com Pessoal'!$G$7:$G$506&lt;=X$3,1,0))*OFFSET('Gastos com Pessoal'!$H$6,1,MATCH(1&amp;$B48,'Gastos com Pessoal'!$I$532:$AJ$532&amp;'Gastos com Pessoal'!$I$6:$AJ$6,0),500,1)),0)
+_xlfn.IFNA(SUM((X$3&gt;='Gastos com Pessoal'!$E$7:$E$506)*(X$3&lt;='Gastos com Pessoal'!$F$7:$F$506)*(IF('Gastos com Pessoal'!$M$7:$M$506&lt;=X$3,1,0))*OFFSET('Gastos com Pessoal'!$H$6,1,MATCH(2&amp;$B48,'Gastos com Pessoal'!$I$532:$AJ$532&amp;'Gastos com Pessoal'!$I$6:$AJ$6,0),500,1)),0)
+_xlfn.IFNA(SUM((X$3&gt;='Gastos com Pessoal'!$E$7:$E$506)*(X$3&lt;='Gastos com Pessoal'!$F$7:$F$506)*(IF('Gastos com Pessoal'!$S$7:$S$506&lt;=X$3,1,0))*OFFSET('Gastos com Pessoal'!$H$6,1,MATCH(3&amp;$B48,'Gastos com Pessoal'!$I$532:$AJ$532&amp;'Gastos com Pessoal'!$I$6:$AJ$6,0),500,1)),0)
+_xlfn.IFNA(SUM((X$3&gt;='Gastos com Pessoal'!$E$7:$E$506)*(X$3&lt;='Gastos com Pessoal'!$F$7:$F$506)*(IF('Gastos com Pessoal'!$Y$7:$Y$506&lt;=X$3,1,0))*OFFSET('Gastos com Pessoal'!$H$6,1,MATCH(4&amp;$B48,'Gastos com Pessoal'!$I$532:$AJ$532&amp;'Gastos com Pessoal'!$I$6:$AJ$6,0),500,1)),0)
+_xlfn.IFNA(SUM((X$3&gt;='Gastos com Pessoal'!$E$7:$E$506)*(X$3&lt;='Gastos com Pessoal'!$F$7:$F$506)*(IF('Gastos com Pessoal'!$AE$7:$AE$506&lt;=X$3,1,0))*OFFSET('Gastos com Pessoal'!$H$6,1,MATCH(5&amp;$B48,'Gastos com Pessoal'!$I$532:$AJ$532&amp;'Gastos com Pessoal'!$I$6:$AJ$6,0),500,1)),0)
+_xlfn.IFNA(SUM((X$3&gt;='Gastos com Pessoal'!$E$513:$E$522)*(X$3&lt;='Gastos com Pessoal'!$F$513:$F$522)*(IF('Gastos com Pessoal'!$G$513:$G$522&lt;=X$3,1,0))*OFFSET('Gastos com Pessoal'!$H$512,1,MATCH(1&amp;$B48,'Gastos com Pessoal'!$I$532:$AJ$532&amp;'Gastos com Pessoal'!$I$512:$AJ$512,0),10,1)),0)
+_xlfn.IFNA(SUM((X$3&gt;='Gastos com Pessoal'!$E$513:$E$522)*(X$3&lt;='Gastos com Pessoal'!$F$513:$F$522)*(IF('Gastos com Pessoal'!$M$513:$M$522&lt;=X$3,1,0))*OFFSET('Gastos com Pessoal'!$H$512,1,MATCH(2&amp;$B48,'Gastos com Pessoal'!$I$532:$AJ$532&amp;'Gastos com Pessoal'!$I$512:$AJ$512,0),10,1)),0)
+_xlfn.IFNA(SUM((X$3&gt;='Gastos com Pessoal'!$E$513:$E$522)*(X$3&lt;='Gastos com Pessoal'!$F$513:$F$522)*(IF('Gastos com Pessoal'!$S$513:$S$522&lt;=X$3,1,0))*OFFSET('Gastos com Pessoal'!$H$512,1,MATCH(3&amp;$B48,'Gastos com Pessoal'!$I$532:$AJ$532&amp;'Gastos com Pessoal'!$I$512:$AJ$512,0),10,1)),0)
+_xlfn.IFNA(SUM((X$3&gt;='Gastos com Pessoal'!$E$513:$E$522)*(X$3&lt;='Gastos com Pessoal'!$F$513:$F$522)*(IF('Gastos com Pessoal'!$Y$513:$Y$522&lt;=X$3,1,0))*OFFSET('Gastos com Pessoal'!$H$512,1,MATCH(4&amp;$B48,'Gastos com Pessoal'!$I$532:$AJ$532&amp;'Gastos com Pessoal'!$I$512:$AJ$512,0),10,1)),0)
+_xlfn.IFNA(SUM((X$3&gt;='Gastos com Pessoal'!$E$513:$E$522)*(X$3&lt;='Gastos com Pessoal'!$F$513:$F$522)*(IF('Gastos com Pessoal'!$AE$513:$AE$522&lt;=X$3,1,0))*OFFSET('Gastos com Pessoal'!$H$512,1,MATCH(5&amp;$B48,'Gastos com Pessoal'!$I$532:$AJ$532&amp;'Gastos com Pessoal'!$I$512:$AJ$512,0),10,1)),0)</f>
        <v>895</v>
      </c>
      <c r="Y48" s="32">
        <f t="array" aca="1" ref="Y48" ca="1">_xlfn.IFNA(SUM((Y$3&gt;='Gastos com Pessoal'!$E$7:$E$506)*(Y$3&lt;='Gastos com Pessoal'!$F$7:$F$506)*OFFSET('Encargos e Benefícios'!$D$5,1,MATCH($B48,'Encargos e Benefícios'!$E$5:$AB$5,0),500,1)),0)
+_xlfn.IFNA(SUM((Y$3&gt;='Gastos com Pessoal'!$E$513:$E$522)*(Y$3&lt;='Gastos com Pessoal'!$F$513:$F$522)*OFFSET('Encargos e Benefícios'!$D$511,1,MATCH($B48,'Encargos e Benefícios'!$E$511:$AB$511,0),10,1)),0)
+_xlfn.IFNA(SUM((Y$3&gt;='Gastos com Pessoal'!$E$7:$E$506)*(Y$3&lt;='Gastos com Pessoal'!$F$7:$F$506)*(IF('Gastos com Pessoal'!$G$7:$G$506&lt;=Y$3,1,0))*OFFSET('Gastos com Pessoal'!$H$6,1,MATCH(1&amp;$B48,'Gastos com Pessoal'!$I$532:$AJ$532&amp;'Gastos com Pessoal'!$I$6:$AJ$6,0),500,1)),0)
+_xlfn.IFNA(SUM((Y$3&gt;='Gastos com Pessoal'!$E$7:$E$506)*(Y$3&lt;='Gastos com Pessoal'!$F$7:$F$506)*(IF('Gastos com Pessoal'!$M$7:$M$506&lt;=Y$3,1,0))*OFFSET('Gastos com Pessoal'!$H$6,1,MATCH(2&amp;$B48,'Gastos com Pessoal'!$I$532:$AJ$532&amp;'Gastos com Pessoal'!$I$6:$AJ$6,0),500,1)),0)
+_xlfn.IFNA(SUM((Y$3&gt;='Gastos com Pessoal'!$E$7:$E$506)*(Y$3&lt;='Gastos com Pessoal'!$F$7:$F$506)*(IF('Gastos com Pessoal'!$S$7:$S$506&lt;=Y$3,1,0))*OFFSET('Gastos com Pessoal'!$H$6,1,MATCH(3&amp;$B48,'Gastos com Pessoal'!$I$532:$AJ$532&amp;'Gastos com Pessoal'!$I$6:$AJ$6,0),500,1)),0)
+_xlfn.IFNA(SUM((Y$3&gt;='Gastos com Pessoal'!$E$7:$E$506)*(Y$3&lt;='Gastos com Pessoal'!$F$7:$F$506)*(IF('Gastos com Pessoal'!$Y$7:$Y$506&lt;=Y$3,1,0))*OFFSET('Gastos com Pessoal'!$H$6,1,MATCH(4&amp;$B48,'Gastos com Pessoal'!$I$532:$AJ$532&amp;'Gastos com Pessoal'!$I$6:$AJ$6,0),500,1)),0)
+_xlfn.IFNA(SUM((Y$3&gt;='Gastos com Pessoal'!$E$7:$E$506)*(Y$3&lt;='Gastos com Pessoal'!$F$7:$F$506)*(IF('Gastos com Pessoal'!$AE$7:$AE$506&lt;=Y$3,1,0))*OFFSET('Gastos com Pessoal'!$H$6,1,MATCH(5&amp;$B48,'Gastos com Pessoal'!$I$532:$AJ$532&amp;'Gastos com Pessoal'!$I$6:$AJ$6,0),500,1)),0)
+_xlfn.IFNA(SUM((Y$3&gt;='Gastos com Pessoal'!$E$513:$E$522)*(Y$3&lt;='Gastos com Pessoal'!$F$513:$F$522)*(IF('Gastos com Pessoal'!$G$513:$G$522&lt;=Y$3,1,0))*OFFSET('Gastos com Pessoal'!$H$512,1,MATCH(1&amp;$B48,'Gastos com Pessoal'!$I$532:$AJ$532&amp;'Gastos com Pessoal'!$I$512:$AJ$512,0),10,1)),0)
+_xlfn.IFNA(SUM((Y$3&gt;='Gastos com Pessoal'!$E$513:$E$522)*(Y$3&lt;='Gastos com Pessoal'!$F$513:$F$522)*(IF('Gastos com Pessoal'!$M$513:$M$522&lt;=Y$3,1,0))*OFFSET('Gastos com Pessoal'!$H$512,1,MATCH(2&amp;$B48,'Gastos com Pessoal'!$I$532:$AJ$532&amp;'Gastos com Pessoal'!$I$512:$AJ$512,0),10,1)),0)
+_xlfn.IFNA(SUM((Y$3&gt;='Gastos com Pessoal'!$E$513:$E$522)*(Y$3&lt;='Gastos com Pessoal'!$F$513:$F$522)*(IF('Gastos com Pessoal'!$S$513:$S$522&lt;=Y$3,1,0))*OFFSET('Gastos com Pessoal'!$H$512,1,MATCH(3&amp;$B48,'Gastos com Pessoal'!$I$532:$AJ$532&amp;'Gastos com Pessoal'!$I$512:$AJ$512,0),10,1)),0)
+_xlfn.IFNA(SUM((Y$3&gt;='Gastos com Pessoal'!$E$513:$E$522)*(Y$3&lt;='Gastos com Pessoal'!$F$513:$F$522)*(IF('Gastos com Pessoal'!$Y$513:$Y$522&lt;=Y$3,1,0))*OFFSET('Gastos com Pessoal'!$H$512,1,MATCH(4&amp;$B48,'Gastos com Pessoal'!$I$532:$AJ$532&amp;'Gastos com Pessoal'!$I$512:$AJ$512,0),10,1)),0)
+_xlfn.IFNA(SUM((Y$3&gt;='Gastos com Pessoal'!$E$513:$E$522)*(Y$3&lt;='Gastos com Pessoal'!$F$513:$F$522)*(IF('Gastos com Pessoal'!$AE$513:$AE$522&lt;=Y$3,1,0))*OFFSET('Gastos com Pessoal'!$H$512,1,MATCH(5&amp;$B48,'Gastos com Pessoal'!$I$532:$AJ$532&amp;'Gastos com Pessoal'!$I$512:$AJ$512,0),10,1)),0)</f>
        <v>895</v>
      </c>
      <c r="Z48" s="32">
        <f t="array" aca="1" ref="Z48" ca="1">_xlfn.IFNA(SUM((Z$3&gt;='Gastos com Pessoal'!$E$7:$E$506)*(Z$3&lt;='Gastos com Pessoal'!$F$7:$F$506)*OFFSET('Encargos e Benefícios'!$D$5,1,MATCH($B48,'Encargos e Benefícios'!$E$5:$AB$5,0),500,1)),0)
+_xlfn.IFNA(SUM((Z$3&gt;='Gastos com Pessoal'!$E$513:$E$522)*(Z$3&lt;='Gastos com Pessoal'!$F$513:$F$522)*OFFSET('Encargos e Benefícios'!$D$511,1,MATCH($B48,'Encargos e Benefícios'!$E$511:$AB$511,0),10,1)),0)
+_xlfn.IFNA(SUM((Z$3&gt;='Gastos com Pessoal'!$E$7:$E$506)*(Z$3&lt;='Gastos com Pessoal'!$F$7:$F$506)*(IF('Gastos com Pessoal'!$G$7:$G$506&lt;=Z$3,1,0))*OFFSET('Gastos com Pessoal'!$H$6,1,MATCH(1&amp;$B48,'Gastos com Pessoal'!$I$532:$AJ$532&amp;'Gastos com Pessoal'!$I$6:$AJ$6,0),500,1)),0)
+_xlfn.IFNA(SUM((Z$3&gt;='Gastos com Pessoal'!$E$7:$E$506)*(Z$3&lt;='Gastos com Pessoal'!$F$7:$F$506)*(IF('Gastos com Pessoal'!$M$7:$M$506&lt;=Z$3,1,0))*OFFSET('Gastos com Pessoal'!$H$6,1,MATCH(2&amp;$B48,'Gastos com Pessoal'!$I$532:$AJ$532&amp;'Gastos com Pessoal'!$I$6:$AJ$6,0),500,1)),0)
+_xlfn.IFNA(SUM((Z$3&gt;='Gastos com Pessoal'!$E$7:$E$506)*(Z$3&lt;='Gastos com Pessoal'!$F$7:$F$506)*(IF('Gastos com Pessoal'!$S$7:$S$506&lt;=Z$3,1,0))*OFFSET('Gastos com Pessoal'!$H$6,1,MATCH(3&amp;$B48,'Gastos com Pessoal'!$I$532:$AJ$532&amp;'Gastos com Pessoal'!$I$6:$AJ$6,0),500,1)),0)
+_xlfn.IFNA(SUM((Z$3&gt;='Gastos com Pessoal'!$E$7:$E$506)*(Z$3&lt;='Gastos com Pessoal'!$F$7:$F$506)*(IF('Gastos com Pessoal'!$Y$7:$Y$506&lt;=Z$3,1,0))*OFFSET('Gastos com Pessoal'!$H$6,1,MATCH(4&amp;$B48,'Gastos com Pessoal'!$I$532:$AJ$532&amp;'Gastos com Pessoal'!$I$6:$AJ$6,0),500,1)),0)
+_xlfn.IFNA(SUM((Z$3&gt;='Gastos com Pessoal'!$E$7:$E$506)*(Z$3&lt;='Gastos com Pessoal'!$F$7:$F$506)*(IF('Gastos com Pessoal'!$AE$7:$AE$506&lt;=Z$3,1,0))*OFFSET('Gastos com Pessoal'!$H$6,1,MATCH(5&amp;$B48,'Gastos com Pessoal'!$I$532:$AJ$532&amp;'Gastos com Pessoal'!$I$6:$AJ$6,0),500,1)),0)
+_xlfn.IFNA(SUM((Z$3&gt;='Gastos com Pessoal'!$E$513:$E$522)*(Z$3&lt;='Gastos com Pessoal'!$F$513:$F$522)*(IF('Gastos com Pessoal'!$G$513:$G$522&lt;=Z$3,1,0))*OFFSET('Gastos com Pessoal'!$H$512,1,MATCH(1&amp;$B48,'Gastos com Pessoal'!$I$532:$AJ$532&amp;'Gastos com Pessoal'!$I$512:$AJ$512,0),10,1)),0)
+_xlfn.IFNA(SUM((Z$3&gt;='Gastos com Pessoal'!$E$513:$E$522)*(Z$3&lt;='Gastos com Pessoal'!$F$513:$F$522)*(IF('Gastos com Pessoal'!$M$513:$M$522&lt;=Z$3,1,0))*OFFSET('Gastos com Pessoal'!$H$512,1,MATCH(2&amp;$B48,'Gastos com Pessoal'!$I$532:$AJ$532&amp;'Gastos com Pessoal'!$I$512:$AJ$512,0),10,1)),0)
+_xlfn.IFNA(SUM((Z$3&gt;='Gastos com Pessoal'!$E$513:$E$522)*(Z$3&lt;='Gastos com Pessoal'!$F$513:$F$522)*(IF('Gastos com Pessoal'!$S$513:$S$522&lt;=Z$3,1,0))*OFFSET('Gastos com Pessoal'!$H$512,1,MATCH(3&amp;$B48,'Gastos com Pessoal'!$I$532:$AJ$532&amp;'Gastos com Pessoal'!$I$512:$AJ$512,0),10,1)),0)
+_xlfn.IFNA(SUM((Z$3&gt;='Gastos com Pessoal'!$E$513:$E$522)*(Z$3&lt;='Gastos com Pessoal'!$F$513:$F$522)*(IF('Gastos com Pessoal'!$Y$513:$Y$522&lt;=Z$3,1,0))*OFFSET('Gastos com Pessoal'!$H$512,1,MATCH(4&amp;$B48,'Gastos com Pessoal'!$I$532:$AJ$532&amp;'Gastos com Pessoal'!$I$512:$AJ$512,0),10,1)),0)
+_xlfn.IFNA(SUM((Z$3&gt;='Gastos com Pessoal'!$E$513:$E$522)*(Z$3&lt;='Gastos com Pessoal'!$F$513:$F$522)*(IF('Gastos com Pessoal'!$AE$513:$AE$522&lt;=Z$3,1,0))*OFFSET('Gastos com Pessoal'!$H$512,1,MATCH(5&amp;$B48,'Gastos com Pessoal'!$I$532:$AJ$532&amp;'Gastos com Pessoal'!$I$512:$AJ$512,0),10,1)),0)</f>
        <v>895</v>
      </c>
      <c r="AA48" s="32">
        <f t="array" aca="1" ref="AA48" ca="1">_xlfn.IFNA(SUM((AA$3&gt;='Gastos com Pessoal'!$E$7:$E$506)*(AA$3&lt;='Gastos com Pessoal'!$F$7:$F$506)*OFFSET('Encargos e Benefícios'!$D$5,1,MATCH($B48,'Encargos e Benefícios'!$E$5:$AB$5,0),500,1)),0)
+_xlfn.IFNA(SUM((AA$3&gt;='Gastos com Pessoal'!$E$513:$E$522)*(AA$3&lt;='Gastos com Pessoal'!$F$513:$F$522)*OFFSET('Encargos e Benefícios'!$D$511,1,MATCH($B48,'Encargos e Benefícios'!$E$511:$AB$511,0),10,1)),0)
+_xlfn.IFNA(SUM((AA$3&gt;='Gastos com Pessoal'!$E$7:$E$506)*(AA$3&lt;='Gastos com Pessoal'!$F$7:$F$506)*(IF('Gastos com Pessoal'!$G$7:$G$506&lt;=AA$3,1,0))*OFFSET('Gastos com Pessoal'!$H$6,1,MATCH(1&amp;$B48,'Gastos com Pessoal'!$I$532:$AJ$532&amp;'Gastos com Pessoal'!$I$6:$AJ$6,0),500,1)),0)
+_xlfn.IFNA(SUM((AA$3&gt;='Gastos com Pessoal'!$E$7:$E$506)*(AA$3&lt;='Gastos com Pessoal'!$F$7:$F$506)*(IF('Gastos com Pessoal'!$M$7:$M$506&lt;=AA$3,1,0))*OFFSET('Gastos com Pessoal'!$H$6,1,MATCH(2&amp;$B48,'Gastos com Pessoal'!$I$532:$AJ$532&amp;'Gastos com Pessoal'!$I$6:$AJ$6,0),500,1)),0)
+_xlfn.IFNA(SUM((AA$3&gt;='Gastos com Pessoal'!$E$7:$E$506)*(AA$3&lt;='Gastos com Pessoal'!$F$7:$F$506)*(IF('Gastos com Pessoal'!$S$7:$S$506&lt;=AA$3,1,0))*OFFSET('Gastos com Pessoal'!$H$6,1,MATCH(3&amp;$B48,'Gastos com Pessoal'!$I$532:$AJ$532&amp;'Gastos com Pessoal'!$I$6:$AJ$6,0),500,1)),0)
+_xlfn.IFNA(SUM((AA$3&gt;='Gastos com Pessoal'!$E$7:$E$506)*(AA$3&lt;='Gastos com Pessoal'!$F$7:$F$506)*(IF('Gastos com Pessoal'!$Y$7:$Y$506&lt;=AA$3,1,0))*OFFSET('Gastos com Pessoal'!$H$6,1,MATCH(4&amp;$B48,'Gastos com Pessoal'!$I$532:$AJ$532&amp;'Gastos com Pessoal'!$I$6:$AJ$6,0),500,1)),0)
+_xlfn.IFNA(SUM((AA$3&gt;='Gastos com Pessoal'!$E$7:$E$506)*(AA$3&lt;='Gastos com Pessoal'!$F$7:$F$506)*(IF('Gastos com Pessoal'!$AE$7:$AE$506&lt;=AA$3,1,0))*OFFSET('Gastos com Pessoal'!$H$6,1,MATCH(5&amp;$B48,'Gastos com Pessoal'!$I$532:$AJ$532&amp;'Gastos com Pessoal'!$I$6:$AJ$6,0),500,1)),0)
+_xlfn.IFNA(SUM((AA$3&gt;='Gastos com Pessoal'!$E$513:$E$522)*(AA$3&lt;='Gastos com Pessoal'!$F$513:$F$522)*(IF('Gastos com Pessoal'!$G$513:$G$522&lt;=AA$3,1,0))*OFFSET('Gastos com Pessoal'!$H$512,1,MATCH(1&amp;$B48,'Gastos com Pessoal'!$I$532:$AJ$532&amp;'Gastos com Pessoal'!$I$512:$AJ$512,0),10,1)),0)
+_xlfn.IFNA(SUM((AA$3&gt;='Gastos com Pessoal'!$E$513:$E$522)*(AA$3&lt;='Gastos com Pessoal'!$F$513:$F$522)*(IF('Gastos com Pessoal'!$M$513:$M$522&lt;=AA$3,1,0))*OFFSET('Gastos com Pessoal'!$H$512,1,MATCH(2&amp;$B48,'Gastos com Pessoal'!$I$532:$AJ$532&amp;'Gastos com Pessoal'!$I$512:$AJ$512,0),10,1)),0)
+_xlfn.IFNA(SUM((AA$3&gt;='Gastos com Pessoal'!$E$513:$E$522)*(AA$3&lt;='Gastos com Pessoal'!$F$513:$F$522)*(IF('Gastos com Pessoal'!$S$513:$S$522&lt;=AA$3,1,0))*OFFSET('Gastos com Pessoal'!$H$512,1,MATCH(3&amp;$B48,'Gastos com Pessoal'!$I$532:$AJ$532&amp;'Gastos com Pessoal'!$I$512:$AJ$512,0),10,1)),0)
+_xlfn.IFNA(SUM((AA$3&gt;='Gastos com Pessoal'!$E$513:$E$522)*(AA$3&lt;='Gastos com Pessoal'!$F$513:$F$522)*(IF('Gastos com Pessoal'!$Y$513:$Y$522&lt;=AA$3,1,0))*OFFSET('Gastos com Pessoal'!$H$512,1,MATCH(4&amp;$B48,'Gastos com Pessoal'!$I$532:$AJ$532&amp;'Gastos com Pessoal'!$I$512:$AJ$512,0),10,1)),0)
+_xlfn.IFNA(SUM((AA$3&gt;='Gastos com Pessoal'!$E$513:$E$522)*(AA$3&lt;='Gastos com Pessoal'!$F$513:$F$522)*(IF('Gastos com Pessoal'!$AE$513:$AE$522&lt;=AA$3,1,0))*OFFSET('Gastos com Pessoal'!$H$512,1,MATCH(5&amp;$B48,'Gastos com Pessoal'!$I$532:$AJ$532&amp;'Gastos com Pessoal'!$I$512:$AJ$512,0),10,1)),0)</f>
        <v>895</v>
      </c>
      <c r="AB48" s="32">
        <f t="array" aca="1" ref="AB48" ca="1">_xlfn.IFNA(SUM((AB$3&gt;='Gastos com Pessoal'!$E$7:$E$506)*(AB$3&lt;='Gastos com Pessoal'!$F$7:$F$506)*OFFSET('Encargos e Benefícios'!$D$5,1,MATCH($B48,'Encargos e Benefícios'!$E$5:$AB$5,0),500,1)),0)
+_xlfn.IFNA(SUM((AB$3&gt;='Gastos com Pessoal'!$E$513:$E$522)*(AB$3&lt;='Gastos com Pessoal'!$F$513:$F$522)*OFFSET('Encargos e Benefícios'!$D$511,1,MATCH($B48,'Encargos e Benefícios'!$E$511:$AB$511,0),10,1)),0)
+_xlfn.IFNA(SUM((AB$3&gt;='Gastos com Pessoal'!$E$7:$E$506)*(AB$3&lt;='Gastos com Pessoal'!$F$7:$F$506)*(IF('Gastos com Pessoal'!$G$7:$G$506&lt;=AB$3,1,0))*OFFSET('Gastos com Pessoal'!$H$6,1,MATCH(1&amp;$B48,'Gastos com Pessoal'!$I$532:$AJ$532&amp;'Gastos com Pessoal'!$I$6:$AJ$6,0),500,1)),0)
+_xlfn.IFNA(SUM((AB$3&gt;='Gastos com Pessoal'!$E$7:$E$506)*(AB$3&lt;='Gastos com Pessoal'!$F$7:$F$506)*(IF('Gastos com Pessoal'!$M$7:$M$506&lt;=AB$3,1,0))*OFFSET('Gastos com Pessoal'!$H$6,1,MATCH(2&amp;$B48,'Gastos com Pessoal'!$I$532:$AJ$532&amp;'Gastos com Pessoal'!$I$6:$AJ$6,0),500,1)),0)
+_xlfn.IFNA(SUM((AB$3&gt;='Gastos com Pessoal'!$E$7:$E$506)*(AB$3&lt;='Gastos com Pessoal'!$F$7:$F$506)*(IF('Gastos com Pessoal'!$S$7:$S$506&lt;=AB$3,1,0))*OFFSET('Gastos com Pessoal'!$H$6,1,MATCH(3&amp;$B48,'Gastos com Pessoal'!$I$532:$AJ$532&amp;'Gastos com Pessoal'!$I$6:$AJ$6,0),500,1)),0)
+_xlfn.IFNA(SUM((AB$3&gt;='Gastos com Pessoal'!$E$7:$E$506)*(AB$3&lt;='Gastos com Pessoal'!$F$7:$F$506)*(IF('Gastos com Pessoal'!$Y$7:$Y$506&lt;=AB$3,1,0))*OFFSET('Gastos com Pessoal'!$H$6,1,MATCH(4&amp;$B48,'Gastos com Pessoal'!$I$532:$AJ$532&amp;'Gastos com Pessoal'!$I$6:$AJ$6,0),500,1)),0)
+_xlfn.IFNA(SUM((AB$3&gt;='Gastos com Pessoal'!$E$7:$E$506)*(AB$3&lt;='Gastos com Pessoal'!$F$7:$F$506)*(IF('Gastos com Pessoal'!$AE$7:$AE$506&lt;=AB$3,1,0))*OFFSET('Gastos com Pessoal'!$H$6,1,MATCH(5&amp;$B48,'Gastos com Pessoal'!$I$532:$AJ$532&amp;'Gastos com Pessoal'!$I$6:$AJ$6,0),500,1)),0)
+_xlfn.IFNA(SUM((AB$3&gt;='Gastos com Pessoal'!$E$513:$E$522)*(AB$3&lt;='Gastos com Pessoal'!$F$513:$F$522)*(IF('Gastos com Pessoal'!$G$513:$G$522&lt;=AB$3,1,0))*OFFSET('Gastos com Pessoal'!$H$512,1,MATCH(1&amp;$B48,'Gastos com Pessoal'!$I$532:$AJ$532&amp;'Gastos com Pessoal'!$I$512:$AJ$512,0),10,1)),0)
+_xlfn.IFNA(SUM((AB$3&gt;='Gastos com Pessoal'!$E$513:$E$522)*(AB$3&lt;='Gastos com Pessoal'!$F$513:$F$522)*(IF('Gastos com Pessoal'!$M$513:$M$522&lt;=AB$3,1,0))*OFFSET('Gastos com Pessoal'!$H$512,1,MATCH(2&amp;$B48,'Gastos com Pessoal'!$I$532:$AJ$532&amp;'Gastos com Pessoal'!$I$512:$AJ$512,0),10,1)),0)
+_xlfn.IFNA(SUM((AB$3&gt;='Gastos com Pessoal'!$E$513:$E$522)*(AB$3&lt;='Gastos com Pessoal'!$F$513:$F$522)*(IF('Gastos com Pessoal'!$S$513:$S$522&lt;=AB$3,1,0))*OFFSET('Gastos com Pessoal'!$H$512,1,MATCH(3&amp;$B48,'Gastos com Pessoal'!$I$532:$AJ$532&amp;'Gastos com Pessoal'!$I$512:$AJ$512,0),10,1)),0)
+_xlfn.IFNA(SUM((AB$3&gt;='Gastos com Pessoal'!$E$513:$E$522)*(AB$3&lt;='Gastos com Pessoal'!$F$513:$F$522)*(IF('Gastos com Pessoal'!$Y$513:$Y$522&lt;=AB$3,1,0))*OFFSET('Gastos com Pessoal'!$H$512,1,MATCH(4&amp;$B48,'Gastos com Pessoal'!$I$532:$AJ$532&amp;'Gastos com Pessoal'!$I$512:$AJ$512,0),10,1)),0)
+_xlfn.IFNA(SUM((AB$3&gt;='Gastos com Pessoal'!$E$513:$E$522)*(AB$3&lt;='Gastos com Pessoal'!$F$513:$F$522)*(IF('Gastos com Pessoal'!$AE$513:$AE$522&lt;=AB$3,1,0))*OFFSET('Gastos com Pessoal'!$H$512,1,MATCH(5&amp;$B48,'Gastos com Pessoal'!$I$532:$AJ$532&amp;'Gastos com Pessoal'!$I$512:$AJ$512,0),10,1)),0)</f>
        <v>895</v>
      </c>
      <c r="AC48" s="32">
        <f t="array" aca="1" ref="AC48" ca="1">_xlfn.IFNA(SUM((AC$3&gt;='Gastos com Pessoal'!$E$7:$E$506)*(AC$3&lt;='Gastos com Pessoal'!$F$7:$F$506)*OFFSET('Encargos e Benefícios'!$D$5,1,MATCH($B48,'Encargos e Benefícios'!$E$5:$AB$5,0),500,1)),0)
+_xlfn.IFNA(SUM((AC$3&gt;='Gastos com Pessoal'!$E$513:$E$522)*(AC$3&lt;='Gastos com Pessoal'!$F$513:$F$522)*OFFSET('Encargos e Benefícios'!$D$511,1,MATCH($B48,'Encargos e Benefícios'!$E$511:$AB$511,0),10,1)),0)
+_xlfn.IFNA(SUM((AC$3&gt;='Gastos com Pessoal'!$E$7:$E$506)*(AC$3&lt;='Gastos com Pessoal'!$F$7:$F$506)*(IF('Gastos com Pessoal'!$G$7:$G$506&lt;=AC$3,1,0))*OFFSET('Gastos com Pessoal'!$H$6,1,MATCH(1&amp;$B48,'Gastos com Pessoal'!$I$532:$AJ$532&amp;'Gastos com Pessoal'!$I$6:$AJ$6,0),500,1)),0)
+_xlfn.IFNA(SUM((AC$3&gt;='Gastos com Pessoal'!$E$7:$E$506)*(AC$3&lt;='Gastos com Pessoal'!$F$7:$F$506)*(IF('Gastos com Pessoal'!$M$7:$M$506&lt;=AC$3,1,0))*OFFSET('Gastos com Pessoal'!$H$6,1,MATCH(2&amp;$B48,'Gastos com Pessoal'!$I$532:$AJ$532&amp;'Gastos com Pessoal'!$I$6:$AJ$6,0),500,1)),0)
+_xlfn.IFNA(SUM((AC$3&gt;='Gastos com Pessoal'!$E$7:$E$506)*(AC$3&lt;='Gastos com Pessoal'!$F$7:$F$506)*(IF('Gastos com Pessoal'!$S$7:$S$506&lt;=AC$3,1,0))*OFFSET('Gastos com Pessoal'!$H$6,1,MATCH(3&amp;$B48,'Gastos com Pessoal'!$I$532:$AJ$532&amp;'Gastos com Pessoal'!$I$6:$AJ$6,0),500,1)),0)
+_xlfn.IFNA(SUM((AC$3&gt;='Gastos com Pessoal'!$E$7:$E$506)*(AC$3&lt;='Gastos com Pessoal'!$F$7:$F$506)*(IF('Gastos com Pessoal'!$Y$7:$Y$506&lt;=AC$3,1,0))*OFFSET('Gastos com Pessoal'!$H$6,1,MATCH(4&amp;$B48,'Gastos com Pessoal'!$I$532:$AJ$532&amp;'Gastos com Pessoal'!$I$6:$AJ$6,0),500,1)),0)
+_xlfn.IFNA(SUM((AC$3&gt;='Gastos com Pessoal'!$E$7:$E$506)*(AC$3&lt;='Gastos com Pessoal'!$F$7:$F$506)*(IF('Gastos com Pessoal'!$AE$7:$AE$506&lt;=AC$3,1,0))*OFFSET('Gastos com Pessoal'!$H$6,1,MATCH(5&amp;$B48,'Gastos com Pessoal'!$I$532:$AJ$532&amp;'Gastos com Pessoal'!$I$6:$AJ$6,0),500,1)),0)
+_xlfn.IFNA(SUM((AC$3&gt;='Gastos com Pessoal'!$E$513:$E$522)*(AC$3&lt;='Gastos com Pessoal'!$F$513:$F$522)*(IF('Gastos com Pessoal'!$G$513:$G$522&lt;=AC$3,1,0))*OFFSET('Gastos com Pessoal'!$H$512,1,MATCH(1&amp;$B48,'Gastos com Pessoal'!$I$532:$AJ$532&amp;'Gastos com Pessoal'!$I$512:$AJ$512,0),10,1)),0)
+_xlfn.IFNA(SUM((AC$3&gt;='Gastos com Pessoal'!$E$513:$E$522)*(AC$3&lt;='Gastos com Pessoal'!$F$513:$F$522)*(IF('Gastos com Pessoal'!$M$513:$M$522&lt;=AC$3,1,0))*OFFSET('Gastos com Pessoal'!$H$512,1,MATCH(2&amp;$B48,'Gastos com Pessoal'!$I$532:$AJ$532&amp;'Gastos com Pessoal'!$I$512:$AJ$512,0),10,1)),0)
+_xlfn.IFNA(SUM((AC$3&gt;='Gastos com Pessoal'!$E$513:$E$522)*(AC$3&lt;='Gastos com Pessoal'!$F$513:$F$522)*(IF('Gastos com Pessoal'!$S$513:$S$522&lt;=AC$3,1,0))*OFFSET('Gastos com Pessoal'!$H$512,1,MATCH(3&amp;$B48,'Gastos com Pessoal'!$I$532:$AJ$532&amp;'Gastos com Pessoal'!$I$512:$AJ$512,0),10,1)),0)
+_xlfn.IFNA(SUM((AC$3&gt;='Gastos com Pessoal'!$E$513:$E$522)*(AC$3&lt;='Gastos com Pessoal'!$F$513:$F$522)*(IF('Gastos com Pessoal'!$Y$513:$Y$522&lt;=AC$3,1,0))*OFFSET('Gastos com Pessoal'!$H$512,1,MATCH(4&amp;$B48,'Gastos com Pessoal'!$I$532:$AJ$532&amp;'Gastos com Pessoal'!$I$512:$AJ$512,0),10,1)),0)
+_xlfn.IFNA(SUM((AC$3&gt;='Gastos com Pessoal'!$E$513:$E$522)*(AC$3&lt;='Gastos com Pessoal'!$F$513:$F$522)*(IF('Gastos com Pessoal'!$AE$513:$AE$522&lt;=AC$3,1,0))*OFFSET('Gastos com Pessoal'!$H$512,1,MATCH(5&amp;$B48,'Gastos com Pessoal'!$I$532:$AJ$532&amp;'Gastos com Pessoal'!$I$512:$AJ$512,0),10,1)),0)</f>
        <v>895</v>
      </c>
      <c r="AD48" s="32">
        <f t="array" aca="1" ref="AD48" ca="1">_xlfn.IFNA(SUM((AD$3&gt;='Gastos com Pessoal'!$E$7:$E$506)*(AD$3&lt;='Gastos com Pessoal'!$F$7:$F$506)*OFFSET('Encargos e Benefícios'!$D$5,1,MATCH($B48,'Encargos e Benefícios'!$E$5:$AB$5,0),500,1)),0)
+_xlfn.IFNA(SUM((AD$3&gt;='Gastos com Pessoal'!$E$513:$E$522)*(AD$3&lt;='Gastos com Pessoal'!$F$513:$F$522)*OFFSET('Encargos e Benefícios'!$D$511,1,MATCH($B48,'Encargos e Benefícios'!$E$511:$AB$511,0),10,1)),0)
+_xlfn.IFNA(SUM((AD$3&gt;='Gastos com Pessoal'!$E$7:$E$506)*(AD$3&lt;='Gastos com Pessoal'!$F$7:$F$506)*(IF('Gastos com Pessoal'!$G$7:$G$506&lt;=AD$3,1,0))*OFFSET('Gastos com Pessoal'!$H$6,1,MATCH(1&amp;$B48,'Gastos com Pessoal'!$I$532:$AJ$532&amp;'Gastos com Pessoal'!$I$6:$AJ$6,0),500,1)),0)
+_xlfn.IFNA(SUM((AD$3&gt;='Gastos com Pessoal'!$E$7:$E$506)*(AD$3&lt;='Gastos com Pessoal'!$F$7:$F$506)*(IF('Gastos com Pessoal'!$M$7:$M$506&lt;=AD$3,1,0))*OFFSET('Gastos com Pessoal'!$H$6,1,MATCH(2&amp;$B48,'Gastos com Pessoal'!$I$532:$AJ$532&amp;'Gastos com Pessoal'!$I$6:$AJ$6,0),500,1)),0)
+_xlfn.IFNA(SUM((AD$3&gt;='Gastos com Pessoal'!$E$7:$E$506)*(AD$3&lt;='Gastos com Pessoal'!$F$7:$F$506)*(IF('Gastos com Pessoal'!$S$7:$S$506&lt;=AD$3,1,0))*OFFSET('Gastos com Pessoal'!$H$6,1,MATCH(3&amp;$B48,'Gastos com Pessoal'!$I$532:$AJ$532&amp;'Gastos com Pessoal'!$I$6:$AJ$6,0),500,1)),0)
+_xlfn.IFNA(SUM((AD$3&gt;='Gastos com Pessoal'!$E$7:$E$506)*(AD$3&lt;='Gastos com Pessoal'!$F$7:$F$506)*(IF('Gastos com Pessoal'!$Y$7:$Y$506&lt;=AD$3,1,0))*OFFSET('Gastos com Pessoal'!$H$6,1,MATCH(4&amp;$B48,'Gastos com Pessoal'!$I$532:$AJ$532&amp;'Gastos com Pessoal'!$I$6:$AJ$6,0),500,1)),0)
+_xlfn.IFNA(SUM((AD$3&gt;='Gastos com Pessoal'!$E$7:$E$506)*(AD$3&lt;='Gastos com Pessoal'!$F$7:$F$506)*(IF('Gastos com Pessoal'!$AE$7:$AE$506&lt;=AD$3,1,0))*OFFSET('Gastos com Pessoal'!$H$6,1,MATCH(5&amp;$B48,'Gastos com Pessoal'!$I$532:$AJ$532&amp;'Gastos com Pessoal'!$I$6:$AJ$6,0),500,1)),0)
+_xlfn.IFNA(SUM((AD$3&gt;='Gastos com Pessoal'!$E$513:$E$522)*(AD$3&lt;='Gastos com Pessoal'!$F$513:$F$522)*(IF('Gastos com Pessoal'!$G$513:$G$522&lt;=AD$3,1,0))*OFFSET('Gastos com Pessoal'!$H$512,1,MATCH(1&amp;$B48,'Gastos com Pessoal'!$I$532:$AJ$532&amp;'Gastos com Pessoal'!$I$512:$AJ$512,0),10,1)),0)
+_xlfn.IFNA(SUM((AD$3&gt;='Gastos com Pessoal'!$E$513:$E$522)*(AD$3&lt;='Gastos com Pessoal'!$F$513:$F$522)*(IF('Gastos com Pessoal'!$M$513:$M$522&lt;=AD$3,1,0))*OFFSET('Gastos com Pessoal'!$H$512,1,MATCH(2&amp;$B48,'Gastos com Pessoal'!$I$532:$AJ$532&amp;'Gastos com Pessoal'!$I$512:$AJ$512,0),10,1)),0)
+_xlfn.IFNA(SUM((AD$3&gt;='Gastos com Pessoal'!$E$513:$E$522)*(AD$3&lt;='Gastos com Pessoal'!$F$513:$F$522)*(IF('Gastos com Pessoal'!$S$513:$S$522&lt;=AD$3,1,0))*OFFSET('Gastos com Pessoal'!$H$512,1,MATCH(3&amp;$B48,'Gastos com Pessoal'!$I$532:$AJ$532&amp;'Gastos com Pessoal'!$I$512:$AJ$512,0),10,1)),0)
+_xlfn.IFNA(SUM((AD$3&gt;='Gastos com Pessoal'!$E$513:$E$522)*(AD$3&lt;='Gastos com Pessoal'!$F$513:$F$522)*(IF('Gastos com Pessoal'!$Y$513:$Y$522&lt;=AD$3,1,0))*OFFSET('Gastos com Pessoal'!$H$512,1,MATCH(4&amp;$B48,'Gastos com Pessoal'!$I$532:$AJ$532&amp;'Gastos com Pessoal'!$I$512:$AJ$512,0),10,1)),0)
+_xlfn.IFNA(SUM((AD$3&gt;='Gastos com Pessoal'!$E$513:$E$522)*(AD$3&lt;='Gastos com Pessoal'!$F$513:$F$522)*(IF('Gastos com Pessoal'!$AE$513:$AE$522&lt;=AD$3,1,0))*OFFSET('Gastos com Pessoal'!$H$512,1,MATCH(5&amp;$B48,'Gastos com Pessoal'!$I$532:$AJ$532&amp;'Gastos com Pessoal'!$I$512:$AJ$512,0),10,1)),0)</f>
        <v>895</v>
      </c>
      <c r="AE48" s="32">
        <f t="array" aca="1" ref="AE48" ca="1">_xlfn.IFNA(SUM((AE$3&gt;='Gastos com Pessoal'!$E$7:$E$506)*(AE$3&lt;='Gastos com Pessoal'!$F$7:$F$506)*OFFSET('Encargos e Benefícios'!$D$5,1,MATCH($B48,'Encargos e Benefícios'!$E$5:$AB$5,0),500,1)),0)
+_xlfn.IFNA(SUM((AE$3&gt;='Gastos com Pessoal'!$E$513:$E$522)*(AE$3&lt;='Gastos com Pessoal'!$F$513:$F$522)*OFFSET('Encargos e Benefícios'!$D$511,1,MATCH($B48,'Encargos e Benefícios'!$E$511:$AB$511,0),10,1)),0)
+_xlfn.IFNA(SUM((AE$3&gt;='Gastos com Pessoal'!$E$7:$E$506)*(AE$3&lt;='Gastos com Pessoal'!$F$7:$F$506)*(IF('Gastos com Pessoal'!$G$7:$G$506&lt;=AE$3,1,0))*OFFSET('Gastos com Pessoal'!$H$6,1,MATCH(1&amp;$B48,'Gastos com Pessoal'!$I$532:$AJ$532&amp;'Gastos com Pessoal'!$I$6:$AJ$6,0),500,1)),0)
+_xlfn.IFNA(SUM((AE$3&gt;='Gastos com Pessoal'!$E$7:$E$506)*(AE$3&lt;='Gastos com Pessoal'!$F$7:$F$506)*(IF('Gastos com Pessoal'!$M$7:$M$506&lt;=AE$3,1,0))*OFFSET('Gastos com Pessoal'!$H$6,1,MATCH(2&amp;$B48,'Gastos com Pessoal'!$I$532:$AJ$532&amp;'Gastos com Pessoal'!$I$6:$AJ$6,0),500,1)),0)
+_xlfn.IFNA(SUM((AE$3&gt;='Gastos com Pessoal'!$E$7:$E$506)*(AE$3&lt;='Gastos com Pessoal'!$F$7:$F$506)*(IF('Gastos com Pessoal'!$S$7:$S$506&lt;=AE$3,1,0))*OFFSET('Gastos com Pessoal'!$H$6,1,MATCH(3&amp;$B48,'Gastos com Pessoal'!$I$532:$AJ$532&amp;'Gastos com Pessoal'!$I$6:$AJ$6,0),500,1)),0)
+_xlfn.IFNA(SUM((AE$3&gt;='Gastos com Pessoal'!$E$7:$E$506)*(AE$3&lt;='Gastos com Pessoal'!$F$7:$F$506)*(IF('Gastos com Pessoal'!$Y$7:$Y$506&lt;=AE$3,1,0))*OFFSET('Gastos com Pessoal'!$H$6,1,MATCH(4&amp;$B48,'Gastos com Pessoal'!$I$532:$AJ$532&amp;'Gastos com Pessoal'!$I$6:$AJ$6,0),500,1)),0)
+_xlfn.IFNA(SUM((AE$3&gt;='Gastos com Pessoal'!$E$7:$E$506)*(AE$3&lt;='Gastos com Pessoal'!$F$7:$F$506)*(IF('Gastos com Pessoal'!$AE$7:$AE$506&lt;=AE$3,1,0))*OFFSET('Gastos com Pessoal'!$H$6,1,MATCH(5&amp;$B48,'Gastos com Pessoal'!$I$532:$AJ$532&amp;'Gastos com Pessoal'!$I$6:$AJ$6,0),500,1)),0)
+_xlfn.IFNA(SUM((AE$3&gt;='Gastos com Pessoal'!$E$513:$E$522)*(AE$3&lt;='Gastos com Pessoal'!$F$513:$F$522)*(IF('Gastos com Pessoal'!$G$513:$G$522&lt;=AE$3,1,0))*OFFSET('Gastos com Pessoal'!$H$512,1,MATCH(1&amp;$B48,'Gastos com Pessoal'!$I$532:$AJ$532&amp;'Gastos com Pessoal'!$I$512:$AJ$512,0),10,1)),0)
+_xlfn.IFNA(SUM((AE$3&gt;='Gastos com Pessoal'!$E$513:$E$522)*(AE$3&lt;='Gastos com Pessoal'!$F$513:$F$522)*(IF('Gastos com Pessoal'!$M$513:$M$522&lt;=AE$3,1,0))*OFFSET('Gastos com Pessoal'!$H$512,1,MATCH(2&amp;$B48,'Gastos com Pessoal'!$I$532:$AJ$532&amp;'Gastos com Pessoal'!$I$512:$AJ$512,0),10,1)),0)
+_xlfn.IFNA(SUM((AE$3&gt;='Gastos com Pessoal'!$E$513:$E$522)*(AE$3&lt;='Gastos com Pessoal'!$F$513:$F$522)*(IF('Gastos com Pessoal'!$S$513:$S$522&lt;=AE$3,1,0))*OFFSET('Gastos com Pessoal'!$H$512,1,MATCH(3&amp;$B48,'Gastos com Pessoal'!$I$532:$AJ$532&amp;'Gastos com Pessoal'!$I$512:$AJ$512,0),10,1)),0)
+_xlfn.IFNA(SUM((AE$3&gt;='Gastos com Pessoal'!$E$513:$E$522)*(AE$3&lt;='Gastos com Pessoal'!$F$513:$F$522)*(IF('Gastos com Pessoal'!$Y$513:$Y$522&lt;=AE$3,1,0))*OFFSET('Gastos com Pessoal'!$H$512,1,MATCH(4&amp;$B48,'Gastos com Pessoal'!$I$532:$AJ$532&amp;'Gastos com Pessoal'!$I$512:$AJ$512,0),10,1)),0)
+_xlfn.IFNA(SUM((AE$3&gt;='Gastos com Pessoal'!$E$513:$E$522)*(AE$3&lt;='Gastos com Pessoal'!$F$513:$F$522)*(IF('Gastos com Pessoal'!$AE$513:$AE$522&lt;=AE$3,1,0))*OFFSET('Gastos com Pessoal'!$H$512,1,MATCH(5&amp;$B48,'Gastos com Pessoal'!$I$532:$AJ$532&amp;'Gastos com Pessoal'!$I$512:$AJ$512,0),10,1)),0)</f>
        <v>895</v>
      </c>
      <c r="AF48" s="32">
        <f t="array" aca="1" ref="AF48" ca="1">_xlfn.IFNA(SUM((AF$3&gt;='Gastos com Pessoal'!$E$7:$E$506)*(AF$3&lt;='Gastos com Pessoal'!$F$7:$F$506)*OFFSET('Encargos e Benefícios'!$D$5,1,MATCH($B48,'Encargos e Benefícios'!$E$5:$AB$5,0),500,1)),0)
+_xlfn.IFNA(SUM((AF$3&gt;='Gastos com Pessoal'!$E$513:$E$522)*(AF$3&lt;='Gastos com Pessoal'!$F$513:$F$522)*OFFSET('Encargos e Benefícios'!$D$511,1,MATCH($B48,'Encargos e Benefícios'!$E$511:$AB$511,0),10,1)),0)
+_xlfn.IFNA(SUM((AF$3&gt;='Gastos com Pessoal'!$E$7:$E$506)*(AF$3&lt;='Gastos com Pessoal'!$F$7:$F$506)*(IF('Gastos com Pessoal'!$G$7:$G$506&lt;=AF$3,1,0))*OFFSET('Gastos com Pessoal'!$H$6,1,MATCH(1&amp;$B48,'Gastos com Pessoal'!$I$532:$AJ$532&amp;'Gastos com Pessoal'!$I$6:$AJ$6,0),500,1)),0)
+_xlfn.IFNA(SUM((AF$3&gt;='Gastos com Pessoal'!$E$7:$E$506)*(AF$3&lt;='Gastos com Pessoal'!$F$7:$F$506)*(IF('Gastos com Pessoal'!$M$7:$M$506&lt;=AF$3,1,0))*OFFSET('Gastos com Pessoal'!$H$6,1,MATCH(2&amp;$B48,'Gastos com Pessoal'!$I$532:$AJ$532&amp;'Gastos com Pessoal'!$I$6:$AJ$6,0),500,1)),0)
+_xlfn.IFNA(SUM((AF$3&gt;='Gastos com Pessoal'!$E$7:$E$506)*(AF$3&lt;='Gastos com Pessoal'!$F$7:$F$506)*(IF('Gastos com Pessoal'!$S$7:$S$506&lt;=AF$3,1,0))*OFFSET('Gastos com Pessoal'!$H$6,1,MATCH(3&amp;$B48,'Gastos com Pessoal'!$I$532:$AJ$532&amp;'Gastos com Pessoal'!$I$6:$AJ$6,0),500,1)),0)
+_xlfn.IFNA(SUM((AF$3&gt;='Gastos com Pessoal'!$E$7:$E$506)*(AF$3&lt;='Gastos com Pessoal'!$F$7:$F$506)*(IF('Gastos com Pessoal'!$Y$7:$Y$506&lt;=AF$3,1,0))*OFFSET('Gastos com Pessoal'!$H$6,1,MATCH(4&amp;$B48,'Gastos com Pessoal'!$I$532:$AJ$532&amp;'Gastos com Pessoal'!$I$6:$AJ$6,0),500,1)),0)
+_xlfn.IFNA(SUM((AF$3&gt;='Gastos com Pessoal'!$E$7:$E$506)*(AF$3&lt;='Gastos com Pessoal'!$F$7:$F$506)*(IF('Gastos com Pessoal'!$AE$7:$AE$506&lt;=AF$3,1,0))*OFFSET('Gastos com Pessoal'!$H$6,1,MATCH(5&amp;$B48,'Gastos com Pessoal'!$I$532:$AJ$532&amp;'Gastos com Pessoal'!$I$6:$AJ$6,0),500,1)),0)
+_xlfn.IFNA(SUM((AF$3&gt;='Gastos com Pessoal'!$E$513:$E$522)*(AF$3&lt;='Gastos com Pessoal'!$F$513:$F$522)*(IF('Gastos com Pessoal'!$G$513:$G$522&lt;=AF$3,1,0))*OFFSET('Gastos com Pessoal'!$H$512,1,MATCH(1&amp;$B48,'Gastos com Pessoal'!$I$532:$AJ$532&amp;'Gastos com Pessoal'!$I$512:$AJ$512,0),10,1)),0)
+_xlfn.IFNA(SUM((AF$3&gt;='Gastos com Pessoal'!$E$513:$E$522)*(AF$3&lt;='Gastos com Pessoal'!$F$513:$F$522)*(IF('Gastos com Pessoal'!$M$513:$M$522&lt;=AF$3,1,0))*OFFSET('Gastos com Pessoal'!$H$512,1,MATCH(2&amp;$B48,'Gastos com Pessoal'!$I$532:$AJ$532&amp;'Gastos com Pessoal'!$I$512:$AJ$512,0),10,1)),0)
+_xlfn.IFNA(SUM((AF$3&gt;='Gastos com Pessoal'!$E$513:$E$522)*(AF$3&lt;='Gastos com Pessoal'!$F$513:$F$522)*(IF('Gastos com Pessoal'!$S$513:$S$522&lt;=AF$3,1,0))*OFFSET('Gastos com Pessoal'!$H$512,1,MATCH(3&amp;$B48,'Gastos com Pessoal'!$I$532:$AJ$532&amp;'Gastos com Pessoal'!$I$512:$AJ$512,0),10,1)),0)
+_xlfn.IFNA(SUM((AF$3&gt;='Gastos com Pessoal'!$E$513:$E$522)*(AF$3&lt;='Gastos com Pessoal'!$F$513:$F$522)*(IF('Gastos com Pessoal'!$Y$513:$Y$522&lt;=AF$3,1,0))*OFFSET('Gastos com Pessoal'!$H$512,1,MATCH(4&amp;$B48,'Gastos com Pessoal'!$I$532:$AJ$532&amp;'Gastos com Pessoal'!$I$512:$AJ$512,0),10,1)),0)
+_xlfn.IFNA(SUM((AF$3&gt;='Gastos com Pessoal'!$E$513:$E$522)*(AF$3&lt;='Gastos com Pessoal'!$F$513:$F$522)*(IF('Gastos com Pessoal'!$AE$513:$AE$522&lt;=AF$3,1,0))*OFFSET('Gastos com Pessoal'!$H$512,1,MATCH(5&amp;$B48,'Gastos com Pessoal'!$I$532:$AJ$532&amp;'Gastos com Pessoal'!$I$512:$AJ$512,0),10,1)),0)</f>
        <v>895</v>
      </c>
      <c r="AG48" s="32">
        <f t="array" aca="1" ref="AG48" ca="1">_xlfn.IFNA(SUM((AG$3&gt;='Gastos com Pessoal'!$E$7:$E$506)*(AG$3&lt;='Gastos com Pessoal'!$F$7:$F$506)*OFFSET('Encargos e Benefícios'!$D$5,1,MATCH($B48,'Encargos e Benefícios'!$E$5:$AB$5,0),500,1)),0)
+_xlfn.IFNA(SUM((AG$3&gt;='Gastos com Pessoal'!$E$513:$E$522)*(AG$3&lt;='Gastos com Pessoal'!$F$513:$F$522)*OFFSET('Encargos e Benefícios'!$D$511,1,MATCH($B48,'Encargos e Benefícios'!$E$511:$AB$511,0),10,1)),0)
+_xlfn.IFNA(SUM((AG$3&gt;='Gastos com Pessoal'!$E$7:$E$506)*(AG$3&lt;='Gastos com Pessoal'!$F$7:$F$506)*(IF('Gastos com Pessoal'!$G$7:$G$506&lt;=AG$3,1,0))*OFFSET('Gastos com Pessoal'!$H$6,1,MATCH(1&amp;$B48,'Gastos com Pessoal'!$I$532:$AJ$532&amp;'Gastos com Pessoal'!$I$6:$AJ$6,0),500,1)),0)
+_xlfn.IFNA(SUM((AG$3&gt;='Gastos com Pessoal'!$E$7:$E$506)*(AG$3&lt;='Gastos com Pessoal'!$F$7:$F$506)*(IF('Gastos com Pessoal'!$M$7:$M$506&lt;=AG$3,1,0))*OFFSET('Gastos com Pessoal'!$H$6,1,MATCH(2&amp;$B48,'Gastos com Pessoal'!$I$532:$AJ$532&amp;'Gastos com Pessoal'!$I$6:$AJ$6,0),500,1)),0)
+_xlfn.IFNA(SUM((AG$3&gt;='Gastos com Pessoal'!$E$7:$E$506)*(AG$3&lt;='Gastos com Pessoal'!$F$7:$F$506)*(IF('Gastos com Pessoal'!$S$7:$S$506&lt;=AG$3,1,0))*OFFSET('Gastos com Pessoal'!$H$6,1,MATCH(3&amp;$B48,'Gastos com Pessoal'!$I$532:$AJ$532&amp;'Gastos com Pessoal'!$I$6:$AJ$6,0),500,1)),0)
+_xlfn.IFNA(SUM((AG$3&gt;='Gastos com Pessoal'!$E$7:$E$506)*(AG$3&lt;='Gastos com Pessoal'!$F$7:$F$506)*(IF('Gastos com Pessoal'!$Y$7:$Y$506&lt;=AG$3,1,0))*OFFSET('Gastos com Pessoal'!$H$6,1,MATCH(4&amp;$B48,'Gastos com Pessoal'!$I$532:$AJ$532&amp;'Gastos com Pessoal'!$I$6:$AJ$6,0),500,1)),0)
+_xlfn.IFNA(SUM((AG$3&gt;='Gastos com Pessoal'!$E$7:$E$506)*(AG$3&lt;='Gastos com Pessoal'!$F$7:$F$506)*(IF('Gastos com Pessoal'!$AE$7:$AE$506&lt;=AG$3,1,0))*OFFSET('Gastos com Pessoal'!$H$6,1,MATCH(5&amp;$B48,'Gastos com Pessoal'!$I$532:$AJ$532&amp;'Gastos com Pessoal'!$I$6:$AJ$6,0),500,1)),0)
+_xlfn.IFNA(SUM((AG$3&gt;='Gastos com Pessoal'!$E$513:$E$522)*(AG$3&lt;='Gastos com Pessoal'!$F$513:$F$522)*(IF('Gastos com Pessoal'!$G$513:$G$522&lt;=AG$3,1,0))*OFFSET('Gastos com Pessoal'!$H$512,1,MATCH(1&amp;$B48,'Gastos com Pessoal'!$I$532:$AJ$532&amp;'Gastos com Pessoal'!$I$512:$AJ$512,0),10,1)),0)
+_xlfn.IFNA(SUM((AG$3&gt;='Gastos com Pessoal'!$E$513:$E$522)*(AG$3&lt;='Gastos com Pessoal'!$F$513:$F$522)*(IF('Gastos com Pessoal'!$M$513:$M$522&lt;=AG$3,1,0))*OFFSET('Gastos com Pessoal'!$H$512,1,MATCH(2&amp;$B48,'Gastos com Pessoal'!$I$532:$AJ$532&amp;'Gastos com Pessoal'!$I$512:$AJ$512,0),10,1)),0)
+_xlfn.IFNA(SUM((AG$3&gt;='Gastos com Pessoal'!$E$513:$E$522)*(AG$3&lt;='Gastos com Pessoal'!$F$513:$F$522)*(IF('Gastos com Pessoal'!$S$513:$S$522&lt;=AG$3,1,0))*OFFSET('Gastos com Pessoal'!$H$512,1,MATCH(3&amp;$B48,'Gastos com Pessoal'!$I$532:$AJ$532&amp;'Gastos com Pessoal'!$I$512:$AJ$512,0),10,1)),0)
+_xlfn.IFNA(SUM((AG$3&gt;='Gastos com Pessoal'!$E$513:$E$522)*(AG$3&lt;='Gastos com Pessoal'!$F$513:$F$522)*(IF('Gastos com Pessoal'!$Y$513:$Y$522&lt;=AG$3,1,0))*OFFSET('Gastos com Pessoal'!$H$512,1,MATCH(4&amp;$B48,'Gastos com Pessoal'!$I$532:$AJ$532&amp;'Gastos com Pessoal'!$I$512:$AJ$512,0),10,1)),0)
+_xlfn.IFNA(SUM((AG$3&gt;='Gastos com Pessoal'!$E$513:$E$522)*(AG$3&lt;='Gastos com Pessoal'!$F$513:$F$522)*(IF('Gastos com Pessoal'!$AE$513:$AE$522&lt;=AG$3,1,0))*OFFSET('Gastos com Pessoal'!$H$512,1,MATCH(5&amp;$B48,'Gastos com Pessoal'!$I$532:$AJ$532&amp;'Gastos com Pessoal'!$I$512:$AJ$512,0),10,1)),0)</f>
        <v>895</v>
      </c>
      <c r="AH48" s="32">
        <f t="array" aca="1" ref="AH48" ca="1">_xlfn.IFNA(SUM((AH$3&gt;='Gastos com Pessoal'!$E$7:$E$506)*(AH$3&lt;='Gastos com Pessoal'!$F$7:$F$506)*OFFSET('Encargos e Benefícios'!$D$5,1,MATCH($B48,'Encargos e Benefícios'!$E$5:$AB$5,0),500,1)),0)
+_xlfn.IFNA(SUM((AH$3&gt;='Gastos com Pessoal'!$E$513:$E$522)*(AH$3&lt;='Gastos com Pessoal'!$F$513:$F$522)*OFFSET('Encargos e Benefícios'!$D$511,1,MATCH($B48,'Encargos e Benefícios'!$E$511:$AB$511,0),10,1)),0)
+_xlfn.IFNA(SUM((AH$3&gt;='Gastos com Pessoal'!$E$7:$E$506)*(AH$3&lt;='Gastos com Pessoal'!$F$7:$F$506)*(IF('Gastos com Pessoal'!$G$7:$G$506&lt;=AH$3,1,0))*OFFSET('Gastos com Pessoal'!$H$6,1,MATCH(1&amp;$B48,'Gastos com Pessoal'!$I$532:$AJ$532&amp;'Gastos com Pessoal'!$I$6:$AJ$6,0),500,1)),0)
+_xlfn.IFNA(SUM((AH$3&gt;='Gastos com Pessoal'!$E$7:$E$506)*(AH$3&lt;='Gastos com Pessoal'!$F$7:$F$506)*(IF('Gastos com Pessoal'!$M$7:$M$506&lt;=AH$3,1,0))*OFFSET('Gastos com Pessoal'!$H$6,1,MATCH(2&amp;$B48,'Gastos com Pessoal'!$I$532:$AJ$532&amp;'Gastos com Pessoal'!$I$6:$AJ$6,0),500,1)),0)
+_xlfn.IFNA(SUM((AH$3&gt;='Gastos com Pessoal'!$E$7:$E$506)*(AH$3&lt;='Gastos com Pessoal'!$F$7:$F$506)*(IF('Gastos com Pessoal'!$S$7:$S$506&lt;=AH$3,1,0))*OFFSET('Gastos com Pessoal'!$H$6,1,MATCH(3&amp;$B48,'Gastos com Pessoal'!$I$532:$AJ$532&amp;'Gastos com Pessoal'!$I$6:$AJ$6,0),500,1)),0)
+_xlfn.IFNA(SUM((AH$3&gt;='Gastos com Pessoal'!$E$7:$E$506)*(AH$3&lt;='Gastos com Pessoal'!$F$7:$F$506)*(IF('Gastos com Pessoal'!$Y$7:$Y$506&lt;=AH$3,1,0))*OFFSET('Gastos com Pessoal'!$H$6,1,MATCH(4&amp;$B48,'Gastos com Pessoal'!$I$532:$AJ$532&amp;'Gastos com Pessoal'!$I$6:$AJ$6,0),500,1)),0)
+_xlfn.IFNA(SUM((AH$3&gt;='Gastos com Pessoal'!$E$7:$E$506)*(AH$3&lt;='Gastos com Pessoal'!$F$7:$F$506)*(IF('Gastos com Pessoal'!$AE$7:$AE$506&lt;=AH$3,1,0))*OFFSET('Gastos com Pessoal'!$H$6,1,MATCH(5&amp;$B48,'Gastos com Pessoal'!$I$532:$AJ$532&amp;'Gastos com Pessoal'!$I$6:$AJ$6,0),500,1)),0)
+_xlfn.IFNA(SUM((AH$3&gt;='Gastos com Pessoal'!$E$513:$E$522)*(AH$3&lt;='Gastos com Pessoal'!$F$513:$F$522)*(IF('Gastos com Pessoal'!$G$513:$G$522&lt;=AH$3,1,0))*OFFSET('Gastos com Pessoal'!$H$512,1,MATCH(1&amp;$B48,'Gastos com Pessoal'!$I$532:$AJ$532&amp;'Gastos com Pessoal'!$I$512:$AJ$512,0),10,1)),0)
+_xlfn.IFNA(SUM((AH$3&gt;='Gastos com Pessoal'!$E$513:$E$522)*(AH$3&lt;='Gastos com Pessoal'!$F$513:$F$522)*(IF('Gastos com Pessoal'!$M$513:$M$522&lt;=AH$3,1,0))*OFFSET('Gastos com Pessoal'!$H$512,1,MATCH(2&amp;$B48,'Gastos com Pessoal'!$I$532:$AJ$532&amp;'Gastos com Pessoal'!$I$512:$AJ$512,0),10,1)),0)
+_xlfn.IFNA(SUM((AH$3&gt;='Gastos com Pessoal'!$E$513:$E$522)*(AH$3&lt;='Gastos com Pessoal'!$F$513:$F$522)*(IF('Gastos com Pessoal'!$S$513:$S$522&lt;=AH$3,1,0))*OFFSET('Gastos com Pessoal'!$H$512,1,MATCH(3&amp;$B48,'Gastos com Pessoal'!$I$532:$AJ$532&amp;'Gastos com Pessoal'!$I$512:$AJ$512,0),10,1)),0)
+_xlfn.IFNA(SUM((AH$3&gt;='Gastos com Pessoal'!$E$513:$E$522)*(AH$3&lt;='Gastos com Pessoal'!$F$513:$F$522)*(IF('Gastos com Pessoal'!$Y$513:$Y$522&lt;=AH$3,1,0))*OFFSET('Gastos com Pessoal'!$H$512,1,MATCH(4&amp;$B48,'Gastos com Pessoal'!$I$532:$AJ$532&amp;'Gastos com Pessoal'!$I$512:$AJ$512,0),10,1)),0)
+_xlfn.IFNA(SUM((AH$3&gt;='Gastos com Pessoal'!$E$513:$E$522)*(AH$3&lt;='Gastos com Pessoal'!$F$513:$F$522)*(IF('Gastos com Pessoal'!$AE$513:$AE$522&lt;=AH$3,1,0))*OFFSET('Gastos com Pessoal'!$H$512,1,MATCH(5&amp;$B48,'Gastos com Pessoal'!$I$532:$AJ$532&amp;'Gastos com Pessoal'!$I$512:$AJ$512,0),10,1)),0)</f>
        <v>895</v>
      </c>
      <c r="AI48" s="32">
        <f t="array" aca="1" ref="AI48" ca="1">_xlfn.IFNA(SUM((AI$3&gt;='Gastos com Pessoal'!$E$7:$E$506)*(AI$3&lt;='Gastos com Pessoal'!$F$7:$F$506)*OFFSET('Encargos e Benefícios'!$D$5,1,MATCH($B48,'Encargos e Benefícios'!$E$5:$AB$5,0),500,1)),0)
+_xlfn.IFNA(SUM((AI$3&gt;='Gastos com Pessoal'!$E$513:$E$522)*(AI$3&lt;='Gastos com Pessoal'!$F$513:$F$522)*OFFSET('Encargos e Benefícios'!$D$511,1,MATCH($B48,'Encargos e Benefícios'!$E$511:$AB$511,0),10,1)),0)
+_xlfn.IFNA(SUM((AI$3&gt;='Gastos com Pessoal'!$E$7:$E$506)*(AI$3&lt;='Gastos com Pessoal'!$F$7:$F$506)*(IF('Gastos com Pessoal'!$G$7:$G$506&lt;=AI$3,1,0))*OFFSET('Gastos com Pessoal'!$H$6,1,MATCH(1&amp;$B48,'Gastos com Pessoal'!$I$532:$AJ$532&amp;'Gastos com Pessoal'!$I$6:$AJ$6,0),500,1)),0)
+_xlfn.IFNA(SUM((AI$3&gt;='Gastos com Pessoal'!$E$7:$E$506)*(AI$3&lt;='Gastos com Pessoal'!$F$7:$F$506)*(IF('Gastos com Pessoal'!$M$7:$M$506&lt;=AI$3,1,0))*OFFSET('Gastos com Pessoal'!$H$6,1,MATCH(2&amp;$B48,'Gastos com Pessoal'!$I$532:$AJ$532&amp;'Gastos com Pessoal'!$I$6:$AJ$6,0),500,1)),0)
+_xlfn.IFNA(SUM((AI$3&gt;='Gastos com Pessoal'!$E$7:$E$506)*(AI$3&lt;='Gastos com Pessoal'!$F$7:$F$506)*(IF('Gastos com Pessoal'!$S$7:$S$506&lt;=AI$3,1,0))*OFFSET('Gastos com Pessoal'!$H$6,1,MATCH(3&amp;$B48,'Gastos com Pessoal'!$I$532:$AJ$532&amp;'Gastos com Pessoal'!$I$6:$AJ$6,0),500,1)),0)
+_xlfn.IFNA(SUM((AI$3&gt;='Gastos com Pessoal'!$E$7:$E$506)*(AI$3&lt;='Gastos com Pessoal'!$F$7:$F$506)*(IF('Gastos com Pessoal'!$Y$7:$Y$506&lt;=AI$3,1,0))*OFFSET('Gastos com Pessoal'!$H$6,1,MATCH(4&amp;$B48,'Gastos com Pessoal'!$I$532:$AJ$532&amp;'Gastos com Pessoal'!$I$6:$AJ$6,0),500,1)),0)
+_xlfn.IFNA(SUM((AI$3&gt;='Gastos com Pessoal'!$E$7:$E$506)*(AI$3&lt;='Gastos com Pessoal'!$F$7:$F$506)*(IF('Gastos com Pessoal'!$AE$7:$AE$506&lt;=AI$3,1,0))*OFFSET('Gastos com Pessoal'!$H$6,1,MATCH(5&amp;$B48,'Gastos com Pessoal'!$I$532:$AJ$532&amp;'Gastos com Pessoal'!$I$6:$AJ$6,0),500,1)),0)
+_xlfn.IFNA(SUM((AI$3&gt;='Gastos com Pessoal'!$E$513:$E$522)*(AI$3&lt;='Gastos com Pessoal'!$F$513:$F$522)*(IF('Gastos com Pessoal'!$G$513:$G$522&lt;=AI$3,1,0))*OFFSET('Gastos com Pessoal'!$H$512,1,MATCH(1&amp;$B48,'Gastos com Pessoal'!$I$532:$AJ$532&amp;'Gastos com Pessoal'!$I$512:$AJ$512,0),10,1)),0)
+_xlfn.IFNA(SUM((AI$3&gt;='Gastos com Pessoal'!$E$513:$E$522)*(AI$3&lt;='Gastos com Pessoal'!$F$513:$F$522)*(IF('Gastos com Pessoal'!$M$513:$M$522&lt;=AI$3,1,0))*OFFSET('Gastos com Pessoal'!$H$512,1,MATCH(2&amp;$B48,'Gastos com Pessoal'!$I$532:$AJ$532&amp;'Gastos com Pessoal'!$I$512:$AJ$512,0),10,1)),0)
+_xlfn.IFNA(SUM((AI$3&gt;='Gastos com Pessoal'!$E$513:$E$522)*(AI$3&lt;='Gastos com Pessoal'!$F$513:$F$522)*(IF('Gastos com Pessoal'!$S$513:$S$522&lt;=AI$3,1,0))*OFFSET('Gastos com Pessoal'!$H$512,1,MATCH(3&amp;$B48,'Gastos com Pessoal'!$I$532:$AJ$532&amp;'Gastos com Pessoal'!$I$512:$AJ$512,0),10,1)),0)
+_xlfn.IFNA(SUM((AI$3&gt;='Gastos com Pessoal'!$E$513:$E$522)*(AI$3&lt;='Gastos com Pessoal'!$F$513:$F$522)*(IF('Gastos com Pessoal'!$Y$513:$Y$522&lt;=AI$3,1,0))*OFFSET('Gastos com Pessoal'!$H$512,1,MATCH(4&amp;$B48,'Gastos com Pessoal'!$I$532:$AJ$532&amp;'Gastos com Pessoal'!$I$512:$AJ$512,0),10,1)),0)
+_xlfn.IFNA(SUM((AI$3&gt;='Gastos com Pessoal'!$E$513:$E$522)*(AI$3&lt;='Gastos com Pessoal'!$F$513:$F$522)*(IF('Gastos com Pessoal'!$AE$513:$AE$522&lt;=AI$3,1,0))*OFFSET('Gastos com Pessoal'!$H$512,1,MATCH(5&amp;$B48,'Gastos com Pessoal'!$I$532:$AJ$532&amp;'Gastos com Pessoal'!$I$512:$AJ$512,0),10,1)),0)</f>
        <v>895</v>
      </c>
      <c r="AJ48" s="32">
        <f t="array" aca="1" ref="AJ48" ca="1">_xlfn.IFNA(SUM((AJ$3&gt;='Gastos com Pessoal'!$E$7:$E$506)*(AJ$3&lt;='Gastos com Pessoal'!$F$7:$F$506)*OFFSET('Encargos e Benefícios'!$D$5,1,MATCH($B48,'Encargos e Benefícios'!$E$5:$AB$5,0),500,1)),0)
+_xlfn.IFNA(SUM((AJ$3&gt;='Gastos com Pessoal'!$E$513:$E$522)*(AJ$3&lt;='Gastos com Pessoal'!$F$513:$F$522)*OFFSET('Encargos e Benefícios'!$D$511,1,MATCH($B48,'Encargos e Benefícios'!$E$511:$AB$511,0),10,1)),0)
+_xlfn.IFNA(SUM((AJ$3&gt;='Gastos com Pessoal'!$E$7:$E$506)*(AJ$3&lt;='Gastos com Pessoal'!$F$7:$F$506)*(IF('Gastos com Pessoal'!$G$7:$G$506&lt;=AJ$3,1,0))*OFFSET('Gastos com Pessoal'!$H$6,1,MATCH(1&amp;$B48,'Gastos com Pessoal'!$I$532:$AJ$532&amp;'Gastos com Pessoal'!$I$6:$AJ$6,0),500,1)),0)
+_xlfn.IFNA(SUM((AJ$3&gt;='Gastos com Pessoal'!$E$7:$E$506)*(AJ$3&lt;='Gastos com Pessoal'!$F$7:$F$506)*(IF('Gastos com Pessoal'!$M$7:$M$506&lt;=AJ$3,1,0))*OFFSET('Gastos com Pessoal'!$H$6,1,MATCH(2&amp;$B48,'Gastos com Pessoal'!$I$532:$AJ$532&amp;'Gastos com Pessoal'!$I$6:$AJ$6,0),500,1)),0)
+_xlfn.IFNA(SUM((AJ$3&gt;='Gastos com Pessoal'!$E$7:$E$506)*(AJ$3&lt;='Gastos com Pessoal'!$F$7:$F$506)*(IF('Gastos com Pessoal'!$S$7:$S$506&lt;=AJ$3,1,0))*OFFSET('Gastos com Pessoal'!$H$6,1,MATCH(3&amp;$B48,'Gastos com Pessoal'!$I$532:$AJ$532&amp;'Gastos com Pessoal'!$I$6:$AJ$6,0),500,1)),0)
+_xlfn.IFNA(SUM((AJ$3&gt;='Gastos com Pessoal'!$E$7:$E$506)*(AJ$3&lt;='Gastos com Pessoal'!$F$7:$F$506)*(IF('Gastos com Pessoal'!$Y$7:$Y$506&lt;=AJ$3,1,0))*OFFSET('Gastos com Pessoal'!$H$6,1,MATCH(4&amp;$B48,'Gastos com Pessoal'!$I$532:$AJ$532&amp;'Gastos com Pessoal'!$I$6:$AJ$6,0),500,1)),0)
+_xlfn.IFNA(SUM((AJ$3&gt;='Gastos com Pessoal'!$E$7:$E$506)*(AJ$3&lt;='Gastos com Pessoal'!$F$7:$F$506)*(IF('Gastos com Pessoal'!$AE$7:$AE$506&lt;=AJ$3,1,0))*OFFSET('Gastos com Pessoal'!$H$6,1,MATCH(5&amp;$B48,'Gastos com Pessoal'!$I$532:$AJ$532&amp;'Gastos com Pessoal'!$I$6:$AJ$6,0),500,1)),0)
+_xlfn.IFNA(SUM((AJ$3&gt;='Gastos com Pessoal'!$E$513:$E$522)*(AJ$3&lt;='Gastos com Pessoal'!$F$513:$F$522)*(IF('Gastos com Pessoal'!$G$513:$G$522&lt;=AJ$3,1,0))*OFFSET('Gastos com Pessoal'!$H$512,1,MATCH(1&amp;$B48,'Gastos com Pessoal'!$I$532:$AJ$532&amp;'Gastos com Pessoal'!$I$512:$AJ$512,0),10,1)),0)
+_xlfn.IFNA(SUM((AJ$3&gt;='Gastos com Pessoal'!$E$513:$E$522)*(AJ$3&lt;='Gastos com Pessoal'!$F$513:$F$522)*(IF('Gastos com Pessoal'!$M$513:$M$522&lt;=AJ$3,1,0))*OFFSET('Gastos com Pessoal'!$H$512,1,MATCH(2&amp;$B48,'Gastos com Pessoal'!$I$532:$AJ$532&amp;'Gastos com Pessoal'!$I$512:$AJ$512,0),10,1)),0)
+_xlfn.IFNA(SUM((AJ$3&gt;='Gastos com Pessoal'!$E$513:$E$522)*(AJ$3&lt;='Gastos com Pessoal'!$F$513:$F$522)*(IF('Gastos com Pessoal'!$S$513:$S$522&lt;=AJ$3,1,0))*OFFSET('Gastos com Pessoal'!$H$512,1,MATCH(3&amp;$B48,'Gastos com Pessoal'!$I$532:$AJ$532&amp;'Gastos com Pessoal'!$I$512:$AJ$512,0),10,1)),0)
+_xlfn.IFNA(SUM((AJ$3&gt;='Gastos com Pessoal'!$E$513:$E$522)*(AJ$3&lt;='Gastos com Pessoal'!$F$513:$F$522)*(IF('Gastos com Pessoal'!$Y$513:$Y$522&lt;=AJ$3,1,0))*OFFSET('Gastos com Pessoal'!$H$512,1,MATCH(4&amp;$B48,'Gastos com Pessoal'!$I$532:$AJ$532&amp;'Gastos com Pessoal'!$I$512:$AJ$512,0),10,1)),0)
+_xlfn.IFNA(SUM((AJ$3&gt;='Gastos com Pessoal'!$E$513:$E$522)*(AJ$3&lt;='Gastos com Pessoal'!$F$513:$F$522)*(IF('Gastos com Pessoal'!$AE$513:$AE$522&lt;=AJ$3,1,0))*OFFSET('Gastos com Pessoal'!$H$512,1,MATCH(5&amp;$B48,'Gastos com Pessoal'!$I$532:$AJ$532&amp;'Gastos com Pessoal'!$I$512:$AJ$512,0),10,1)),0)</f>
        <v>895</v>
      </c>
      <c r="AK48" s="32">
        <f t="array" aca="1" ref="AK48" ca="1">_xlfn.IFNA(SUM((AK$3&gt;='Gastos com Pessoal'!$E$7:$E$506)*(AK$3&lt;='Gastos com Pessoal'!$F$7:$F$506)*OFFSET('Encargos e Benefícios'!$D$5,1,MATCH($B48,'Encargos e Benefícios'!$E$5:$AB$5,0),500,1)),0)
+_xlfn.IFNA(SUM((AK$3&gt;='Gastos com Pessoal'!$E$513:$E$522)*(AK$3&lt;='Gastos com Pessoal'!$F$513:$F$522)*OFFSET('Encargos e Benefícios'!$D$511,1,MATCH($B48,'Encargos e Benefícios'!$E$511:$AB$511,0),10,1)),0)
+_xlfn.IFNA(SUM((AK$3&gt;='Gastos com Pessoal'!$E$7:$E$506)*(AK$3&lt;='Gastos com Pessoal'!$F$7:$F$506)*(IF('Gastos com Pessoal'!$G$7:$G$506&lt;=AK$3,1,0))*OFFSET('Gastos com Pessoal'!$H$6,1,MATCH(1&amp;$B48,'Gastos com Pessoal'!$I$532:$AJ$532&amp;'Gastos com Pessoal'!$I$6:$AJ$6,0),500,1)),0)
+_xlfn.IFNA(SUM((AK$3&gt;='Gastos com Pessoal'!$E$7:$E$506)*(AK$3&lt;='Gastos com Pessoal'!$F$7:$F$506)*(IF('Gastos com Pessoal'!$M$7:$M$506&lt;=AK$3,1,0))*OFFSET('Gastos com Pessoal'!$H$6,1,MATCH(2&amp;$B48,'Gastos com Pessoal'!$I$532:$AJ$532&amp;'Gastos com Pessoal'!$I$6:$AJ$6,0),500,1)),0)
+_xlfn.IFNA(SUM((AK$3&gt;='Gastos com Pessoal'!$E$7:$E$506)*(AK$3&lt;='Gastos com Pessoal'!$F$7:$F$506)*(IF('Gastos com Pessoal'!$S$7:$S$506&lt;=AK$3,1,0))*OFFSET('Gastos com Pessoal'!$H$6,1,MATCH(3&amp;$B48,'Gastos com Pessoal'!$I$532:$AJ$532&amp;'Gastos com Pessoal'!$I$6:$AJ$6,0),500,1)),0)
+_xlfn.IFNA(SUM((AK$3&gt;='Gastos com Pessoal'!$E$7:$E$506)*(AK$3&lt;='Gastos com Pessoal'!$F$7:$F$506)*(IF('Gastos com Pessoal'!$Y$7:$Y$506&lt;=AK$3,1,0))*OFFSET('Gastos com Pessoal'!$H$6,1,MATCH(4&amp;$B48,'Gastos com Pessoal'!$I$532:$AJ$532&amp;'Gastos com Pessoal'!$I$6:$AJ$6,0),500,1)),0)
+_xlfn.IFNA(SUM((AK$3&gt;='Gastos com Pessoal'!$E$7:$E$506)*(AK$3&lt;='Gastos com Pessoal'!$F$7:$F$506)*(IF('Gastos com Pessoal'!$AE$7:$AE$506&lt;=AK$3,1,0))*OFFSET('Gastos com Pessoal'!$H$6,1,MATCH(5&amp;$B48,'Gastos com Pessoal'!$I$532:$AJ$532&amp;'Gastos com Pessoal'!$I$6:$AJ$6,0),500,1)),0)
+_xlfn.IFNA(SUM((AK$3&gt;='Gastos com Pessoal'!$E$513:$E$522)*(AK$3&lt;='Gastos com Pessoal'!$F$513:$F$522)*(IF('Gastos com Pessoal'!$G$513:$G$522&lt;=AK$3,1,0))*OFFSET('Gastos com Pessoal'!$H$512,1,MATCH(1&amp;$B48,'Gastos com Pessoal'!$I$532:$AJ$532&amp;'Gastos com Pessoal'!$I$512:$AJ$512,0),10,1)),0)
+_xlfn.IFNA(SUM((AK$3&gt;='Gastos com Pessoal'!$E$513:$E$522)*(AK$3&lt;='Gastos com Pessoal'!$F$513:$F$522)*(IF('Gastos com Pessoal'!$M$513:$M$522&lt;=AK$3,1,0))*OFFSET('Gastos com Pessoal'!$H$512,1,MATCH(2&amp;$B48,'Gastos com Pessoal'!$I$532:$AJ$532&amp;'Gastos com Pessoal'!$I$512:$AJ$512,0),10,1)),0)
+_xlfn.IFNA(SUM((AK$3&gt;='Gastos com Pessoal'!$E$513:$E$522)*(AK$3&lt;='Gastos com Pessoal'!$F$513:$F$522)*(IF('Gastos com Pessoal'!$S$513:$S$522&lt;=AK$3,1,0))*OFFSET('Gastos com Pessoal'!$H$512,1,MATCH(3&amp;$B48,'Gastos com Pessoal'!$I$532:$AJ$532&amp;'Gastos com Pessoal'!$I$512:$AJ$512,0),10,1)),0)
+_xlfn.IFNA(SUM((AK$3&gt;='Gastos com Pessoal'!$E$513:$E$522)*(AK$3&lt;='Gastos com Pessoal'!$F$513:$F$522)*(IF('Gastos com Pessoal'!$Y$513:$Y$522&lt;=AK$3,1,0))*OFFSET('Gastos com Pessoal'!$H$512,1,MATCH(4&amp;$B48,'Gastos com Pessoal'!$I$532:$AJ$532&amp;'Gastos com Pessoal'!$I$512:$AJ$512,0),10,1)),0)
+_xlfn.IFNA(SUM((AK$3&gt;='Gastos com Pessoal'!$E$513:$E$522)*(AK$3&lt;='Gastos com Pessoal'!$F$513:$F$522)*(IF('Gastos com Pessoal'!$AE$513:$AE$522&lt;=AK$3,1,0))*OFFSET('Gastos com Pessoal'!$H$512,1,MATCH(5&amp;$B48,'Gastos com Pessoal'!$I$532:$AJ$532&amp;'Gastos com Pessoal'!$I$512:$AJ$512,0),10,1)),0)</f>
        <v>895</v>
      </c>
      <c r="AL48" s="32">
        <f t="array" aca="1" ref="AL48" ca="1">_xlfn.IFNA(SUM((AL$3&gt;='Gastos com Pessoal'!$E$7:$E$506)*(AL$3&lt;='Gastos com Pessoal'!$F$7:$F$506)*OFFSET('Encargos e Benefícios'!$D$5,1,MATCH($B48,'Encargos e Benefícios'!$E$5:$AB$5,0),500,1)),0)
+_xlfn.IFNA(SUM((AL$3&gt;='Gastos com Pessoal'!$E$513:$E$522)*(AL$3&lt;='Gastos com Pessoal'!$F$513:$F$522)*OFFSET('Encargos e Benefícios'!$D$511,1,MATCH($B48,'Encargos e Benefícios'!$E$511:$AB$511,0),10,1)),0)
+_xlfn.IFNA(SUM((AL$3&gt;='Gastos com Pessoal'!$E$7:$E$506)*(AL$3&lt;='Gastos com Pessoal'!$F$7:$F$506)*(IF('Gastos com Pessoal'!$G$7:$G$506&lt;=AL$3,1,0))*OFFSET('Gastos com Pessoal'!$H$6,1,MATCH(1&amp;$B48,'Gastos com Pessoal'!$I$532:$AJ$532&amp;'Gastos com Pessoal'!$I$6:$AJ$6,0),500,1)),0)
+_xlfn.IFNA(SUM((AL$3&gt;='Gastos com Pessoal'!$E$7:$E$506)*(AL$3&lt;='Gastos com Pessoal'!$F$7:$F$506)*(IF('Gastos com Pessoal'!$M$7:$M$506&lt;=AL$3,1,0))*OFFSET('Gastos com Pessoal'!$H$6,1,MATCH(2&amp;$B48,'Gastos com Pessoal'!$I$532:$AJ$532&amp;'Gastos com Pessoal'!$I$6:$AJ$6,0),500,1)),0)
+_xlfn.IFNA(SUM((AL$3&gt;='Gastos com Pessoal'!$E$7:$E$506)*(AL$3&lt;='Gastos com Pessoal'!$F$7:$F$506)*(IF('Gastos com Pessoal'!$S$7:$S$506&lt;=AL$3,1,0))*OFFSET('Gastos com Pessoal'!$H$6,1,MATCH(3&amp;$B48,'Gastos com Pessoal'!$I$532:$AJ$532&amp;'Gastos com Pessoal'!$I$6:$AJ$6,0),500,1)),0)
+_xlfn.IFNA(SUM((AL$3&gt;='Gastos com Pessoal'!$E$7:$E$506)*(AL$3&lt;='Gastos com Pessoal'!$F$7:$F$506)*(IF('Gastos com Pessoal'!$Y$7:$Y$506&lt;=AL$3,1,0))*OFFSET('Gastos com Pessoal'!$H$6,1,MATCH(4&amp;$B48,'Gastos com Pessoal'!$I$532:$AJ$532&amp;'Gastos com Pessoal'!$I$6:$AJ$6,0),500,1)),0)
+_xlfn.IFNA(SUM((AL$3&gt;='Gastos com Pessoal'!$E$7:$E$506)*(AL$3&lt;='Gastos com Pessoal'!$F$7:$F$506)*(IF('Gastos com Pessoal'!$AE$7:$AE$506&lt;=AL$3,1,0))*OFFSET('Gastos com Pessoal'!$H$6,1,MATCH(5&amp;$B48,'Gastos com Pessoal'!$I$532:$AJ$532&amp;'Gastos com Pessoal'!$I$6:$AJ$6,0),500,1)),0)
+_xlfn.IFNA(SUM((AL$3&gt;='Gastos com Pessoal'!$E$513:$E$522)*(AL$3&lt;='Gastos com Pessoal'!$F$513:$F$522)*(IF('Gastos com Pessoal'!$G$513:$G$522&lt;=AL$3,1,0))*OFFSET('Gastos com Pessoal'!$H$512,1,MATCH(1&amp;$B48,'Gastos com Pessoal'!$I$532:$AJ$532&amp;'Gastos com Pessoal'!$I$512:$AJ$512,0),10,1)),0)
+_xlfn.IFNA(SUM((AL$3&gt;='Gastos com Pessoal'!$E$513:$E$522)*(AL$3&lt;='Gastos com Pessoal'!$F$513:$F$522)*(IF('Gastos com Pessoal'!$M$513:$M$522&lt;=AL$3,1,0))*OFFSET('Gastos com Pessoal'!$H$512,1,MATCH(2&amp;$B48,'Gastos com Pessoal'!$I$532:$AJ$532&amp;'Gastos com Pessoal'!$I$512:$AJ$512,0),10,1)),0)
+_xlfn.IFNA(SUM((AL$3&gt;='Gastos com Pessoal'!$E$513:$E$522)*(AL$3&lt;='Gastos com Pessoal'!$F$513:$F$522)*(IF('Gastos com Pessoal'!$S$513:$S$522&lt;=AL$3,1,0))*OFFSET('Gastos com Pessoal'!$H$512,1,MATCH(3&amp;$B48,'Gastos com Pessoal'!$I$532:$AJ$532&amp;'Gastos com Pessoal'!$I$512:$AJ$512,0),10,1)),0)
+_xlfn.IFNA(SUM((AL$3&gt;='Gastos com Pessoal'!$E$513:$E$522)*(AL$3&lt;='Gastos com Pessoal'!$F$513:$F$522)*(IF('Gastos com Pessoal'!$Y$513:$Y$522&lt;=AL$3,1,0))*OFFSET('Gastos com Pessoal'!$H$512,1,MATCH(4&amp;$B48,'Gastos com Pessoal'!$I$532:$AJ$532&amp;'Gastos com Pessoal'!$I$512:$AJ$512,0),10,1)),0)
+_xlfn.IFNA(SUM((AL$3&gt;='Gastos com Pessoal'!$E$513:$E$522)*(AL$3&lt;='Gastos com Pessoal'!$F$513:$F$522)*(IF('Gastos com Pessoal'!$AE$513:$AE$522&lt;=AL$3,1,0))*OFFSET('Gastos com Pessoal'!$H$512,1,MATCH(5&amp;$B48,'Gastos com Pessoal'!$I$532:$AJ$532&amp;'Gastos com Pessoal'!$I$512:$AJ$512,0),10,1)),0)</f>
        <v>895</v>
      </c>
      <c r="AM48" s="32">
        <f t="array" aca="1" ref="AM48" ca="1">_xlfn.IFNA(SUM((AM$3&gt;='Gastos com Pessoal'!$E$7:$E$506)*(AM$3&lt;='Gastos com Pessoal'!$F$7:$F$506)*OFFSET('Encargos e Benefícios'!$D$5,1,MATCH($B48,'Encargos e Benefícios'!$E$5:$AB$5,0),500,1)),0)
+_xlfn.IFNA(SUM((AM$3&gt;='Gastos com Pessoal'!$E$513:$E$522)*(AM$3&lt;='Gastos com Pessoal'!$F$513:$F$522)*OFFSET('Encargos e Benefícios'!$D$511,1,MATCH($B48,'Encargos e Benefícios'!$E$511:$AB$511,0),10,1)),0)
+_xlfn.IFNA(SUM((AM$3&gt;='Gastos com Pessoal'!$E$7:$E$506)*(AM$3&lt;='Gastos com Pessoal'!$F$7:$F$506)*(IF('Gastos com Pessoal'!$G$7:$G$506&lt;=AM$3,1,0))*OFFSET('Gastos com Pessoal'!$H$6,1,MATCH(1&amp;$B48,'Gastos com Pessoal'!$I$532:$AJ$532&amp;'Gastos com Pessoal'!$I$6:$AJ$6,0),500,1)),0)
+_xlfn.IFNA(SUM((AM$3&gt;='Gastos com Pessoal'!$E$7:$E$506)*(AM$3&lt;='Gastos com Pessoal'!$F$7:$F$506)*(IF('Gastos com Pessoal'!$M$7:$M$506&lt;=AM$3,1,0))*OFFSET('Gastos com Pessoal'!$H$6,1,MATCH(2&amp;$B48,'Gastos com Pessoal'!$I$532:$AJ$532&amp;'Gastos com Pessoal'!$I$6:$AJ$6,0),500,1)),0)
+_xlfn.IFNA(SUM((AM$3&gt;='Gastos com Pessoal'!$E$7:$E$506)*(AM$3&lt;='Gastos com Pessoal'!$F$7:$F$506)*(IF('Gastos com Pessoal'!$S$7:$S$506&lt;=AM$3,1,0))*OFFSET('Gastos com Pessoal'!$H$6,1,MATCH(3&amp;$B48,'Gastos com Pessoal'!$I$532:$AJ$532&amp;'Gastos com Pessoal'!$I$6:$AJ$6,0),500,1)),0)
+_xlfn.IFNA(SUM((AM$3&gt;='Gastos com Pessoal'!$E$7:$E$506)*(AM$3&lt;='Gastos com Pessoal'!$F$7:$F$506)*(IF('Gastos com Pessoal'!$Y$7:$Y$506&lt;=AM$3,1,0))*OFFSET('Gastos com Pessoal'!$H$6,1,MATCH(4&amp;$B48,'Gastos com Pessoal'!$I$532:$AJ$532&amp;'Gastos com Pessoal'!$I$6:$AJ$6,0),500,1)),0)
+_xlfn.IFNA(SUM((AM$3&gt;='Gastos com Pessoal'!$E$7:$E$506)*(AM$3&lt;='Gastos com Pessoal'!$F$7:$F$506)*(IF('Gastos com Pessoal'!$AE$7:$AE$506&lt;=AM$3,1,0))*OFFSET('Gastos com Pessoal'!$H$6,1,MATCH(5&amp;$B48,'Gastos com Pessoal'!$I$532:$AJ$532&amp;'Gastos com Pessoal'!$I$6:$AJ$6,0),500,1)),0)
+_xlfn.IFNA(SUM((AM$3&gt;='Gastos com Pessoal'!$E$513:$E$522)*(AM$3&lt;='Gastos com Pessoal'!$F$513:$F$522)*(IF('Gastos com Pessoal'!$G$513:$G$522&lt;=AM$3,1,0))*OFFSET('Gastos com Pessoal'!$H$512,1,MATCH(1&amp;$B48,'Gastos com Pessoal'!$I$532:$AJ$532&amp;'Gastos com Pessoal'!$I$512:$AJ$512,0),10,1)),0)
+_xlfn.IFNA(SUM((AM$3&gt;='Gastos com Pessoal'!$E$513:$E$522)*(AM$3&lt;='Gastos com Pessoal'!$F$513:$F$522)*(IF('Gastos com Pessoal'!$M$513:$M$522&lt;=AM$3,1,0))*OFFSET('Gastos com Pessoal'!$H$512,1,MATCH(2&amp;$B48,'Gastos com Pessoal'!$I$532:$AJ$532&amp;'Gastos com Pessoal'!$I$512:$AJ$512,0),10,1)),0)
+_xlfn.IFNA(SUM((AM$3&gt;='Gastos com Pessoal'!$E$513:$E$522)*(AM$3&lt;='Gastos com Pessoal'!$F$513:$F$522)*(IF('Gastos com Pessoal'!$S$513:$S$522&lt;=AM$3,1,0))*OFFSET('Gastos com Pessoal'!$H$512,1,MATCH(3&amp;$B48,'Gastos com Pessoal'!$I$532:$AJ$532&amp;'Gastos com Pessoal'!$I$512:$AJ$512,0),10,1)),0)
+_xlfn.IFNA(SUM((AM$3&gt;='Gastos com Pessoal'!$E$513:$E$522)*(AM$3&lt;='Gastos com Pessoal'!$F$513:$F$522)*(IF('Gastos com Pessoal'!$Y$513:$Y$522&lt;=AM$3,1,0))*OFFSET('Gastos com Pessoal'!$H$512,1,MATCH(4&amp;$B48,'Gastos com Pessoal'!$I$532:$AJ$532&amp;'Gastos com Pessoal'!$I$512:$AJ$512,0),10,1)),0)
+_xlfn.IFNA(SUM((AM$3&gt;='Gastos com Pessoal'!$E$513:$E$522)*(AM$3&lt;='Gastos com Pessoal'!$F$513:$F$522)*(IF('Gastos com Pessoal'!$AE$513:$AE$522&lt;=AM$3,1,0))*OFFSET('Gastos com Pessoal'!$H$512,1,MATCH(5&amp;$B48,'Gastos com Pessoal'!$I$532:$AJ$532&amp;'Gastos com Pessoal'!$I$512:$AJ$512,0),10,1)),0)</f>
        <v>895</v>
      </c>
      <c r="AN48" s="32">
        <f t="array" aca="1" ref="AN48" ca="1">_xlfn.IFNA(SUM((AN$3&gt;='Gastos com Pessoal'!$E$7:$E$506)*(AN$3&lt;='Gastos com Pessoal'!$F$7:$F$506)*OFFSET('Encargos e Benefícios'!$D$5,1,MATCH($B48,'Encargos e Benefícios'!$E$5:$AB$5,0),500,1)),0)
+_xlfn.IFNA(SUM((AN$3&gt;='Gastos com Pessoal'!$E$513:$E$522)*(AN$3&lt;='Gastos com Pessoal'!$F$513:$F$522)*OFFSET('Encargos e Benefícios'!$D$511,1,MATCH($B48,'Encargos e Benefícios'!$E$511:$AB$511,0),10,1)),0)
+_xlfn.IFNA(SUM((AN$3&gt;='Gastos com Pessoal'!$E$7:$E$506)*(AN$3&lt;='Gastos com Pessoal'!$F$7:$F$506)*(IF('Gastos com Pessoal'!$G$7:$G$506&lt;=AN$3,1,0))*OFFSET('Gastos com Pessoal'!$H$6,1,MATCH(1&amp;$B48,'Gastos com Pessoal'!$I$532:$AJ$532&amp;'Gastos com Pessoal'!$I$6:$AJ$6,0),500,1)),0)
+_xlfn.IFNA(SUM((AN$3&gt;='Gastos com Pessoal'!$E$7:$E$506)*(AN$3&lt;='Gastos com Pessoal'!$F$7:$F$506)*(IF('Gastos com Pessoal'!$M$7:$M$506&lt;=AN$3,1,0))*OFFSET('Gastos com Pessoal'!$H$6,1,MATCH(2&amp;$B48,'Gastos com Pessoal'!$I$532:$AJ$532&amp;'Gastos com Pessoal'!$I$6:$AJ$6,0),500,1)),0)
+_xlfn.IFNA(SUM((AN$3&gt;='Gastos com Pessoal'!$E$7:$E$506)*(AN$3&lt;='Gastos com Pessoal'!$F$7:$F$506)*(IF('Gastos com Pessoal'!$S$7:$S$506&lt;=AN$3,1,0))*OFFSET('Gastos com Pessoal'!$H$6,1,MATCH(3&amp;$B48,'Gastos com Pessoal'!$I$532:$AJ$532&amp;'Gastos com Pessoal'!$I$6:$AJ$6,0),500,1)),0)
+_xlfn.IFNA(SUM((AN$3&gt;='Gastos com Pessoal'!$E$7:$E$506)*(AN$3&lt;='Gastos com Pessoal'!$F$7:$F$506)*(IF('Gastos com Pessoal'!$Y$7:$Y$506&lt;=AN$3,1,0))*OFFSET('Gastos com Pessoal'!$H$6,1,MATCH(4&amp;$B48,'Gastos com Pessoal'!$I$532:$AJ$532&amp;'Gastos com Pessoal'!$I$6:$AJ$6,0),500,1)),0)
+_xlfn.IFNA(SUM((AN$3&gt;='Gastos com Pessoal'!$E$7:$E$506)*(AN$3&lt;='Gastos com Pessoal'!$F$7:$F$506)*(IF('Gastos com Pessoal'!$AE$7:$AE$506&lt;=AN$3,1,0))*OFFSET('Gastos com Pessoal'!$H$6,1,MATCH(5&amp;$B48,'Gastos com Pessoal'!$I$532:$AJ$532&amp;'Gastos com Pessoal'!$I$6:$AJ$6,0),500,1)),0)
+_xlfn.IFNA(SUM((AN$3&gt;='Gastos com Pessoal'!$E$513:$E$522)*(AN$3&lt;='Gastos com Pessoal'!$F$513:$F$522)*(IF('Gastos com Pessoal'!$G$513:$G$522&lt;=AN$3,1,0))*OFFSET('Gastos com Pessoal'!$H$512,1,MATCH(1&amp;$B48,'Gastos com Pessoal'!$I$532:$AJ$532&amp;'Gastos com Pessoal'!$I$512:$AJ$512,0),10,1)),0)
+_xlfn.IFNA(SUM((AN$3&gt;='Gastos com Pessoal'!$E$513:$E$522)*(AN$3&lt;='Gastos com Pessoal'!$F$513:$F$522)*(IF('Gastos com Pessoal'!$M$513:$M$522&lt;=AN$3,1,0))*OFFSET('Gastos com Pessoal'!$H$512,1,MATCH(2&amp;$B48,'Gastos com Pessoal'!$I$532:$AJ$532&amp;'Gastos com Pessoal'!$I$512:$AJ$512,0),10,1)),0)
+_xlfn.IFNA(SUM((AN$3&gt;='Gastos com Pessoal'!$E$513:$E$522)*(AN$3&lt;='Gastos com Pessoal'!$F$513:$F$522)*(IF('Gastos com Pessoal'!$S$513:$S$522&lt;=AN$3,1,0))*OFFSET('Gastos com Pessoal'!$H$512,1,MATCH(3&amp;$B48,'Gastos com Pessoal'!$I$532:$AJ$532&amp;'Gastos com Pessoal'!$I$512:$AJ$512,0),10,1)),0)
+_xlfn.IFNA(SUM((AN$3&gt;='Gastos com Pessoal'!$E$513:$E$522)*(AN$3&lt;='Gastos com Pessoal'!$F$513:$F$522)*(IF('Gastos com Pessoal'!$Y$513:$Y$522&lt;=AN$3,1,0))*OFFSET('Gastos com Pessoal'!$H$512,1,MATCH(4&amp;$B48,'Gastos com Pessoal'!$I$532:$AJ$532&amp;'Gastos com Pessoal'!$I$512:$AJ$512,0),10,1)),0)
+_xlfn.IFNA(SUM((AN$3&gt;='Gastos com Pessoal'!$E$513:$E$522)*(AN$3&lt;='Gastos com Pessoal'!$F$513:$F$522)*(IF('Gastos com Pessoal'!$AE$513:$AE$522&lt;=AN$3,1,0))*OFFSET('Gastos com Pessoal'!$H$512,1,MATCH(5&amp;$B48,'Gastos com Pessoal'!$I$532:$AJ$532&amp;'Gastos com Pessoal'!$I$512:$AJ$512,0),10,1)),0)</f>
        <v>895</v>
      </c>
      <c r="AO48" s="32">
        <f t="array" aca="1" ref="AO48" ca="1">_xlfn.IFNA(SUM((AO$3&gt;='Gastos com Pessoal'!$E$7:$E$506)*(AO$3&lt;='Gastos com Pessoal'!$F$7:$F$506)*OFFSET('Encargos e Benefícios'!$D$5,1,MATCH($B48,'Encargos e Benefícios'!$E$5:$AB$5,0),500,1)),0)
+_xlfn.IFNA(SUM((AO$3&gt;='Gastos com Pessoal'!$E$513:$E$522)*(AO$3&lt;='Gastos com Pessoal'!$F$513:$F$522)*OFFSET('Encargos e Benefícios'!$D$511,1,MATCH($B48,'Encargos e Benefícios'!$E$511:$AB$511,0),10,1)),0)
+_xlfn.IFNA(SUM((AO$3&gt;='Gastos com Pessoal'!$E$7:$E$506)*(AO$3&lt;='Gastos com Pessoal'!$F$7:$F$506)*(IF('Gastos com Pessoal'!$G$7:$G$506&lt;=AO$3,1,0))*OFFSET('Gastos com Pessoal'!$H$6,1,MATCH(1&amp;$B48,'Gastos com Pessoal'!$I$532:$AJ$532&amp;'Gastos com Pessoal'!$I$6:$AJ$6,0),500,1)),0)
+_xlfn.IFNA(SUM((AO$3&gt;='Gastos com Pessoal'!$E$7:$E$506)*(AO$3&lt;='Gastos com Pessoal'!$F$7:$F$506)*(IF('Gastos com Pessoal'!$M$7:$M$506&lt;=AO$3,1,0))*OFFSET('Gastos com Pessoal'!$H$6,1,MATCH(2&amp;$B48,'Gastos com Pessoal'!$I$532:$AJ$532&amp;'Gastos com Pessoal'!$I$6:$AJ$6,0),500,1)),0)
+_xlfn.IFNA(SUM((AO$3&gt;='Gastos com Pessoal'!$E$7:$E$506)*(AO$3&lt;='Gastos com Pessoal'!$F$7:$F$506)*(IF('Gastos com Pessoal'!$S$7:$S$506&lt;=AO$3,1,0))*OFFSET('Gastos com Pessoal'!$H$6,1,MATCH(3&amp;$B48,'Gastos com Pessoal'!$I$532:$AJ$532&amp;'Gastos com Pessoal'!$I$6:$AJ$6,0),500,1)),0)
+_xlfn.IFNA(SUM((AO$3&gt;='Gastos com Pessoal'!$E$7:$E$506)*(AO$3&lt;='Gastos com Pessoal'!$F$7:$F$506)*(IF('Gastos com Pessoal'!$Y$7:$Y$506&lt;=AO$3,1,0))*OFFSET('Gastos com Pessoal'!$H$6,1,MATCH(4&amp;$B48,'Gastos com Pessoal'!$I$532:$AJ$532&amp;'Gastos com Pessoal'!$I$6:$AJ$6,0),500,1)),0)
+_xlfn.IFNA(SUM((AO$3&gt;='Gastos com Pessoal'!$E$7:$E$506)*(AO$3&lt;='Gastos com Pessoal'!$F$7:$F$506)*(IF('Gastos com Pessoal'!$AE$7:$AE$506&lt;=AO$3,1,0))*OFFSET('Gastos com Pessoal'!$H$6,1,MATCH(5&amp;$B48,'Gastos com Pessoal'!$I$532:$AJ$532&amp;'Gastos com Pessoal'!$I$6:$AJ$6,0),500,1)),0)
+_xlfn.IFNA(SUM((AO$3&gt;='Gastos com Pessoal'!$E$513:$E$522)*(AO$3&lt;='Gastos com Pessoal'!$F$513:$F$522)*(IF('Gastos com Pessoal'!$G$513:$G$522&lt;=AO$3,1,0))*OFFSET('Gastos com Pessoal'!$H$512,1,MATCH(1&amp;$B48,'Gastos com Pessoal'!$I$532:$AJ$532&amp;'Gastos com Pessoal'!$I$512:$AJ$512,0),10,1)),0)
+_xlfn.IFNA(SUM((AO$3&gt;='Gastos com Pessoal'!$E$513:$E$522)*(AO$3&lt;='Gastos com Pessoal'!$F$513:$F$522)*(IF('Gastos com Pessoal'!$M$513:$M$522&lt;=AO$3,1,0))*OFFSET('Gastos com Pessoal'!$H$512,1,MATCH(2&amp;$B48,'Gastos com Pessoal'!$I$532:$AJ$532&amp;'Gastos com Pessoal'!$I$512:$AJ$512,0),10,1)),0)
+_xlfn.IFNA(SUM((AO$3&gt;='Gastos com Pessoal'!$E$513:$E$522)*(AO$3&lt;='Gastos com Pessoal'!$F$513:$F$522)*(IF('Gastos com Pessoal'!$S$513:$S$522&lt;=AO$3,1,0))*OFFSET('Gastos com Pessoal'!$H$512,1,MATCH(3&amp;$B48,'Gastos com Pessoal'!$I$532:$AJ$532&amp;'Gastos com Pessoal'!$I$512:$AJ$512,0),10,1)),0)
+_xlfn.IFNA(SUM((AO$3&gt;='Gastos com Pessoal'!$E$513:$E$522)*(AO$3&lt;='Gastos com Pessoal'!$F$513:$F$522)*(IF('Gastos com Pessoal'!$Y$513:$Y$522&lt;=AO$3,1,0))*OFFSET('Gastos com Pessoal'!$H$512,1,MATCH(4&amp;$B48,'Gastos com Pessoal'!$I$532:$AJ$532&amp;'Gastos com Pessoal'!$I$512:$AJ$512,0),10,1)),0)
+_xlfn.IFNA(SUM((AO$3&gt;='Gastos com Pessoal'!$E$513:$E$522)*(AO$3&lt;='Gastos com Pessoal'!$F$513:$F$522)*(IF('Gastos com Pessoal'!$AE$513:$AE$522&lt;=AO$3,1,0))*OFFSET('Gastos com Pessoal'!$H$512,1,MATCH(5&amp;$B48,'Gastos com Pessoal'!$I$532:$AJ$532&amp;'Gastos com Pessoal'!$I$512:$AJ$512,0),10,1)),0)</f>
        <v>895</v>
      </c>
      <c r="AP48" s="32">
        <f t="array" aca="1" ref="AP48" ca="1">_xlfn.IFNA(SUM((AP$3&gt;='Gastos com Pessoal'!$E$7:$E$506)*(AP$3&lt;='Gastos com Pessoal'!$F$7:$F$506)*OFFSET('Encargos e Benefícios'!$D$5,1,MATCH($B48,'Encargos e Benefícios'!$E$5:$AB$5,0),500,1)),0)
+_xlfn.IFNA(SUM((AP$3&gt;='Gastos com Pessoal'!$E$513:$E$522)*(AP$3&lt;='Gastos com Pessoal'!$F$513:$F$522)*OFFSET('Encargos e Benefícios'!$D$511,1,MATCH($B48,'Encargos e Benefícios'!$E$511:$AB$511,0),10,1)),0)
+_xlfn.IFNA(SUM((AP$3&gt;='Gastos com Pessoal'!$E$7:$E$506)*(AP$3&lt;='Gastos com Pessoal'!$F$7:$F$506)*(IF('Gastos com Pessoal'!$G$7:$G$506&lt;=AP$3,1,0))*OFFSET('Gastos com Pessoal'!$H$6,1,MATCH(1&amp;$B48,'Gastos com Pessoal'!$I$532:$AJ$532&amp;'Gastos com Pessoal'!$I$6:$AJ$6,0),500,1)),0)
+_xlfn.IFNA(SUM((AP$3&gt;='Gastos com Pessoal'!$E$7:$E$506)*(AP$3&lt;='Gastos com Pessoal'!$F$7:$F$506)*(IF('Gastos com Pessoal'!$M$7:$M$506&lt;=AP$3,1,0))*OFFSET('Gastos com Pessoal'!$H$6,1,MATCH(2&amp;$B48,'Gastos com Pessoal'!$I$532:$AJ$532&amp;'Gastos com Pessoal'!$I$6:$AJ$6,0),500,1)),0)
+_xlfn.IFNA(SUM((AP$3&gt;='Gastos com Pessoal'!$E$7:$E$506)*(AP$3&lt;='Gastos com Pessoal'!$F$7:$F$506)*(IF('Gastos com Pessoal'!$S$7:$S$506&lt;=AP$3,1,0))*OFFSET('Gastos com Pessoal'!$H$6,1,MATCH(3&amp;$B48,'Gastos com Pessoal'!$I$532:$AJ$532&amp;'Gastos com Pessoal'!$I$6:$AJ$6,0),500,1)),0)
+_xlfn.IFNA(SUM((AP$3&gt;='Gastos com Pessoal'!$E$7:$E$506)*(AP$3&lt;='Gastos com Pessoal'!$F$7:$F$506)*(IF('Gastos com Pessoal'!$Y$7:$Y$506&lt;=AP$3,1,0))*OFFSET('Gastos com Pessoal'!$H$6,1,MATCH(4&amp;$B48,'Gastos com Pessoal'!$I$532:$AJ$532&amp;'Gastos com Pessoal'!$I$6:$AJ$6,0),500,1)),0)
+_xlfn.IFNA(SUM((AP$3&gt;='Gastos com Pessoal'!$E$7:$E$506)*(AP$3&lt;='Gastos com Pessoal'!$F$7:$F$506)*(IF('Gastos com Pessoal'!$AE$7:$AE$506&lt;=AP$3,1,0))*OFFSET('Gastos com Pessoal'!$H$6,1,MATCH(5&amp;$B48,'Gastos com Pessoal'!$I$532:$AJ$532&amp;'Gastos com Pessoal'!$I$6:$AJ$6,0),500,1)),0)
+_xlfn.IFNA(SUM((AP$3&gt;='Gastos com Pessoal'!$E$513:$E$522)*(AP$3&lt;='Gastos com Pessoal'!$F$513:$F$522)*(IF('Gastos com Pessoal'!$G$513:$G$522&lt;=AP$3,1,0))*OFFSET('Gastos com Pessoal'!$H$512,1,MATCH(1&amp;$B48,'Gastos com Pessoal'!$I$532:$AJ$532&amp;'Gastos com Pessoal'!$I$512:$AJ$512,0),10,1)),0)
+_xlfn.IFNA(SUM((AP$3&gt;='Gastos com Pessoal'!$E$513:$E$522)*(AP$3&lt;='Gastos com Pessoal'!$F$513:$F$522)*(IF('Gastos com Pessoal'!$M$513:$M$522&lt;=AP$3,1,0))*OFFSET('Gastos com Pessoal'!$H$512,1,MATCH(2&amp;$B48,'Gastos com Pessoal'!$I$532:$AJ$532&amp;'Gastos com Pessoal'!$I$512:$AJ$512,0),10,1)),0)
+_xlfn.IFNA(SUM((AP$3&gt;='Gastos com Pessoal'!$E$513:$E$522)*(AP$3&lt;='Gastos com Pessoal'!$F$513:$F$522)*(IF('Gastos com Pessoal'!$S$513:$S$522&lt;=AP$3,1,0))*OFFSET('Gastos com Pessoal'!$H$512,1,MATCH(3&amp;$B48,'Gastos com Pessoal'!$I$532:$AJ$532&amp;'Gastos com Pessoal'!$I$512:$AJ$512,0),10,1)),0)
+_xlfn.IFNA(SUM((AP$3&gt;='Gastos com Pessoal'!$E$513:$E$522)*(AP$3&lt;='Gastos com Pessoal'!$F$513:$F$522)*(IF('Gastos com Pessoal'!$Y$513:$Y$522&lt;=AP$3,1,0))*OFFSET('Gastos com Pessoal'!$H$512,1,MATCH(4&amp;$B48,'Gastos com Pessoal'!$I$532:$AJ$532&amp;'Gastos com Pessoal'!$I$512:$AJ$512,0),10,1)),0)
+_xlfn.IFNA(SUM((AP$3&gt;='Gastos com Pessoal'!$E$513:$E$522)*(AP$3&lt;='Gastos com Pessoal'!$F$513:$F$522)*(IF('Gastos com Pessoal'!$AE$513:$AE$522&lt;=AP$3,1,0))*OFFSET('Gastos com Pessoal'!$H$512,1,MATCH(5&amp;$B48,'Gastos com Pessoal'!$I$532:$AJ$532&amp;'Gastos com Pessoal'!$I$512:$AJ$512,0),10,1)),0)</f>
        <v>895</v>
      </c>
      <c r="AQ48" s="32">
        <f t="array" aca="1" ref="AQ48" ca="1">_xlfn.IFNA(SUM((AQ$3&gt;='Gastos com Pessoal'!$E$7:$E$506)*(AQ$3&lt;='Gastos com Pessoal'!$F$7:$F$506)*OFFSET('Encargos e Benefícios'!$D$5,1,MATCH($B48,'Encargos e Benefícios'!$E$5:$AB$5,0),500,1)),0)
+_xlfn.IFNA(SUM((AQ$3&gt;='Gastos com Pessoal'!$E$513:$E$522)*(AQ$3&lt;='Gastos com Pessoal'!$F$513:$F$522)*OFFSET('Encargos e Benefícios'!$D$511,1,MATCH($B48,'Encargos e Benefícios'!$E$511:$AB$511,0),10,1)),0)
+_xlfn.IFNA(SUM((AQ$3&gt;='Gastos com Pessoal'!$E$7:$E$506)*(AQ$3&lt;='Gastos com Pessoal'!$F$7:$F$506)*(IF('Gastos com Pessoal'!$G$7:$G$506&lt;=AQ$3,1,0))*OFFSET('Gastos com Pessoal'!$H$6,1,MATCH(1&amp;$B48,'Gastos com Pessoal'!$I$532:$AJ$532&amp;'Gastos com Pessoal'!$I$6:$AJ$6,0),500,1)),0)
+_xlfn.IFNA(SUM((AQ$3&gt;='Gastos com Pessoal'!$E$7:$E$506)*(AQ$3&lt;='Gastos com Pessoal'!$F$7:$F$506)*(IF('Gastos com Pessoal'!$M$7:$M$506&lt;=AQ$3,1,0))*OFFSET('Gastos com Pessoal'!$H$6,1,MATCH(2&amp;$B48,'Gastos com Pessoal'!$I$532:$AJ$532&amp;'Gastos com Pessoal'!$I$6:$AJ$6,0),500,1)),0)
+_xlfn.IFNA(SUM((AQ$3&gt;='Gastos com Pessoal'!$E$7:$E$506)*(AQ$3&lt;='Gastos com Pessoal'!$F$7:$F$506)*(IF('Gastos com Pessoal'!$S$7:$S$506&lt;=AQ$3,1,0))*OFFSET('Gastos com Pessoal'!$H$6,1,MATCH(3&amp;$B48,'Gastos com Pessoal'!$I$532:$AJ$532&amp;'Gastos com Pessoal'!$I$6:$AJ$6,0),500,1)),0)
+_xlfn.IFNA(SUM((AQ$3&gt;='Gastos com Pessoal'!$E$7:$E$506)*(AQ$3&lt;='Gastos com Pessoal'!$F$7:$F$506)*(IF('Gastos com Pessoal'!$Y$7:$Y$506&lt;=AQ$3,1,0))*OFFSET('Gastos com Pessoal'!$H$6,1,MATCH(4&amp;$B48,'Gastos com Pessoal'!$I$532:$AJ$532&amp;'Gastos com Pessoal'!$I$6:$AJ$6,0),500,1)),0)
+_xlfn.IFNA(SUM((AQ$3&gt;='Gastos com Pessoal'!$E$7:$E$506)*(AQ$3&lt;='Gastos com Pessoal'!$F$7:$F$506)*(IF('Gastos com Pessoal'!$AE$7:$AE$506&lt;=AQ$3,1,0))*OFFSET('Gastos com Pessoal'!$H$6,1,MATCH(5&amp;$B48,'Gastos com Pessoal'!$I$532:$AJ$532&amp;'Gastos com Pessoal'!$I$6:$AJ$6,0),500,1)),0)
+_xlfn.IFNA(SUM((AQ$3&gt;='Gastos com Pessoal'!$E$513:$E$522)*(AQ$3&lt;='Gastos com Pessoal'!$F$513:$F$522)*(IF('Gastos com Pessoal'!$G$513:$G$522&lt;=AQ$3,1,0))*OFFSET('Gastos com Pessoal'!$H$512,1,MATCH(1&amp;$B48,'Gastos com Pessoal'!$I$532:$AJ$532&amp;'Gastos com Pessoal'!$I$512:$AJ$512,0),10,1)),0)
+_xlfn.IFNA(SUM((AQ$3&gt;='Gastos com Pessoal'!$E$513:$E$522)*(AQ$3&lt;='Gastos com Pessoal'!$F$513:$F$522)*(IF('Gastos com Pessoal'!$M$513:$M$522&lt;=AQ$3,1,0))*OFFSET('Gastos com Pessoal'!$H$512,1,MATCH(2&amp;$B48,'Gastos com Pessoal'!$I$532:$AJ$532&amp;'Gastos com Pessoal'!$I$512:$AJ$512,0),10,1)),0)
+_xlfn.IFNA(SUM((AQ$3&gt;='Gastos com Pessoal'!$E$513:$E$522)*(AQ$3&lt;='Gastos com Pessoal'!$F$513:$F$522)*(IF('Gastos com Pessoal'!$S$513:$S$522&lt;=AQ$3,1,0))*OFFSET('Gastos com Pessoal'!$H$512,1,MATCH(3&amp;$B48,'Gastos com Pessoal'!$I$532:$AJ$532&amp;'Gastos com Pessoal'!$I$512:$AJ$512,0),10,1)),0)
+_xlfn.IFNA(SUM((AQ$3&gt;='Gastos com Pessoal'!$E$513:$E$522)*(AQ$3&lt;='Gastos com Pessoal'!$F$513:$F$522)*(IF('Gastos com Pessoal'!$Y$513:$Y$522&lt;=AQ$3,1,0))*OFFSET('Gastos com Pessoal'!$H$512,1,MATCH(4&amp;$B48,'Gastos com Pessoal'!$I$532:$AJ$532&amp;'Gastos com Pessoal'!$I$512:$AJ$512,0),10,1)),0)
+_xlfn.IFNA(SUM((AQ$3&gt;='Gastos com Pessoal'!$E$513:$E$522)*(AQ$3&lt;='Gastos com Pessoal'!$F$513:$F$522)*(IF('Gastos com Pessoal'!$AE$513:$AE$522&lt;=AQ$3,1,0))*OFFSET('Gastos com Pessoal'!$H$512,1,MATCH(5&amp;$B48,'Gastos com Pessoal'!$I$532:$AJ$532&amp;'Gastos com Pessoal'!$I$512:$AJ$512,0),10,1)),0)</f>
        <v>895</v>
      </c>
      <c r="AR48" s="32">
        <f t="array" aca="1" ref="AR48" ca="1">_xlfn.IFNA(SUM((AR$3&gt;='Gastos com Pessoal'!$E$7:$E$506)*(AR$3&lt;='Gastos com Pessoal'!$F$7:$F$506)*OFFSET('Encargos e Benefícios'!$D$5,1,MATCH($B48,'Encargos e Benefícios'!$E$5:$AB$5,0),500,1)),0)
+_xlfn.IFNA(SUM((AR$3&gt;='Gastos com Pessoal'!$E$513:$E$522)*(AR$3&lt;='Gastos com Pessoal'!$F$513:$F$522)*OFFSET('Encargos e Benefícios'!$D$511,1,MATCH($B48,'Encargos e Benefícios'!$E$511:$AB$511,0),10,1)),0)
+_xlfn.IFNA(SUM((AR$3&gt;='Gastos com Pessoal'!$E$7:$E$506)*(AR$3&lt;='Gastos com Pessoal'!$F$7:$F$506)*(IF('Gastos com Pessoal'!$G$7:$G$506&lt;=AR$3,1,0))*OFFSET('Gastos com Pessoal'!$H$6,1,MATCH(1&amp;$B48,'Gastos com Pessoal'!$I$532:$AJ$532&amp;'Gastos com Pessoal'!$I$6:$AJ$6,0),500,1)),0)
+_xlfn.IFNA(SUM((AR$3&gt;='Gastos com Pessoal'!$E$7:$E$506)*(AR$3&lt;='Gastos com Pessoal'!$F$7:$F$506)*(IF('Gastos com Pessoal'!$M$7:$M$506&lt;=AR$3,1,0))*OFFSET('Gastos com Pessoal'!$H$6,1,MATCH(2&amp;$B48,'Gastos com Pessoal'!$I$532:$AJ$532&amp;'Gastos com Pessoal'!$I$6:$AJ$6,0),500,1)),0)
+_xlfn.IFNA(SUM((AR$3&gt;='Gastos com Pessoal'!$E$7:$E$506)*(AR$3&lt;='Gastos com Pessoal'!$F$7:$F$506)*(IF('Gastos com Pessoal'!$S$7:$S$506&lt;=AR$3,1,0))*OFFSET('Gastos com Pessoal'!$H$6,1,MATCH(3&amp;$B48,'Gastos com Pessoal'!$I$532:$AJ$532&amp;'Gastos com Pessoal'!$I$6:$AJ$6,0),500,1)),0)
+_xlfn.IFNA(SUM((AR$3&gt;='Gastos com Pessoal'!$E$7:$E$506)*(AR$3&lt;='Gastos com Pessoal'!$F$7:$F$506)*(IF('Gastos com Pessoal'!$Y$7:$Y$506&lt;=AR$3,1,0))*OFFSET('Gastos com Pessoal'!$H$6,1,MATCH(4&amp;$B48,'Gastos com Pessoal'!$I$532:$AJ$532&amp;'Gastos com Pessoal'!$I$6:$AJ$6,0),500,1)),0)
+_xlfn.IFNA(SUM((AR$3&gt;='Gastos com Pessoal'!$E$7:$E$506)*(AR$3&lt;='Gastos com Pessoal'!$F$7:$F$506)*(IF('Gastos com Pessoal'!$AE$7:$AE$506&lt;=AR$3,1,0))*OFFSET('Gastos com Pessoal'!$H$6,1,MATCH(5&amp;$B48,'Gastos com Pessoal'!$I$532:$AJ$532&amp;'Gastos com Pessoal'!$I$6:$AJ$6,0),500,1)),0)
+_xlfn.IFNA(SUM((AR$3&gt;='Gastos com Pessoal'!$E$513:$E$522)*(AR$3&lt;='Gastos com Pessoal'!$F$513:$F$522)*(IF('Gastos com Pessoal'!$G$513:$G$522&lt;=AR$3,1,0))*OFFSET('Gastos com Pessoal'!$H$512,1,MATCH(1&amp;$B48,'Gastos com Pessoal'!$I$532:$AJ$532&amp;'Gastos com Pessoal'!$I$512:$AJ$512,0),10,1)),0)
+_xlfn.IFNA(SUM((AR$3&gt;='Gastos com Pessoal'!$E$513:$E$522)*(AR$3&lt;='Gastos com Pessoal'!$F$513:$F$522)*(IF('Gastos com Pessoal'!$M$513:$M$522&lt;=AR$3,1,0))*OFFSET('Gastos com Pessoal'!$H$512,1,MATCH(2&amp;$B48,'Gastos com Pessoal'!$I$532:$AJ$532&amp;'Gastos com Pessoal'!$I$512:$AJ$512,0),10,1)),0)
+_xlfn.IFNA(SUM((AR$3&gt;='Gastos com Pessoal'!$E$513:$E$522)*(AR$3&lt;='Gastos com Pessoal'!$F$513:$F$522)*(IF('Gastos com Pessoal'!$S$513:$S$522&lt;=AR$3,1,0))*OFFSET('Gastos com Pessoal'!$H$512,1,MATCH(3&amp;$B48,'Gastos com Pessoal'!$I$532:$AJ$532&amp;'Gastos com Pessoal'!$I$512:$AJ$512,0),10,1)),0)
+_xlfn.IFNA(SUM((AR$3&gt;='Gastos com Pessoal'!$E$513:$E$522)*(AR$3&lt;='Gastos com Pessoal'!$F$513:$F$522)*(IF('Gastos com Pessoal'!$Y$513:$Y$522&lt;=AR$3,1,0))*OFFSET('Gastos com Pessoal'!$H$512,1,MATCH(4&amp;$B48,'Gastos com Pessoal'!$I$532:$AJ$532&amp;'Gastos com Pessoal'!$I$512:$AJ$512,0),10,1)),0)
+_xlfn.IFNA(SUM((AR$3&gt;='Gastos com Pessoal'!$E$513:$E$522)*(AR$3&lt;='Gastos com Pessoal'!$F$513:$F$522)*(IF('Gastos com Pessoal'!$AE$513:$AE$522&lt;=AR$3,1,0))*OFFSET('Gastos com Pessoal'!$H$512,1,MATCH(5&amp;$B48,'Gastos com Pessoal'!$I$532:$AJ$532&amp;'Gastos com Pessoal'!$I$512:$AJ$512,0),10,1)),0)</f>
        <v>895</v>
      </c>
      <c r="AS48" s="32">
        <f t="array" aca="1" ref="AS48" ca="1">_xlfn.IFNA(SUM((AS$3&gt;='Gastos com Pessoal'!$E$7:$E$506)*(AS$3&lt;='Gastos com Pessoal'!$F$7:$F$506)*OFFSET('Encargos e Benefícios'!$D$5,1,MATCH($B48,'Encargos e Benefícios'!$E$5:$AB$5,0),500,1)),0)
+_xlfn.IFNA(SUM((AS$3&gt;='Gastos com Pessoal'!$E$513:$E$522)*(AS$3&lt;='Gastos com Pessoal'!$F$513:$F$522)*OFFSET('Encargos e Benefícios'!$D$511,1,MATCH($B48,'Encargos e Benefícios'!$E$511:$AB$511,0),10,1)),0)
+_xlfn.IFNA(SUM((AS$3&gt;='Gastos com Pessoal'!$E$7:$E$506)*(AS$3&lt;='Gastos com Pessoal'!$F$7:$F$506)*(IF('Gastos com Pessoal'!$G$7:$G$506&lt;=AS$3,1,0))*OFFSET('Gastos com Pessoal'!$H$6,1,MATCH(1&amp;$B48,'Gastos com Pessoal'!$I$532:$AJ$532&amp;'Gastos com Pessoal'!$I$6:$AJ$6,0),500,1)),0)
+_xlfn.IFNA(SUM((AS$3&gt;='Gastos com Pessoal'!$E$7:$E$506)*(AS$3&lt;='Gastos com Pessoal'!$F$7:$F$506)*(IF('Gastos com Pessoal'!$M$7:$M$506&lt;=AS$3,1,0))*OFFSET('Gastos com Pessoal'!$H$6,1,MATCH(2&amp;$B48,'Gastos com Pessoal'!$I$532:$AJ$532&amp;'Gastos com Pessoal'!$I$6:$AJ$6,0),500,1)),0)
+_xlfn.IFNA(SUM((AS$3&gt;='Gastos com Pessoal'!$E$7:$E$506)*(AS$3&lt;='Gastos com Pessoal'!$F$7:$F$506)*(IF('Gastos com Pessoal'!$S$7:$S$506&lt;=AS$3,1,0))*OFFSET('Gastos com Pessoal'!$H$6,1,MATCH(3&amp;$B48,'Gastos com Pessoal'!$I$532:$AJ$532&amp;'Gastos com Pessoal'!$I$6:$AJ$6,0),500,1)),0)
+_xlfn.IFNA(SUM((AS$3&gt;='Gastos com Pessoal'!$E$7:$E$506)*(AS$3&lt;='Gastos com Pessoal'!$F$7:$F$506)*(IF('Gastos com Pessoal'!$Y$7:$Y$506&lt;=AS$3,1,0))*OFFSET('Gastos com Pessoal'!$H$6,1,MATCH(4&amp;$B48,'Gastos com Pessoal'!$I$532:$AJ$532&amp;'Gastos com Pessoal'!$I$6:$AJ$6,0),500,1)),0)
+_xlfn.IFNA(SUM((AS$3&gt;='Gastos com Pessoal'!$E$7:$E$506)*(AS$3&lt;='Gastos com Pessoal'!$F$7:$F$506)*(IF('Gastos com Pessoal'!$AE$7:$AE$506&lt;=AS$3,1,0))*OFFSET('Gastos com Pessoal'!$H$6,1,MATCH(5&amp;$B48,'Gastos com Pessoal'!$I$532:$AJ$532&amp;'Gastos com Pessoal'!$I$6:$AJ$6,0),500,1)),0)
+_xlfn.IFNA(SUM((AS$3&gt;='Gastos com Pessoal'!$E$513:$E$522)*(AS$3&lt;='Gastos com Pessoal'!$F$513:$F$522)*(IF('Gastos com Pessoal'!$G$513:$G$522&lt;=AS$3,1,0))*OFFSET('Gastos com Pessoal'!$H$512,1,MATCH(1&amp;$B48,'Gastos com Pessoal'!$I$532:$AJ$532&amp;'Gastos com Pessoal'!$I$512:$AJ$512,0),10,1)),0)
+_xlfn.IFNA(SUM((AS$3&gt;='Gastos com Pessoal'!$E$513:$E$522)*(AS$3&lt;='Gastos com Pessoal'!$F$513:$F$522)*(IF('Gastos com Pessoal'!$M$513:$M$522&lt;=AS$3,1,0))*OFFSET('Gastos com Pessoal'!$H$512,1,MATCH(2&amp;$B48,'Gastos com Pessoal'!$I$532:$AJ$532&amp;'Gastos com Pessoal'!$I$512:$AJ$512,0),10,1)),0)
+_xlfn.IFNA(SUM((AS$3&gt;='Gastos com Pessoal'!$E$513:$E$522)*(AS$3&lt;='Gastos com Pessoal'!$F$513:$F$522)*(IF('Gastos com Pessoal'!$S$513:$S$522&lt;=AS$3,1,0))*OFFSET('Gastos com Pessoal'!$H$512,1,MATCH(3&amp;$B48,'Gastos com Pessoal'!$I$532:$AJ$532&amp;'Gastos com Pessoal'!$I$512:$AJ$512,0),10,1)),0)
+_xlfn.IFNA(SUM((AS$3&gt;='Gastos com Pessoal'!$E$513:$E$522)*(AS$3&lt;='Gastos com Pessoal'!$F$513:$F$522)*(IF('Gastos com Pessoal'!$Y$513:$Y$522&lt;=AS$3,1,0))*OFFSET('Gastos com Pessoal'!$H$512,1,MATCH(4&amp;$B48,'Gastos com Pessoal'!$I$532:$AJ$532&amp;'Gastos com Pessoal'!$I$512:$AJ$512,0),10,1)),0)
+_xlfn.IFNA(SUM((AS$3&gt;='Gastos com Pessoal'!$E$513:$E$522)*(AS$3&lt;='Gastos com Pessoal'!$F$513:$F$522)*(IF('Gastos com Pessoal'!$AE$513:$AE$522&lt;=AS$3,1,0))*OFFSET('Gastos com Pessoal'!$H$512,1,MATCH(5&amp;$B48,'Gastos com Pessoal'!$I$532:$AJ$532&amp;'Gastos com Pessoal'!$I$512:$AJ$512,0),10,1)),0)</f>
        <v>895</v>
      </c>
      <c r="AT48" s="32">
        <f t="array" aca="1" ref="AT48" ca="1">_xlfn.IFNA(SUM((AT$3&gt;='Gastos com Pessoal'!$E$7:$E$506)*(AT$3&lt;='Gastos com Pessoal'!$F$7:$F$506)*OFFSET('Encargos e Benefícios'!$D$5,1,MATCH($B48,'Encargos e Benefícios'!$E$5:$AB$5,0),500,1)),0)
+_xlfn.IFNA(SUM((AT$3&gt;='Gastos com Pessoal'!$E$513:$E$522)*(AT$3&lt;='Gastos com Pessoal'!$F$513:$F$522)*OFFSET('Encargos e Benefícios'!$D$511,1,MATCH($B48,'Encargos e Benefícios'!$E$511:$AB$511,0),10,1)),0)
+_xlfn.IFNA(SUM((AT$3&gt;='Gastos com Pessoal'!$E$7:$E$506)*(AT$3&lt;='Gastos com Pessoal'!$F$7:$F$506)*(IF('Gastos com Pessoal'!$G$7:$G$506&lt;=AT$3,1,0))*OFFSET('Gastos com Pessoal'!$H$6,1,MATCH(1&amp;$B48,'Gastos com Pessoal'!$I$532:$AJ$532&amp;'Gastos com Pessoal'!$I$6:$AJ$6,0),500,1)),0)
+_xlfn.IFNA(SUM((AT$3&gt;='Gastos com Pessoal'!$E$7:$E$506)*(AT$3&lt;='Gastos com Pessoal'!$F$7:$F$506)*(IF('Gastos com Pessoal'!$M$7:$M$506&lt;=AT$3,1,0))*OFFSET('Gastos com Pessoal'!$H$6,1,MATCH(2&amp;$B48,'Gastos com Pessoal'!$I$532:$AJ$532&amp;'Gastos com Pessoal'!$I$6:$AJ$6,0),500,1)),0)
+_xlfn.IFNA(SUM((AT$3&gt;='Gastos com Pessoal'!$E$7:$E$506)*(AT$3&lt;='Gastos com Pessoal'!$F$7:$F$506)*(IF('Gastos com Pessoal'!$S$7:$S$506&lt;=AT$3,1,0))*OFFSET('Gastos com Pessoal'!$H$6,1,MATCH(3&amp;$B48,'Gastos com Pessoal'!$I$532:$AJ$532&amp;'Gastos com Pessoal'!$I$6:$AJ$6,0),500,1)),0)
+_xlfn.IFNA(SUM((AT$3&gt;='Gastos com Pessoal'!$E$7:$E$506)*(AT$3&lt;='Gastos com Pessoal'!$F$7:$F$506)*(IF('Gastos com Pessoal'!$Y$7:$Y$506&lt;=AT$3,1,0))*OFFSET('Gastos com Pessoal'!$H$6,1,MATCH(4&amp;$B48,'Gastos com Pessoal'!$I$532:$AJ$532&amp;'Gastos com Pessoal'!$I$6:$AJ$6,0),500,1)),0)
+_xlfn.IFNA(SUM((AT$3&gt;='Gastos com Pessoal'!$E$7:$E$506)*(AT$3&lt;='Gastos com Pessoal'!$F$7:$F$506)*(IF('Gastos com Pessoal'!$AE$7:$AE$506&lt;=AT$3,1,0))*OFFSET('Gastos com Pessoal'!$H$6,1,MATCH(5&amp;$B48,'Gastos com Pessoal'!$I$532:$AJ$532&amp;'Gastos com Pessoal'!$I$6:$AJ$6,0),500,1)),0)
+_xlfn.IFNA(SUM((AT$3&gt;='Gastos com Pessoal'!$E$513:$E$522)*(AT$3&lt;='Gastos com Pessoal'!$F$513:$F$522)*(IF('Gastos com Pessoal'!$G$513:$G$522&lt;=AT$3,1,0))*OFFSET('Gastos com Pessoal'!$H$512,1,MATCH(1&amp;$B48,'Gastos com Pessoal'!$I$532:$AJ$532&amp;'Gastos com Pessoal'!$I$512:$AJ$512,0),10,1)),0)
+_xlfn.IFNA(SUM((AT$3&gt;='Gastos com Pessoal'!$E$513:$E$522)*(AT$3&lt;='Gastos com Pessoal'!$F$513:$F$522)*(IF('Gastos com Pessoal'!$M$513:$M$522&lt;=AT$3,1,0))*OFFSET('Gastos com Pessoal'!$H$512,1,MATCH(2&amp;$B48,'Gastos com Pessoal'!$I$532:$AJ$532&amp;'Gastos com Pessoal'!$I$512:$AJ$512,0),10,1)),0)
+_xlfn.IFNA(SUM((AT$3&gt;='Gastos com Pessoal'!$E$513:$E$522)*(AT$3&lt;='Gastos com Pessoal'!$F$513:$F$522)*(IF('Gastos com Pessoal'!$S$513:$S$522&lt;=AT$3,1,0))*OFFSET('Gastos com Pessoal'!$H$512,1,MATCH(3&amp;$B48,'Gastos com Pessoal'!$I$532:$AJ$532&amp;'Gastos com Pessoal'!$I$512:$AJ$512,0),10,1)),0)
+_xlfn.IFNA(SUM((AT$3&gt;='Gastos com Pessoal'!$E$513:$E$522)*(AT$3&lt;='Gastos com Pessoal'!$F$513:$F$522)*(IF('Gastos com Pessoal'!$Y$513:$Y$522&lt;=AT$3,1,0))*OFFSET('Gastos com Pessoal'!$H$512,1,MATCH(4&amp;$B48,'Gastos com Pessoal'!$I$532:$AJ$532&amp;'Gastos com Pessoal'!$I$512:$AJ$512,0),10,1)),0)
+_xlfn.IFNA(SUM((AT$3&gt;='Gastos com Pessoal'!$E$513:$E$522)*(AT$3&lt;='Gastos com Pessoal'!$F$513:$F$522)*(IF('Gastos com Pessoal'!$AE$513:$AE$522&lt;=AT$3,1,0))*OFFSET('Gastos com Pessoal'!$H$512,1,MATCH(5&amp;$B48,'Gastos com Pessoal'!$I$532:$AJ$532&amp;'Gastos com Pessoal'!$I$512:$AJ$512,0),10,1)),0)</f>
        <v>895</v>
      </c>
      <c r="AU48" s="32">
        <f t="array" aca="1" ref="AU48" ca="1">_xlfn.IFNA(SUM((AU$3&gt;='Gastos com Pessoal'!$E$7:$E$506)*(AU$3&lt;='Gastos com Pessoal'!$F$7:$F$506)*OFFSET('Encargos e Benefícios'!$D$5,1,MATCH($B48,'Encargos e Benefícios'!$E$5:$AB$5,0),500,1)),0)
+_xlfn.IFNA(SUM((AU$3&gt;='Gastos com Pessoal'!$E$513:$E$522)*(AU$3&lt;='Gastos com Pessoal'!$F$513:$F$522)*OFFSET('Encargos e Benefícios'!$D$511,1,MATCH($B48,'Encargos e Benefícios'!$E$511:$AB$511,0),10,1)),0)
+_xlfn.IFNA(SUM((AU$3&gt;='Gastos com Pessoal'!$E$7:$E$506)*(AU$3&lt;='Gastos com Pessoal'!$F$7:$F$506)*(IF('Gastos com Pessoal'!$G$7:$G$506&lt;=AU$3,1,0))*OFFSET('Gastos com Pessoal'!$H$6,1,MATCH(1&amp;$B48,'Gastos com Pessoal'!$I$532:$AJ$532&amp;'Gastos com Pessoal'!$I$6:$AJ$6,0),500,1)),0)
+_xlfn.IFNA(SUM((AU$3&gt;='Gastos com Pessoal'!$E$7:$E$506)*(AU$3&lt;='Gastos com Pessoal'!$F$7:$F$506)*(IF('Gastos com Pessoal'!$M$7:$M$506&lt;=AU$3,1,0))*OFFSET('Gastos com Pessoal'!$H$6,1,MATCH(2&amp;$B48,'Gastos com Pessoal'!$I$532:$AJ$532&amp;'Gastos com Pessoal'!$I$6:$AJ$6,0),500,1)),0)
+_xlfn.IFNA(SUM((AU$3&gt;='Gastos com Pessoal'!$E$7:$E$506)*(AU$3&lt;='Gastos com Pessoal'!$F$7:$F$506)*(IF('Gastos com Pessoal'!$S$7:$S$506&lt;=AU$3,1,0))*OFFSET('Gastos com Pessoal'!$H$6,1,MATCH(3&amp;$B48,'Gastos com Pessoal'!$I$532:$AJ$532&amp;'Gastos com Pessoal'!$I$6:$AJ$6,0),500,1)),0)
+_xlfn.IFNA(SUM((AU$3&gt;='Gastos com Pessoal'!$E$7:$E$506)*(AU$3&lt;='Gastos com Pessoal'!$F$7:$F$506)*(IF('Gastos com Pessoal'!$Y$7:$Y$506&lt;=AU$3,1,0))*OFFSET('Gastos com Pessoal'!$H$6,1,MATCH(4&amp;$B48,'Gastos com Pessoal'!$I$532:$AJ$532&amp;'Gastos com Pessoal'!$I$6:$AJ$6,0),500,1)),0)
+_xlfn.IFNA(SUM((AU$3&gt;='Gastos com Pessoal'!$E$7:$E$506)*(AU$3&lt;='Gastos com Pessoal'!$F$7:$F$506)*(IF('Gastos com Pessoal'!$AE$7:$AE$506&lt;=AU$3,1,0))*OFFSET('Gastos com Pessoal'!$H$6,1,MATCH(5&amp;$B48,'Gastos com Pessoal'!$I$532:$AJ$532&amp;'Gastos com Pessoal'!$I$6:$AJ$6,0),500,1)),0)
+_xlfn.IFNA(SUM((AU$3&gt;='Gastos com Pessoal'!$E$513:$E$522)*(AU$3&lt;='Gastos com Pessoal'!$F$513:$F$522)*(IF('Gastos com Pessoal'!$G$513:$G$522&lt;=AU$3,1,0))*OFFSET('Gastos com Pessoal'!$H$512,1,MATCH(1&amp;$B48,'Gastos com Pessoal'!$I$532:$AJ$532&amp;'Gastos com Pessoal'!$I$512:$AJ$512,0),10,1)),0)
+_xlfn.IFNA(SUM((AU$3&gt;='Gastos com Pessoal'!$E$513:$E$522)*(AU$3&lt;='Gastos com Pessoal'!$F$513:$F$522)*(IF('Gastos com Pessoal'!$M$513:$M$522&lt;=AU$3,1,0))*OFFSET('Gastos com Pessoal'!$H$512,1,MATCH(2&amp;$B48,'Gastos com Pessoal'!$I$532:$AJ$532&amp;'Gastos com Pessoal'!$I$512:$AJ$512,0),10,1)),0)
+_xlfn.IFNA(SUM((AU$3&gt;='Gastos com Pessoal'!$E$513:$E$522)*(AU$3&lt;='Gastos com Pessoal'!$F$513:$F$522)*(IF('Gastos com Pessoal'!$S$513:$S$522&lt;=AU$3,1,0))*OFFSET('Gastos com Pessoal'!$H$512,1,MATCH(3&amp;$B48,'Gastos com Pessoal'!$I$532:$AJ$532&amp;'Gastos com Pessoal'!$I$512:$AJ$512,0),10,1)),0)
+_xlfn.IFNA(SUM((AU$3&gt;='Gastos com Pessoal'!$E$513:$E$522)*(AU$3&lt;='Gastos com Pessoal'!$F$513:$F$522)*(IF('Gastos com Pessoal'!$Y$513:$Y$522&lt;=AU$3,1,0))*OFFSET('Gastos com Pessoal'!$H$512,1,MATCH(4&amp;$B48,'Gastos com Pessoal'!$I$532:$AJ$532&amp;'Gastos com Pessoal'!$I$512:$AJ$512,0),10,1)),0)
+_xlfn.IFNA(SUM((AU$3&gt;='Gastos com Pessoal'!$E$513:$E$522)*(AU$3&lt;='Gastos com Pessoal'!$F$513:$F$522)*(IF('Gastos com Pessoal'!$AE$513:$AE$522&lt;=AU$3,1,0))*OFFSET('Gastos com Pessoal'!$H$512,1,MATCH(5&amp;$B48,'Gastos com Pessoal'!$I$532:$AJ$532&amp;'Gastos com Pessoal'!$I$512:$AJ$512,0),10,1)),0)</f>
        <v>895</v>
      </c>
      <c r="AV48" s="32">
        <f t="array" aca="1" ref="AV48" ca="1">_xlfn.IFNA(SUM((AV$3&gt;='Gastos com Pessoal'!$E$7:$E$506)*(AV$3&lt;='Gastos com Pessoal'!$F$7:$F$506)*OFFSET('Encargos e Benefícios'!$D$5,1,MATCH($B48,'Encargos e Benefícios'!$E$5:$AB$5,0),500,1)),0)
+_xlfn.IFNA(SUM((AV$3&gt;='Gastos com Pessoal'!$E$513:$E$522)*(AV$3&lt;='Gastos com Pessoal'!$F$513:$F$522)*OFFSET('Encargos e Benefícios'!$D$511,1,MATCH($B48,'Encargos e Benefícios'!$E$511:$AB$511,0),10,1)),0)
+_xlfn.IFNA(SUM((AV$3&gt;='Gastos com Pessoal'!$E$7:$E$506)*(AV$3&lt;='Gastos com Pessoal'!$F$7:$F$506)*(IF('Gastos com Pessoal'!$G$7:$G$506&lt;=AV$3,1,0))*OFFSET('Gastos com Pessoal'!$H$6,1,MATCH(1&amp;$B48,'Gastos com Pessoal'!$I$532:$AJ$532&amp;'Gastos com Pessoal'!$I$6:$AJ$6,0),500,1)),0)
+_xlfn.IFNA(SUM((AV$3&gt;='Gastos com Pessoal'!$E$7:$E$506)*(AV$3&lt;='Gastos com Pessoal'!$F$7:$F$506)*(IF('Gastos com Pessoal'!$M$7:$M$506&lt;=AV$3,1,0))*OFFSET('Gastos com Pessoal'!$H$6,1,MATCH(2&amp;$B48,'Gastos com Pessoal'!$I$532:$AJ$532&amp;'Gastos com Pessoal'!$I$6:$AJ$6,0),500,1)),0)
+_xlfn.IFNA(SUM((AV$3&gt;='Gastos com Pessoal'!$E$7:$E$506)*(AV$3&lt;='Gastos com Pessoal'!$F$7:$F$506)*(IF('Gastos com Pessoal'!$S$7:$S$506&lt;=AV$3,1,0))*OFFSET('Gastos com Pessoal'!$H$6,1,MATCH(3&amp;$B48,'Gastos com Pessoal'!$I$532:$AJ$532&amp;'Gastos com Pessoal'!$I$6:$AJ$6,0),500,1)),0)
+_xlfn.IFNA(SUM((AV$3&gt;='Gastos com Pessoal'!$E$7:$E$506)*(AV$3&lt;='Gastos com Pessoal'!$F$7:$F$506)*(IF('Gastos com Pessoal'!$Y$7:$Y$506&lt;=AV$3,1,0))*OFFSET('Gastos com Pessoal'!$H$6,1,MATCH(4&amp;$B48,'Gastos com Pessoal'!$I$532:$AJ$532&amp;'Gastos com Pessoal'!$I$6:$AJ$6,0),500,1)),0)
+_xlfn.IFNA(SUM((AV$3&gt;='Gastos com Pessoal'!$E$7:$E$506)*(AV$3&lt;='Gastos com Pessoal'!$F$7:$F$506)*(IF('Gastos com Pessoal'!$AE$7:$AE$506&lt;=AV$3,1,0))*OFFSET('Gastos com Pessoal'!$H$6,1,MATCH(5&amp;$B48,'Gastos com Pessoal'!$I$532:$AJ$532&amp;'Gastos com Pessoal'!$I$6:$AJ$6,0),500,1)),0)
+_xlfn.IFNA(SUM((AV$3&gt;='Gastos com Pessoal'!$E$513:$E$522)*(AV$3&lt;='Gastos com Pessoal'!$F$513:$F$522)*(IF('Gastos com Pessoal'!$G$513:$G$522&lt;=AV$3,1,0))*OFFSET('Gastos com Pessoal'!$H$512,1,MATCH(1&amp;$B48,'Gastos com Pessoal'!$I$532:$AJ$532&amp;'Gastos com Pessoal'!$I$512:$AJ$512,0),10,1)),0)
+_xlfn.IFNA(SUM((AV$3&gt;='Gastos com Pessoal'!$E$513:$E$522)*(AV$3&lt;='Gastos com Pessoal'!$F$513:$F$522)*(IF('Gastos com Pessoal'!$M$513:$M$522&lt;=AV$3,1,0))*OFFSET('Gastos com Pessoal'!$H$512,1,MATCH(2&amp;$B48,'Gastos com Pessoal'!$I$532:$AJ$532&amp;'Gastos com Pessoal'!$I$512:$AJ$512,0),10,1)),0)
+_xlfn.IFNA(SUM((AV$3&gt;='Gastos com Pessoal'!$E$513:$E$522)*(AV$3&lt;='Gastos com Pessoal'!$F$513:$F$522)*(IF('Gastos com Pessoal'!$S$513:$S$522&lt;=AV$3,1,0))*OFFSET('Gastos com Pessoal'!$H$512,1,MATCH(3&amp;$B48,'Gastos com Pessoal'!$I$532:$AJ$532&amp;'Gastos com Pessoal'!$I$512:$AJ$512,0),10,1)),0)
+_xlfn.IFNA(SUM((AV$3&gt;='Gastos com Pessoal'!$E$513:$E$522)*(AV$3&lt;='Gastos com Pessoal'!$F$513:$F$522)*(IF('Gastos com Pessoal'!$Y$513:$Y$522&lt;=AV$3,1,0))*OFFSET('Gastos com Pessoal'!$H$512,1,MATCH(4&amp;$B48,'Gastos com Pessoal'!$I$532:$AJ$532&amp;'Gastos com Pessoal'!$I$512:$AJ$512,0),10,1)),0)
+_xlfn.IFNA(SUM((AV$3&gt;='Gastos com Pessoal'!$E$513:$E$522)*(AV$3&lt;='Gastos com Pessoal'!$F$513:$F$522)*(IF('Gastos com Pessoal'!$AE$513:$AE$522&lt;=AV$3,1,0))*OFFSET('Gastos com Pessoal'!$H$512,1,MATCH(5&amp;$B48,'Gastos com Pessoal'!$I$532:$AJ$532&amp;'Gastos com Pessoal'!$I$512:$AJ$512,0),10,1)),0)</f>
        <v>895</v>
      </c>
      <c r="AW48" s="32">
        <f t="array" aca="1" ref="AW48" ca="1">_xlfn.IFNA(SUM((AW$3&gt;='Gastos com Pessoal'!$E$7:$E$506)*(AW$3&lt;='Gastos com Pessoal'!$F$7:$F$506)*OFFSET('Encargos e Benefícios'!$D$5,1,MATCH($B48,'Encargos e Benefícios'!$E$5:$AB$5,0),500,1)),0)
+_xlfn.IFNA(SUM((AW$3&gt;='Gastos com Pessoal'!$E$513:$E$522)*(AW$3&lt;='Gastos com Pessoal'!$F$513:$F$522)*OFFSET('Encargos e Benefícios'!$D$511,1,MATCH($B48,'Encargos e Benefícios'!$E$511:$AB$511,0),10,1)),0)
+_xlfn.IFNA(SUM((AW$3&gt;='Gastos com Pessoal'!$E$7:$E$506)*(AW$3&lt;='Gastos com Pessoal'!$F$7:$F$506)*(IF('Gastos com Pessoal'!$G$7:$G$506&lt;=AW$3,1,0))*OFFSET('Gastos com Pessoal'!$H$6,1,MATCH(1&amp;$B48,'Gastos com Pessoal'!$I$532:$AJ$532&amp;'Gastos com Pessoal'!$I$6:$AJ$6,0),500,1)),0)
+_xlfn.IFNA(SUM((AW$3&gt;='Gastos com Pessoal'!$E$7:$E$506)*(AW$3&lt;='Gastos com Pessoal'!$F$7:$F$506)*(IF('Gastos com Pessoal'!$M$7:$M$506&lt;=AW$3,1,0))*OFFSET('Gastos com Pessoal'!$H$6,1,MATCH(2&amp;$B48,'Gastos com Pessoal'!$I$532:$AJ$532&amp;'Gastos com Pessoal'!$I$6:$AJ$6,0),500,1)),0)
+_xlfn.IFNA(SUM((AW$3&gt;='Gastos com Pessoal'!$E$7:$E$506)*(AW$3&lt;='Gastos com Pessoal'!$F$7:$F$506)*(IF('Gastos com Pessoal'!$S$7:$S$506&lt;=AW$3,1,0))*OFFSET('Gastos com Pessoal'!$H$6,1,MATCH(3&amp;$B48,'Gastos com Pessoal'!$I$532:$AJ$532&amp;'Gastos com Pessoal'!$I$6:$AJ$6,0),500,1)),0)
+_xlfn.IFNA(SUM((AW$3&gt;='Gastos com Pessoal'!$E$7:$E$506)*(AW$3&lt;='Gastos com Pessoal'!$F$7:$F$506)*(IF('Gastos com Pessoal'!$Y$7:$Y$506&lt;=AW$3,1,0))*OFFSET('Gastos com Pessoal'!$H$6,1,MATCH(4&amp;$B48,'Gastos com Pessoal'!$I$532:$AJ$532&amp;'Gastos com Pessoal'!$I$6:$AJ$6,0),500,1)),0)
+_xlfn.IFNA(SUM((AW$3&gt;='Gastos com Pessoal'!$E$7:$E$506)*(AW$3&lt;='Gastos com Pessoal'!$F$7:$F$506)*(IF('Gastos com Pessoal'!$AE$7:$AE$506&lt;=AW$3,1,0))*OFFSET('Gastos com Pessoal'!$H$6,1,MATCH(5&amp;$B48,'Gastos com Pessoal'!$I$532:$AJ$532&amp;'Gastos com Pessoal'!$I$6:$AJ$6,0),500,1)),0)
+_xlfn.IFNA(SUM((AW$3&gt;='Gastos com Pessoal'!$E$513:$E$522)*(AW$3&lt;='Gastos com Pessoal'!$F$513:$F$522)*(IF('Gastos com Pessoal'!$G$513:$G$522&lt;=AW$3,1,0))*OFFSET('Gastos com Pessoal'!$H$512,1,MATCH(1&amp;$B48,'Gastos com Pessoal'!$I$532:$AJ$532&amp;'Gastos com Pessoal'!$I$512:$AJ$512,0),10,1)),0)
+_xlfn.IFNA(SUM((AW$3&gt;='Gastos com Pessoal'!$E$513:$E$522)*(AW$3&lt;='Gastos com Pessoal'!$F$513:$F$522)*(IF('Gastos com Pessoal'!$M$513:$M$522&lt;=AW$3,1,0))*OFFSET('Gastos com Pessoal'!$H$512,1,MATCH(2&amp;$B48,'Gastos com Pessoal'!$I$532:$AJ$532&amp;'Gastos com Pessoal'!$I$512:$AJ$512,0),10,1)),0)
+_xlfn.IFNA(SUM((AW$3&gt;='Gastos com Pessoal'!$E$513:$E$522)*(AW$3&lt;='Gastos com Pessoal'!$F$513:$F$522)*(IF('Gastos com Pessoal'!$S$513:$S$522&lt;=AW$3,1,0))*OFFSET('Gastos com Pessoal'!$H$512,1,MATCH(3&amp;$B48,'Gastos com Pessoal'!$I$532:$AJ$532&amp;'Gastos com Pessoal'!$I$512:$AJ$512,0),10,1)),0)
+_xlfn.IFNA(SUM((AW$3&gt;='Gastos com Pessoal'!$E$513:$E$522)*(AW$3&lt;='Gastos com Pessoal'!$F$513:$F$522)*(IF('Gastos com Pessoal'!$Y$513:$Y$522&lt;=AW$3,1,0))*OFFSET('Gastos com Pessoal'!$H$512,1,MATCH(4&amp;$B48,'Gastos com Pessoal'!$I$532:$AJ$532&amp;'Gastos com Pessoal'!$I$512:$AJ$512,0),10,1)),0)
+_xlfn.IFNA(SUM((AW$3&gt;='Gastos com Pessoal'!$E$513:$E$522)*(AW$3&lt;='Gastos com Pessoal'!$F$513:$F$522)*(IF('Gastos com Pessoal'!$AE$513:$AE$522&lt;=AW$3,1,0))*OFFSET('Gastos com Pessoal'!$H$512,1,MATCH(5&amp;$B48,'Gastos com Pessoal'!$I$532:$AJ$532&amp;'Gastos com Pessoal'!$I$512:$AJ$512,0),10,1)),0)</f>
        <v>895</v>
      </c>
      <c r="AX48" s="32">
        <f t="array" aca="1" ref="AX48" ca="1">_xlfn.IFNA(SUM((AX$3&gt;='Gastos com Pessoal'!$E$7:$E$506)*(AX$3&lt;='Gastos com Pessoal'!$F$7:$F$506)*OFFSET('Encargos e Benefícios'!$D$5,1,MATCH($B48,'Encargos e Benefícios'!$E$5:$AB$5,0),500,1)),0)
+_xlfn.IFNA(SUM((AX$3&gt;='Gastos com Pessoal'!$E$513:$E$522)*(AX$3&lt;='Gastos com Pessoal'!$F$513:$F$522)*OFFSET('Encargos e Benefícios'!$D$511,1,MATCH($B48,'Encargos e Benefícios'!$E$511:$AB$511,0),10,1)),0)
+_xlfn.IFNA(SUM((AX$3&gt;='Gastos com Pessoal'!$E$7:$E$506)*(AX$3&lt;='Gastos com Pessoal'!$F$7:$F$506)*(IF('Gastos com Pessoal'!$G$7:$G$506&lt;=AX$3,1,0))*OFFSET('Gastos com Pessoal'!$H$6,1,MATCH(1&amp;$B48,'Gastos com Pessoal'!$I$532:$AJ$532&amp;'Gastos com Pessoal'!$I$6:$AJ$6,0),500,1)),0)
+_xlfn.IFNA(SUM((AX$3&gt;='Gastos com Pessoal'!$E$7:$E$506)*(AX$3&lt;='Gastos com Pessoal'!$F$7:$F$506)*(IF('Gastos com Pessoal'!$M$7:$M$506&lt;=AX$3,1,0))*OFFSET('Gastos com Pessoal'!$H$6,1,MATCH(2&amp;$B48,'Gastos com Pessoal'!$I$532:$AJ$532&amp;'Gastos com Pessoal'!$I$6:$AJ$6,0),500,1)),0)
+_xlfn.IFNA(SUM((AX$3&gt;='Gastos com Pessoal'!$E$7:$E$506)*(AX$3&lt;='Gastos com Pessoal'!$F$7:$F$506)*(IF('Gastos com Pessoal'!$S$7:$S$506&lt;=AX$3,1,0))*OFFSET('Gastos com Pessoal'!$H$6,1,MATCH(3&amp;$B48,'Gastos com Pessoal'!$I$532:$AJ$532&amp;'Gastos com Pessoal'!$I$6:$AJ$6,0),500,1)),0)
+_xlfn.IFNA(SUM((AX$3&gt;='Gastos com Pessoal'!$E$7:$E$506)*(AX$3&lt;='Gastos com Pessoal'!$F$7:$F$506)*(IF('Gastos com Pessoal'!$Y$7:$Y$506&lt;=AX$3,1,0))*OFFSET('Gastos com Pessoal'!$H$6,1,MATCH(4&amp;$B48,'Gastos com Pessoal'!$I$532:$AJ$532&amp;'Gastos com Pessoal'!$I$6:$AJ$6,0),500,1)),0)
+_xlfn.IFNA(SUM((AX$3&gt;='Gastos com Pessoal'!$E$7:$E$506)*(AX$3&lt;='Gastos com Pessoal'!$F$7:$F$506)*(IF('Gastos com Pessoal'!$AE$7:$AE$506&lt;=AX$3,1,0))*OFFSET('Gastos com Pessoal'!$H$6,1,MATCH(5&amp;$B48,'Gastos com Pessoal'!$I$532:$AJ$532&amp;'Gastos com Pessoal'!$I$6:$AJ$6,0),500,1)),0)
+_xlfn.IFNA(SUM((AX$3&gt;='Gastos com Pessoal'!$E$513:$E$522)*(AX$3&lt;='Gastos com Pessoal'!$F$513:$F$522)*(IF('Gastos com Pessoal'!$G$513:$G$522&lt;=AX$3,1,0))*OFFSET('Gastos com Pessoal'!$H$512,1,MATCH(1&amp;$B48,'Gastos com Pessoal'!$I$532:$AJ$532&amp;'Gastos com Pessoal'!$I$512:$AJ$512,0),10,1)),0)
+_xlfn.IFNA(SUM((AX$3&gt;='Gastos com Pessoal'!$E$513:$E$522)*(AX$3&lt;='Gastos com Pessoal'!$F$513:$F$522)*(IF('Gastos com Pessoal'!$M$513:$M$522&lt;=AX$3,1,0))*OFFSET('Gastos com Pessoal'!$H$512,1,MATCH(2&amp;$B48,'Gastos com Pessoal'!$I$532:$AJ$532&amp;'Gastos com Pessoal'!$I$512:$AJ$512,0),10,1)),0)
+_xlfn.IFNA(SUM((AX$3&gt;='Gastos com Pessoal'!$E$513:$E$522)*(AX$3&lt;='Gastos com Pessoal'!$F$513:$F$522)*(IF('Gastos com Pessoal'!$S$513:$S$522&lt;=AX$3,1,0))*OFFSET('Gastos com Pessoal'!$H$512,1,MATCH(3&amp;$B48,'Gastos com Pessoal'!$I$532:$AJ$532&amp;'Gastos com Pessoal'!$I$512:$AJ$512,0),10,1)),0)
+_xlfn.IFNA(SUM((AX$3&gt;='Gastos com Pessoal'!$E$513:$E$522)*(AX$3&lt;='Gastos com Pessoal'!$F$513:$F$522)*(IF('Gastos com Pessoal'!$Y$513:$Y$522&lt;=AX$3,1,0))*OFFSET('Gastos com Pessoal'!$H$512,1,MATCH(4&amp;$B48,'Gastos com Pessoal'!$I$532:$AJ$532&amp;'Gastos com Pessoal'!$I$512:$AJ$512,0),10,1)),0)
+_xlfn.IFNA(SUM((AX$3&gt;='Gastos com Pessoal'!$E$513:$E$522)*(AX$3&lt;='Gastos com Pessoal'!$F$513:$F$522)*(IF('Gastos com Pessoal'!$AE$513:$AE$522&lt;=AX$3,1,0))*OFFSET('Gastos com Pessoal'!$H$512,1,MATCH(5&amp;$B48,'Gastos com Pessoal'!$I$532:$AJ$532&amp;'Gastos com Pessoal'!$I$512:$AJ$512,0),10,1)),0)</f>
        <v>895</v>
      </c>
      <c r="AY48" s="32">
        <f t="array" aca="1" ref="AY48" ca="1">_xlfn.IFNA(SUM((AY$3&gt;='Gastos com Pessoal'!$E$7:$E$506)*(AY$3&lt;='Gastos com Pessoal'!$F$7:$F$506)*OFFSET('Encargos e Benefícios'!$D$5,1,MATCH($B48,'Encargos e Benefícios'!$E$5:$AB$5,0),500,1)),0)
+_xlfn.IFNA(SUM((AY$3&gt;='Gastos com Pessoal'!$E$513:$E$522)*(AY$3&lt;='Gastos com Pessoal'!$F$513:$F$522)*OFFSET('Encargos e Benefícios'!$D$511,1,MATCH($B48,'Encargos e Benefícios'!$E$511:$AB$511,0),10,1)),0)
+_xlfn.IFNA(SUM((AY$3&gt;='Gastos com Pessoal'!$E$7:$E$506)*(AY$3&lt;='Gastos com Pessoal'!$F$7:$F$506)*(IF('Gastos com Pessoal'!$G$7:$G$506&lt;=AY$3,1,0))*OFFSET('Gastos com Pessoal'!$H$6,1,MATCH(1&amp;$B48,'Gastos com Pessoal'!$I$532:$AJ$532&amp;'Gastos com Pessoal'!$I$6:$AJ$6,0),500,1)),0)
+_xlfn.IFNA(SUM((AY$3&gt;='Gastos com Pessoal'!$E$7:$E$506)*(AY$3&lt;='Gastos com Pessoal'!$F$7:$F$506)*(IF('Gastos com Pessoal'!$M$7:$M$506&lt;=AY$3,1,0))*OFFSET('Gastos com Pessoal'!$H$6,1,MATCH(2&amp;$B48,'Gastos com Pessoal'!$I$532:$AJ$532&amp;'Gastos com Pessoal'!$I$6:$AJ$6,0),500,1)),0)
+_xlfn.IFNA(SUM((AY$3&gt;='Gastos com Pessoal'!$E$7:$E$506)*(AY$3&lt;='Gastos com Pessoal'!$F$7:$F$506)*(IF('Gastos com Pessoal'!$S$7:$S$506&lt;=AY$3,1,0))*OFFSET('Gastos com Pessoal'!$H$6,1,MATCH(3&amp;$B48,'Gastos com Pessoal'!$I$532:$AJ$532&amp;'Gastos com Pessoal'!$I$6:$AJ$6,0),500,1)),0)
+_xlfn.IFNA(SUM((AY$3&gt;='Gastos com Pessoal'!$E$7:$E$506)*(AY$3&lt;='Gastos com Pessoal'!$F$7:$F$506)*(IF('Gastos com Pessoal'!$Y$7:$Y$506&lt;=AY$3,1,0))*OFFSET('Gastos com Pessoal'!$H$6,1,MATCH(4&amp;$B48,'Gastos com Pessoal'!$I$532:$AJ$532&amp;'Gastos com Pessoal'!$I$6:$AJ$6,0),500,1)),0)
+_xlfn.IFNA(SUM((AY$3&gt;='Gastos com Pessoal'!$E$7:$E$506)*(AY$3&lt;='Gastos com Pessoal'!$F$7:$F$506)*(IF('Gastos com Pessoal'!$AE$7:$AE$506&lt;=AY$3,1,0))*OFFSET('Gastos com Pessoal'!$H$6,1,MATCH(5&amp;$B48,'Gastos com Pessoal'!$I$532:$AJ$532&amp;'Gastos com Pessoal'!$I$6:$AJ$6,0),500,1)),0)
+_xlfn.IFNA(SUM((AY$3&gt;='Gastos com Pessoal'!$E$513:$E$522)*(AY$3&lt;='Gastos com Pessoal'!$F$513:$F$522)*(IF('Gastos com Pessoal'!$G$513:$G$522&lt;=AY$3,1,0))*OFFSET('Gastos com Pessoal'!$H$512,1,MATCH(1&amp;$B48,'Gastos com Pessoal'!$I$532:$AJ$532&amp;'Gastos com Pessoal'!$I$512:$AJ$512,0),10,1)),0)
+_xlfn.IFNA(SUM((AY$3&gt;='Gastos com Pessoal'!$E$513:$E$522)*(AY$3&lt;='Gastos com Pessoal'!$F$513:$F$522)*(IF('Gastos com Pessoal'!$M$513:$M$522&lt;=AY$3,1,0))*OFFSET('Gastos com Pessoal'!$H$512,1,MATCH(2&amp;$B48,'Gastos com Pessoal'!$I$532:$AJ$532&amp;'Gastos com Pessoal'!$I$512:$AJ$512,0),10,1)),0)
+_xlfn.IFNA(SUM((AY$3&gt;='Gastos com Pessoal'!$E$513:$E$522)*(AY$3&lt;='Gastos com Pessoal'!$F$513:$F$522)*(IF('Gastos com Pessoal'!$S$513:$S$522&lt;=AY$3,1,0))*OFFSET('Gastos com Pessoal'!$H$512,1,MATCH(3&amp;$B48,'Gastos com Pessoal'!$I$532:$AJ$532&amp;'Gastos com Pessoal'!$I$512:$AJ$512,0),10,1)),0)
+_xlfn.IFNA(SUM((AY$3&gt;='Gastos com Pessoal'!$E$513:$E$522)*(AY$3&lt;='Gastos com Pessoal'!$F$513:$F$522)*(IF('Gastos com Pessoal'!$Y$513:$Y$522&lt;=AY$3,1,0))*OFFSET('Gastos com Pessoal'!$H$512,1,MATCH(4&amp;$B48,'Gastos com Pessoal'!$I$532:$AJ$532&amp;'Gastos com Pessoal'!$I$512:$AJ$512,0),10,1)),0)
+_xlfn.IFNA(SUM((AY$3&gt;='Gastos com Pessoal'!$E$513:$E$522)*(AY$3&lt;='Gastos com Pessoal'!$F$513:$F$522)*(IF('Gastos com Pessoal'!$AE$513:$AE$522&lt;=AY$3,1,0))*OFFSET('Gastos com Pessoal'!$H$512,1,MATCH(5&amp;$B48,'Gastos com Pessoal'!$I$532:$AJ$532&amp;'Gastos com Pessoal'!$I$512:$AJ$512,0),10,1)),0)</f>
        <v>895</v>
      </c>
      <c r="AZ48" s="32">
        <f t="array" aca="1" ref="AZ48" ca="1">_xlfn.IFNA(SUM((AZ$3&gt;='Gastos com Pessoal'!$E$7:$E$506)*(AZ$3&lt;='Gastos com Pessoal'!$F$7:$F$506)*OFFSET('Encargos e Benefícios'!$D$5,1,MATCH($B48,'Encargos e Benefícios'!$E$5:$AB$5,0),500,1)),0)
+_xlfn.IFNA(SUM((AZ$3&gt;='Gastos com Pessoal'!$E$513:$E$522)*(AZ$3&lt;='Gastos com Pessoal'!$F$513:$F$522)*OFFSET('Encargos e Benefícios'!$D$511,1,MATCH($B48,'Encargos e Benefícios'!$E$511:$AB$511,0),10,1)),0)
+_xlfn.IFNA(SUM((AZ$3&gt;='Gastos com Pessoal'!$E$7:$E$506)*(AZ$3&lt;='Gastos com Pessoal'!$F$7:$F$506)*(IF('Gastos com Pessoal'!$G$7:$G$506&lt;=AZ$3,1,0))*OFFSET('Gastos com Pessoal'!$H$6,1,MATCH(1&amp;$B48,'Gastos com Pessoal'!$I$532:$AJ$532&amp;'Gastos com Pessoal'!$I$6:$AJ$6,0),500,1)),0)
+_xlfn.IFNA(SUM((AZ$3&gt;='Gastos com Pessoal'!$E$7:$E$506)*(AZ$3&lt;='Gastos com Pessoal'!$F$7:$F$506)*(IF('Gastos com Pessoal'!$M$7:$M$506&lt;=AZ$3,1,0))*OFFSET('Gastos com Pessoal'!$H$6,1,MATCH(2&amp;$B48,'Gastos com Pessoal'!$I$532:$AJ$532&amp;'Gastos com Pessoal'!$I$6:$AJ$6,0),500,1)),0)
+_xlfn.IFNA(SUM((AZ$3&gt;='Gastos com Pessoal'!$E$7:$E$506)*(AZ$3&lt;='Gastos com Pessoal'!$F$7:$F$506)*(IF('Gastos com Pessoal'!$S$7:$S$506&lt;=AZ$3,1,0))*OFFSET('Gastos com Pessoal'!$H$6,1,MATCH(3&amp;$B48,'Gastos com Pessoal'!$I$532:$AJ$532&amp;'Gastos com Pessoal'!$I$6:$AJ$6,0),500,1)),0)
+_xlfn.IFNA(SUM((AZ$3&gt;='Gastos com Pessoal'!$E$7:$E$506)*(AZ$3&lt;='Gastos com Pessoal'!$F$7:$F$506)*(IF('Gastos com Pessoal'!$Y$7:$Y$506&lt;=AZ$3,1,0))*OFFSET('Gastos com Pessoal'!$H$6,1,MATCH(4&amp;$B48,'Gastos com Pessoal'!$I$532:$AJ$532&amp;'Gastos com Pessoal'!$I$6:$AJ$6,0),500,1)),0)
+_xlfn.IFNA(SUM((AZ$3&gt;='Gastos com Pessoal'!$E$7:$E$506)*(AZ$3&lt;='Gastos com Pessoal'!$F$7:$F$506)*(IF('Gastos com Pessoal'!$AE$7:$AE$506&lt;=AZ$3,1,0))*OFFSET('Gastos com Pessoal'!$H$6,1,MATCH(5&amp;$B48,'Gastos com Pessoal'!$I$532:$AJ$532&amp;'Gastos com Pessoal'!$I$6:$AJ$6,0),500,1)),0)
+_xlfn.IFNA(SUM((AZ$3&gt;='Gastos com Pessoal'!$E$513:$E$522)*(AZ$3&lt;='Gastos com Pessoal'!$F$513:$F$522)*(IF('Gastos com Pessoal'!$G$513:$G$522&lt;=AZ$3,1,0))*OFFSET('Gastos com Pessoal'!$H$512,1,MATCH(1&amp;$B48,'Gastos com Pessoal'!$I$532:$AJ$532&amp;'Gastos com Pessoal'!$I$512:$AJ$512,0),10,1)),0)
+_xlfn.IFNA(SUM((AZ$3&gt;='Gastos com Pessoal'!$E$513:$E$522)*(AZ$3&lt;='Gastos com Pessoal'!$F$513:$F$522)*(IF('Gastos com Pessoal'!$M$513:$M$522&lt;=AZ$3,1,0))*OFFSET('Gastos com Pessoal'!$H$512,1,MATCH(2&amp;$B48,'Gastos com Pessoal'!$I$532:$AJ$532&amp;'Gastos com Pessoal'!$I$512:$AJ$512,0),10,1)),0)
+_xlfn.IFNA(SUM((AZ$3&gt;='Gastos com Pessoal'!$E$513:$E$522)*(AZ$3&lt;='Gastos com Pessoal'!$F$513:$F$522)*(IF('Gastos com Pessoal'!$S$513:$S$522&lt;=AZ$3,1,0))*OFFSET('Gastos com Pessoal'!$H$512,1,MATCH(3&amp;$B48,'Gastos com Pessoal'!$I$532:$AJ$532&amp;'Gastos com Pessoal'!$I$512:$AJ$512,0),10,1)),0)
+_xlfn.IFNA(SUM((AZ$3&gt;='Gastos com Pessoal'!$E$513:$E$522)*(AZ$3&lt;='Gastos com Pessoal'!$F$513:$F$522)*(IF('Gastos com Pessoal'!$Y$513:$Y$522&lt;=AZ$3,1,0))*OFFSET('Gastos com Pessoal'!$H$512,1,MATCH(4&amp;$B48,'Gastos com Pessoal'!$I$532:$AJ$532&amp;'Gastos com Pessoal'!$I$512:$AJ$512,0),10,1)),0)
+_xlfn.IFNA(SUM((AZ$3&gt;='Gastos com Pessoal'!$E$513:$E$522)*(AZ$3&lt;='Gastos com Pessoal'!$F$513:$F$522)*(IF('Gastos com Pessoal'!$AE$513:$AE$522&lt;=AZ$3,1,0))*OFFSET('Gastos com Pessoal'!$H$512,1,MATCH(5&amp;$B48,'Gastos com Pessoal'!$I$532:$AJ$532&amp;'Gastos com Pessoal'!$I$512:$AJ$512,0),10,1)),0)</f>
        <v>895</v>
      </c>
      <c r="BA48" s="32">
        <f t="array" aca="1" ref="BA48" ca="1">_xlfn.IFNA(SUM((BA$3&gt;='Gastos com Pessoal'!$E$7:$E$506)*(BA$3&lt;='Gastos com Pessoal'!$F$7:$F$506)*OFFSET('Encargos e Benefícios'!$D$5,1,MATCH($B48,'Encargos e Benefícios'!$E$5:$AB$5,0),500,1)),0)
+_xlfn.IFNA(SUM((BA$3&gt;='Gastos com Pessoal'!$E$513:$E$522)*(BA$3&lt;='Gastos com Pessoal'!$F$513:$F$522)*OFFSET('Encargos e Benefícios'!$D$511,1,MATCH($B48,'Encargos e Benefícios'!$E$511:$AB$511,0),10,1)),0)
+_xlfn.IFNA(SUM((BA$3&gt;='Gastos com Pessoal'!$E$7:$E$506)*(BA$3&lt;='Gastos com Pessoal'!$F$7:$F$506)*(IF('Gastos com Pessoal'!$G$7:$G$506&lt;=BA$3,1,0))*OFFSET('Gastos com Pessoal'!$H$6,1,MATCH(1&amp;$B48,'Gastos com Pessoal'!$I$532:$AJ$532&amp;'Gastos com Pessoal'!$I$6:$AJ$6,0),500,1)),0)
+_xlfn.IFNA(SUM((BA$3&gt;='Gastos com Pessoal'!$E$7:$E$506)*(BA$3&lt;='Gastos com Pessoal'!$F$7:$F$506)*(IF('Gastos com Pessoal'!$M$7:$M$506&lt;=BA$3,1,0))*OFFSET('Gastos com Pessoal'!$H$6,1,MATCH(2&amp;$B48,'Gastos com Pessoal'!$I$532:$AJ$532&amp;'Gastos com Pessoal'!$I$6:$AJ$6,0),500,1)),0)
+_xlfn.IFNA(SUM((BA$3&gt;='Gastos com Pessoal'!$E$7:$E$506)*(BA$3&lt;='Gastos com Pessoal'!$F$7:$F$506)*(IF('Gastos com Pessoal'!$S$7:$S$506&lt;=BA$3,1,0))*OFFSET('Gastos com Pessoal'!$H$6,1,MATCH(3&amp;$B48,'Gastos com Pessoal'!$I$532:$AJ$532&amp;'Gastos com Pessoal'!$I$6:$AJ$6,0),500,1)),0)
+_xlfn.IFNA(SUM((BA$3&gt;='Gastos com Pessoal'!$E$7:$E$506)*(BA$3&lt;='Gastos com Pessoal'!$F$7:$F$506)*(IF('Gastos com Pessoal'!$Y$7:$Y$506&lt;=BA$3,1,0))*OFFSET('Gastos com Pessoal'!$H$6,1,MATCH(4&amp;$B48,'Gastos com Pessoal'!$I$532:$AJ$532&amp;'Gastos com Pessoal'!$I$6:$AJ$6,0),500,1)),0)
+_xlfn.IFNA(SUM((BA$3&gt;='Gastos com Pessoal'!$E$7:$E$506)*(BA$3&lt;='Gastos com Pessoal'!$F$7:$F$506)*(IF('Gastos com Pessoal'!$AE$7:$AE$506&lt;=BA$3,1,0))*OFFSET('Gastos com Pessoal'!$H$6,1,MATCH(5&amp;$B48,'Gastos com Pessoal'!$I$532:$AJ$532&amp;'Gastos com Pessoal'!$I$6:$AJ$6,0),500,1)),0)
+_xlfn.IFNA(SUM((BA$3&gt;='Gastos com Pessoal'!$E$513:$E$522)*(BA$3&lt;='Gastos com Pessoal'!$F$513:$F$522)*(IF('Gastos com Pessoal'!$G$513:$G$522&lt;=BA$3,1,0))*OFFSET('Gastos com Pessoal'!$H$512,1,MATCH(1&amp;$B48,'Gastos com Pessoal'!$I$532:$AJ$532&amp;'Gastos com Pessoal'!$I$512:$AJ$512,0),10,1)),0)
+_xlfn.IFNA(SUM((BA$3&gt;='Gastos com Pessoal'!$E$513:$E$522)*(BA$3&lt;='Gastos com Pessoal'!$F$513:$F$522)*(IF('Gastos com Pessoal'!$M$513:$M$522&lt;=BA$3,1,0))*OFFSET('Gastos com Pessoal'!$H$512,1,MATCH(2&amp;$B48,'Gastos com Pessoal'!$I$532:$AJ$532&amp;'Gastos com Pessoal'!$I$512:$AJ$512,0),10,1)),0)
+_xlfn.IFNA(SUM((BA$3&gt;='Gastos com Pessoal'!$E$513:$E$522)*(BA$3&lt;='Gastos com Pessoal'!$F$513:$F$522)*(IF('Gastos com Pessoal'!$S$513:$S$522&lt;=BA$3,1,0))*OFFSET('Gastos com Pessoal'!$H$512,1,MATCH(3&amp;$B48,'Gastos com Pessoal'!$I$532:$AJ$532&amp;'Gastos com Pessoal'!$I$512:$AJ$512,0),10,1)),0)
+_xlfn.IFNA(SUM((BA$3&gt;='Gastos com Pessoal'!$E$513:$E$522)*(BA$3&lt;='Gastos com Pessoal'!$F$513:$F$522)*(IF('Gastos com Pessoal'!$Y$513:$Y$522&lt;=BA$3,1,0))*OFFSET('Gastos com Pessoal'!$H$512,1,MATCH(4&amp;$B48,'Gastos com Pessoal'!$I$532:$AJ$532&amp;'Gastos com Pessoal'!$I$512:$AJ$512,0),10,1)),0)
+_xlfn.IFNA(SUM((BA$3&gt;='Gastos com Pessoal'!$E$513:$E$522)*(BA$3&lt;='Gastos com Pessoal'!$F$513:$F$522)*(IF('Gastos com Pessoal'!$AE$513:$AE$522&lt;=BA$3,1,0))*OFFSET('Gastos com Pessoal'!$H$512,1,MATCH(5&amp;$B48,'Gastos com Pessoal'!$I$532:$AJ$532&amp;'Gastos com Pessoal'!$I$512:$AJ$512,0),10,1)),0)</f>
        <v>895</v>
      </c>
      <c r="BB48" s="32">
        <f t="array" aca="1" ref="BB48" ca="1">_xlfn.IFNA(SUM((BB$3&gt;='Gastos com Pessoal'!$E$7:$E$506)*(BB$3&lt;='Gastos com Pessoal'!$F$7:$F$506)*OFFSET('Encargos e Benefícios'!$D$5,1,MATCH($B48,'Encargos e Benefícios'!$E$5:$AB$5,0),500,1)),0)
+_xlfn.IFNA(SUM((BB$3&gt;='Gastos com Pessoal'!$E$513:$E$522)*(BB$3&lt;='Gastos com Pessoal'!$F$513:$F$522)*OFFSET('Encargos e Benefícios'!$D$511,1,MATCH($B48,'Encargos e Benefícios'!$E$511:$AB$511,0),10,1)),0)
+_xlfn.IFNA(SUM((BB$3&gt;='Gastos com Pessoal'!$E$7:$E$506)*(BB$3&lt;='Gastos com Pessoal'!$F$7:$F$506)*(IF('Gastos com Pessoal'!$G$7:$G$506&lt;=BB$3,1,0))*OFFSET('Gastos com Pessoal'!$H$6,1,MATCH(1&amp;$B48,'Gastos com Pessoal'!$I$532:$AJ$532&amp;'Gastos com Pessoal'!$I$6:$AJ$6,0),500,1)),0)
+_xlfn.IFNA(SUM((BB$3&gt;='Gastos com Pessoal'!$E$7:$E$506)*(BB$3&lt;='Gastos com Pessoal'!$F$7:$F$506)*(IF('Gastos com Pessoal'!$M$7:$M$506&lt;=BB$3,1,0))*OFFSET('Gastos com Pessoal'!$H$6,1,MATCH(2&amp;$B48,'Gastos com Pessoal'!$I$532:$AJ$532&amp;'Gastos com Pessoal'!$I$6:$AJ$6,0),500,1)),0)
+_xlfn.IFNA(SUM((BB$3&gt;='Gastos com Pessoal'!$E$7:$E$506)*(BB$3&lt;='Gastos com Pessoal'!$F$7:$F$506)*(IF('Gastos com Pessoal'!$S$7:$S$506&lt;=BB$3,1,0))*OFFSET('Gastos com Pessoal'!$H$6,1,MATCH(3&amp;$B48,'Gastos com Pessoal'!$I$532:$AJ$532&amp;'Gastos com Pessoal'!$I$6:$AJ$6,0),500,1)),0)
+_xlfn.IFNA(SUM((BB$3&gt;='Gastos com Pessoal'!$E$7:$E$506)*(BB$3&lt;='Gastos com Pessoal'!$F$7:$F$506)*(IF('Gastos com Pessoal'!$Y$7:$Y$506&lt;=BB$3,1,0))*OFFSET('Gastos com Pessoal'!$H$6,1,MATCH(4&amp;$B48,'Gastos com Pessoal'!$I$532:$AJ$532&amp;'Gastos com Pessoal'!$I$6:$AJ$6,0),500,1)),0)
+_xlfn.IFNA(SUM((BB$3&gt;='Gastos com Pessoal'!$E$7:$E$506)*(BB$3&lt;='Gastos com Pessoal'!$F$7:$F$506)*(IF('Gastos com Pessoal'!$AE$7:$AE$506&lt;=BB$3,1,0))*OFFSET('Gastos com Pessoal'!$H$6,1,MATCH(5&amp;$B48,'Gastos com Pessoal'!$I$532:$AJ$532&amp;'Gastos com Pessoal'!$I$6:$AJ$6,0),500,1)),0)
+_xlfn.IFNA(SUM((BB$3&gt;='Gastos com Pessoal'!$E$513:$E$522)*(BB$3&lt;='Gastos com Pessoal'!$F$513:$F$522)*(IF('Gastos com Pessoal'!$G$513:$G$522&lt;=BB$3,1,0))*OFFSET('Gastos com Pessoal'!$H$512,1,MATCH(1&amp;$B48,'Gastos com Pessoal'!$I$532:$AJ$532&amp;'Gastos com Pessoal'!$I$512:$AJ$512,0),10,1)),0)
+_xlfn.IFNA(SUM((BB$3&gt;='Gastos com Pessoal'!$E$513:$E$522)*(BB$3&lt;='Gastos com Pessoal'!$F$513:$F$522)*(IF('Gastos com Pessoal'!$M$513:$M$522&lt;=BB$3,1,0))*OFFSET('Gastos com Pessoal'!$H$512,1,MATCH(2&amp;$B48,'Gastos com Pessoal'!$I$532:$AJ$532&amp;'Gastos com Pessoal'!$I$512:$AJ$512,0),10,1)),0)
+_xlfn.IFNA(SUM((BB$3&gt;='Gastos com Pessoal'!$E$513:$E$522)*(BB$3&lt;='Gastos com Pessoal'!$F$513:$F$522)*(IF('Gastos com Pessoal'!$S$513:$S$522&lt;=BB$3,1,0))*OFFSET('Gastos com Pessoal'!$H$512,1,MATCH(3&amp;$B48,'Gastos com Pessoal'!$I$532:$AJ$532&amp;'Gastos com Pessoal'!$I$512:$AJ$512,0),10,1)),0)
+_xlfn.IFNA(SUM((BB$3&gt;='Gastos com Pessoal'!$E$513:$E$522)*(BB$3&lt;='Gastos com Pessoal'!$F$513:$F$522)*(IF('Gastos com Pessoal'!$Y$513:$Y$522&lt;=BB$3,1,0))*OFFSET('Gastos com Pessoal'!$H$512,1,MATCH(4&amp;$B48,'Gastos com Pessoal'!$I$532:$AJ$532&amp;'Gastos com Pessoal'!$I$512:$AJ$512,0),10,1)),0)
+_xlfn.IFNA(SUM((BB$3&gt;='Gastos com Pessoal'!$E$513:$E$522)*(BB$3&lt;='Gastos com Pessoal'!$F$513:$F$522)*(IF('Gastos com Pessoal'!$AE$513:$AE$522&lt;=BB$3,1,0))*OFFSET('Gastos com Pessoal'!$H$512,1,MATCH(5&amp;$B48,'Gastos com Pessoal'!$I$532:$AJ$532&amp;'Gastos com Pessoal'!$I$512:$AJ$512,0),10,1)),0)</f>
        <v>895</v>
      </c>
      <c r="BC48" s="32">
        <f t="array" aca="1" ref="BC48" ca="1">_xlfn.IFNA(SUM((BC$3&gt;='Gastos com Pessoal'!$E$7:$E$506)*(BC$3&lt;='Gastos com Pessoal'!$F$7:$F$506)*OFFSET('Encargos e Benefícios'!$D$5,1,MATCH($B48,'Encargos e Benefícios'!$E$5:$AB$5,0),500,1)),0)
+_xlfn.IFNA(SUM((BC$3&gt;='Gastos com Pessoal'!$E$513:$E$522)*(BC$3&lt;='Gastos com Pessoal'!$F$513:$F$522)*OFFSET('Encargos e Benefícios'!$D$511,1,MATCH($B48,'Encargos e Benefícios'!$E$511:$AB$511,0),10,1)),0)
+_xlfn.IFNA(SUM((BC$3&gt;='Gastos com Pessoal'!$E$7:$E$506)*(BC$3&lt;='Gastos com Pessoal'!$F$7:$F$506)*(IF('Gastos com Pessoal'!$G$7:$G$506&lt;=BC$3,1,0))*OFFSET('Gastos com Pessoal'!$H$6,1,MATCH(1&amp;$B48,'Gastos com Pessoal'!$I$532:$AJ$532&amp;'Gastos com Pessoal'!$I$6:$AJ$6,0),500,1)),0)
+_xlfn.IFNA(SUM((BC$3&gt;='Gastos com Pessoal'!$E$7:$E$506)*(BC$3&lt;='Gastos com Pessoal'!$F$7:$F$506)*(IF('Gastos com Pessoal'!$M$7:$M$506&lt;=BC$3,1,0))*OFFSET('Gastos com Pessoal'!$H$6,1,MATCH(2&amp;$B48,'Gastos com Pessoal'!$I$532:$AJ$532&amp;'Gastos com Pessoal'!$I$6:$AJ$6,0),500,1)),0)
+_xlfn.IFNA(SUM((BC$3&gt;='Gastos com Pessoal'!$E$7:$E$506)*(BC$3&lt;='Gastos com Pessoal'!$F$7:$F$506)*(IF('Gastos com Pessoal'!$S$7:$S$506&lt;=BC$3,1,0))*OFFSET('Gastos com Pessoal'!$H$6,1,MATCH(3&amp;$B48,'Gastos com Pessoal'!$I$532:$AJ$532&amp;'Gastos com Pessoal'!$I$6:$AJ$6,0),500,1)),0)
+_xlfn.IFNA(SUM((BC$3&gt;='Gastos com Pessoal'!$E$7:$E$506)*(BC$3&lt;='Gastos com Pessoal'!$F$7:$F$506)*(IF('Gastos com Pessoal'!$Y$7:$Y$506&lt;=BC$3,1,0))*OFFSET('Gastos com Pessoal'!$H$6,1,MATCH(4&amp;$B48,'Gastos com Pessoal'!$I$532:$AJ$532&amp;'Gastos com Pessoal'!$I$6:$AJ$6,0),500,1)),0)
+_xlfn.IFNA(SUM((BC$3&gt;='Gastos com Pessoal'!$E$7:$E$506)*(BC$3&lt;='Gastos com Pessoal'!$F$7:$F$506)*(IF('Gastos com Pessoal'!$AE$7:$AE$506&lt;=BC$3,1,0))*OFFSET('Gastos com Pessoal'!$H$6,1,MATCH(5&amp;$B48,'Gastos com Pessoal'!$I$532:$AJ$532&amp;'Gastos com Pessoal'!$I$6:$AJ$6,0),500,1)),0)
+_xlfn.IFNA(SUM((BC$3&gt;='Gastos com Pessoal'!$E$513:$E$522)*(BC$3&lt;='Gastos com Pessoal'!$F$513:$F$522)*(IF('Gastos com Pessoal'!$G$513:$G$522&lt;=BC$3,1,0))*OFFSET('Gastos com Pessoal'!$H$512,1,MATCH(1&amp;$B48,'Gastos com Pessoal'!$I$532:$AJ$532&amp;'Gastos com Pessoal'!$I$512:$AJ$512,0),10,1)),0)
+_xlfn.IFNA(SUM((BC$3&gt;='Gastos com Pessoal'!$E$513:$E$522)*(BC$3&lt;='Gastos com Pessoal'!$F$513:$F$522)*(IF('Gastos com Pessoal'!$M$513:$M$522&lt;=BC$3,1,0))*OFFSET('Gastos com Pessoal'!$H$512,1,MATCH(2&amp;$B48,'Gastos com Pessoal'!$I$532:$AJ$532&amp;'Gastos com Pessoal'!$I$512:$AJ$512,0),10,1)),0)
+_xlfn.IFNA(SUM((BC$3&gt;='Gastos com Pessoal'!$E$513:$E$522)*(BC$3&lt;='Gastos com Pessoal'!$F$513:$F$522)*(IF('Gastos com Pessoal'!$S$513:$S$522&lt;=BC$3,1,0))*OFFSET('Gastos com Pessoal'!$H$512,1,MATCH(3&amp;$B48,'Gastos com Pessoal'!$I$532:$AJ$532&amp;'Gastos com Pessoal'!$I$512:$AJ$512,0),10,1)),0)
+_xlfn.IFNA(SUM((BC$3&gt;='Gastos com Pessoal'!$E$513:$E$522)*(BC$3&lt;='Gastos com Pessoal'!$F$513:$F$522)*(IF('Gastos com Pessoal'!$Y$513:$Y$522&lt;=BC$3,1,0))*OFFSET('Gastos com Pessoal'!$H$512,1,MATCH(4&amp;$B48,'Gastos com Pessoal'!$I$532:$AJ$532&amp;'Gastos com Pessoal'!$I$512:$AJ$512,0),10,1)),0)
+_xlfn.IFNA(SUM((BC$3&gt;='Gastos com Pessoal'!$E$513:$E$522)*(BC$3&lt;='Gastos com Pessoal'!$F$513:$F$522)*(IF('Gastos com Pessoal'!$AE$513:$AE$522&lt;=BC$3,1,0))*OFFSET('Gastos com Pessoal'!$H$512,1,MATCH(5&amp;$B48,'Gastos com Pessoal'!$I$532:$AJ$532&amp;'Gastos com Pessoal'!$I$512:$AJ$512,0),10,1)),0)</f>
        <v>895</v>
      </c>
      <c r="BD48" s="32">
        <f t="array" aca="1" ref="BD48" ca="1">_xlfn.IFNA(SUM((BD$3&gt;='Gastos com Pessoal'!$E$7:$E$506)*(BD$3&lt;='Gastos com Pessoal'!$F$7:$F$506)*OFFSET('Encargos e Benefícios'!$D$5,1,MATCH($B48,'Encargos e Benefícios'!$E$5:$AB$5,0),500,1)),0)
+_xlfn.IFNA(SUM((BD$3&gt;='Gastos com Pessoal'!$E$513:$E$522)*(BD$3&lt;='Gastos com Pessoal'!$F$513:$F$522)*OFFSET('Encargos e Benefícios'!$D$511,1,MATCH($B48,'Encargos e Benefícios'!$E$511:$AB$511,0),10,1)),0)
+_xlfn.IFNA(SUM((BD$3&gt;='Gastos com Pessoal'!$E$7:$E$506)*(BD$3&lt;='Gastos com Pessoal'!$F$7:$F$506)*(IF('Gastos com Pessoal'!$G$7:$G$506&lt;=BD$3,1,0))*OFFSET('Gastos com Pessoal'!$H$6,1,MATCH(1&amp;$B48,'Gastos com Pessoal'!$I$532:$AJ$532&amp;'Gastos com Pessoal'!$I$6:$AJ$6,0),500,1)),0)
+_xlfn.IFNA(SUM((BD$3&gt;='Gastos com Pessoal'!$E$7:$E$506)*(BD$3&lt;='Gastos com Pessoal'!$F$7:$F$506)*(IF('Gastos com Pessoal'!$M$7:$M$506&lt;=BD$3,1,0))*OFFSET('Gastos com Pessoal'!$H$6,1,MATCH(2&amp;$B48,'Gastos com Pessoal'!$I$532:$AJ$532&amp;'Gastos com Pessoal'!$I$6:$AJ$6,0),500,1)),0)
+_xlfn.IFNA(SUM((BD$3&gt;='Gastos com Pessoal'!$E$7:$E$506)*(BD$3&lt;='Gastos com Pessoal'!$F$7:$F$506)*(IF('Gastos com Pessoal'!$S$7:$S$506&lt;=BD$3,1,0))*OFFSET('Gastos com Pessoal'!$H$6,1,MATCH(3&amp;$B48,'Gastos com Pessoal'!$I$532:$AJ$532&amp;'Gastos com Pessoal'!$I$6:$AJ$6,0),500,1)),0)
+_xlfn.IFNA(SUM((BD$3&gt;='Gastos com Pessoal'!$E$7:$E$506)*(BD$3&lt;='Gastos com Pessoal'!$F$7:$F$506)*(IF('Gastos com Pessoal'!$Y$7:$Y$506&lt;=BD$3,1,0))*OFFSET('Gastos com Pessoal'!$H$6,1,MATCH(4&amp;$B48,'Gastos com Pessoal'!$I$532:$AJ$532&amp;'Gastos com Pessoal'!$I$6:$AJ$6,0),500,1)),0)
+_xlfn.IFNA(SUM((BD$3&gt;='Gastos com Pessoal'!$E$7:$E$506)*(BD$3&lt;='Gastos com Pessoal'!$F$7:$F$506)*(IF('Gastos com Pessoal'!$AE$7:$AE$506&lt;=BD$3,1,0))*OFFSET('Gastos com Pessoal'!$H$6,1,MATCH(5&amp;$B48,'Gastos com Pessoal'!$I$532:$AJ$532&amp;'Gastos com Pessoal'!$I$6:$AJ$6,0),500,1)),0)
+_xlfn.IFNA(SUM((BD$3&gt;='Gastos com Pessoal'!$E$513:$E$522)*(BD$3&lt;='Gastos com Pessoal'!$F$513:$F$522)*(IF('Gastos com Pessoal'!$G$513:$G$522&lt;=BD$3,1,0))*OFFSET('Gastos com Pessoal'!$H$512,1,MATCH(1&amp;$B48,'Gastos com Pessoal'!$I$532:$AJ$532&amp;'Gastos com Pessoal'!$I$512:$AJ$512,0),10,1)),0)
+_xlfn.IFNA(SUM((BD$3&gt;='Gastos com Pessoal'!$E$513:$E$522)*(BD$3&lt;='Gastos com Pessoal'!$F$513:$F$522)*(IF('Gastos com Pessoal'!$M$513:$M$522&lt;=BD$3,1,0))*OFFSET('Gastos com Pessoal'!$H$512,1,MATCH(2&amp;$B48,'Gastos com Pessoal'!$I$532:$AJ$532&amp;'Gastos com Pessoal'!$I$512:$AJ$512,0),10,1)),0)
+_xlfn.IFNA(SUM((BD$3&gt;='Gastos com Pessoal'!$E$513:$E$522)*(BD$3&lt;='Gastos com Pessoal'!$F$513:$F$522)*(IF('Gastos com Pessoal'!$S$513:$S$522&lt;=BD$3,1,0))*OFFSET('Gastos com Pessoal'!$H$512,1,MATCH(3&amp;$B48,'Gastos com Pessoal'!$I$532:$AJ$532&amp;'Gastos com Pessoal'!$I$512:$AJ$512,0),10,1)),0)
+_xlfn.IFNA(SUM((BD$3&gt;='Gastos com Pessoal'!$E$513:$E$522)*(BD$3&lt;='Gastos com Pessoal'!$F$513:$F$522)*(IF('Gastos com Pessoal'!$Y$513:$Y$522&lt;=BD$3,1,0))*OFFSET('Gastos com Pessoal'!$H$512,1,MATCH(4&amp;$B48,'Gastos com Pessoal'!$I$532:$AJ$532&amp;'Gastos com Pessoal'!$I$512:$AJ$512,0),10,1)),0)
+_xlfn.IFNA(SUM((BD$3&gt;='Gastos com Pessoal'!$E$513:$E$522)*(BD$3&lt;='Gastos com Pessoal'!$F$513:$F$522)*(IF('Gastos com Pessoal'!$AE$513:$AE$522&lt;=BD$3,1,0))*OFFSET('Gastos com Pessoal'!$H$512,1,MATCH(5&amp;$B48,'Gastos com Pessoal'!$I$532:$AJ$532&amp;'Gastos com Pessoal'!$I$512:$AJ$512,0),10,1)),0)</f>
        <v>895</v>
      </c>
      <c r="BE48" s="32">
        <f t="array" aca="1" ref="BE48" ca="1">_xlfn.IFNA(SUM((BE$3&gt;='Gastos com Pessoal'!$E$7:$E$506)*(BE$3&lt;='Gastos com Pessoal'!$F$7:$F$506)*OFFSET('Encargos e Benefícios'!$D$5,1,MATCH($B48,'Encargos e Benefícios'!$E$5:$AB$5,0),500,1)),0)
+_xlfn.IFNA(SUM((BE$3&gt;='Gastos com Pessoal'!$E$513:$E$522)*(BE$3&lt;='Gastos com Pessoal'!$F$513:$F$522)*OFFSET('Encargos e Benefícios'!$D$511,1,MATCH($B48,'Encargos e Benefícios'!$E$511:$AB$511,0),10,1)),0)
+_xlfn.IFNA(SUM((BE$3&gt;='Gastos com Pessoal'!$E$7:$E$506)*(BE$3&lt;='Gastos com Pessoal'!$F$7:$F$506)*(IF('Gastos com Pessoal'!$G$7:$G$506&lt;=BE$3,1,0))*OFFSET('Gastos com Pessoal'!$H$6,1,MATCH(1&amp;$B48,'Gastos com Pessoal'!$I$532:$AJ$532&amp;'Gastos com Pessoal'!$I$6:$AJ$6,0),500,1)),0)
+_xlfn.IFNA(SUM((BE$3&gt;='Gastos com Pessoal'!$E$7:$E$506)*(BE$3&lt;='Gastos com Pessoal'!$F$7:$F$506)*(IF('Gastos com Pessoal'!$M$7:$M$506&lt;=BE$3,1,0))*OFFSET('Gastos com Pessoal'!$H$6,1,MATCH(2&amp;$B48,'Gastos com Pessoal'!$I$532:$AJ$532&amp;'Gastos com Pessoal'!$I$6:$AJ$6,0),500,1)),0)
+_xlfn.IFNA(SUM((BE$3&gt;='Gastos com Pessoal'!$E$7:$E$506)*(BE$3&lt;='Gastos com Pessoal'!$F$7:$F$506)*(IF('Gastos com Pessoal'!$S$7:$S$506&lt;=BE$3,1,0))*OFFSET('Gastos com Pessoal'!$H$6,1,MATCH(3&amp;$B48,'Gastos com Pessoal'!$I$532:$AJ$532&amp;'Gastos com Pessoal'!$I$6:$AJ$6,0),500,1)),0)
+_xlfn.IFNA(SUM((BE$3&gt;='Gastos com Pessoal'!$E$7:$E$506)*(BE$3&lt;='Gastos com Pessoal'!$F$7:$F$506)*(IF('Gastos com Pessoal'!$Y$7:$Y$506&lt;=BE$3,1,0))*OFFSET('Gastos com Pessoal'!$H$6,1,MATCH(4&amp;$B48,'Gastos com Pessoal'!$I$532:$AJ$532&amp;'Gastos com Pessoal'!$I$6:$AJ$6,0),500,1)),0)
+_xlfn.IFNA(SUM((BE$3&gt;='Gastos com Pessoal'!$E$7:$E$506)*(BE$3&lt;='Gastos com Pessoal'!$F$7:$F$506)*(IF('Gastos com Pessoal'!$AE$7:$AE$506&lt;=BE$3,1,0))*OFFSET('Gastos com Pessoal'!$H$6,1,MATCH(5&amp;$B48,'Gastos com Pessoal'!$I$532:$AJ$532&amp;'Gastos com Pessoal'!$I$6:$AJ$6,0),500,1)),0)
+_xlfn.IFNA(SUM((BE$3&gt;='Gastos com Pessoal'!$E$513:$E$522)*(BE$3&lt;='Gastos com Pessoal'!$F$513:$F$522)*(IF('Gastos com Pessoal'!$G$513:$G$522&lt;=BE$3,1,0))*OFFSET('Gastos com Pessoal'!$H$512,1,MATCH(1&amp;$B48,'Gastos com Pessoal'!$I$532:$AJ$532&amp;'Gastos com Pessoal'!$I$512:$AJ$512,0),10,1)),0)
+_xlfn.IFNA(SUM((BE$3&gt;='Gastos com Pessoal'!$E$513:$E$522)*(BE$3&lt;='Gastos com Pessoal'!$F$513:$F$522)*(IF('Gastos com Pessoal'!$M$513:$M$522&lt;=BE$3,1,0))*OFFSET('Gastos com Pessoal'!$H$512,1,MATCH(2&amp;$B48,'Gastos com Pessoal'!$I$532:$AJ$532&amp;'Gastos com Pessoal'!$I$512:$AJ$512,0),10,1)),0)
+_xlfn.IFNA(SUM((BE$3&gt;='Gastos com Pessoal'!$E$513:$E$522)*(BE$3&lt;='Gastos com Pessoal'!$F$513:$F$522)*(IF('Gastos com Pessoal'!$S$513:$S$522&lt;=BE$3,1,0))*OFFSET('Gastos com Pessoal'!$H$512,1,MATCH(3&amp;$B48,'Gastos com Pessoal'!$I$532:$AJ$532&amp;'Gastos com Pessoal'!$I$512:$AJ$512,0),10,1)),0)
+_xlfn.IFNA(SUM((BE$3&gt;='Gastos com Pessoal'!$E$513:$E$522)*(BE$3&lt;='Gastos com Pessoal'!$F$513:$F$522)*(IF('Gastos com Pessoal'!$Y$513:$Y$522&lt;=BE$3,1,0))*OFFSET('Gastos com Pessoal'!$H$512,1,MATCH(4&amp;$B48,'Gastos com Pessoal'!$I$532:$AJ$532&amp;'Gastos com Pessoal'!$I$512:$AJ$512,0),10,1)),0)
+_xlfn.IFNA(SUM((BE$3&gt;='Gastos com Pessoal'!$E$513:$E$522)*(BE$3&lt;='Gastos com Pessoal'!$F$513:$F$522)*(IF('Gastos com Pessoal'!$AE$513:$AE$522&lt;=BE$3,1,0))*OFFSET('Gastos com Pessoal'!$H$512,1,MATCH(5&amp;$B48,'Gastos com Pessoal'!$I$532:$AJ$532&amp;'Gastos com Pessoal'!$I$512:$AJ$512,0),10,1)),0)</f>
        <v>895</v>
      </c>
      <c r="BF48" s="32">
        <f t="array" aca="1" ref="BF48" ca="1">_xlfn.IFNA(SUM((BF$3&gt;='Gastos com Pessoal'!$E$7:$E$506)*(BF$3&lt;='Gastos com Pessoal'!$F$7:$F$506)*OFFSET('Encargos e Benefícios'!$D$5,1,MATCH($B48,'Encargos e Benefícios'!$E$5:$AB$5,0),500,1)),0)
+_xlfn.IFNA(SUM((BF$3&gt;='Gastos com Pessoal'!$E$513:$E$522)*(BF$3&lt;='Gastos com Pessoal'!$F$513:$F$522)*OFFSET('Encargos e Benefícios'!$D$511,1,MATCH($B48,'Encargos e Benefícios'!$E$511:$AB$511,0),10,1)),0)
+_xlfn.IFNA(SUM((BF$3&gt;='Gastos com Pessoal'!$E$7:$E$506)*(BF$3&lt;='Gastos com Pessoal'!$F$7:$F$506)*(IF('Gastos com Pessoal'!$G$7:$G$506&lt;=BF$3,1,0))*OFFSET('Gastos com Pessoal'!$H$6,1,MATCH(1&amp;$B48,'Gastos com Pessoal'!$I$532:$AJ$532&amp;'Gastos com Pessoal'!$I$6:$AJ$6,0),500,1)),0)
+_xlfn.IFNA(SUM((BF$3&gt;='Gastos com Pessoal'!$E$7:$E$506)*(BF$3&lt;='Gastos com Pessoal'!$F$7:$F$506)*(IF('Gastos com Pessoal'!$M$7:$M$506&lt;=BF$3,1,0))*OFFSET('Gastos com Pessoal'!$H$6,1,MATCH(2&amp;$B48,'Gastos com Pessoal'!$I$532:$AJ$532&amp;'Gastos com Pessoal'!$I$6:$AJ$6,0),500,1)),0)
+_xlfn.IFNA(SUM((BF$3&gt;='Gastos com Pessoal'!$E$7:$E$506)*(BF$3&lt;='Gastos com Pessoal'!$F$7:$F$506)*(IF('Gastos com Pessoal'!$S$7:$S$506&lt;=BF$3,1,0))*OFFSET('Gastos com Pessoal'!$H$6,1,MATCH(3&amp;$B48,'Gastos com Pessoal'!$I$532:$AJ$532&amp;'Gastos com Pessoal'!$I$6:$AJ$6,0),500,1)),0)
+_xlfn.IFNA(SUM((BF$3&gt;='Gastos com Pessoal'!$E$7:$E$506)*(BF$3&lt;='Gastos com Pessoal'!$F$7:$F$506)*(IF('Gastos com Pessoal'!$Y$7:$Y$506&lt;=BF$3,1,0))*OFFSET('Gastos com Pessoal'!$H$6,1,MATCH(4&amp;$B48,'Gastos com Pessoal'!$I$532:$AJ$532&amp;'Gastos com Pessoal'!$I$6:$AJ$6,0),500,1)),0)
+_xlfn.IFNA(SUM((BF$3&gt;='Gastos com Pessoal'!$E$7:$E$506)*(BF$3&lt;='Gastos com Pessoal'!$F$7:$F$506)*(IF('Gastos com Pessoal'!$AE$7:$AE$506&lt;=BF$3,1,0))*OFFSET('Gastos com Pessoal'!$H$6,1,MATCH(5&amp;$B48,'Gastos com Pessoal'!$I$532:$AJ$532&amp;'Gastos com Pessoal'!$I$6:$AJ$6,0),500,1)),0)
+_xlfn.IFNA(SUM((BF$3&gt;='Gastos com Pessoal'!$E$513:$E$522)*(BF$3&lt;='Gastos com Pessoal'!$F$513:$F$522)*(IF('Gastos com Pessoal'!$G$513:$G$522&lt;=BF$3,1,0))*OFFSET('Gastos com Pessoal'!$H$512,1,MATCH(1&amp;$B48,'Gastos com Pessoal'!$I$532:$AJ$532&amp;'Gastos com Pessoal'!$I$512:$AJ$512,0),10,1)),0)
+_xlfn.IFNA(SUM((BF$3&gt;='Gastos com Pessoal'!$E$513:$E$522)*(BF$3&lt;='Gastos com Pessoal'!$F$513:$F$522)*(IF('Gastos com Pessoal'!$M$513:$M$522&lt;=BF$3,1,0))*OFFSET('Gastos com Pessoal'!$H$512,1,MATCH(2&amp;$B48,'Gastos com Pessoal'!$I$532:$AJ$532&amp;'Gastos com Pessoal'!$I$512:$AJ$512,0),10,1)),0)
+_xlfn.IFNA(SUM((BF$3&gt;='Gastos com Pessoal'!$E$513:$E$522)*(BF$3&lt;='Gastos com Pessoal'!$F$513:$F$522)*(IF('Gastos com Pessoal'!$S$513:$S$522&lt;=BF$3,1,0))*OFFSET('Gastos com Pessoal'!$H$512,1,MATCH(3&amp;$B48,'Gastos com Pessoal'!$I$532:$AJ$532&amp;'Gastos com Pessoal'!$I$512:$AJ$512,0),10,1)),0)
+_xlfn.IFNA(SUM((BF$3&gt;='Gastos com Pessoal'!$E$513:$E$522)*(BF$3&lt;='Gastos com Pessoal'!$F$513:$F$522)*(IF('Gastos com Pessoal'!$Y$513:$Y$522&lt;=BF$3,1,0))*OFFSET('Gastos com Pessoal'!$H$512,1,MATCH(4&amp;$B48,'Gastos com Pessoal'!$I$532:$AJ$532&amp;'Gastos com Pessoal'!$I$512:$AJ$512,0),10,1)),0)
+_xlfn.IFNA(SUM((BF$3&gt;='Gastos com Pessoal'!$E$513:$E$522)*(BF$3&lt;='Gastos com Pessoal'!$F$513:$F$522)*(IF('Gastos com Pessoal'!$AE$513:$AE$522&lt;=BF$3,1,0))*OFFSET('Gastos com Pessoal'!$H$512,1,MATCH(5&amp;$B48,'Gastos com Pessoal'!$I$532:$AJ$532&amp;'Gastos com Pessoal'!$I$512:$AJ$512,0),10,1)),0)</f>
        <v>895</v>
      </c>
      <c r="BG48" s="32">
        <f t="array" aca="1" ref="BG48" ca="1">_xlfn.IFNA(SUM((BG$3&gt;='Gastos com Pessoal'!$E$7:$E$506)*(BG$3&lt;='Gastos com Pessoal'!$F$7:$F$506)*OFFSET('Encargos e Benefícios'!$D$5,1,MATCH($B48,'Encargos e Benefícios'!$E$5:$AB$5,0),500,1)),0)
+_xlfn.IFNA(SUM((BG$3&gt;='Gastos com Pessoal'!$E$513:$E$522)*(BG$3&lt;='Gastos com Pessoal'!$F$513:$F$522)*OFFSET('Encargos e Benefícios'!$D$511,1,MATCH($B48,'Encargos e Benefícios'!$E$511:$AB$511,0),10,1)),0)
+_xlfn.IFNA(SUM((BG$3&gt;='Gastos com Pessoal'!$E$7:$E$506)*(BG$3&lt;='Gastos com Pessoal'!$F$7:$F$506)*(IF('Gastos com Pessoal'!$G$7:$G$506&lt;=BG$3,1,0))*OFFSET('Gastos com Pessoal'!$H$6,1,MATCH(1&amp;$B48,'Gastos com Pessoal'!$I$532:$AJ$532&amp;'Gastos com Pessoal'!$I$6:$AJ$6,0),500,1)),0)
+_xlfn.IFNA(SUM((BG$3&gt;='Gastos com Pessoal'!$E$7:$E$506)*(BG$3&lt;='Gastos com Pessoal'!$F$7:$F$506)*(IF('Gastos com Pessoal'!$M$7:$M$506&lt;=BG$3,1,0))*OFFSET('Gastos com Pessoal'!$H$6,1,MATCH(2&amp;$B48,'Gastos com Pessoal'!$I$532:$AJ$532&amp;'Gastos com Pessoal'!$I$6:$AJ$6,0),500,1)),0)
+_xlfn.IFNA(SUM((BG$3&gt;='Gastos com Pessoal'!$E$7:$E$506)*(BG$3&lt;='Gastos com Pessoal'!$F$7:$F$506)*(IF('Gastos com Pessoal'!$S$7:$S$506&lt;=BG$3,1,0))*OFFSET('Gastos com Pessoal'!$H$6,1,MATCH(3&amp;$B48,'Gastos com Pessoal'!$I$532:$AJ$532&amp;'Gastos com Pessoal'!$I$6:$AJ$6,0),500,1)),0)
+_xlfn.IFNA(SUM((BG$3&gt;='Gastos com Pessoal'!$E$7:$E$506)*(BG$3&lt;='Gastos com Pessoal'!$F$7:$F$506)*(IF('Gastos com Pessoal'!$Y$7:$Y$506&lt;=BG$3,1,0))*OFFSET('Gastos com Pessoal'!$H$6,1,MATCH(4&amp;$B48,'Gastos com Pessoal'!$I$532:$AJ$532&amp;'Gastos com Pessoal'!$I$6:$AJ$6,0),500,1)),0)
+_xlfn.IFNA(SUM((BG$3&gt;='Gastos com Pessoal'!$E$7:$E$506)*(BG$3&lt;='Gastos com Pessoal'!$F$7:$F$506)*(IF('Gastos com Pessoal'!$AE$7:$AE$506&lt;=BG$3,1,0))*OFFSET('Gastos com Pessoal'!$H$6,1,MATCH(5&amp;$B48,'Gastos com Pessoal'!$I$532:$AJ$532&amp;'Gastos com Pessoal'!$I$6:$AJ$6,0),500,1)),0)
+_xlfn.IFNA(SUM((BG$3&gt;='Gastos com Pessoal'!$E$513:$E$522)*(BG$3&lt;='Gastos com Pessoal'!$F$513:$F$522)*(IF('Gastos com Pessoal'!$G$513:$G$522&lt;=BG$3,1,0))*OFFSET('Gastos com Pessoal'!$H$512,1,MATCH(1&amp;$B48,'Gastos com Pessoal'!$I$532:$AJ$532&amp;'Gastos com Pessoal'!$I$512:$AJ$512,0),10,1)),0)
+_xlfn.IFNA(SUM((BG$3&gt;='Gastos com Pessoal'!$E$513:$E$522)*(BG$3&lt;='Gastos com Pessoal'!$F$513:$F$522)*(IF('Gastos com Pessoal'!$M$513:$M$522&lt;=BG$3,1,0))*OFFSET('Gastos com Pessoal'!$H$512,1,MATCH(2&amp;$B48,'Gastos com Pessoal'!$I$532:$AJ$532&amp;'Gastos com Pessoal'!$I$512:$AJ$512,0),10,1)),0)
+_xlfn.IFNA(SUM((BG$3&gt;='Gastos com Pessoal'!$E$513:$E$522)*(BG$3&lt;='Gastos com Pessoal'!$F$513:$F$522)*(IF('Gastos com Pessoal'!$S$513:$S$522&lt;=BG$3,1,0))*OFFSET('Gastos com Pessoal'!$H$512,1,MATCH(3&amp;$B48,'Gastos com Pessoal'!$I$532:$AJ$532&amp;'Gastos com Pessoal'!$I$512:$AJ$512,0),10,1)),0)
+_xlfn.IFNA(SUM((BG$3&gt;='Gastos com Pessoal'!$E$513:$E$522)*(BG$3&lt;='Gastos com Pessoal'!$F$513:$F$522)*(IF('Gastos com Pessoal'!$Y$513:$Y$522&lt;=BG$3,1,0))*OFFSET('Gastos com Pessoal'!$H$512,1,MATCH(4&amp;$B48,'Gastos com Pessoal'!$I$532:$AJ$532&amp;'Gastos com Pessoal'!$I$512:$AJ$512,0),10,1)),0)
+_xlfn.IFNA(SUM((BG$3&gt;='Gastos com Pessoal'!$E$513:$E$522)*(BG$3&lt;='Gastos com Pessoal'!$F$513:$F$522)*(IF('Gastos com Pessoal'!$AE$513:$AE$522&lt;=BG$3,1,0))*OFFSET('Gastos com Pessoal'!$H$512,1,MATCH(5&amp;$B48,'Gastos com Pessoal'!$I$532:$AJ$532&amp;'Gastos com Pessoal'!$I$512:$AJ$512,0),10,1)),0)</f>
        <v>895</v>
      </c>
      <c r="BH48" s="32">
        <f t="array" aca="1" ref="BH48" ca="1">_xlfn.IFNA(SUM((BH$3&gt;='Gastos com Pessoal'!$E$7:$E$506)*(BH$3&lt;='Gastos com Pessoal'!$F$7:$F$506)*OFFSET('Encargos e Benefícios'!$D$5,1,MATCH($B48,'Encargos e Benefícios'!$E$5:$AB$5,0),500,1)),0)
+_xlfn.IFNA(SUM((BH$3&gt;='Gastos com Pessoal'!$E$513:$E$522)*(BH$3&lt;='Gastos com Pessoal'!$F$513:$F$522)*OFFSET('Encargos e Benefícios'!$D$511,1,MATCH($B48,'Encargos e Benefícios'!$E$511:$AB$511,0),10,1)),0)
+_xlfn.IFNA(SUM((BH$3&gt;='Gastos com Pessoal'!$E$7:$E$506)*(BH$3&lt;='Gastos com Pessoal'!$F$7:$F$506)*(IF('Gastos com Pessoal'!$G$7:$G$506&lt;=BH$3,1,0))*OFFSET('Gastos com Pessoal'!$H$6,1,MATCH(1&amp;$B48,'Gastos com Pessoal'!$I$532:$AJ$532&amp;'Gastos com Pessoal'!$I$6:$AJ$6,0),500,1)),0)
+_xlfn.IFNA(SUM((BH$3&gt;='Gastos com Pessoal'!$E$7:$E$506)*(BH$3&lt;='Gastos com Pessoal'!$F$7:$F$506)*(IF('Gastos com Pessoal'!$M$7:$M$506&lt;=BH$3,1,0))*OFFSET('Gastos com Pessoal'!$H$6,1,MATCH(2&amp;$B48,'Gastos com Pessoal'!$I$532:$AJ$532&amp;'Gastos com Pessoal'!$I$6:$AJ$6,0),500,1)),0)
+_xlfn.IFNA(SUM((BH$3&gt;='Gastos com Pessoal'!$E$7:$E$506)*(BH$3&lt;='Gastos com Pessoal'!$F$7:$F$506)*(IF('Gastos com Pessoal'!$S$7:$S$506&lt;=BH$3,1,0))*OFFSET('Gastos com Pessoal'!$H$6,1,MATCH(3&amp;$B48,'Gastos com Pessoal'!$I$532:$AJ$532&amp;'Gastos com Pessoal'!$I$6:$AJ$6,0),500,1)),0)
+_xlfn.IFNA(SUM((BH$3&gt;='Gastos com Pessoal'!$E$7:$E$506)*(BH$3&lt;='Gastos com Pessoal'!$F$7:$F$506)*(IF('Gastos com Pessoal'!$Y$7:$Y$506&lt;=BH$3,1,0))*OFFSET('Gastos com Pessoal'!$H$6,1,MATCH(4&amp;$B48,'Gastos com Pessoal'!$I$532:$AJ$532&amp;'Gastos com Pessoal'!$I$6:$AJ$6,0),500,1)),0)
+_xlfn.IFNA(SUM((BH$3&gt;='Gastos com Pessoal'!$E$7:$E$506)*(BH$3&lt;='Gastos com Pessoal'!$F$7:$F$506)*(IF('Gastos com Pessoal'!$AE$7:$AE$506&lt;=BH$3,1,0))*OFFSET('Gastos com Pessoal'!$H$6,1,MATCH(5&amp;$B48,'Gastos com Pessoal'!$I$532:$AJ$532&amp;'Gastos com Pessoal'!$I$6:$AJ$6,0),500,1)),0)
+_xlfn.IFNA(SUM((BH$3&gt;='Gastos com Pessoal'!$E$513:$E$522)*(BH$3&lt;='Gastos com Pessoal'!$F$513:$F$522)*(IF('Gastos com Pessoal'!$G$513:$G$522&lt;=BH$3,1,0))*OFFSET('Gastos com Pessoal'!$H$512,1,MATCH(1&amp;$B48,'Gastos com Pessoal'!$I$532:$AJ$532&amp;'Gastos com Pessoal'!$I$512:$AJ$512,0),10,1)),0)
+_xlfn.IFNA(SUM((BH$3&gt;='Gastos com Pessoal'!$E$513:$E$522)*(BH$3&lt;='Gastos com Pessoal'!$F$513:$F$522)*(IF('Gastos com Pessoal'!$M$513:$M$522&lt;=BH$3,1,0))*OFFSET('Gastos com Pessoal'!$H$512,1,MATCH(2&amp;$B48,'Gastos com Pessoal'!$I$532:$AJ$532&amp;'Gastos com Pessoal'!$I$512:$AJ$512,0),10,1)),0)
+_xlfn.IFNA(SUM((BH$3&gt;='Gastos com Pessoal'!$E$513:$E$522)*(BH$3&lt;='Gastos com Pessoal'!$F$513:$F$522)*(IF('Gastos com Pessoal'!$S$513:$S$522&lt;=BH$3,1,0))*OFFSET('Gastos com Pessoal'!$H$512,1,MATCH(3&amp;$B48,'Gastos com Pessoal'!$I$532:$AJ$532&amp;'Gastos com Pessoal'!$I$512:$AJ$512,0),10,1)),0)
+_xlfn.IFNA(SUM((BH$3&gt;='Gastos com Pessoal'!$E$513:$E$522)*(BH$3&lt;='Gastos com Pessoal'!$F$513:$F$522)*(IF('Gastos com Pessoal'!$Y$513:$Y$522&lt;=BH$3,1,0))*OFFSET('Gastos com Pessoal'!$H$512,1,MATCH(4&amp;$B48,'Gastos com Pessoal'!$I$532:$AJ$532&amp;'Gastos com Pessoal'!$I$512:$AJ$512,0),10,1)),0)
+_xlfn.IFNA(SUM((BH$3&gt;='Gastos com Pessoal'!$E$513:$E$522)*(BH$3&lt;='Gastos com Pessoal'!$F$513:$F$522)*(IF('Gastos com Pessoal'!$AE$513:$AE$522&lt;=BH$3,1,0))*OFFSET('Gastos com Pessoal'!$H$512,1,MATCH(5&amp;$B48,'Gastos com Pessoal'!$I$532:$AJ$532&amp;'Gastos com Pessoal'!$I$512:$AJ$512,0),10,1)),0)</f>
        <v>895</v>
      </c>
      <c r="BI48" s="32">
        <f t="array" aca="1" ref="BI48" ca="1">_xlfn.IFNA(SUM((BI$3&gt;='Gastos com Pessoal'!$E$7:$E$506)*(BI$3&lt;='Gastos com Pessoal'!$F$7:$F$506)*OFFSET('Encargos e Benefícios'!$D$5,1,MATCH($B48,'Encargos e Benefícios'!$E$5:$AB$5,0),500,1)),0)
+_xlfn.IFNA(SUM((BI$3&gt;='Gastos com Pessoal'!$E$513:$E$522)*(BI$3&lt;='Gastos com Pessoal'!$F$513:$F$522)*OFFSET('Encargos e Benefícios'!$D$511,1,MATCH($B48,'Encargos e Benefícios'!$E$511:$AB$511,0),10,1)),0)
+_xlfn.IFNA(SUM((BI$3&gt;='Gastos com Pessoal'!$E$7:$E$506)*(BI$3&lt;='Gastos com Pessoal'!$F$7:$F$506)*(IF('Gastos com Pessoal'!$G$7:$G$506&lt;=BI$3,1,0))*OFFSET('Gastos com Pessoal'!$H$6,1,MATCH(1&amp;$B48,'Gastos com Pessoal'!$I$532:$AJ$532&amp;'Gastos com Pessoal'!$I$6:$AJ$6,0),500,1)),0)
+_xlfn.IFNA(SUM((BI$3&gt;='Gastos com Pessoal'!$E$7:$E$506)*(BI$3&lt;='Gastos com Pessoal'!$F$7:$F$506)*(IF('Gastos com Pessoal'!$M$7:$M$506&lt;=BI$3,1,0))*OFFSET('Gastos com Pessoal'!$H$6,1,MATCH(2&amp;$B48,'Gastos com Pessoal'!$I$532:$AJ$532&amp;'Gastos com Pessoal'!$I$6:$AJ$6,0),500,1)),0)
+_xlfn.IFNA(SUM((BI$3&gt;='Gastos com Pessoal'!$E$7:$E$506)*(BI$3&lt;='Gastos com Pessoal'!$F$7:$F$506)*(IF('Gastos com Pessoal'!$S$7:$S$506&lt;=BI$3,1,0))*OFFSET('Gastos com Pessoal'!$H$6,1,MATCH(3&amp;$B48,'Gastos com Pessoal'!$I$532:$AJ$532&amp;'Gastos com Pessoal'!$I$6:$AJ$6,0),500,1)),0)
+_xlfn.IFNA(SUM((BI$3&gt;='Gastos com Pessoal'!$E$7:$E$506)*(BI$3&lt;='Gastos com Pessoal'!$F$7:$F$506)*(IF('Gastos com Pessoal'!$Y$7:$Y$506&lt;=BI$3,1,0))*OFFSET('Gastos com Pessoal'!$H$6,1,MATCH(4&amp;$B48,'Gastos com Pessoal'!$I$532:$AJ$532&amp;'Gastos com Pessoal'!$I$6:$AJ$6,0),500,1)),0)
+_xlfn.IFNA(SUM((BI$3&gt;='Gastos com Pessoal'!$E$7:$E$506)*(BI$3&lt;='Gastos com Pessoal'!$F$7:$F$506)*(IF('Gastos com Pessoal'!$AE$7:$AE$506&lt;=BI$3,1,0))*OFFSET('Gastos com Pessoal'!$H$6,1,MATCH(5&amp;$B48,'Gastos com Pessoal'!$I$532:$AJ$532&amp;'Gastos com Pessoal'!$I$6:$AJ$6,0),500,1)),0)
+_xlfn.IFNA(SUM((BI$3&gt;='Gastos com Pessoal'!$E$513:$E$522)*(BI$3&lt;='Gastos com Pessoal'!$F$513:$F$522)*(IF('Gastos com Pessoal'!$G$513:$G$522&lt;=BI$3,1,0))*OFFSET('Gastos com Pessoal'!$H$512,1,MATCH(1&amp;$B48,'Gastos com Pessoal'!$I$532:$AJ$532&amp;'Gastos com Pessoal'!$I$512:$AJ$512,0),10,1)),0)
+_xlfn.IFNA(SUM((BI$3&gt;='Gastos com Pessoal'!$E$513:$E$522)*(BI$3&lt;='Gastos com Pessoal'!$F$513:$F$522)*(IF('Gastos com Pessoal'!$M$513:$M$522&lt;=BI$3,1,0))*OFFSET('Gastos com Pessoal'!$H$512,1,MATCH(2&amp;$B48,'Gastos com Pessoal'!$I$532:$AJ$532&amp;'Gastos com Pessoal'!$I$512:$AJ$512,0),10,1)),0)
+_xlfn.IFNA(SUM((BI$3&gt;='Gastos com Pessoal'!$E$513:$E$522)*(BI$3&lt;='Gastos com Pessoal'!$F$513:$F$522)*(IF('Gastos com Pessoal'!$S$513:$S$522&lt;=BI$3,1,0))*OFFSET('Gastos com Pessoal'!$H$512,1,MATCH(3&amp;$B48,'Gastos com Pessoal'!$I$532:$AJ$532&amp;'Gastos com Pessoal'!$I$512:$AJ$512,0),10,1)),0)
+_xlfn.IFNA(SUM((BI$3&gt;='Gastos com Pessoal'!$E$513:$E$522)*(BI$3&lt;='Gastos com Pessoal'!$F$513:$F$522)*(IF('Gastos com Pessoal'!$Y$513:$Y$522&lt;=BI$3,1,0))*OFFSET('Gastos com Pessoal'!$H$512,1,MATCH(4&amp;$B48,'Gastos com Pessoal'!$I$532:$AJ$532&amp;'Gastos com Pessoal'!$I$512:$AJ$512,0),10,1)),0)
+_xlfn.IFNA(SUM((BI$3&gt;='Gastos com Pessoal'!$E$513:$E$522)*(BI$3&lt;='Gastos com Pessoal'!$F$513:$F$522)*(IF('Gastos com Pessoal'!$AE$513:$AE$522&lt;=BI$3,1,0))*OFFSET('Gastos com Pessoal'!$H$512,1,MATCH(5&amp;$B48,'Gastos com Pessoal'!$I$532:$AJ$532&amp;'Gastos com Pessoal'!$I$512:$AJ$512,0),10,1)),0)</f>
        <v>895</v>
      </c>
      <c r="BJ48" s="32">
        <f t="array" aca="1" ref="BJ48" ca="1">_xlfn.IFNA(SUM((BJ$3&gt;='Gastos com Pessoal'!$E$7:$E$506)*(BJ$3&lt;='Gastos com Pessoal'!$F$7:$F$506)*OFFSET('Encargos e Benefícios'!$D$5,1,MATCH($B48,'Encargos e Benefícios'!$E$5:$AB$5,0),500,1)),0)
+_xlfn.IFNA(SUM((BJ$3&gt;='Gastos com Pessoal'!$E$513:$E$522)*(BJ$3&lt;='Gastos com Pessoal'!$F$513:$F$522)*OFFSET('Encargos e Benefícios'!$D$511,1,MATCH($B48,'Encargos e Benefícios'!$E$511:$AB$511,0),10,1)),0)
+_xlfn.IFNA(SUM((BJ$3&gt;='Gastos com Pessoal'!$E$7:$E$506)*(BJ$3&lt;='Gastos com Pessoal'!$F$7:$F$506)*(IF('Gastos com Pessoal'!$G$7:$G$506&lt;=BJ$3,1,0))*OFFSET('Gastos com Pessoal'!$H$6,1,MATCH(1&amp;$B48,'Gastos com Pessoal'!$I$532:$AJ$532&amp;'Gastos com Pessoal'!$I$6:$AJ$6,0),500,1)),0)
+_xlfn.IFNA(SUM((BJ$3&gt;='Gastos com Pessoal'!$E$7:$E$506)*(BJ$3&lt;='Gastos com Pessoal'!$F$7:$F$506)*(IF('Gastos com Pessoal'!$M$7:$M$506&lt;=BJ$3,1,0))*OFFSET('Gastos com Pessoal'!$H$6,1,MATCH(2&amp;$B48,'Gastos com Pessoal'!$I$532:$AJ$532&amp;'Gastos com Pessoal'!$I$6:$AJ$6,0),500,1)),0)
+_xlfn.IFNA(SUM((BJ$3&gt;='Gastos com Pessoal'!$E$7:$E$506)*(BJ$3&lt;='Gastos com Pessoal'!$F$7:$F$506)*(IF('Gastos com Pessoal'!$S$7:$S$506&lt;=BJ$3,1,0))*OFFSET('Gastos com Pessoal'!$H$6,1,MATCH(3&amp;$B48,'Gastos com Pessoal'!$I$532:$AJ$532&amp;'Gastos com Pessoal'!$I$6:$AJ$6,0),500,1)),0)
+_xlfn.IFNA(SUM((BJ$3&gt;='Gastos com Pessoal'!$E$7:$E$506)*(BJ$3&lt;='Gastos com Pessoal'!$F$7:$F$506)*(IF('Gastos com Pessoal'!$Y$7:$Y$506&lt;=BJ$3,1,0))*OFFSET('Gastos com Pessoal'!$H$6,1,MATCH(4&amp;$B48,'Gastos com Pessoal'!$I$532:$AJ$532&amp;'Gastos com Pessoal'!$I$6:$AJ$6,0),500,1)),0)
+_xlfn.IFNA(SUM((BJ$3&gt;='Gastos com Pessoal'!$E$7:$E$506)*(BJ$3&lt;='Gastos com Pessoal'!$F$7:$F$506)*(IF('Gastos com Pessoal'!$AE$7:$AE$506&lt;=BJ$3,1,0))*OFFSET('Gastos com Pessoal'!$H$6,1,MATCH(5&amp;$B48,'Gastos com Pessoal'!$I$532:$AJ$532&amp;'Gastos com Pessoal'!$I$6:$AJ$6,0),500,1)),0)
+_xlfn.IFNA(SUM((BJ$3&gt;='Gastos com Pessoal'!$E$513:$E$522)*(BJ$3&lt;='Gastos com Pessoal'!$F$513:$F$522)*(IF('Gastos com Pessoal'!$G$513:$G$522&lt;=BJ$3,1,0))*OFFSET('Gastos com Pessoal'!$H$512,1,MATCH(1&amp;$B48,'Gastos com Pessoal'!$I$532:$AJ$532&amp;'Gastos com Pessoal'!$I$512:$AJ$512,0),10,1)),0)
+_xlfn.IFNA(SUM((BJ$3&gt;='Gastos com Pessoal'!$E$513:$E$522)*(BJ$3&lt;='Gastos com Pessoal'!$F$513:$F$522)*(IF('Gastos com Pessoal'!$M$513:$M$522&lt;=BJ$3,1,0))*OFFSET('Gastos com Pessoal'!$H$512,1,MATCH(2&amp;$B48,'Gastos com Pessoal'!$I$532:$AJ$532&amp;'Gastos com Pessoal'!$I$512:$AJ$512,0),10,1)),0)
+_xlfn.IFNA(SUM((BJ$3&gt;='Gastos com Pessoal'!$E$513:$E$522)*(BJ$3&lt;='Gastos com Pessoal'!$F$513:$F$522)*(IF('Gastos com Pessoal'!$S$513:$S$522&lt;=BJ$3,1,0))*OFFSET('Gastos com Pessoal'!$H$512,1,MATCH(3&amp;$B48,'Gastos com Pessoal'!$I$532:$AJ$532&amp;'Gastos com Pessoal'!$I$512:$AJ$512,0),10,1)),0)
+_xlfn.IFNA(SUM((BJ$3&gt;='Gastos com Pessoal'!$E$513:$E$522)*(BJ$3&lt;='Gastos com Pessoal'!$F$513:$F$522)*(IF('Gastos com Pessoal'!$Y$513:$Y$522&lt;=BJ$3,1,0))*OFFSET('Gastos com Pessoal'!$H$512,1,MATCH(4&amp;$B48,'Gastos com Pessoal'!$I$532:$AJ$532&amp;'Gastos com Pessoal'!$I$512:$AJ$512,0),10,1)),0)
+_xlfn.IFNA(SUM((BJ$3&gt;='Gastos com Pessoal'!$E$513:$E$522)*(BJ$3&lt;='Gastos com Pessoal'!$F$513:$F$522)*(IF('Gastos com Pessoal'!$AE$513:$AE$522&lt;=BJ$3,1,0))*OFFSET('Gastos com Pessoal'!$H$512,1,MATCH(5&amp;$B48,'Gastos com Pessoal'!$I$532:$AJ$532&amp;'Gastos com Pessoal'!$I$512:$AJ$512,0),10,1)),0)</f>
        <v>895</v>
      </c>
      <c r="BK48" s="72">
        <f t="shared" ca="1" si="20"/>
        <v>53700</v>
      </c>
      <c r="BL48" s="77">
        <f t="shared" ca="1" si="21"/>
        <v>7.7554988572223736E-4</v>
      </c>
    </row>
    <row r="49" spans="1:64" s="50" customFormat="1" ht="23.25" customHeight="1" x14ac:dyDescent="0.2">
      <c r="A49" s="18" t="s">
        <v>163</v>
      </c>
      <c r="B49" s="12" t="s">
        <v>164</v>
      </c>
      <c r="C49" s="32">
        <f t="array" aca="1" ref="C49" ca="1">_xlfn.IFNA(SUM((C$3&gt;='Gastos com Pessoal'!$E$7:$E$506)*(C$3&lt;='Gastos com Pessoal'!$F$7:$F$506)*OFFSET('Encargos e Benefícios'!$D$5,1,MATCH($B49,'Encargos e Benefícios'!$E$5:$AB$5,0),500,1)),0)
+_xlfn.IFNA(SUM((C$3&gt;='Gastos com Pessoal'!$E$513:$E$522)*(C$3&lt;='Gastos com Pessoal'!$F$513:$F$522)*OFFSET('Encargos e Benefícios'!$D$511,1,MATCH($B49,'Encargos e Benefícios'!$E$511:$AB$511,0),10,1)),0)
+_xlfn.IFNA(SUM((C$3&gt;='Gastos com Pessoal'!$E$7:$E$506)*(C$3&lt;='Gastos com Pessoal'!$F$7:$F$506)*(IF('Gastos com Pessoal'!$G$7:$G$506&lt;=C$3,1,0))*OFFSET('Gastos com Pessoal'!$H$6,1,MATCH(1&amp;$B49,'Gastos com Pessoal'!$I$532:$AJ$532&amp;'Gastos com Pessoal'!$I$6:$AJ$6,0),500,1)),0)
+_xlfn.IFNA(SUM((C$3&gt;='Gastos com Pessoal'!$E$7:$E$506)*(C$3&lt;='Gastos com Pessoal'!$F$7:$F$506)*(IF('Gastos com Pessoal'!$M$7:$M$506&lt;=C$3,1,0))*OFFSET('Gastos com Pessoal'!$H$6,1,MATCH(2&amp;$B49,'Gastos com Pessoal'!$I$532:$AJ$532&amp;'Gastos com Pessoal'!$I$6:$AJ$6,0),500,1)),0)
+_xlfn.IFNA(SUM((C$3&gt;='Gastos com Pessoal'!$E$7:$E$506)*(C$3&lt;='Gastos com Pessoal'!$F$7:$F$506)*(IF('Gastos com Pessoal'!$S$7:$S$506&lt;=C$3,1,0))*OFFSET('Gastos com Pessoal'!$H$6,1,MATCH(3&amp;$B49,'Gastos com Pessoal'!$I$532:$AJ$532&amp;'Gastos com Pessoal'!$I$6:$AJ$6,0),500,1)),0)
+_xlfn.IFNA(SUM((C$3&gt;='Gastos com Pessoal'!$E$7:$E$506)*(C$3&lt;='Gastos com Pessoal'!$F$7:$F$506)*(IF('Gastos com Pessoal'!$Y$7:$Y$506&lt;=C$3,1,0))*OFFSET('Gastos com Pessoal'!$H$6,1,MATCH(4&amp;$B49,'Gastos com Pessoal'!$I$532:$AJ$532&amp;'Gastos com Pessoal'!$I$6:$AJ$6,0),500,1)),0)
+_xlfn.IFNA(SUM((C$3&gt;='Gastos com Pessoal'!$E$7:$E$506)*(C$3&lt;='Gastos com Pessoal'!$F$7:$F$506)*(IF('Gastos com Pessoal'!$AE$7:$AE$506&lt;=C$3,1,0))*OFFSET('Gastos com Pessoal'!$H$6,1,MATCH(5&amp;$B49,'Gastos com Pessoal'!$I$532:$AJ$532&amp;'Gastos com Pessoal'!$I$6:$AJ$6,0),500,1)),0)
+_xlfn.IFNA(SUM((C$3&gt;='Gastos com Pessoal'!$E$513:$E$522)*(C$3&lt;='Gastos com Pessoal'!$F$513:$F$522)*(IF('Gastos com Pessoal'!$G$513:$G$522&lt;=C$3,1,0))*OFFSET('Gastos com Pessoal'!$H$512,1,MATCH(1&amp;$B49,'Gastos com Pessoal'!$I$532:$AJ$532&amp;'Gastos com Pessoal'!$I$512:$AJ$512,0),10,1)),0)
+_xlfn.IFNA(SUM((C$3&gt;='Gastos com Pessoal'!$E$513:$E$522)*(C$3&lt;='Gastos com Pessoal'!$F$513:$F$522)*(IF('Gastos com Pessoal'!$M$513:$M$522&lt;=C$3,1,0))*OFFSET('Gastos com Pessoal'!$H$512,1,MATCH(2&amp;$B49,'Gastos com Pessoal'!$I$532:$AJ$532&amp;'Gastos com Pessoal'!$I$512:$AJ$512,0),10,1)),0)
+_xlfn.IFNA(SUM((C$3&gt;='Gastos com Pessoal'!$E$513:$E$522)*(C$3&lt;='Gastos com Pessoal'!$F$513:$F$522)*(IF('Gastos com Pessoal'!$S$513:$S$522&lt;=C$3,1,0))*OFFSET('Gastos com Pessoal'!$H$512,1,MATCH(3&amp;$B49,'Gastos com Pessoal'!$I$532:$AJ$532&amp;'Gastos com Pessoal'!$I$512:$AJ$512,0),10,1)),0)
+_xlfn.IFNA(SUM((C$3&gt;='Gastos com Pessoal'!$E$513:$E$522)*(C$3&lt;='Gastos com Pessoal'!$F$513:$F$522)*(IF('Gastos com Pessoal'!$Y$513:$Y$522&lt;=C$3,1,0))*OFFSET('Gastos com Pessoal'!$H$512,1,MATCH(4&amp;$B49,'Gastos com Pessoal'!$I$532:$AJ$532&amp;'Gastos com Pessoal'!$I$512:$AJ$512,0),10,1)),0)
+_xlfn.IFNA(SUM((C$3&gt;='Gastos com Pessoal'!$E$513:$E$522)*(C$3&lt;='Gastos com Pessoal'!$F$513:$F$522)*(IF('Gastos com Pessoal'!$AE$513:$AE$522&lt;=C$3,1,0))*OFFSET('Gastos com Pessoal'!$H$512,1,MATCH(5&amp;$B49,'Gastos com Pessoal'!$I$532:$AJ$532&amp;'Gastos com Pessoal'!$I$512:$AJ$512,0),10,1)),0)</f>
        <v>6928</v>
      </c>
      <c r="D49" s="32">
        <f t="array" aca="1" ref="D49" ca="1">_xlfn.IFNA(SUM((D$3&gt;='Gastos com Pessoal'!$E$7:$E$506)*(D$3&lt;='Gastos com Pessoal'!$F$7:$F$506)*OFFSET('Encargos e Benefícios'!$D$5,1,MATCH($B49,'Encargos e Benefícios'!$E$5:$AB$5,0),500,1)),0)
+_xlfn.IFNA(SUM((D$3&gt;='Gastos com Pessoal'!$E$513:$E$522)*(D$3&lt;='Gastos com Pessoal'!$F$513:$F$522)*OFFSET('Encargos e Benefícios'!$D$511,1,MATCH($B49,'Encargos e Benefícios'!$E$511:$AB$511,0),10,1)),0)
+_xlfn.IFNA(SUM((D$3&gt;='Gastos com Pessoal'!$E$7:$E$506)*(D$3&lt;='Gastos com Pessoal'!$F$7:$F$506)*(IF('Gastos com Pessoal'!$G$7:$G$506&lt;=D$3,1,0))*OFFSET('Gastos com Pessoal'!$H$6,1,MATCH(1&amp;$B49,'Gastos com Pessoal'!$I$532:$AJ$532&amp;'Gastos com Pessoal'!$I$6:$AJ$6,0),500,1)),0)
+_xlfn.IFNA(SUM((D$3&gt;='Gastos com Pessoal'!$E$7:$E$506)*(D$3&lt;='Gastos com Pessoal'!$F$7:$F$506)*(IF('Gastos com Pessoal'!$M$7:$M$506&lt;=D$3,1,0))*OFFSET('Gastos com Pessoal'!$H$6,1,MATCH(2&amp;$B49,'Gastos com Pessoal'!$I$532:$AJ$532&amp;'Gastos com Pessoal'!$I$6:$AJ$6,0),500,1)),0)
+_xlfn.IFNA(SUM((D$3&gt;='Gastos com Pessoal'!$E$7:$E$506)*(D$3&lt;='Gastos com Pessoal'!$F$7:$F$506)*(IF('Gastos com Pessoal'!$S$7:$S$506&lt;=D$3,1,0))*OFFSET('Gastos com Pessoal'!$H$6,1,MATCH(3&amp;$B49,'Gastos com Pessoal'!$I$532:$AJ$532&amp;'Gastos com Pessoal'!$I$6:$AJ$6,0),500,1)),0)
+_xlfn.IFNA(SUM((D$3&gt;='Gastos com Pessoal'!$E$7:$E$506)*(D$3&lt;='Gastos com Pessoal'!$F$7:$F$506)*(IF('Gastos com Pessoal'!$Y$7:$Y$506&lt;=D$3,1,0))*OFFSET('Gastos com Pessoal'!$H$6,1,MATCH(4&amp;$B49,'Gastos com Pessoal'!$I$532:$AJ$532&amp;'Gastos com Pessoal'!$I$6:$AJ$6,0),500,1)),0)
+_xlfn.IFNA(SUM((D$3&gt;='Gastos com Pessoal'!$E$7:$E$506)*(D$3&lt;='Gastos com Pessoal'!$F$7:$F$506)*(IF('Gastos com Pessoal'!$AE$7:$AE$506&lt;=D$3,1,0))*OFFSET('Gastos com Pessoal'!$H$6,1,MATCH(5&amp;$B49,'Gastos com Pessoal'!$I$532:$AJ$532&amp;'Gastos com Pessoal'!$I$6:$AJ$6,0),500,1)),0)
+_xlfn.IFNA(SUM((D$3&gt;='Gastos com Pessoal'!$E$513:$E$522)*(D$3&lt;='Gastos com Pessoal'!$F$513:$F$522)*(IF('Gastos com Pessoal'!$G$513:$G$522&lt;=D$3,1,0))*OFFSET('Gastos com Pessoal'!$H$512,1,MATCH(1&amp;$B49,'Gastos com Pessoal'!$I$532:$AJ$532&amp;'Gastos com Pessoal'!$I$512:$AJ$512,0),10,1)),0)
+_xlfn.IFNA(SUM((D$3&gt;='Gastos com Pessoal'!$E$513:$E$522)*(D$3&lt;='Gastos com Pessoal'!$F$513:$F$522)*(IF('Gastos com Pessoal'!$M$513:$M$522&lt;=D$3,1,0))*OFFSET('Gastos com Pessoal'!$H$512,1,MATCH(2&amp;$B49,'Gastos com Pessoal'!$I$532:$AJ$532&amp;'Gastos com Pessoal'!$I$512:$AJ$512,0),10,1)),0)
+_xlfn.IFNA(SUM((D$3&gt;='Gastos com Pessoal'!$E$513:$E$522)*(D$3&lt;='Gastos com Pessoal'!$F$513:$F$522)*(IF('Gastos com Pessoal'!$S$513:$S$522&lt;=D$3,1,0))*OFFSET('Gastos com Pessoal'!$H$512,1,MATCH(3&amp;$B49,'Gastos com Pessoal'!$I$532:$AJ$532&amp;'Gastos com Pessoal'!$I$512:$AJ$512,0),10,1)),0)
+_xlfn.IFNA(SUM((D$3&gt;='Gastos com Pessoal'!$E$513:$E$522)*(D$3&lt;='Gastos com Pessoal'!$F$513:$F$522)*(IF('Gastos com Pessoal'!$Y$513:$Y$522&lt;=D$3,1,0))*OFFSET('Gastos com Pessoal'!$H$512,1,MATCH(4&amp;$B49,'Gastos com Pessoal'!$I$532:$AJ$532&amp;'Gastos com Pessoal'!$I$512:$AJ$512,0),10,1)),0)
+_xlfn.IFNA(SUM((D$3&gt;='Gastos com Pessoal'!$E$513:$E$522)*(D$3&lt;='Gastos com Pessoal'!$F$513:$F$522)*(IF('Gastos com Pessoal'!$AE$513:$AE$522&lt;=D$3,1,0))*OFFSET('Gastos com Pessoal'!$H$512,1,MATCH(5&amp;$B49,'Gastos com Pessoal'!$I$532:$AJ$532&amp;'Gastos com Pessoal'!$I$512:$AJ$512,0),10,1)),0)</f>
        <v>13856</v>
      </c>
      <c r="E49" s="32">
        <f t="array" aca="1" ref="E49" ca="1">_xlfn.IFNA(SUM((E$3&gt;='Gastos com Pessoal'!$E$7:$E$506)*(E$3&lt;='Gastos com Pessoal'!$F$7:$F$506)*OFFSET('Encargos e Benefícios'!$D$5,1,MATCH($B49,'Encargos e Benefícios'!$E$5:$AB$5,0),500,1)),0)
+_xlfn.IFNA(SUM((E$3&gt;='Gastos com Pessoal'!$E$513:$E$522)*(E$3&lt;='Gastos com Pessoal'!$F$513:$F$522)*OFFSET('Encargos e Benefícios'!$D$511,1,MATCH($B49,'Encargos e Benefícios'!$E$511:$AB$511,0),10,1)),0)
+_xlfn.IFNA(SUM((E$3&gt;='Gastos com Pessoal'!$E$7:$E$506)*(E$3&lt;='Gastos com Pessoal'!$F$7:$F$506)*(IF('Gastos com Pessoal'!$G$7:$G$506&lt;=E$3,1,0))*OFFSET('Gastos com Pessoal'!$H$6,1,MATCH(1&amp;$B49,'Gastos com Pessoal'!$I$532:$AJ$532&amp;'Gastos com Pessoal'!$I$6:$AJ$6,0),500,1)),0)
+_xlfn.IFNA(SUM((E$3&gt;='Gastos com Pessoal'!$E$7:$E$506)*(E$3&lt;='Gastos com Pessoal'!$F$7:$F$506)*(IF('Gastos com Pessoal'!$M$7:$M$506&lt;=E$3,1,0))*OFFSET('Gastos com Pessoal'!$H$6,1,MATCH(2&amp;$B49,'Gastos com Pessoal'!$I$532:$AJ$532&amp;'Gastos com Pessoal'!$I$6:$AJ$6,0),500,1)),0)
+_xlfn.IFNA(SUM((E$3&gt;='Gastos com Pessoal'!$E$7:$E$506)*(E$3&lt;='Gastos com Pessoal'!$F$7:$F$506)*(IF('Gastos com Pessoal'!$S$7:$S$506&lt;=E$3,1,0))*OFFSET('Gastos com Pessoal'!$H$6,1,MATCH(3&amp;$B49,'Gastos com Pessoal'!$I$532:$AJ$532&amp;'Gastos com Pessoal'!$I$6:$AJ$6,0),500,1)),0)
+_xlfn.IFNA(SUM((E$3&gt;='Gastos com Pessoal'!$E$7:$E$506)*(E$3&lt;='Gastos com Pessoal'!$F$7:$F$506)*(IF('Gastos com Pessoal'!$Y$7:$Y$506&lt;=E$3,1,0))*OFFSET('Gastos com Pessoal'!$H$6,1,MATCH(4&amp;$B49,'Gastos com Pessoal'!$I$532:$AJ$532&amp;'Gastos com Pessoal'!$I$6:$AJ$6,0),500,1)),0)
+_xlfn.IFNA(SUM((E$3&gt;='Gastos com Pessoal'!$E$7:$E$506)*(E$3&lt;='Gastos com Pessoal'!$F$7:$F$506)*(IF('Gastos com Pessoal'!$AE$7:$AE$506&lt;=E$3,1,0))*OFFSET('Gastos com Pessoal'!$H$6,1,MATCH(5&amp;$B49,'Gastos com Pessoal'!$I$532:$AJ$532&amp;'Gastos com Pessoal'!$I$6:$AJ$6,0),500,1)),0)
+_xlfn.IFNA(SUM((E$3&gt;='Gastos com Pessoal'!$E$513:$E$522)*(E$3&lt;='Gastos com Pessoal'!$F$513:$F$522)*(IF('Gastos com Pessoal'!$G$513:$G$522&lt;=E$3,1,0))*OFFSET('Gastos com Pessoal'!$H$512,1,MATCH(1&amp;$B49,'Gastos com Pessoal'!$I$532:$AJ$532&amp;'Gastos com Pessoal'!$I$512:$AJ$512,0),10,1)),0)
+_xlfn.IFNA(SUM((E$3&gt;='Gastos com Pessoal'!$E$513:$E$522)*(E$3&lt;='Gastos com Pessoal'!$F$513:$F$522)*(IF('Gastos com Pessoal'!$M$513:$M$522&lt;=E$3,1,0))*OFFSET('Gastos com Pessoal'!$H$512,1,MATCH(2&amp;$B49,'Gastos com Pessoal'!$I$532:$AJ$532&amp;'Gastos com Pessoal'!$I$512:$AJ$512,0),10,1)),0)
+_xlfn.IFNA(SUM((E$3&gt;='Gastos com Pessoal'!$E$513:$E$522)*(E$3&lt;='Gastos com Pessoal'!$F$513:$F$522)*(IF('Gastos com Pessoal'!$S$513:$S$522&lt;=E$3,1,0))*OFFSET('Gastos com Pessoal'!$H$512,1,MATCH(3&amp;$B49,'Gastos com Pessoal'!$I$532:$AJ$532&amp;'Gastos com Pessoal'!$I$512:$AJ$512,0),10,1)),0)
+_xlfn.IFNA(SUM((E$3&gt;='Gastos com Pessoal'!$E$513:$E$522)*(E$3&lt;='Gastos com Pessoal'!$F$513:$F$522)*(IF('Gastos com Pessoal'!$Y$513:$Y$522&lt;=E$3,1,0))*OFFSET('Gastos com Pessoal'!$H$512,1,MATCH(4&amp;$B49,'Gastos com Pessoal'!$I$532:$AJ$532&amp;'Gastos com Pessoal'!$I$512:$AJ$512,0),10,1)),0)
+_xlfn.IFNA(SUM((E$3&gt;='Gastos com Pessoal'!$E$513:$E$522)*(E$3&lt;='Gastos com Pessoal'!$F$513:$F$522)*(IF('Gastos com Pessoal'!$AE$513:$AE$522&lt;=E$3,1,0))*OFFSET('Gastos com Pessoal'!$H$512,1,MATCH(5&amp;$B49,'Gastos com Pessoal'!$I$532:$AJ$532&amp;'Gastos com Pessoal'!$I$512:$AJ$512,0),10,1)),0)</f>
        <v>13856</v>
      </c>
      <c r="F49" s="32">
        <f t="array" aca="1" ref="F49" ca="1">_xlfn.IFNA(SUM((F$3&gt;='Gastos com Pessoal'!$E$7:$E$506)*(F$3&lt;='Gastos com Pessoal'!$F$7:$F$506)*OFFSET('Encargos e Benefícios'!$D$5,1,MATCH($B49,'Encargos e Benefícios'!$E$5:$AB$5,0),500,1)),0)
+_xlfn.IFNA(SUM((F$3&gt;='Gastos com Pessoal'!$E$513:$E$522)*(F$3&lt;='Gastos com Pessoal'!$F$513:$F$522)*OFFSET('Encargos e Benefícios'!$D$511,1,MATCH($B49,'Encargos e Benefícios'!$E$511:$AB$511,0),10,1)),0)
+_xlfn.IFNA(SUM((F$3&gt;='Gastos com Pessoal'!$E$7:$E$506)*(F$3&lt;='Gastos com Pessoal'!$F$7:$F$506)*(IF('Gastos com Pessoal'!$G$7:$G$506&lt;=F$3,1,0))*OFFSET('Gastos com Pessoal'!$H$6,1,MATCH(1&amp;$B49,'Gastos com Pessoal'!$I$532:$AJ$532&amp;'Gastos com Pessoal'!$I$6:$AJ$6,0),500,1)),0)
+_xlfn.IFNA(SUM((F$3&gt;='Gastos com Pessoal'!$E$7:$E$506)*(F$3&lt;='Gastos com Pessoal'!$F$7:$F$506)*(IF('Gastos com Pessoal'!$M$7:$M$506&lt;=F$3,1,0))*OFFSET('Gastos com Pessoal'!$H$6,1,MATCH(2&amp;$B49,'Gastos com Pessoal'!$I$532:$AJ$532&amp;'Gastos com Pessoal'!$I$6:$AJ$6,0),500,1)),0)
+_xlfn.IFNA(SUM((F$3&gt;='Gastos com Pessoal'!$E$7:$E$506)*(F$3&lt;='Gastos com Pessoal'!$F$7:$F$506)*(IF('Gastos com Pessoal'!$S$7:$S$506&lt;=F$3,1,0))*OFFSET('Gastos com Pessoal'!$H$6,1,MATCH(3&amp;$B49,'Gastos com Pessoal'!$I$532:$AJ$532&amp;'Gastos com Pessoal'!$I$6:$AJ$6,0),500,1)),0)
+_xlfn.IFNA(SUM((F$3&gt;='Gastos com Pessoal'!$E$7:$E$506)*(F$3&lt;='Gastos com Pessoal'!$F$7:$F$506)*(IF('Gastos com Pessoal'!$Y$7:$Y$506&lt;=F$3,1,0))*OFFSET('Gastos com Pessoal'!$H$6,1,MATCH(4&amp;$B49,'Gastos com Pessoal'!$I$532:$AJ$532&amp;'Gastos com Pessoal'!$I$6:$AJ$6,0),500,1)),0)
+_xlfn.IFNA(SUM((F$3&gt;='Gastos com Pessoal'!$E$7:$E$506)*(F$3&lt;='Gastos com Pessoal'!$F$7:$F$506)*(IF('Gastos com Pessoal'!$AE$7:$AE$506&lt;=F$3,1,0))*OFFSET('Gastos com Pessoal'!$H$6,1,MATCH(5&amp;$B49,'Gastos com Pessoal'!$I$532:$AJ$532&amp;'Gastos com Pessoal'!$I$6:$AJ$6,0),500,1)),0)
+_xlfn.IFNA(SUM((F$3&gt;='Gastos com Pessoal'!$E$513:$E$522)*(F$3&lt;='Gastos com Pessoal'!$F$513:$F$522)*(IF('Gastos com Pessoal'!$G$513:$G$522&lt;=F$3,1,0))*OFFSET('Gastos com Pessoal'!$H$512,1,MATCH(1&amp;$B49,'Gastos com Pessoal'!$I$532:$AJ$532&amp;'Gastos com Pessoal'!$I$512:$AJ$512,0),10,1)),0)
+_xlfn.IFNA(SUM((F$3&gt;='Gastos com Pessoal'!$E$513:$E$522)*(F$3&lt;='Gastos com Pessoal'!$F$513:$F$522)*(IF('Gastos com Pessoal'!$M$513:$M$522&lt;=F$3,1,0))*OFFSET('Gastos com Pessoal'!$H$512,1,MATCH(2&amp;$B49,'Gastos com Pessoal'!$I$532:$AJ$532&amp;'Gastos com Pessoal'!$I$512:$AJ$512,0),10,1)),0)
+_xlfn.IFNA(SUM((F$3&gt;='Gastos com Pessoal'!$E$513:$E$522)*(F$3&lt;='Gastos com Pessoal'!$F$513:$F$522)*(IF('Gastos com Pessoal'!$S$513:$S$522&lt;=F$3,1,0))*OFFSET('Gastos com Pessoal'!$H$512,1,MATCH(3&amp;$B49,'Gastos com Pessoal'!$I$532:$AJ$532&amp;'Gastos com Pessoal'!$I$512:$AJ$512,0),10,1)),0)
+_xlfn.IFNA(SUM((F$3&gt;='Gastos com Pessoal'!$E$513:$E$522)*(F$3&lt;='Gastos com Pessoal'!$F$513:$F$522)*(IF('Gastos com Pessoal'!$Y$513:$Y$522&lt;=F$3,1,0))*OFFSET('Gastos com Pessoal'!$H$512,1,MATCH(4&amp;$B49,'Gastos com Pessoal'!$I$532:$AJ$532&amp;'Gastos com Pessoal'!$I$512:$AJ$512,0),10,1)),0)
+_xlfn.IFNA(SUM((F$3&gt;='Gastos com Pessoal'!$E$513:$E$522)*(F$3&lt;='Gastos com Pessoal'!$F$513:$F$522)*(IF('Gastos com Pessoal'!$AE$513:$AE$522&lt;=F$3,1,0))*OFFSET('Gastos com Pessoal'!$H$512,1,MATCH(5&amp;$B49,'Gastos com Pessoal'!$I$532:$AJ$532&amp;'Gastos com Pessoal'!$I$512:$AJ$512,0),10,1)),0)</f>
        <v>13856</v>
      </c>
      <c r="G49" s="32">
        <f t="array" aca="1" ref="G49" ca="1">_xlfn.IFNA(SUM((G$3&gt;='Gastos com Pessoal'!$E$7:$E$506)*(G$3&lt;='Gastos com Pessoal'!$F$7:$F$506)*OFFSET('Encargos e Benefícios'!$D$5,1,MATCH($B49,'Encargos e Benefícios'!$E$5:$AB$5,0),500,1)),0)
+_xlfn.IFNA(SUM((G$3&gt;='Gastos com Pessoal'!$E$513:$E$522)*(G$3&lt;='Gastos com Pessoal'!$F$513:$F$522)*OFFSET('Encargos e Benefícios'!$D$511,1,MATCH($B49,'Encargos e Benefícios'!$E$511:$AB$511,0),10,1)),0)
+_xlfn.IFNA(SUM((G$3&gt;='Gastos com Pessoal'!$E$7:$E$506)*(G$3&lt;='Gastos com Pessoal'!$F$7:$F$506)*(IF('Gastos com Pessoal'!$G$7:$G$506&lt;=G$3,1,0))*OFFSET('Gastos com Pessoal'!$H$6,1,MATCH(1&amp;$B49,'Gastos com Pessoal'!$I$532:$AJ$532&amp;'Gastos com Pessoal'!$I$6:$AJ$6,0),500,1)),0)
+_xlfn.IFNA(SUM((G$3&gt;='Gastos com Pessoal'!$E$7:$E$506)*(G$3&lt;='Gastos com Pessoal'!$F$7:$F$506)*(IF('Gastos com Pessoal'!$M$7:$M$506&lt;=G$3,1,0))*OFFSET('Gastos com Pessoal'!$H$6,1,MATCH(2&amp;$B49,'Gastos com Pessoal'!$I$532:$AJ$532&amp;'Gastos com Pessoal'!$I$6:$AJ$6,0),500,1)),0)
+_xlfn.IFNA(SUM((G$3&gt;='Gastos com Pessoal'!$E$7:$E$506)*(G$3&lt;='Gastos com Pessoal'!$F$7:$F$506)*(IF('Gastos com Pessoal'!$S$7:$S$506&lt;=G$3,1,0))*OFFSET('Gastos com Pessoal'!$H$6,1,MATCH(3&amp;$B49,'Gastos com Pessoal'!$I$532:$AJ$532&amp;'Gastos com Pessoal'!$I$6:$AJ$6,0),500,1)),0)
+_xlfn.IFNA(SUM((G$3&gt;='Gastos com Pessoal'!$E$7:$E$506)*(G$3&lt;='Gastos com Pessoal'!$F$7:$F$506)*(IF('Gastos com Pessoal'!$Y$7:$Y$506&lt;=G$3,1,0))*OFFSET('Gastos com Pessoal'!$H$6,1,MATCH(4&amp;$B49,'Gastos com Pessoal'!$I$532:$AJ$532&amp;'Gastos com Pessoal'!$I$6:$AJ$6,0),500,1)),0)
+_xlfn.IFNA(SUM((G$3&gt;='Gastos com Pessoal'!$E$7:$E$506)*(G$3&lt;='Gastos com Pessoal'!$F$7:$F$506)*(IF('Gastos com Pessoal'!$AE$7:$AE$506&lt;=G$3,1,0))*OFFSET('Gastos com Pessoal'!$H$6,1,MATCH(5&amp;$B49,'Gastos com Pessoal'!$I$532:$AJ$532&amp;'Gastos com Pessoal'!$I$6:$AJ$6,0),500,1)),0)
+_xlfn.IFNA(SUM((G$3&gt;='Gastos com Pessoal'!$E$513:$E$522)*(G$3&lt;='Gastos com Pessoal'!$F$513:$F$522)*(IF('Gastos com Pessoal'!$G$513:$G$522&lt;=G$3,1,0))*OFFSET('Gastos com Pessoal'!$H$512,1,MATCH(1&amp;$B49,'Gastos com Pessoal'!$I$532:$AJ$532&amp;'Gastos com Pessoal'!$I$512:$AJ$512,0),10,1)),0)
+_xlfn.IFNA(SUM((G$3&gt;='Gastos com Pessoal'!$E$513:$E$522)*(G$3&lt;='Gastos com Pessoal'!$F$513:$F$522)*(IF('Gastos com Pessoal'!$M$513:$M$522&lt;=G$3,1,0))*OFFSET('Gastos com Pessoal'!$H$512,1,MATCH(2&amp;$B49,'Gastos com Pessoal'!$I$532:$AJ$532&amp;'Gastos com Pessoal'!$I$512:$AJ$512,0),10,1)),0)
+_xlfn.IFNA(SUM((G$3&gt;='Gastos com Pessoal'!$E$513:$E$522)*(G$3&lt;='Gastos com Pessoal'!$F$513:$F$522)*(IF('Gastos com Pessoal'!$S$513:$S$522&lt;=G$3,1,0))*OFFSET('Gastos com Pessoal'!$H$512,1,MATCH(3&amp;$B49,'Gastos com Pessoal'!$I$532:$AJ$532&amp;'Gastos com Pessoal'!$I$512:$AJ$512,0),10,1)),0)
+_xlfn.IFNA(SUM((G$3&gt;='Gastos com Pessoal'!$E$513:$E$522)*(G$3&lt;='Gastos com Pessoal'!$F$513:$F$522)*(IF('Gastos com Pessoal'!$Y$513:$Y$522&lt;=G$3,1,0))*OFFSET('Gastos com Pessoal'!$H$512,1,MATCH(4&amp;$B49,'Gastos com Pessoal'!$I$532:$AJ$532&amp;'Gastos com Pessoal'!$I$512:$AJ$512,0),10,1)),0)
+_xlfn.IFNA(SUM((G$3&gt;='Gastos com Pessoal'!$E$513:$E$522)*(G$3&lt;='Gastos com Pessoal'!$F$513:$F$522)*(IF('Gastos com Pessoal'!$AE$513:$AE$522&lt;=G$3,1,0))*OFFSET('Gastos com Pessoal'!$H$512,1,MATCH(5&amp;$B49,'Gastos com Pessoal'!$I$532:$AJ$532&amp;'Gastos com Pessoal'!$I$512:$AJ$512,0),10,1)),0)</f>
        <v>13856</v>
      </c>
      <c r="H49" s="32">
        <f t="array" aca="1" ref="H49" ca="1">_xlfn.IFNA(SUM((H$3&gt;='Gastos com Pessoal'!$E$7:$E$506)*(H$3&lt;='Gastos com Pessoal'!$F$7:$F$506)*OFFSET('Encargos e Benefícios'!$D$5,1,MATCH($B49,'Encargos e Benefícios'!$E$5:$AB$5,0),500,1)),0)
+_xlfn.IFNA(SUM((H$3&gt;='Gastos com Pessoal'!$E$513:$E$522)*(H$3&lt;='Gastos com Pessoal'!$F$513:$F$522)*OFFSET('Encargos e Benefícios'!$D$511,1,MATCH($B49,'Encargos e Benefícios'!$E$511:$AB$511,0),10,1)),0)
+_xlfn.IFNA(SUM((H$3&gt;='Gastos com Pessoal'!$E$7:$E$506)*(H$3&lt;='Gastos com Pessoal'!$F$7:$F$506)*(IF('Gastos com Pessoal'!$G$7:$G$506&lt;=H$3,1,0))*OFFSET('Gastos com Pessoal'!$H$6,1,MATCH(1&amp;$B49,'Gastos com Pessoal'!$I$532:$AJ$532&amp;'Gastos com Pessoal'!$I$6:$AJ$6,0),500,1)),0)
+_xlfn.IFNA(SUM((H$3&gt;='Gastos com Pessoal'!$E$7:$E$506)*(H$3&lt;='Gastos com Pessoal'!$F$7:$F$506)*(IF('Gastos com Pessoal'!$M$7:$M$506&lt;=H$3,1,0))*OFFSET('Gastos com Pessoal'!$H$6,1,MATCH(2&amp;$B49,'Gastos com Pessoal'!$I$532:$AJ$532&amp;'Gastos com Pessoal'!$I$6:$AJ$6,0),500,1)),0)
+_xlfn.IFNA(SUM((H$3&gt;='Gastos com Pessoal'!$E$7:$E$506)*(H$3&lt;='Gastos com Pessoal'!$F$7:$F$506)*(IF('Gastos com Pessoal'!$S$7:$S$506&lt;=H$3,1,0))*OFFSET('Gastos com Pessoal'!$H$6,1,MATCH(3&amp;$B49,'Gastos com Pessoal'!$I$532:$AJ$532&amp;'Gastos com Pessoal'!$I$6:$AJ$6,0),500,1)),0)
+_xlfn.IFNA(SUM((H$3&gt;='Gastos com Pessoal'!$E$7:$E$506)*(H$3&lt;='Gastos com Pessoal'!$F$7:$F$506)*(IF('Gastos com Pessoal'!$Y$7:$Y$506&lt;=H$3,1,0))*OFFSET('Gastos com Pessoal'!$H$6,1,MATCH(4&amp;$B49,'Gastos com Pessoal'!$I$532:$AJ$532&amp;'Gastos com Pessoal'!$I$6:$AJ$6,0),500,1)),0)
+_xlfn.IFNA(SUM((H$3&gt;='Gastos com Pessoal'!$E$7:$E$506)*(H$3&lt;='Gastos com Pessoal'!$F$7:$F$506)*(IF('Gastos com Pessoal'!$AE$7:$AE$506&lt;=H$3,1,0))*OFFSET('Gastos com Pessoal'!$H$6,1,MATCH(5&amp;$B49,'Gastos com Pessoal'!$I$532:$AJ$532&amp;'Gastos com Pessoal'!$I$6:$AJ$6,0),500,1)),0)
+_xlfn.IFNA(SUM((H$3&gt;='Gastos com Pessoal'!$E$513:$E$522)*(H$3&lt;='Gastos com Pessoal'!$F$513:$F$522)*(IF('Gastos com Pessoal'!$G$513:$G$522&lt;=H$3,1,0))*OFFSET('Gastos com Pessoal'!$H$512,1,MATCH(1&amp;$B49,'Gastos com Pessoal'!$I$532:$AJ$532&amp;'Gastos com Pessoal'!$I$512:$AJ$512,0),10,1)),0)
+_xlfn.IFNA(SUM((H$3&gt;='Gastos com Pessoal'!$E$513:$E$522)*(H$3&lt;='Gastos com Pessoal'!$F$513:$F$522)*(IF('Gastos com Pessoal'!$M$513:$M$522&lt;=H$3,1,0))*OFFSET('Gastos com Pessoal'!$H$512,1,MATCH(2&amp;$B49,'Gastos com Pessoal'!$I$532:$AJ$532&amp;'Gastos com Pessoal'!$I$512:$AJ$512,0),10,1)),0)
+_xlfn.IFNA(SUM((H$3&gt;='Gastos com Pessoal'!$E$513:$E$522)*(H$3&lt;='Gastos com Pessoal'!$F$513:$F$522)*(IF('Gastos com Pessoal'!$S$513:$S$522&lt;=H$3,1,0))*OFFSET('Gastos com Pessoal'!$H$512,1,MATCH(3&amp;$B49,'Gastos com Pessoal'!$I$532:$AJ$532&amp;'Gastos com Pessoal'!$I$512:$AJ$512,0),10,1)),0)
+_xlfn.IFNA(SUM((H$3&gt;='Gastos com Pessoal'!$E$513:$E$522)*(H$3&lt;='Gastos com Pessoal'!$F$513:$F$522)*(IF('Gastos com Pessoal'!$Y$513:$Y$522&lt;=H$3,1,0))*OFFSET('Gastos com Pessoal'!$H$512,1,MATCH(4&amp;$B49,'Gastos com Pessoal'!$I$532:$AJ$532&amp;'Gastos com Pessoal'!$I$512:$AJ$512,0),10,1)),0)
+_xlfn.IFNA(SUM((H$3&gt;='Gastos com Pessoal'!$E$513:$E$522)*(H$3&lt;='Gastos com Pessoal'!$F$513:$F$522)*(IF('Gastos com Pessoal'!$AE$513:$AE$522&lt;=H$3,1,0))*OFFSET('Gastos com Pessoal'!$H$512,1,MATCH(5&amp;$B49,'Gastos com Pessoal'!$I$532:$AJ$532&amp;'Gastos com Pessoal'!$I$512:$AJ$512,0),10,1)),0)</f>
        <v>13856</v>
      </c>
      <c r="I49" s="32">
        <f t="array" aca="1" ref="I49" ca="1">_xlfn.IFNA(SUM((I$3&gt;='Gastos com Pessoal'!$E$7:$E$506)*(I$3&lt;='Gastos com Pessoal'!$F$7:$F$506)*OFFSET('Encargos e Benefícios'!$D$5,1,MATCH($B49,'Encargos e Benefícios'!$E$5:$AB$5,0),500,1)),0)
+_xlfn.IFNA(SUM((I$3&gt;='Gastos com Pessoal'!$E$513:$E$522)*(I$3&lt;='Gastos com Pessoal'!$F$513:$F$522)*OFFSET('Encargos e Benefícios'!$D$511,1,MATCH($B49,'Encargos e Benefícios'!$E$511:$AB$511,0),10,1)),0)
+_xlfn.IFNA(SUM((I$3&gt;='Gastos com Pessoal'!$E$7:$E$506)*(I$3&lt;='Gastos com Pessoal'!$F$7:$F$506)*(IF('Gastos com Pessoal'!$G$7:$G$506&lt;=I$3,1,0))*OFFSET('Gastos com Pessoal'!$H$6,1,MATCH(1&amp;$B49,'Gastos com Pessoal'!$I$532:$AJ$532&amp;'Gastos com Pessoal'!$I$6:$AJ$6,0),500,1)),0)
+_xlfn.IFNA(SUM((I$3&gt;='Gastos com Pessoal'!$E$7:$E$506)*(I$3&lt;='Gastos com Pessoal'!$F$7:$F$506)*(IF('Gastos com Pessoal'!$M$7:$M$506&lt;=I$3,1,0))*OFFSET('Gastos com Pessoal'!$H$6,1,MATCH(2&amp;$B49,'Gastos com Pessoal'!$I$532:$AJ$532&amp;'Gastos com Pessoal'!$I$6:$AJ$6,0),500,1)),0)
+_xlfn.IFNA(SUM((I$3&gt;='Gastos com Pessoal'!$E$7:$E$506)*(I$3&lt;='Gastos com Pessoal'!$F$7:$F$506)*(IF('Gastos com Pessoal'!$S$7:$S$506&lt;=I$3,1,0))*OFFSET('Gastos com Pessoal'!$H$6,1,MATCH(3&amp;$B49,'Gastos com Pessoal'!$I$532:$AJ$532&amp;'Gastos com Pessoal'!$I$6:$AJ$6,0),500,1)),0)
+_xlfn.IFNA(SUM((I$3&gt;='Gastos com Pessoal'!$E$7:$E$506)*(I$3&lt;='Gastos com Pessoal'!$F$7:$F$506)*(IF('Gastos com Pessoal'!$Y$7:$Y$506&lt;=I$3,1,0))*OFFSET('Gastos com Pessoal'!$H$6,1,MATCH(4&amp;$B49,'Gastos com Pessoal'!$I$532:$AJ$532&amp;'Gastos com Pessoal'!$I$6:$AJ$6,0),500,1)),0)
+_xlfn.IFNA(SUM((I$3&gt;='Gastos com Pessoal'!$E$7:$E$506)*(I$3&lt;='Gastos com Pessoal'!$F$7:$F$506)*(IF('Gastos com Pessoal'!$AE$7:$AE$506&lt;=I$3,1,0))*OFFSET('Gastos com Pessoal'!$H$6,1,MATCH(5&amp;$B49,'Gastos com Pessoal'!$I$532:$AJ$532&amp;'Gastos com Pessoal'!$I$6:$AJ$6,0),500,1)),0)
+_xlfn.IFNA(SUM((I$3&gt;='Gastos com Pessoal'!$E$513:$E$522)*(I$3&lt;='Gastos com Pessoal'!$F$513:$F$522)*(IF('Gastos com Pessoal'!$G$513:$G$522&lt;=I$3,1,0))*OFFSET('Gastos com Pessoal'!$H$512,1,MATCH(1&amp;$B49,'Gastos com Pessoal'!$I$532:$AJ$532&amp;'Gastos com Pessoal'!$I$512:$AJ$512,0),10,1)),0)
+_xlfn.IFNA(SUM((I$3&gt;='Gastos com Pessoal'!$E$513:$E$522)*(I$3&lt;='Gastos com Pessoal'!$F$513:$F$522)*(IF('Gastos com Pessoal'!$M$513:$M$522&lt;=I$3,1,0))*OFFSET('Gastos com Pessoal'!$H$512,1,MATCH(2&amp;$B49,'Gastos com Pessoal'!$I$532:$AJ$532&amp;'Gastos com Pessoal'!$I$512:$AJ$512,0),10,1)),0)
+_xlfn.IFNA(SUM((I$3&gt;='Gastos com Pessoal'!$E$513:$E$522)*(I$3&lt;='Gastos com Pessoal'!$F$513:$F$522)*(IF('Gastos com Pessoal'!$S$513:$S$522&lt;=I$3,1,0))*OFFSET('Gastos com Pessoal'!$H$512,1,MATCH(3&amp;$B49,'Gastos com Pessoal'!$I$532:$AJ$532&amp;'Gastos com Pessoal'!$I$512:$AJ$512,0),10,1)),0)
+_xlfn.IFNA(SUM((I$3&gt;='Gastos com Pessoal'!$E$513:$E$522)*(I$3&lt;='Gastos com Pessoal'!$F$513:$F$522)*(IF('Gastos com Pessoal'!$Y$513:$Y$522&lt;=I$3,1,0))*OFFSET('Gastos com Pessoal'!$H$512,1,MATCH(4&amp;$B49,'Gastos com Pessoal'!$I$532:$AJ$532&amp;'Gastos com Pessoal'!$I$512:$AJ$512,0),10,1)),0)
+_xlfn.IFNA(SUM((I$3&gt;='Gastos com Pessoal'!$E$513:$E$522)*(I$3&lt;='Gastos com Pessoal'!$F$513:$F$522)*(IF('Gastos com Pessoal'!$AE$513:$AE$522&lt;=I$3,1,0))*OFFSET('Gastos com Pessoal'!$H$512,1,MATCH(5&amp;$B49,'Gastos com Pessoal'!$I$532:$AJ$532&amp;'Gastos com Pessoal'!$I$512:$AJ$512,0),10,1)),0)</f>
        <v>13856</v>
      </c>
      <c r="J49" s="32">
        <f t="array" aca="1" ref="J49" ca="1">_xlfn.IFNA(SUM((J$3&gt;='Gastos com Pessoal'!$E$7:$E$506)*(J$3&lt;='Gastos com Pessoal'!$F$7:$F$506)*OFFSET('Encargos e Benefícios'!$D$5,1,MATCH($B49,'Encargos e Benefícios'!$E$5:$AB$5,0),500,1)),0)
+_xlfn.IFNA(SUM((J$3&gt;='Gastos com Pessoal'!$E$513:$E$522)*(J$3&lt;='Gastos com Pessoal'!$F$513:$F$522)*OFFSET('Encargos e Benefícios'!$D$511,1,MATCH($B49,'Encargos e Benefícios'!$E$511:$AB$511,0),10,1)),0)
+_xlfn.IFNA(SUM((J$3&gt;='Gastos com Pessoal'!$E$7:$E$506)*(J$3&lt;='Gastos com Pessoal'!$F$7:$F$506)*(IF('Gastos com Pessoal'!$G$7:$G$506&lt;=J$3,1,0))*OFFSET('Gastos com Pessoal'!$H$6,1,MATCH(1&amp;$B49,'Gastos com Pessoal'!$I$532:$AJ$532&amp;'Gastos com Pessoal'!$I$6:$AJ$6,0),500,1)),0)
+_xlfn.IFNA(SUM((J$3&gt;='Gastos com Pessoal'!$E$7:$E$506)*(J$3&lt;='Gastos com Pessoal'!$F$7:$F$506)*(IF('Gastos com Pessoal'!$M$7:$M$506&lt;=J$3,1,0))*OFFSET('Gastos com Pessoal'!$H$6,1,MATCH(2&amp;$B49,'Gastos com Pessoal'!$I$532:$AJ$532&amp;'Gastos com Pessoal'!$I$6:$AJ$6,0),500,1)),0)
+_xlfn.IFNA(SUM((J$3&gt;='Gastos com Pessoal'!$E$7:$E$506)*(J$3&lt;='Gastos com Pessoal'!$F$7:$F$506)*(IF('Gastos com Pessoal'!$S$7:$S$506&lt;=J$3,1,0))*OFFSET('Gastos com Pessoal'!$H$6,1,MATCH(3&amp;$B49,'Gastos com Pessoal'!$I$532:$AJ$532&amp;'Gastos com Pessoal'!$I$6:$AJ$6,0),500,1)),0)
+_xlfn.IFNA(SUM((J$3&gt;='Gastos com Pessoal'!$E$7:$E$506)*(J$3&lt;='Gastos com Pessoal'!$F$7:$F$506)*(IF('Gastos com Pessoal'!$Y$7:$Y$506&lt;=J$3,1,0))*OFFSET('Gastos com Pessoal'!$H$6,1,MATCH(4&amp;$B49,'Gastos com Pessoal'!$I$532:$AJ$532&amp;'Gastos com Pessoal'!$I$6:$AJ$6,0),500,1)),0)
+_xlfn.IFNA(SUM((J$3&gt;='Gastos com Pessoal'!$E$7:$E$506)*(J$3&lt;='Gastos com Pessoal'!$F$7:$F$506)*(IF('Gastos com Pessoal'!$AE$7:$AE$506&lt;=J$3,1,0))*OFFSET('Gastos com Pessoal'!$H$6,1,MATCH(5&amp;$B49,'Gastos com Pessoal'!$I$532:$AJ$532&amp;'Gastos com Pessoal'!$I$6:$AJ$6,0),500,1)),0)
+_xlfn.IFNA(SUM((J$3&gt;='Gastos com Pessoal'!$E$513:$E$522)*(J$3&lt;='Gastos com Pessoal'!$F$513:$F$522)*(IF('Gastos com Pessoal'!$G$513:$G$522&lt;=J$3,1,0))*OFFSET('Gastos com Pessoal'!$H$512,1,MATCH(1&amp;$B49,'Gastos com Pessoal'!$I$532:$AJ$532&amp;'Gastos com Pessoal'!$I$512:$AJ$512,0),10,1)),0)
+_xlfn.IFNA(SUM((J$3&gt;='Gastos com Pessoal'!$E$513:$E$522)*(J$3&lt;='Gastos com Pessoal'!$F$513:$F$522)*(IF('Gastos com Pessoal'!$M$513:$M$522&lt;=J$3,1,0))*OFFSET('Gastos com Pessoal'!$H$512,1,MATCH(2&amp;$B49,'Gastos com Pessoal'!$I$532:$AJ$532&amp;'Gastos com Pessoal'!$I$512:$AJ$512,0),10,1)),0)
+_xlfn.IFNA(SUM((J$3&gt;='Gastos com Pessoal'!$E$513:$E$522)*(J$3&lt;='Gastos com Pessoal'!$F$513:$F$522)*(IF('Gastos com Pessoal'!$S$513:$S$522&lt;=J$3,1,0))*OFFSET('Gastos com Pessoal'!$H$512,1,MATCH(3&amp;$B49,'Gastos com Pessoal'!$I$532:$AJ$532&amp;'Gastos com Pessoal'!$I$512:$AJ$512,0),10,1)),0)
+_xlfn.IFNA(SUM((J$3&gt;='Gastos com Pessoal'!$E$513:$E$522)*(J$3&lt;='Gastos com Pessoal'!$F$513:$F$522)*(IF('Gastos com Pessoal'!$Y$513:$Y$522&lt;=J$3,1,0))*OFFSET('Gastos com Pessoal'!$H$512,1,MATCH(4&amp;$B49,'Gastos com Pessoal'!$I$532:$AJ$532&amp;'Gastos com Pessoal'!$I$512:$AJ$512,0),10,1)),0)
+_xlfn.IFNA(SUM((J$3&gt;='Gastos com Pessoal'!$E$513:$E$522)*(J$3&lt;='Gastos com Pessoal'!$F$513:$F$522)*(IF('Gastos com Pessoal'!$AE$513:$AE$522&lt;=J$3,1,0))*OFFSET('Gastos com Pessoal'!$H$512,1,MATCH(5&amp;$B49,'Gastos com Pessoal'!$I$532:$AJ$532&amp;'Gastos com Pessoal'!$I$512:$AJ$512,0),10,1)),0)</f>
        <v>13856</v>
      </c>
      <c r="K49" s="32">
        <f t="array" aca="1" ref="K49" ca="1">_xlfn.IFNA(SUM((K$3&gt;='Gastos com Pessoal'!$E$7:$E$506)*(K$3&lt;='Gastos com Pessoal'!$F$7:$F$506)*OFFSET('Encargos e Benefícios'!$D$5,1,MATCH($B49,'Encargos e Benefícios'!$E$5:$AB$5,0),500,1)),0)
+_xlfn.IFNA(SUM((K$3&gt;='Gastos com Pessoal'!$E$513:$E$522)*(K$3&lt;='Gastos com Pessoal'!$F$513:$F$522)*OFFSET('Encargos e Benefícios'!$D$511,1,MATCH($B49,'Encargos e Benefícios'!$E$511:$AB$511,0),10,1)),0)
+_xlfn.IFNA(SUM((K$3&gt;='Gastos com Pessoal'!$E$7:$E$506)*(K$3&lt;='Gastos com Pessoal'!$F$7:$F$506)*(IF('Gastos com Pessoal'!$G$7:$G$506&lt;=K$3,1,0))*OFFSET('Gastos com Pessoal'!$H$6,1,MATCH(1&amp;$B49,'Gastos com Pessoal'!$I$532:$AJ$532&amp;'Gastos com Pessoal'!$I$6:$AJ$6,0),500,1)),0)
+_xlfn.IFNA(SUM((K$3&gt;='Gastos com Pessoal'!$E$7:$E$506)*(K$3&lt;='Gastos com Pessoal'!$F$7:$F$506)*(IF('Gastos com Pessoal'!$M$7:$M$506&lt;=K$3,1,0))*OFFSET('Gastos com Pessoal'!$H$6,1,MATCH(2&amp;$B49,'Gastos com Pessoal'!$I$532:$AJ$532&amp;'Gastos com Pessoal'!$I$6:$AJ$6,0),500,1)),0)
+_xlfn.IFNA(SUM((K$3&gt;='Gastos com Pessoal'!$E$7:$E$506)*(K$3&lt;='Gastos com Pessoal'!$F$7:$F$506)*(IF('Gastos com Pessoal'!$S$7:$S$506&lt;=K$3,1,0))*OFFSET('Gastos com Pessoal'!$H$6,1,MATCH(3&amp;$B49,'Gastos com Pessoal'!$I$532:$AJ$532&amp;'Gastos com Pessoal'!$I$6:$AJ$6,0),500,1)),0)
+_xlfn.IFNA(SUM((K$3&gt;='Gastos com Pessoal'!$E$7:$E$506)*(K$3&lt;='Gastos com Pessoal'!$F$7:$F$506)*(IF('Gastos com Pessoal'!$Y$7:$Y$506&lt;=K$3,1,0))*OFFSET('Gastos com Pessoal'!$H$6,1,MATCH(4&amp;$B49,'Gastos com Pessoal'!$I$532:$AJ$532&amp;'Gastos com Pessoal'!$I$6:$AJ$6,0),500,1)),0)
+_xlfn.IFNA(SUM((K$3&gt;='Gastos com Pessoal'!$E$7:$E$506)*(K$3&lt;='Gastos com Pessoal'!$F$7:$F$506)*(IF('Gastos com Pessoal'!$AE$7:$AE$506&lt;=K$3,1,0))*OFFSET('Gastos com Pessoal'!$H$6,1,MATCH(5&amp;$B49,'Gastos com Pessoal'!$I$532:$AJ$532&amp;'Gastos com Pessoal'!$I$6:$AJ$6,0),500,1)),0)
+_xlfn.IFNA(SUM((K$3&gt;='Gastos com Pessoal'!$E$513:$E$522)*(K$3&lt;='Gastos com Pessoal'!$F$513:$F$522)*(IF('Gastos com Pessoal'!$G$513:$G$522&lt;=K$3,1,0))*OFFSET('Gastos com Pessoal'!$H$512,1,MATCH(1&amp;$B49,'Gastos com Pessoal'!$I$532:$AJ$532&amp;'Gastos com Pessoal'!$I$512:$AJ$512,0),10,1)),0)
+_xlfn.IFNA(SUM((K$3&gt;='Gastos com Pessoal'!$E$513:$E$522)*(K$3&lt;='Gastos com Pessoal'!$F$513:$F$522)*(IF('Gastos com Pessoal'!$M$513:$M$522&lt;=K$3,1,0))*OFFSET('Gastos com Pessoal'!$H$512,1,MATCH(2&amp;$B49,'Gastos com Pessoal'!$I$532:$AJ$532&amp;'Gastos com Pessoal'!$I$512:$AJ$512,0),10,1)),0)
+_xlfn.IFNA(SUM((K$3&gt;='Gastos com Pessoal'!$E$513:$E$522)*(K$3&lt;='Gastos com Pessoal'!$F$513:$F$522)*(IF('Gastos com Pessoal'!$S$513:$S$522&lt;=K$3,1,0))*OFFSET('Gastos com Pessoal'!$H$512,1,MATCH(3&amp;$B49,'Gastos com Pessoal'!$I$532:$AJ$532&amp;'Gastos com Pessoal'!$I$512:$AJ$512,0),10,1)),0)
+_xlfn.IFNA(SUM((K$3&gt;='Gastos com Pessoal'!$E$513:$E$522)*(K$3&lt;='Gastos com Pessoal'!$F$513:$F$522)*(IF('Gastos com Pessoal'!$Y$513:$Y$522&lt;=K$3,1,0))*OFFSET('Gastos com Pessoal'!$H$512,1,MATCH(4&amp;$B49,'Gastos com Pessoal'!$I$532:$AJ$532&amp;'Gastos com Pessoal'!$I$512:$AJ$512,0),10,1)),0)
+_xlfn.IFNA(SUM((K$3&gt;='Gastos com Pessoal'!$E$513:$E$522)*(K$3&lt;='Gastos com Pessoal'!$F$513:$F$522)*(IF('Gastos com Pessoal'!$AE$513:$AE$522&lt;=K$3,1,0))*OFFSET('Gastos com Pessoal'!$H$512,1,MATCH(5&amp;$B49,'Gastos com Pessoal'!$I$532:$AJ$532&amp;'Gastos com Pessoal'!$I$512:$AJ$512,0),10,1)),0)</f>
        <v>13856</v>
      </c>
      <c r="L49" s="32">
        <f t="array" aca="1" ref="L49" ca="1">_xlfn.IFNA(SUM((L$3&gt;='Gastos com Pessoal'!$E$7:$E$506)*(L$3&lt;='Gastos com Pessoal'!$F$7:$F$506)*OFFSET('Encargos e Benefícios'!$D$5,1,MATCH($B49,'Encargos e Benefícios'!$E$5:$AB$5,0),500,1)),0)
+_xlfn.IFNA(SUM((L$3&gt;='Gastos com Pessoal'!$E$513:$E$522)*(L$3&lt;='Gastos com Pessoal'!$F$513:$F$522)*OFFSET('Encargos e Benefícios'!$D$511,1,MATCH($B49,'Encargos e Benefícios'!$E$511:$AB$511,0),10,1)),0)
+_xlfn.IFNA(SUM((L$3&gt;='Gastos com Pessoal'!$E$7:$E$506)*(L$3&lt;='Gastos com Pessoal'!$F$7:$F$506)*(IF('Gastos com Pessoal'!$G$7:$G$506&lt;=L$3,1,0))*OFFSET('Gastos com Pessoal'!$H$6,1,MATCH(1&amp;$B49,'Gastos com Pessoal'!$I$532:$AJ$532&amp;'Gastos com Pessoal'!$I$6:$AJ$6,0),500,1)),0)
+_xlfn.IFNA(SUM((L$3&gt;='Gastos com Pessoal'!$E$7:$E$506)*(L$3&lt;='Gastos com Pessoal'!$F$7:$F$506)*(IF('Gastos com Pessoal'!$M$7:$M$506&lt;=L$3,1,0))*OFFSET('Gastos com Pessoal'!$H$6,1,MATCH(2&amp;$B49,'Gastos com Pessoal'!$I$532:$AJ$532&amp;'Gastos com Pessoal'!$I$6:$AJ$6,0),500,1)),0)
+_xlfn.IFNA(SUM((L$3&gt;='Gastos com Pessoal'!$E$7:$E$506)*(L$3&lt;='Gastos com Pessoal'!$F$7:$F$506)*(IF('Gastos com Pessoal'!$S$7:$S$506&lt;=L$3,1,0))*OFFSET('Gastos com Pessoal'!$H$6,1,MATCH(3&amp;$B49,'Gastos com Pessoal'!$I$532:$AJ$532&amp;'Gastos com Pessoal'!$I$6:$AJ$6,0),500,1)),0)
+_xlfn.IFNA(SUM((L$3&gt;='Gastos com Pessoal'!$E$7:$E$506)*(L$3&lt;='Gastos com Pessoal'!$F$7:$F$506)*(IF('Gastos com Pessoal'!$Y$7:$Y$506&lt;=L$3,1,0))*OFFSET('Gastos com Pessoal'!$H$6,1,MATCH(4&amp;$B49,'Gastos com Pessoal'!$I$532:$AJ$532&amp;'Gastos com Pessoal'!$I$6:$AJ$6,0),500,1)),0)
+_xlfn.IFNA(SUM((L$3&gt;='Gastos com Pessoal'!$E$7:$E$506)*(L$3&lt;='Gastos com Pessoal'!$F$7:$F$506)*(IF('Gastos com Pessoal'!$AE$7:$AE$506&lt;=L$3,1,0))*OFFSET('Gastos com Pessoal'!$H$6,1,MATCH(5&amp;$B49,'Gastos com Pessoal'!$I$532:$AJ$532&amp;'Gastos com Pessoal'!$I$6:$AJ$6,0),500,1)),0)
+_xlfn.IFNA(SUM((L$3&gt;='Gastos com Pessoal'!$E$513:$E$522)*(L$3&lt;='Gastos com Pessoal'!$F$513:$F$522)*(IF('Gastos com Pessoal'!$G$513:$G$522&lt;=L$3,1,0))*OFFSET('Gastos com Pessoal'!$H$512,1,MATCH(1&amp;$B49,'Gastos com Pessoal'!$I$532:$AJ$532&amp;'Gastos com Pessoal'!$I$512:$AJ$512,0),10,1)),0)
+_xlfn.IFNA(SUM((L$3&gt;='Gastos com Pessoal'!$E$513:$E$522)*(L$3&lt;='Gastos com Pessoal'!$F$513:$F$522)*(IF('Gastos com Pessoal'!$M$513:$M$522&lt;=L$3,1,0))*OFFSET('Gastos com Pessoal'!$H$512,1,MATCH(2&amp;$B49,'Gastos com Pessoal'!$I$532:$AJ$532&amp;'Gastos com Pessoal'!$I$512:$AJ$512,0),10,1)),0)
+_xlfn.IFNA(SUM((L$3&gt;='Gastos com Pessoal'!$E$513:$E$522)*(L$3&lt;='Gastos com Pessoal'!$F$513:$F$522)*(IF('Gastos com Pessoal'!$S$513:$S$522&lt;=L$3,1,0))*OFFSET('Gastos com Pessoal'!$H$512,1,MATCH(3&amp;$B49,'Gastos com Pessoal'!$I$532:$AJ$532&amp;'Gastos com Pessoal'!$I$512:$AJ$512,0),10,1)),0)
+_xlfn.IFNA(SUM((L$3&gt;='Gastos com Pessoal'!$E$513:$E$522)*(L$3&lt;='Gastos com Pessoal'!$F$513:$F$522)*(IF('Gastos com Pessoal'!$Y$513:$Y$522&lt;=L$3,1,0))*OFFSET('Gastos com Pessoal'!$H$512,1,MATCH(4&amp;$B49,'Gastos com Pessoal'!$I$532:$AJ$532&amp;'Gastos com Pessoal'!$I$512:$AJ$512,0),10,1)),0)
+_xlfn.IFNA(SUM((L$3&gt;='Gastos com Pessoal'!$E$513:$E$522)*(L$3&lt;='Gastos com Pessoal'!$F$513:$F$522)*(IF('Gastos com Pessoal'!$AE$513:$AE$522&lt;=L$3,1,0))*OFFSET('Gastos com Pessoal'!$H$512,1,MATCH(5&amp;$B49,'Gastos com Pessoal'!$I$532:$AJ$532&amp;'Gastos com Pessoal'!$I$512:$AJ$512,0),10,1)),0)</f>
        <v>13856</v>
      </c>
      <c r="M49" s="32">
        <f t="array" aca="1" ref="M49" ca="1">_xlfn.IFNA(SUM((M$3&gt;='Gastos com Pessoal'!$E$7:$E$506)*(M$3&lt;='Gastos com Pessoal'!$F$7:$F$506)*OFFSET('Encargos e Benefícios'!$D$5,1,MATCH($B49,'Encargos e Benefícios'!$E$5:$AB$5,0),500,1)),0)
+_xlfn.IFNA(SUM((M$3&gt;='Gastos com Pessoal'!$E$513:$E$522)*(M$3&lt;='Gastos com Pessoal'!$F$513:$F$522)*OFFSET('Encargos e Benefícios'!$D$511,1,MATCH($B49,'Encargos e Benefícios'!$E$511:$AB$511,0),10,1)),0)
+_xlfn.IFNA(SUM((M$3&gt;='Gastos com Pessoal'!$E$7:$E$506)*(M$3&lt;='Gastos com Pessoal'!$F$7:$F$506)*(IF('Gastos com Pessoal'!$G$7:$G$506&lt;=M$3,1,0))*OFFSET('Gastos com Pessoal'!$H$6,1,MATCH(1&amp;$B49,'Gastos com Pessoal'!$I$532:$AJ$532&amp;'Gastos com Pessoal'!$I$6:$AJ$6,0),500,1)),0)
+_xlfn.IFNA(SUM((M$3&gt;='Gastos com Pessoal'!$E$7:$E$506)*(M$3&lt;='Gastos com Pessoal'!$F$7:$F$506)*(IF('Gastos com Pessoal'!$M$7:$M$506&lt;=M$3,1,0))*OFFSET('Gastos com Pessoal'!$H$6,1,MATCH(2&amp;$B49,'Gastos com Pessoal'!$I$532:$AJ$532&amp;'Gastos com Pessoal'!$I$6:$AJ$6,0),500,1)),0)
+_xlfn.IFNA(SUM((M$3&gt;='Gastos com Pessoal'!$E$7:$E$506)*(M$3&lt;='Gastos com Pessoal'!$F$7:$F$506)*(IF('Gastos com Pessoal'!$S$7:$S$506&lt;=M$3,1,0))*OFFSET('Gastos com Pessoal'!$H$6,1,MATCH(3&amp;$B49,'Gastos com Pessoal'!$I$532:$AJ$532&amp;'Gastos com Pessoal'!$I$6:$AJ$6,0),500,1)),0)
+_xlfn.IFNA(SUM((M$3&gt;='Gastos com Pessoal'!$E$7:$E$506)*(M$3&lt;='Gastos com Pessoal'!$F$7:$F$506)*(IF('Gastos com Pessoal'!$Y$7:$Y$506&lt;=M$3,1,0))*OFFSET('Gastos com Pessoal'!$H$6,1,MATCH(4&amp;$B49,'Gastos com Pessoal'!$I$532:$AJ$532&amp;'Gastos com Pessoal'!$I$6:$AJ$6,0),500,1)),0)
+_xlfn.IFNA(SUM((M$3&gt;='Gastos com Pessoal'!$E$7:$E$506)*(M$3&lt;='Gastos com Pessoal'!$F$7:$F$506)*(IF('Gastos com Pessoal'!$AE$7:$AE$506&lt;=M$3,1,0))*OFFSET('Gastos com Pessoal'!$H$6,1,MATCH(5&amp;$B49,'Gastos com Pessoal'!$I$532:$AJ$532&amp;'Gastos com Pessoal'!$I$6:$AJ$6,0),500,1)),0)
+_xlfn.IFNA(SUM((M$3&gt;='Gastos com Pessoal'!$E$513:$E$522)*(M$3&lt;='Gastos com Pessoal'!$F$513:$F$522)*(IF('Gastos com Pessoal'!$G$513:$G$522&lt;=M$3,1,0))*OFFSET('Gastos com Pessoal'!$H$512,1,MATCH(1&amp;$B49,'Gastos com Pessoal'!$I$532:$AJ$532&amp;'Gastos com Pessoal'!$I$512:$AJ$512,0),10,1)),0)
+_xlfn.IFNA(SUM((M$3&gt;='Gastos com Pessoal'!$E$513:$E$522)*(M$3&lt;='Gastos com Pessoal'!$F$513:$F$522)*(IF('Gastos com Pessoal'!$M$513:$M$522&lt;=M$3,1,0))*OFFSET('Gastos com Pessoal'!$H$512,1,MATCH(2&amp;$B49,'Gastos com Pessoal'!$I$532:$AJ$532&amp;'Gastos com Pessoal'!$I$512:$AJ$512,0),10,1)),0)
+_xlfn.IFNA(SUM((M$3&gt;='Gastos com Pessoal'!$E$513:$E$522)*(M$3&lt;='Gastos com Pessoal'!$F$513:$F$522)*(IF('Gastos com Pessoal'!$S$513:$S$522&lt;=M$3,1,0))*OFFSET('Gastos com Pessoal'!$H$512,1,MATCH(3&amp;$B49,'Gastos com Pessoal'!$I$532:$AJ$532&amp;'Gastos com Pessoal'!$I$512:$AJ$512,0),10,1)),0)
+_xlfn.IFNA(SUM((M$3&gt;='Gastos com Pessoal'!$E$513:$E$522)*(M$3&lt;='Gastos com Pessoal'!$F$513:$F$522)*(IF('Gastos com Pessoal'!$Y$513:$Y$522&lt;=M$3,1,0))*OFFSET('Gastos com Pessoal'!$H$512,1,MATCH(4&amp;$B49,'Gastos com Pessoal'!$I$532:$AJ$532&amp;'Gastos com Pessoal'!$I$512:$AJ$512,0),10,1)),0)
+_xlfn.IFNA(SUM((M$3&gt;='Gastos com Pessoal'!$E$513:$E$522)*(M$3&lt;='Gastos com Pessoal'!$F$513:$F$522)*(IF('Gastos com Pessoal'!$AE$513:$AE$522&lt;=M$3,1,0))*OFFSET('Gastos com Pessoal'!$H$512,1,MATCH(5&amp;$B49,'Gastos com Pessoal'!$I$532:$AJ$532&amp;'Gastos com Pessoal'!$I$512:$AJ$512,0),10,1)),0)</f>
        <v>13856</v>
      </c>
      <c r="N49" s="32">
        <f t="array" aca="1" ref="N49" ca="1">_xlfn.IFNA(SUM((N$3&gt;='Gastos com Pessoal'!$E$7:$E$506)*(N$3&lt;='Gastos com Pessoal'!$F$7:$F$506)*OFFSET('Encargos e Benefícios'!$D$5,1,MATCH($B49,'Encargos e Benefícios'!$E$5:$AB$5,0),500,1)),0)
+_xlfn.IFNA(SUM((N$3&gt;='Gastos com Pessoal'!$E$513:$E$522)*(N$3&lt;='Gastos com Pessoal'!$F$513:$F$522)*OFFSET('Encargos e Benefícios'!$D$511,1,MATCH($B49,'Encargos e Benefícios'!$E$511:$AB$511,0),10,1)),0)
+_xlfn.IFNA(SUM((N$3&gt;='Gastos com Pessoal'!$E$7:$E$506)*(N$3&lt;='Gastos com Pessoal'!$F$7:$F$506)*(IF('Gastos com Pessoal'!$G$7:$G$506&lt;=N$3,1,0))*OFFSET('Gastos com Pessoal'!$H$6,1,MATCH(1&amp;$B49,'Gastos com Pessoal'!$I$532:$AJ$532&amp;'Gastos com Pessoal'!$I$6:$AJ$6,0),500,1)),0)
+_xlfn.IFNA(SUM((N$3&gt;='Gastos com Pessoal'!$E$7:$E$506)*(N$3&lt;='Gastos com Pessoal'!$F$7:$F$506)*(IF('Gastos com Pessoal'!$M$7:$M$506&lt;=N$3,1,0))*OFFSET('Gastos com Pessoal'!$H$6,1,MATCH(2&amp;$B49,'Gastos com Pessoal'!$I$532:$AJ$532&amp;'Gastos com Pessoal'!$I$6:$AJ$6,0),500,1)),0)
+_xlfn.IFNA(SUM((N$3&gt;='Gastos com Pessoal'!$E$7:$E$506)*(N$3&lt;='Gastos com Pessoal'!$F$7:$F$506)*(IF('Gastos com Pessoal'!$S$7:$S$506&lt;=N$3,1,0))*OFFSET('Gastos com Pessoal'!$H$6,1,MATCH(3&amp;$B49,'Gastos com Pessoal'!$I$532:$AJ$532&amp;'Gastos com Pessoal'!$I$6:$AJ$6,0),500,1)),0)
+_xlfn.IFNA(SUM((N$3&gt;='Gastos com Pessoal'!$E$7:$E$506)*(N$3&lt;='Gastos com Pessoal'!$F$7:$F$506)*(IF('Gastos com Pessoal'!$Y$7:$Y$506&lt;=N$3,1,0))*OFFSET('Gastos com Pessoal'!$H$6,1,MATCH(4&amp;$B49,'Gastos com Pessoal'!$I$532:$AJ$532&amp;'Gastos com Pessoal'!$I$6:$AJ$6,0),500,1)),0)
+_xlfn.IFNA(SUM((N$3&gt;='Gastos com Pessoal'!$E$7:$E$506)*(N$3&lt;='Gastos com Pessoal'!$F$7:$F$506)*(IF('Gastos com Pessoal'!$AE$7:$AE$506&lt;=N$3,1,0))*OFFSET('Gastos com Pessoal'!$H$6,1,MATCH(5&amp;$B49,'Gastos com Pessoal'!$I$532:$AJ$532&amp;'Gastos com Pessoal'!$I$6:$AJ$6,0),500,1)),0)
+_xlfn.IFNA(SUM((N$3&gt;='Gastos com Pessoal'!$E$513:$E$522)*(N$3&lt;='Gastos com Pessoal'!$F$513:$F$522)*(IF('Gastos com Pessoal'!$G$513:$G$522&lt;=N$3,1,0))*OFFSET('Gastos com Pessoal'!$H$512,1,MATCH(1&amp;$B49,'Gastos com Pessoal'!$I$532:$AJ$532&amp;'Gastos com Pessoal'!$I$512:$AJ$512,0),10,1)),0)
+_xlfn.IFNA(SUM((N$3&gt;='Gastos com Pessoal'!$E$513:$E$522)*(N$3&lt;='Gastos com Pessoal'!$F$513:$F$522)*(IF('Gastos com Pessoal'!$M$513:$M$522&lt;=N$3,1,0))*OFFSET('Gastos com Pessoal'!$H$512,1,MATCH(2&amp;$B49,'Gastos com Pessoal'!$I$532:$AJ$532&amp;'Gastos com Pessoal'!$I$512:$AJ$512,0),10,1)),0)
+_xlfn.IFNA(SUM((N$3&gt;='Gastos com Pessoal'!$E$513:$E$522)*(N$3&lt;='Gastos com Pessoal'!$F$513:$F$522)*(IF('Gastos com Pessoal'!$S$513:$S$522&lt;=N$3,1,0))*OFFSET('Gastos com Pessoal'!$H$512,1,MATCH(3&amp;$B49,'Gastos com Pessoal'!$I$532:$AJ$532&amp;'Gastos com Pessoal'!$I$512:$AJ$512,0),10,1)),0)
+_xlfn.IFNA(SUM((N$3&gt;='Gastos com Pessoal'!$E$513:$E$522)*(N$3&lt;='Gastos com Pessoal'!$F$513:$F$522)*(IF('Gastos com Pessoal'!$Y$513:$Y$522&lt;=N$3,1,0))*OFFSET('Gastos com Pessoal'!$H$512,1,MATCH(4&amp;$B49,'Gastos com Pessoal'!$I$532:$AJ$532&amp;'Gastos com Pessoal'!$I$512:$AJ$512,0),10,1)),0)
+_xlfn.IFNA(SUM((N$3&gt;='Gastos com Pessoal'!$E$513:$E$522)*(N$3&lt;='Gastos com Pessoal'!$F$513:$F$522)*(IF('Gastos com Pessoal'!$AE$513:$AE$522&lt;=N$3,1,0))*OFFSET('Gastos com Pessoal'!$H$512,1,MATCH(5&amp;$B49,'Gastos com Pessoal'!$I$532:$AJ$532&amp;'Gastos com Pessoal'!$I$512:$AJ$512,0),10,1)),0)</f>
        <v>21000.5</v>
      </c>
      <c r="O49" s="32">
        <f t="array" aca="1" ref="O49" ca="1">_xlfn.IFNA(SUM((O$3&gt;='Gastos com Pessoal'!$E$7:$E$506)*(O$3&lt;='Gastos com Pessoal'!$F$7:$F$506)*OFFSET('Encargos e Benefícios'!$D$5,1,MATCH($B49,'Encargos e Benefícios'!$E$5:$AB$5,0),500,1)),0)
+_xlfn.IFNA(SUM((O$3&gt;='Gastos com Pessoal'!$E$513:$E$522)*(O$3&lt;='Gastos com Pessoal'!$F$513:$F$522)*OFFSET('Encargos e Benefícios'!$D$511,1,MATCH($B49,'Encargos e Benefícios'!$E$511:$AB$511,0),10,1)),0)
+_xlfn.IFNA(SUM((O$3&gt;='Gastos com Pessoal'!$E$7:$E$506)*(O$3&lt;='Gastos com Pessoal'!$F$7:$F$506)*(IF('Gastos com Pessoal'!$G$7:$G$506&lt;=O$3,1,0))*OFFSET('Gastos com Pessoal'!$H$6,1,MATCH(1&amp;$B49,'Gastos com Pessoal'!$I$532:$AJ$532&amp;'Gastos com Pessoal'!$I$6:$AJ$6,0),500,1)),0)
+_xlfn.IFNA(SUM((O$3&gt;='Gastos com Pessoal'!$E$7:$E$506)*(O$3&lt;='Gastos com Pessoal'!$F$7:$F$506)*(IF('Gastos com Pessoal'!$M$7:$M$506&lt;=O$3,1,0))*OFFSET('Gastos com Pessoal'!$H$6,1,MATCH(2&amp;$B49,'Gastos com Pessoal'!$I$532:$AJ$532&amp;'Gastos com Pessoal'!$I$6:$AJ$6,0),500,1)),0)
+_xlfn.IFNA(SUM((O$3&gt;='Gastos com Pessoal'!$E$7:$E$506)*(O$3&lt;='Gastos com Pessoal'!$F$7:$F$506)*(IF('Gastos com Pessoal'!$S$7:$S$506&lt;=O$3,1,0))*OFFSET('Gastos com Pessoal'!$H$6,1,MATCH(3&amp;$B49,'Gastos com Pessoal'!$I$532:$AJ$532&amp;'Gastos com Pessoal'!$I$6:$AJ$6,0),500,1)),0)
+_xlfn.IFNA(SUM((O$3&gt;='Gastos com Pessoal'!$E$7:$E$506)*(O$3&lt;='Gastos com Pessoal'!$F$7:$F$506)*(IF('Gastos com Pessoal'!$Y$7:$Y$506&lt;=O$3,1,0))*OFFSET('Gastos com Pessoal'!$H$6,1,MATCH(4&amp;$B49,'Gastos com Pessoal'!$I$532:$AJ$532&amp;'Gastos com Pessoal'!$I$6:$AJ$6,0),500,1)),0)
+_xlfn.IFNA(SUM((O$3&gt;='Gastos com Pessoal'!$E$7:$E$506)*(O$3&lt;='Gastos com Pessoal'!$F$7:$F$506)*(IF('Gastos com Pessoal'!$AE$7:$AE$506&lt;=O$3,1,0))*OFFSET('Gastos com Pessoal'!$H$6,1,MATCH(5&amp;$B49,'Gastos com Pessoal'!$I$532:$AJ$532&amp;'Gastos com Pessoal'!$I$6:$AJ$6,0),500,1)),0)
+_xlfn.IFNA(SUM((O$3&gt;='Gastos com Pessoal'!$E$513:$E$522)*(O$3&lt;='Gastos com Pessoal'!$F$513:$F$522)*(IF('Gastos com Pessoal'!$G$513:$G$522&lt;=O$3,1,0))*OFFSET('Gastos com Pessoal'!$H$512,1,MATCH(1&amp;$B49,'Gastos com Pessoal'!$I$532:$AJ$532&amp;'Gastos com Pessoal'!$I$512:$AJ$512,0),10,1)),0)
+_xlfn.IFNA(SUM((O$3&gt;='Gastos com Pessoal'!$E$513:$E$522)*(O$3&lt;='Gastos com Pessoal'!$F$513:$F$522)*(IF('Gastos com Pessoal'!$M$513:$M$522&lt;=O$3,1,0))*OFFSET('Gastos com Pessoal'!$H$512,1,MATCH(2&amp;$B49,'Gastos com Pessoal'!$I$532:$AJ$532&amp;'Gastos com Pessoal'!$I$512:$AJ$512,0),10,1)),0)
+_xlfn.IFNA(SUM((O$3&gt;='Gastos com Pessoal'!$E$513:$E$522)*(O$3&lt;='Gastos com Pessoal'!$F$513:$F$522)*(IF('Gastos com Pessoal'!$S$513:$S$522&lt;=O$3,1,0))*OFFSET('Gastos com Pessoal'!$H$512,1,MATCH(3&amp;$B49,'Gastos com Pessoal'!$I$532:$AJ$532&amp;'Gastos com Pessoal'!$I$512:$AJ$512,0),10,1)),0)
+_xlfn.IFNA(SUM((O$3&gt;='Gastos com Pessoal'!$E$513:$E$522)*(O$3&lt;='Gastos com Pessoal'!$F$513:$F$522)*(IF('Gastos com Pessoal'!$Y$513:$Y$522&lt;=O$3,1,0))*OFFSET('Gastos com Pessoal'!$H$512,1,MATCH(4&amp;$B49,'Gastos com Pessoal'!$I$532:$AJ$532&amp;'Gastos com Pessoal'!$I$512:$AJ$512,0),10,1)),0)
+_xlfn.IFNA(SUM((O$3&gt;='Gastos com Pessoal'!$E$513:$E$522)*(O$3&lt;='Gastos com Pessoal'!$F$513:$F$522)*(IF('Gastos com Pessoal'!$AE$513:$AE$522&lt;=O$3,1,0))*OFFSET('Gastos com Pessoal'!$H$512,1,MATCH(5&amp;$B49,'Gastos com Pessoal'!$I$532:$AJ$532&amp;'Gastos com Pessoal'!$I$512:$AJ$512,0),10,1)),0)</f>
        <v>21000.5</v>
      </c>
      <c r="P49" s="32">
        <f t="array" aca="1" ref="P49" ca="1">_xlfn.IFNA(SUM((P$3&gt;='Gastos com Pessoal'!$E$7:$E$506)*(P$3&lt;='Gastos com Pessoal'!$F$7:$F$506)*OFFSET('Encargos e Benefícios'!$D$5,1,MATCH($B49,'Encargos e Benefícios'!$E$5:$AB$5,0),500,1)),0)
+_xlfn.IFNA(SUM((P$3&gt;='Gastos com Pessoal'!$E$513:$E$522)*(P$3&lt;='Gastos com Pessoal'!$F$513:$F$522)*OFFSET('Encargos e Benefícios'!$D$511,1,MATCH($B49,'Encargos e Benefícios'!$E$511:$AB$511,0),10,1)),0)
+_xlfn.IFNA(SUM((P$3&gt;='Gastos com Pessoal'!$E$7:$E$506)*(P$3&lt;='Gastos com Pessoal'!$F$7:$F$506)*(IF('Gastos com Pessoal'!$G$7:$G$506&lt;=P$3,1,0))*OFFSET('Gastos com Pessoal'!$H$6,1,MATCH(1&amp;$B49,'Gastos com Pessoal'!$I$532:$AJ$532&amp;'Gastos com Pessoal'!$I$6:$AJ$6,0),500,1)),0)
+_xlfn.IFNA(SUM((P$3&gt;='Gastos com Pessoal'!$E$7:$E$506)*(P$3&lt;='Gastos com Pessoal'!$F$7:$F$506)*(IF('Gastos com Pessoal'!$M$7:$M$506&lt;=P$3,1,0))*OFFSET('Gastos com Pessoal'!$H$6,1,MATCH(2&amp;$B49,'Gastos com Pessoal'!$I$532:$AJ$532&amp;'Gastos com Pessoal'!$I$6:$AJ$6,0),500,1)),0)
+_xlfn.IFNA(SUM((P$3&gt;='Gastos com Pessoal'!$E$7:$E$506)*(P$3&lt;='Gastos com Pessoal'!$F$7:$F$506)*(IF('Gastos com Pessoal'!$S$7:$S$506&lt;=P$3,1,0))*OFFSET('Gastos com Pessoal'!$H$6,1,MATCH(3&amp;$B49,'Gastos com Pessoal'!$I$532:$AJ$532&amp;'Gastos com Pessoal'!$I$6:$AJ$6,0),500,1)),0)
+_xlfn.IFNA(SUM((P$3&gt;='Gastos com Pessoal'!$E$7:$E$506)*(P$3&lt;='Gastos com Pessoal'!$F$7:$F$506)*(IF('Gastos com Pessoal'!$Y$7:$Y$506&lt;=P$3,1,0))*OFFSET('Gastos com Pessoal'!$H$6,1,MATCH(4&amp;$B49,'Gastos com Pessoal'!$I$532:$AJ$532&amp;'Gastos com Pessoal'!$I$6:$AJ$6,0),500,1)),0)
+_xlfn.IFNA(SUM((P$3&gt;='Gastos com Pessoal'!$E$7:$E$506)*(P$3&lt;='Gastos com Pessoal'!$F$7:$F$506)*(IF('Gastos com Pessoal'!$AE$7:$AE$506&lt;=P$3,1,0))*OFFSET('Gastos com Pessoal'!$H$6,1,MATCH(5&amp;$B49,'Gastos com Pessoal'!$I$532:$AJ$532&amp;'Gastos com Pessoal'!$I$6:$AJ$6,0),500,1)),0)
+_xlfn.IFNA(SUM((P$3&gt;='Gastos com Pessoal'!$E$513:$E$522)*(P$3&lt;='Gastos com Pessoal'!$F$513:$F$522)*(IF('Gastos com Pessoal'!$G$513:$G$522&lt;=P$3,1,0))*OFFSET('Gastos com Pessoal'!$H$512,1,MATCH(1&amp;$B49,'Gastos com Pessoal'!$I$532:$AJ$532&amp;'Gastos com Pessoal'!$I$512:$AJ$512,0),10,1)),0)
+_xlfn.IFNA(SUM((P$3&gt;='Gastos com Pessoal'!$E$513:$E$522)*(P$3&lt;='Gastos com Pessoal'!$F$513:$F$522)*(IF('Gastos com Pessoal'!$M$513:$M$522&lt;=P$3,1,0))*OFFSET('Gastos com Pessoal'!$H$512,1,MATCH(2&amp;$B49,'Gastos com Pessoal'!$I$532:$AJ$532&amp;'Gastos com Pessoal'!$I$512:$AJ$512,0),10,1)),0)
+_xlfn.IFNA(SUM((P$3&gt;='Gastos com Pessoal'!$E$513:$E$522)*(P$3&lt;='Gastos com Pessoal'!$F$513:$F$522)*(IF('Gastos com Pessoal'!$S$513:$S$522&lt;=P$3,1,0))*OFFSET('Gastos com Pessoal'!$H$512,1,MATCH(3&amp;$B49,'Gastos com Pessoal'!$I$532:$AJ$532&amp;'Gastos com Pessoal'!$I$512:$AJ$512,0),10,1)),0)
+_xlfn.IFNA(SUM((P$3&gt;='Gastos com Pessoal'!$E$513:$E$522)*(P$3&lt;='Gastos com Pessoal'!$F$513:$F$522)*(IF('Gastos com Pessoal'!$Y$513:$Y$522&lt;=P$3,1,0))*OFFSET('Gastos com Pessoal'!$H$512,1,MATCH(4&amp;$B49,'Gastos com Pessoal'!$I$532:$AJ$532&amp;'Gastos com Pessoal'!$I$512:$AJ$512,0),10,1)),0)
+_xlfn.IFNA(SUM((P$3&gt;='Gastos com Pessoal'!$E$513:$E$522)*(P$3&lt;='Gastos com Pessoal'!$F$513:$F$522)*(IF('Gastos com Pessoal'!$AE$513:$AE$522&lt;=P$3,1,0))*OFFSET('Gastos com Pessoal'!$H$512,1,MATCH(5&amp;$B49,'Gastos com Pessoal'!$I$532:$AJ$532&amp;'Gastos com Pessoal'!$I$512:$AJ$512,0),10,1)),0)</f>
        <v>21000.5</v>
      </c>
      <c r="Q49" s="32">
        <f t="array" aca="1" ref="Q49" ca="1">_xlfn.IFNA(SUM((Q$3&gt;='Gastos com Pessoal'!$E$7:$E$506)*(Q$3&lt;='Gastos com Pessoal'!$F$7:$F$506)*OFFSET('Encargos e Benefícios'!$D$5,1,MATCH($B49,'Encargos e Benefícios'!$E$5:$AB$5,0),500,1)),0)
+_xlfn.IFNA(SUM((Q$3&gt;='Gastos com Pessoal'!$E$513:$E$522)*(Q$3&lt;='Gastos com Pessoal'!$F$513:$F$522)*OFFSET('Encargos e Benefícios'!$D$511,1,MATCH($B49,'Encargos e Benefícios'!$E$511:$AB$511,0),10,1)),0)
+_xlfn.IFNA(SUM((Q$3&gt;='Gastos com Pessoal'!$E$7:$E$506)*(Q$3&lt;='Gastos com Pessoal'!$F$7:$F$506)*(IF('Gastos com Pessoal'!$G$7:$G$506&lt;=Q$3,1,0))*OFFSET('Gastos com Pessoal'!$H$6,1,MATCH(1&amp;$B49,'Gastos com Pessoal'!$I$532:$AJ$532&amp;'Gastos com Pessoal'!$I$6:$AJ$6,0),500,1)),0)
+_xlfn.IFNA(SUM((Q$3&gt;='Gastos com Pessoal'!$E$7:$E$506)*(Q$3&lt;='Gastos com Pessoal'!$F$7:$F$506)*(IF('Gastos com Pessoal'!$M$7:$M$506&lt;=Q$3,1,0))*OFFSET('Gastos com Pessoal'!$H$6,1,MATCH(2&amp;$B49,'Gastos com Pessoal'!$I$532:$AJ$532&amp;'Gastos com Pessoal'!$I$6:$AJ$6,0),500,1)),0)
+_xlfn.IFNA(SUM((Q$3&gt;='Gastos com Pessoal'!$E$7:$E$506)*(Q$3&lt;='Gastos com Pessoal'!$F$7:$F$506)*(IF('Gastos com Pessoal'!$S$7:$S$506&lt;=Q$3,1,0))*OFFSET('Gastos com Pessoal'!$H$6,1,MATCH(3&amp;$B49,'Gastos com Pessoal'!$I$532:$AJ$532&amp;'Gastos com Pessoal'!$I$6:$AJ$6,0),500,1)),0)
+_xlfn.IFNA(SUM((Q$3&gt;='Gastos com Pessoal'!$E$7:$E$506)*(Q$3&lt;='Gastos com Pessoal'!$F$7:$F$506)*(IF('Gastos com Pessoal'!$Y$7:$Y$506&lt;=Q$3,1,0))*OFFSET('Gastos com Pessoal'!$H$6,1,MATCH(4&amp;$B49,'Gastos com Pessoal'!$I$532:$AJ$532&amp;'Gastos com Pessoal'!$I$6:$AJ$6,0),500,1)),0)
+_xlfn.IFNA(SUM((Q$3&gt;='Gastos com Pessoal'!$E$7:$E$506)*(Q$3&lt;='Gastos com Pessoal'!$F$7:$F$506)*(IF('Gastos com Pessoal'!$AE$7:$AE$506&lt;=Q$3,1,0))*OFFSET('Gastos com Pessoal'!$H$6,1,MATCH(5&amp;$B49,'Gastos com Pessoal'!$I$532:$AJ$532&amp;'Gastos com Pessoal'!$I$6:$AJ$6,0),500,1)),0)
+_xlfn.IFNA(SUM((Q$3&gt;='Gastos com Pessoal'!$E$513:$E$522)*(Q$3&lt;='Gastos com Pessoal'!$F$513:$F$522)*(IF('Gastos com Pessoal'!$G$513:$G$522&lt;=Q$3,1,0))*OFFSET('Gastos com Pessoal'!$H$512,1,MATCH(1&amp;$B49,'Gastos com Pessoal'!$I$532:$AJ$532&amp;'Gastos com Pessoal'!$I$512:$AJ$512,0),10,1)),0)
+_xlfn.IFNA(SUM((Q$3&gt;='Gastos com Pessoal'!$E$513:$E$522)*(Q$3&lt;='Gastos com Pessoal'!$F$513:$F$522)*(IF('Gastos com Pessoal'!$M$513:$M$522&lt;=Q$3,1,0))*OFFSET('Gastos com Pessoal'!$H$512,1,MATCH(2&amp;$B49,'Gastos com Pessoal'!$I$532:$AJ$532&amp;'Gastos com Pessoal'!$I$512:$AJ$512,0),10,1)),0)
+_xlfn.IFNA(SUM((Q$3&gt;='Gastos com Pessoal'!$E$513:$E$522)*(Q$3&lt;='Gastos com Pessoal'!$F$513:$F$522)*(IF('Gastos com Pessoal'!$S$513:$S$522&lt;=Q$3,1,0))*OFFSET('Gastos com Pessoal'!$H$512,1,MATCH(3&amp;$B49,'Gastos com Pessoal'!$I$532:$AJ$532&amp;'Gastos com Pessoal'!$I$512:$AJ$512,0),10,1)),0)
+_xlfn.IFNA(SUM((Q$3&gt;='Gastos com Pessoal'!$E$513:$E$522)*(Q$3&lt;='Gastos com Pessoal'!$F$513:$F$522)*(IF('Gastos com Pessoal'!$Y$513:$Y$522&lt;=Q$3,1,0))*OFFSET('Gastos com Pessoal'!$H$512,1,MATCH(4&amp;$B49,'Gastos com Pessoal'!$I$532:$AJ$532&amp;'Gastos com Pessoal'!$I$512:$AJ$512,0),10,1)),0)
+_xlfn.IFNA(SUM((Q$3&gt;='Gastos com Pessoal'!$E$513:$E$522)*(Q$3&lt;='Gastos com Pessoal'!$F$513:$F$522)*(IF('Gastos com Pessoal'!$AE$513:$AE$522&lt;=Q$3,1,0))*OFFSET('Gastos com Pessoal'!$H$512,1,MATCH(5&amp;$B49,'Gastos com Pessoal'!$I$532:$AJ$532&amp;'Gastos com Pessoal'!$I$512:$AJ$512,0),10,1)),0)</f>
        <v>21000.5</v>
      </c>
      <c r="R49" s="32">
        <f t="array" aca="1" ref="R49" ca="1">_xlfn.IFNA(SUM((R$3&gt;='Gastos com Pessoal'!$E$7:$E$506)*(R$3&lt;='Gastos com Pessoal'!$F$7:$F$506)*OFFSET('Encargos e Benefícios'!$D$5,1,MATCH($B49,'Encargos e Benefícios'!$E$5:$AB$5,0),500,1)),0)
+_xlfn.IFNA(SUM((R$3&gt;='Gastos com Pessoal'!$E$513:$E$522)*(R$3&lt;='Gastos com Pessoal'!$F$513:$F$522)*OFFSET('Encargos e Benefícios'!$D$511,1,MATCH($B49,'Encargos e Benefícios'!$E$511:$AB$511,0),10,1)),0)
+_xlfn.IFNA(SUM((R$3&gt;='Gastos com Pessoal'!$E$7:$E$506)*(R$3&lt;='Gastos com Pessoal'!$F$7:$F$506)*(IF('Gastos com Pessoal'!$G$7:$G$506&lt;=R$3,1,0))*OFFSET('Gastos com Pessoal'!$H$6,1,MATCH(1&amp;$B49,'Gastos com Pessoal'!$I$532:$AJ$532&amp;'Gastos com Pessoal'!$I$6:$AJ$6,0),500,1)),0)
+_xlfn.IFNA(SUM((R$3&gt;='Gastos com Pessoal'!$E$7:$E$506)*(R$3&lt;='Gastos com Pessoal'!$F$7:$F$506)*(IF('Gastos com Pessoal'!$M$7:$M$506&lt;=R$3,1,0))*OFFSET('Gastos com Pessoal'!$H$6,1,MATCH(2&amp;$B49,'Gastos com Pessoal'!$I$532:$AJ$532&amp;'Gastos com Pessoal'!$I$6:$AJ$6,0),500,1)),0)
+_xlfn.IFNA(SUM((R$3&gt;='Gastos com Pessoal'!$E$7:$E$506)*(R$3&lt;='Gastos com Pessoal'!$F$7:$F$506)*(IF('Gastos com Pessoal'!$S$7:$S$506&lt;=R$3,1,0))*OFFSET('Gastos com Pessoal'!$H$6,1,MATCH(3&amp;$B49,'Gastos com Pessoal'!$I$532:$AJ$532&amp;'Gastos com Pessoal'!$I$6:$AJ$6,0),500,1)),0)
+_xlfn.IFNA(SUM((R$3&gt;='Gastos com Pessoal'!$E$7:$E$506)*(R$3&lt;='Gastos com Pessoal'!$F$7:$F$506)*(IF('Gastos com Pessoal'!$Y$7:$Y$506&lt;=R$3,1,0))*OFFSET('Gastos com Pessoal'!$H$6,1,MATCH(4&amp;$B49,'Gastos com Pessoal'!$I$532:$AJ$532&amp;'Gastos com Pessoal'!$I$6:$AJ$6,0),500,1)),0)
+_xlfn.IFNA(SUM((R$3&gt;='Gastos com Pessoal'!$E$7:$E$506)*(R$3&lt;='Gastos com Pessoal'!$F$7:$F$506)*(IF('Gastos com Pessoal'!$AE$7:$AE$506&lt;=R$3,1,0))*OFFSET('Gastos com Pessoal'!$H$6,1,MATCH(5&amp;$B49,'Gastos com Pessoal'!$I$532:$AJ$532&amp;'Gastos com Pessoal'!$I$6:$AJ$6,0),500,1)),0)
+_xlfn.IFNA(SUM((R$3&gt;='Gastos com Pessoal'!$E$513:$E$522)*(R$3&lt;='Gastos com Pessoal'!$F$513:$F$522)*(IF('Gastos com Pessoal'!$G$513:$G$522&lt;=R$3,1,0))*OFFSET('Gastos com Pessoal'!$H$512,1,MATCH(1&amp;$B49,'Gastos com Pessoal'!$I$532:$AJ$532&amp;'Gastos com Pessoal'!$I$512:$AJ$512,0),10,1)),0)
+_xlfn.IFNA(SUM((R$3&gt;='Gastos com Pessoal'!$E$513:$E$522)*(R$3&lt;='Gastos com Pessoal'!$F$513:$F$522)*(IF('Gastos com Pessoal'!$M$513:$M$522&lt;=R$3,1,0))*OFFSET('Gastos com Pessoal'!$H$512,1,MATCH(2&amp;$B49,'Gastos com Pessoal'!$I$532:$AJ$532&amp;'Gastos com Pessoal'!$I$512:$AJ$512,0),10,1)),0)
+_xlfn.IFNA(SUM((R$3&gt;='Gastos com Pessoal'!$E$513:$E$522)*(R$3&lt;='Gastos com Pessoal'!$F$513:$F$522)*(IF('Gastos com Pessoal'!$S$513:$S$522&lt;=R$3,1,0))*OFFSET('Gastos com Pessoal'!$H$512,1,MATCH(3&amp;$B49,'Gastos com Pessoal'!$I$532:$AJ$532&amp;'Gastos com Pessoal'!$I$512:$AJ$512,0),10,1)),0)
+_xlfn.IFNA(SUM((R$3&gt;='Gastos com Pessoal'!$E$513:$E$522)*(R$3&lt;='Gastos com Pessoal'!$F$513:$F$522)*(IF('Gastos com Pessoal'!$Y$513:$Y$522&lt;=R$3,1,0))*OFFSET('Gastos com Pessoal'!$H$512,1,MATCH(4&amp;$B49,'Gastos com Pessoal'!$I$532:$AJ$532&amp;'Gastos com Pessoal'!$I$512:$AJ$512,0),10,1)),0)
+_xlfn.IFNA(SUM((R$3&gt;='Gastos com Pessoal'!$E$513:$E$522)*(R$3&lt;='Gastos com Pessoal'!$F$513:$F$522)*(IF('Gastos com Pessoal'!$AE$513:$AE$522&lt;=R$3,1,0))*OFFSET('Gastos com Pessoal'!$H$512,1,MATCH(5&amp;$B49,'Gastos com Pessoal'!$I$532:$AJ$532&amp;'Gastos com Pessoal'!$I$512:$AJ$512,0),10,1)),0)</f>
        <v>21000.5</v>
      </c>
      <c r="S49" s="32">
        <f t="array" aca="1" ref="S49" ca="1">_xlfn.IFNA(SUM((S$3&gt;='Gastos com Pessoal'!$E$7:$E$506)*(S$3&lt;='Gastos com Pessoal'!$F$7:$F$506)*OFFSET('Encargos e Benefícios'!$D$5,1,MATCH($B49,'Encargos e Benefícios'!$E$5:$AB$5,0),500,1)),0)
+_xlfn.IFNA(SUM((S$3&gt;='Gastos com Pessoal'!$E$513:$E$522)*(S$3&lt;='Gastos com Pessoal'!$F$513:$F$522)*OFFSET('Encargos e Benefícios'!$D$511,1,MATCH($B49,'Encargos e Benefícios'!$E$511:$AB$511,0),10,1)),0)
+_xlfn.IFNA(SUM((S$3&gt;='Gastos com Pessoal'!$E$7:$E$506)*(S$3&lt;='Gastos com Pessoal'!$F$7:$F$506)*(IF('Gastos com Pessoal'!$G$7:$G$506&lt;=S$3,1,0))*OFFSET('Gastos com Pessoal'!$H$6,1,MATCH(1&amp;$B49,'Gastos com Pessoal'!$I$532:$AJ$532&amp;'Gastos com Pessoal'!$I$6:$AJ$6,0),500,1)),0)
+_xlfn.IFNA(SUM((S$3&gt;='Gastos com Pessoal'!$E$7:$E$506)*(S$3&lt;='Gastos com Pessoal'!$F$7:$F$506)*(IF('Gastos com Pessoal'!$M$7:$M$506&lt;=S$3,1,0))*OFFSET('Gastos com Pessoal'!$H$6,1,MATCH(2&amp;$B49,'Gastos com Pessoal'!$I$532:$AJ$532&amp;'Gastos com Pessoal'!$I$6:$AJ$6,0),500,1)),0)
+_xlfn.IFNA(SUM((S$3&gt;='Gastos com Pessoal'!$E$7:$E$506)*(S$3&lt;='Gastos com Pessoal'!$F$7:$F$506)*(IF('Gastos com Pessoal'!$S$7:$S$506&lt;=S$3,1,0))*OFFSET('Gastos com Pessoal'!$H$6,1,MATCH(3&amp;$B49,'Gastos com Pessoal'!$I$532:$AJ$532&amp;'Gastos com Pessoal'!$I$6:$AJ$6,0),500,1)),0)
+_xlfn.IFNA(SUM((S$3&gt;='Gastos com Pessoal'!$E$7:$E$506)*(S$3&lt;='Gastos com Pessoal'!$F$7:$F$506)*(IF('Gastos com Pessoal'!$Y$7:$Y$506&lt;=S$3,1,0))*OFFSET('Gastos com Pessoal'!$H$6,1,MATCH(4&amp;$B49,'Gastos com Pessoal'!$I$532:$AJ$532&amp;'Gastos com Pessoal'!$I$6:$AJ$6,0),500,1)),0)
+_xlfn.IFNA(SUM((S$3&gt;='Gastos com Pessoal'!$E$7:$E$506)*(S$3&lt;='Gastos com Pessoal'!$F$7:$F$506)*(IF('Gastos com Pessoal'!$AE$7:$AE$506&lt;=S$3,1,0))*OFFSET('Gastos com Pessoal'!$H$6,1,MATCH(5&amp;$B49,'Gastos com Pessoal'!$I$532:$AJ$532&amp;'Gastos com Pessoal'!$I$6:$AJ$6,0),500,1)),0)
+_xlfn.IFNA(SUM((S$3&gt;='Gastos com Pessoal'!$E$513:$E$522)*(S$3&lt;='Gastos com Pessoal'!$F$513:$F$522)*(IF('Gastos com Pessoal'!$G$513:$G$522&lt;=S$3,1,0))*OFFSET('Gastos com Pessoal'!$H$512,1,MATCH(1&amp;$B49,'Gastos com Pessoal'!$I$532:$AJ$532&amp;'Gastos com Pessoal'!$I$512:$AJ$512,0),10,1)),0)
+_xlfn.IFNA(SUM((S$3&gt;='Gastos com Pessoal'!$E$513:$E$522)*(S$3&lt;='Gastos com Pessoal'!$F$513:$F$522)*(IF('Gastos com Pessoal'!$M$513:$M$522&lt;=S$3,1,0))*OFFSET('Gastos com Pessoal'!$H$512,1,MATCH(2&amp;$B49,'Gastos com Pessoal'!$I$532:$AJ$532&amp;'Gastos com Pessoal'!$I$512:$AJ$512,0),10,1)),0)
+_xlfn.IFNA(SUM((S$3&gt;='Gastos com Pessoal'!$E$513:$E$522)*(S$3&lt;='Gastos com Pessoal'!$F$513:$F$522)*(IF('Gastos com Pessoal'!$S$513:$S$522&lt;=S$3,1,0))*OFFSET('Gastos com Pessoal'!$H$512,1,MATCH(3&amp;$B49,'Gastos com Pessoal'!$I$532:$AJ$532&amp;'Gastos com Pessoal'!$I$512:$AJ$512,0),10,1)),0)
+_xlfn.IFNA(SUM((S$3&gt;='Gastos com Pessoal'!$E$513:$E$522)*(S$3&lt;='Gastos com Pessoal'!$F$513:$F$522)*(IF('Gastos com Pessoal'!$Y$513:$Y$522&lt;=S$3,1,0))*OFFSET('Gastos com Pessoal'!$H$512,1,MATCH(4&amp;$B49,'Gastos com Pessoal'!$I$532:$AJ$532&amp;'Gastos com Pessoal'!$I$512:$AJ$512,0),10,1)),0)
+_xlfn.IFNA(SUM((S$3&gt;='Gastos com Pessoal'!$E$513:$E$522)*(S$3&lt;='Gastos com Pessoal'!$F$513:$F$522)*(IF('Gastos com Pessoal'!$AE$513:$AE$522&lt;=S$3,1,0))*OFFSET('Gastos com Pessoal'!$H$512,1,MATCH(5&amp;$B49,'Gastos com Pessoal'!$I$532:$AJ$532&amp;'Gastos com Pessoal'!$I$512:$AJ$512,0),10,1)),0)</f>
        <v>21000.5</v>
      </c>
      <c r="T49" s="32">
        <f t="array" aca="1" ref="T49" ca="1">_xlfn.IFNA(SUM((T$3&gt;='Gastos com Pessoal'!$E$7:$E$506)*(T$3&lt;='Gastos com Pessoal'!$F$7:$F$506)*OFFSET('Encargos e Benefícios'!$D$5,1,MATCH($B49,'Encargos e Benefícios'!$E$5:$AB$5,0),500,1)),0)
+_xlfn.IFNA(SUM((T$3&gt;='Gastos com Pessoal'!$E$513:$E$522)*(T$3&lt;='Gastos com Pessoal'!$F$513:$F$522)*OFFSET('Encargos e Benefícios'!$D$511,1,MATCH($B49,'Encargos e Benefícios'!$E$511:$AB$511,0),10,1)),0)
+_xlfn.IFNA(SUM((T$3&gt;='Gastos com Pessoal'!$E$7:$E$506)*(T$3&lt;='Gastos com Pessoal'!$F$7:$F$506)*(IF('Gastos com Pessoal'!$G$7:$G$506&lt;=T$3,1,0))*OFFSET('Gastos com Pessoal'!$H$6,1,MATCH(1&amp;$B49,'Gastos com Pessoal'!$I$532:$AJ$532&amp;'Gastos com Pessoal'!$I$6:$AJ$6,0),500,1)),0)
+_xlfn.IFNA(SUM((T$3&gt;='Gastos com Pessoal'!$E$7:$E$506)*(T$3&lt;='Gastos com Pessoal'!$F$7:$F$506)*(IF('Gastos com Pessoal'!$M$7:$M$506&lt;=T$3,1,0))*OFFSET('Gastos com Pessoal'!$H$6,1,MATCH(2&amp;$B49,'Gastos com Pessoal'!$I$532:$AJ$532&amp;'Gastos com Pessoal'!$I$6:$AJ$6,0),500,1)),0)
+_xlfn.IFNA(SUM((T$3&gt;='Gastos com Pessoal'!$E$7:$E$506)*(T$3&lt;='Gastos com Pessoal'!$F$7:$F$506)*(IF('Gastos com Pessoal'!$S$7:$S$506&lt;=T$3,1,0))*OFFSET('Gastos com Pessoal'!$H$6,1,MATCH(3&amp;$B49,'Gastos com Pessoal'!$I$532:$AJ$532&amp;'Gastos com Pessoal'!$I$6:$AJ$6,0),500,1)),0)
+_xlfn.IFNA(SUM((T$3&gt;='Gastos com Pessoal'!$E$7:$E$506)*(T$3&lt;='Gastos com Pessoal'!$F$7:$F$506)*(IF('Gastos com Pessoal'!$Y$7:$Y$506&lt;=T$3,1,0))*OFFSET('Gastos com Pessoal'!$H$6,1,MATCH(4&amp;$B49,'Gastos com Pessoal'!$I$532:$AJ$532&amp;'Gastos com Pessoal'!$I$6:$AJ$6,0),500,1)),0)
+_xlfn.IFNA(SUM((T$3&gt;='Gastos com Pessoal'!$E$7:$E$506)*(T$3&lt;='Gastos com Pessoal'!$F$7:$F$506)*(IF('Gastos com Pessoal'!$AE$7:$AE$506&lt;=T$3,1,0))*OFFSET('Gastos com Pessoal'!$H$6,1,MATCH(5&amp;$B49,'Gastos com Pessoal'!$I$532:$AJ$532&amp;'Gastos com Pessoal'!$I$6:$AJ$6,0),500,1)),0)
+_xlfn.IFNA(SUM((T$3&gt;='Gastos com Pessoal'!$E$513:$E$522)*(T$3&lt;='Gastos com Pessoal'!$F$513:$F$522)*(IF('Gastos com Pessoal'!$G$513:$G$522&lt;=T$3,1,0))*OFFSET('Gastos com Pessoal'!$H$512,1,MATCH(1&amp;$B49,'Gastos com Pessoal'!$I$532:$AJ$532&amp;'Gastos com Pessoal'!$I$512:$AJ$512,0),10,1)),0)
+_xlfn.IFNA(SUM((T$3&gt;='Gastos com Pessoal'!$E$513:$E$522)*(T$3&lt;='Gastos com Pessoal'!$F$513:$F$522)*(IF('Gastos com Pessoal'!$M$513:$M$522&lt;=T$3,1,0))*OFFSET('Gastos com Pessoal'!$H$512,1,MATCH(2&amp;$B49,'Gastos com Pessoal'!$I$532:$AJ$532&amp;'Gastos com Pessoal'!$I$512:$AJ$512,0),10,1)),0)
+_xlfn.IFNA(SUM((T$3&gt;='Gastos com Pessoal'!$E$513:$E$522)*(T$3&lt;='Gastos com Pessoal'!$F$513:$F$522)*(IF('Gastos com Pessoal'!$S$513:$S$522&lt;=T$3,1,0))*OFFSET('Gastos com Pessoal'!$H$512,1,MATCH(3&amp;$B49,'Gastos com Pessoal'!$I$532:$AJ$532&amp;'Gastos com Pessoal'!$I$512:$AJ$512,0),10,1)),0)
+_xlfn.IFNA(SUM((T$3&gt;='Gastos com Pessoal'!$E$513:$E$522)*(T$3&lt;='Gastos com Pessoal'!$F$513:$F$522)*(IF('Gastos com Pessoal'!$Y$513:$Y$522&lt;=T$3,1,0))*OFFSET('Gastos com Pessoal'!$H$512,1,MATCH(4&amp;$B49,'Gastos com Pessoal'!$I$532:$AJ$532&amp;'Gastos com Pessoal'!$I$512:$AJ$512,0),10,1)),0)
+_xlfn.IFNA(SUM((T$3&gt;='Gastos com Pessoal'!$E$513:$E$522)*(T$3&lt;='Gastos com Pessoal'!$F$513:$F$522)*(IF('Gastos com Pessoal'!$AE$513:$AE$522&lt;=T$3,1,0))*OFFSET('Gastos com Pessoal'!$H$512,1,MATCH(5&amp;$B49,'Gastos com Pessoal'!$I$532:$AJ$532&amp;'Gastos com Pessoal'!$I$512:$AJ$512,0),10,1)),0)</f>
        <v>21000.5</v>
      </c>
      <c r="U49" s="32">
        <f t="array" aca="1" ref="U49" ca="1">_xlfn.IFNA(SUM((U$3&gt;='Gastos com Pessoal'!$E$7:$E$506)*(U$3&lt;='Gastos com Pessoal'!$F$7:$F$506)*OFFSET('Encargos e Benefícios'!$D$5,1,MATCH($B49,'Encargos e Benefícios'!$E$5:$AB$5,0),500,1)),0)
+_xlfn.IFNA(SUM((U$3&gt;='Gastos com Pessoal'!$E$513:$E$522)*(U$3&lt;='Gastos com Pessoal'!$F$513:$F$522)*OFFSET('Encargos e Benefícios'!$D$511,1,MATCH($B49,'Encargos e Benefícios'!$E$511:$AB$511,0),10,1)),0)
+_xlfn.IFNA(SUM((U$3&gt;='Gastos com Pessoal'!$E$7:$E$506)*(U$3&lt;='Gastos com Pessoal'!$F$7:$F$506)*(IF('Gastos com Pessoal'!$G$7:$G$506&lt;=U$3,1,0))*OFFSET('Gastos com Pessoal'!$H$6,1,MATCH(1&amp;$B49,'Gastos com Pessoal'!$I$532:$AJ$532&amp;'Gastos com Pessoal'!$I$6:$AJ$6,0),500,1)),0)
+_xlfn.IFNA(SUM((U$3&gt;='Gastos com Pessoal'!$E$7:$E$506)*(U$3&lt;='Gastos com Pessoal'!$F$7:$F$506)*(IF('Gastos com Pessoal'!$M$7:$M$506&lt;=U$3,1,0))*OFFSET('Gastos com Pessoal'!$H$6,1,MATCH(2&amp;$B49,'Gastos com Pessoal'!$I$532:$AJ$532&amp;'Gastos com Pessoal'!$I$6:$AJ$6,0),500,1)),0)
+_xlfn.IFNA(SUM((U$3&gt;='Gastos com Pessoal'!$E$7:$E$506)*(U$3&lt;='Gastos com Pessoal'!$F$7:$F$506)*(IF('Gastos com Pessoal'!$S$7:$S$506&lt;=U$3,1,0))*OFFSET('Gastos com Pessoal'!$H$6,1,MATCH(3&amp;$B49,'Gastos com Pessoal'!$I$532:$AJ$532&amp;'Gastos com Pessoal'!$I$6:$AJ$6,0),500,1)),0)
+_xlfn.IFNA(SUM((U$3&gt;='Gastos com Pessoal'!$E$7:$E$506)*(U$3&lt;='Gastos com Pessoal'!$F$7:$F$506)*(IF('Gastos com Pessoal'!$Y$7:$Y$506&lt;=U$3,1,0))*OFFSET('Gastos com Pessoal'!$H$6,1,MATCH(4&amp;$B49,'Gastos com Pessoal'!$I$532:$AJ$532&amp;'Gastos com Pessoal'!$I$6:$AJ$6,0),500,1)),0)
+_xlfn.IFNA(SUM((U$3&gt;='Gastos com Pessoal'!$E$7:$E$506)*(U$3&lt;='Gastos com Pessoal'!$F$7:$F$506)*(IF('Gastos com Pessoal'!$AE$7:$AE$506&lt;=U$3,1,0))*OFFSET('Gastos com Pessoal'!$H$6,1,MATCH(5&amp;$B49,'Gastos com Pessoal'!$I$532:$AJ$532&amp;'Gastos com Pessoal'!$I$6:$AJ$6,0),500,1)),0)
+_xlfn.IFNA(SUM((U$3&gt;='Gastos com Pessoal'!$E$513:$E$522)*(U$3&lt;='Gastos com Pessoal'!$F$513:$F$522)*(IF('Gastos com Pessoal'!$G$513:$G$522&lt;=U$3,1,0))*OFFSET('Gastos com Pessoal'!$H$512,1,MATCH(1&amp;$B49,'Gastos com Pessoal'!$I$532:$AJ$532&amp;'Gastos com Pessoal'!$I$512:$AJ$512,0),10,1)),0)
+_xlfn.IFNA(SUM((U$3&gt;='Gastos com Pessoal'!$E$513:$E$522)*(U$3&lt;='Gastos com Pessoal'!$F$513:$F$522)*(IF('Gastos com Pessoal'!$M$513:$M$522&lt;=U$3,1,0))*OFFSET('Gastos com Pessoal'!$H$512,1,MATCH(2&amp;$B49,'Gastos com Pessoal'!$I$532:$AJ$532&amp;'Gastos com Pessoal'!$I$512:$AJ$512,0),10,1)),0)
+_xlfn.IFNA(SUM((U$3&gt;='Gastos com Pessoal'!$E$513:$E$522)*(U$3&lt;='Gastos com Pessoal'!$F$513:$F$522)*(IF('Gastos com Pessoal'!$S$513:$S$522&lt;=U$3,1,0))*OFFSET('Gastos com Pessoal'!$H$512,1,MATCH(3&amp;$B49,'Gastos com Pessoal'!$I$532:$AJ$532&amp;'Gastos com Pessoal'!$I$512:$AJ$512,0),10,1)),0)
+_xlfn.IFNA(SUM((U$3&gt;='Gastos com Pessoal'!$E$513:$E$522)*(U$3&lt;='Gastos com Pessoal'!$F$513:$F$522)*(IF('Gastos com Pessoal'!$Y$513:$Y$522&lt;=U$3,1,0))*OFFSET('Gastos com Pessoal'!$H$512,1,MATCH(4&amp;$B49,'Gastos com Pessoal'!$I$532:$AJ$532&amp;'Gastos com Pessoal'!$I$512:$AJ$512,0),10,1)),0)
+_xlfn.IFNA(SUM((U$3&gt;='Gastos com Pessoal'!$E$513:$E$522)*(U$3&lt;='Gastos com Pessoal'!$F$513:$F$522)*(IF('Gastos com Pessoal'!$AE$513:$AE$522&lt;=U$3,1,0))*OFFSET('Gastos com Pessoal'!$H$512,1,MATCH(5&amp;$B49,'Gastos com Pessoal'!$I$532:$AJ$532&amp;'Gastos com Pessoal'!$I$512:$AJ$512,0),10,1)),0)</f>
        <v>21000.5</v>
      </c>
      <c r="V49" s="32">
        <f t="array" aca="1" ref="V49" ca="1">_xlfn.IFNA(SUM((V$3&gt;='Gastos com Pessoal'!$E$7:$E$506)*(V$3&lt;='Gastos com Pessoal'!$F$7:$F$506)*OFFSET('Encargos e Benefícios'!$D$5,1,MATCH($B49,'Encargos e Benefícios'!$E$5:$AB$5,0),500,1)),0)
+_xlfn.IFNA(SUM((V$3&gt;='Gastos com Pessoal'!$E$513:$E$522)*(V$3&lt;='Gastos com Pessoal'!$F$513:$F$522)*OFFSET('Encargos e Benefícios'!$D$511,1,MATCH($B49,'Encargos e Benefícios'!$E$511:$AB$511,0),10,1)),0)
+_xlfn.IFNA(SUM((V$3&gt;='Gastos com Pessoal'!$E$7:$E$506)*(V$3&lt;='Gastos com Pessoal'!$F$7:$F$506)*(IF('Gastos com Pessoal'!$G$7:$G$506&lt;=V$3,1,0))*OFFSET('Gastos com Pessoal'!$H$6,1,MATCH(1&amp;$B49,'Gastos com Pessoal'!$I$532:$AJ$532&amp;'Gastos com Pessoal'!$I$6:$AJ$6,0),500,1)),0)
+_xlfn.IFNA(SUM((V$3&gt;='Gastos com Pessoal'!$E$7:$E$506)*(V$3&lt;='Gastos com Pessoal'!$F$7:$F$506)*(IF('Gastos com Pessoal'!$M$7:$M$506&lt;=V$3,1,0))*OFFSET('Gastos com Pessoal'!$H$6,1,MATCH(2&amp;$B49,'Gastos com Pessoal'!$I$532:$AJ$532&amp;'Gastos com Pessoal'!$I$6:$AJ$6,0),500,1)),0)
+_xlfn.IFNA(SUM((V$3&gt;='Gastos com Pessoal'!$E$7:$E$506)*(V$3&lt;='Gastos com Pessoal'!$F$7:$F$506)*(IF('Gastos com Pessoal'!$S$7:$S$506&lt;=V$3,1,0))*OFFSET('Gastos com Pessoal'!$H$6,1,MATCH(3&amp;$B49,'Gastos com Pessoal'!$I$532:$AJ$532&amp;'Gastos com Pessoal'!$I$6:$AJ$6,0),500,1)),0)
+_xlfn.IFNA(SUM((V$3&gt;='Gastos com Pessoal'!$E$7:$E$506)*(V$3&lt;='Gastos com Pessoal'!$F$7:$F$506)*(IF('Gastos com Pessoal'!$Y$7:$Y$506&lt;=V$3,1,0))*OFFSET('Gastos com Pessoal'!$H$6,1,MATCH(4&amp;$B49,'Gastos com Pessoal'!$I$532:$AJ$532&amp;'Gastos com Pessoal'!$I$6:$AJ$6,0),500,1)),0)
+_xlfn.IFNA(SUM((V$3&gt;='Gastos com Pessoal'!$E$7:$E$506)*(V$3&lt;='Gastos com Pessoal'!$F$7:$F$506)*(IF('Gastos com Pessoal'!$AE$7:$AE$506&lt;=V$3,1,0))*OFFSET('Gastos com Pessoal'!$H$6,1,MATCH(5&amp;$B49,'Gastos com Pessoal'!$I$532:$AJ$532&amp;'Gastos com Pessoal'!$I$6:$AJ$6,0),500,1)),0)
+_xlfn.IFNA(SUM((V$3&gt;='Gastos com Pessoal'!$E$513:$E$522)*(V$3&lt;='Gastos com Pessoal'!$F$513:$F$522)*(IF('Gastos com Pessoal'!$G$513:$G$522&lt;=V$3,1,0))*OFFSET('Gastos com Pessoal'!$H$512,1,MATCH(1&amp;$B49,'Gastos com Pessoal'!$I$532:$AJ$532&amp;'Gastos com Pessoal'!$I$512:$AJ$512,0),10,1)),0)
+_xlfn.IFNA(SUM((V$3&gt;='Gastos com Pessoal'!$E$513:$E$522)*(V$3&lt;='Gastos com Pessoal'!$F$513:$F$522)*(IF('Gastos com Pessoal'!$M$513:$M$522&lt;=V$3,1,0))*OFFSET('Gastos com Pessoal'!$H$512,1,MATCH(2&amp;$B49,'Gastos com Pessoal'!$I$532:$AJ$532&amp;'Gastos com Pessoal'!$I$512:$AJ$512,0),10,1)),0)
+_xlfn.IFNA(SUM((V$3&gt;='Gastos com Pessoal'!$E$513:$E$522)*(V$3&lt;='Gastos com Pessoal'!$F$513:$F$522)*(IF('Gastos com Pessoal'!$S$513:$S$522&lt;=V$3,1,0))*OFFSET('Gastos com Pessoal'!$H$512,1,MATCH(3&amp;$B49,'Gastos com Pessoal'!$I$532:$AJ$532&amp;'Gastos com Pessoal'!$I$512:$AJ$512,0),10,1)),0)
+_xlfn.IFNA(SUM((V$3&gt;='Gastos com Pessoal'!$E$513:$E$522)*(V$3&lt;='Gastos com Pessoal'!$F$513:$F$522)*(IF('Gastos com Pessoal'!$Y$513:$Y$522&lt;=V$3,1,0))*OFFSET('Gastos com Pessoal'!$H$512,1,MATCH(4&amp;$B49,'Gastos com Pessoal'!$I$532:$AJ$532&amp;'Gastos com Pessoal'!$I$512:$AJ$512,0),10,1)),0)
+_xlfn.IFNA(SUM((V$3&gt;='Gastos com Pessoal'!$E$513:$E$522)*(V$3&lt;='Gastos com Pessoal'!$F$513:$F$522)*(IF('Gastos com Pessoal'!$AE$513:$AE$522&lt;=V$3,1,0))*OFFSET('Gastos com Pessoal'!$H$512,1,MATCH(5&amp;$B49,'Gastos com Pessoal'!$I$532:$AJ$532&amp;'Gastos com Pessoal'!$I$512:$AJ$512,0),10,1)),0)</f>
        <v>21000.5</v>
      </c>
      <c r="W49" s="32">
        <f t="array" aca="1" ref="W49" ca="1">_xlfn.IFNA(SUM((W$3&gt;='Gastos com Pessoal'!$E$7:$E$506)*(W$3&lt;='Gastos com Pessoal'!$F$7:$F$506)*OFFSET('Encargos e Benefícios'!$D$5,1,MATCH($B49,'Encargos e Benefícios'!$E$5:$AB$5,0),500,1)),0)
+_xlfn.IFNA(SUM((W$3&gt;='Gastos com Pessoal'!$E$513:$E$522)*(W$3&lt;='Gastos com Pessoal'!$F$513:$F$522)*OFFSET('Encargos e Benefícios'!$D$511,1,MATCH($B49,'Encargos e Benefícios'!$E$511:$AB$511,0),10,1)),0)
+_xlfn.IFNA(SUM((W$3&gt;='Gastos com Pessoal'!$E$7:$E$506)*(W$3&lt;='Gastos com Pessoal'!$F$7:$F$506)*(IF('Gastos com Pessoal'!$G$7:$G$506&lt;=W$3,1,0))*OFFSET('Gastos com Pessoal'!$H$6,1,MATCH(1&amp;$B49,'Gastos com Pessoal'!$I$532:$AJ$532&amp;'Gastos com Pessoal'!$I$6:$AJ$6,0),500,1)),0)
+_xlfn.IFNA(SUM((W$3&gt;='Gastos com Pessoal'!$E$7:$E$506)*(W$3&lt;='Gastos com Pessoal'!$F$7:$F$506)*(IF('Gastos com Pessoal'!$M$7:$M$506&lt;=W$3,1,0))*OFFSET('Gastos com Pessoal'!$H$6,1,MATCH(2&amp;$B49,'Gastos com Pessoal'!$I$532:$AJ$532&amp;'Gastos com Pessoal'!$I$6:$AJ$6,0),500,1)),0)
+_xlfn.IFNA(SUM((W$3&gt;='Gastos com Pessoal'!$E$7:$E$506)*(W$3&lt;='Gastos com Pessoal'!$F$7:$F$506)*(IF('Gastos com Pessoal'!$S$7:$S$506&lt;=W$3,1,0))*OFFSET('Gastos com Pessoal'!$H$6,1,MATCH(3&amp;$B49,'Gastos com Pessoal'!$I$532:$AJ$532&amp;'Gastos com Pessoal'!$I$6:$AJ$6,0),500,1)),0)
+_xlfn.IFNA(SUM((W$3&gt;='Gastos com Pessoal'!$E$7:$E$506)*(W$3&lt;='Gastos com Pessoal'!$F$7:$F$506)*(IF('Gastos com Pessoal'!$Y$7:$Y$506&lt;=W$3,1,0))*OFFSET('Gastos com Pessoal'!$H$6,1,MATCH(4&amp;$B49,'Gastos com Pessoal'!$I$532:$AJ$532&amp;'Gastos com Pessoal'!$I$6:$AJ$6,0),500,1)),0)
+_xlfn.IFNA(SUM((W$3&gt;='Gastos com Pessoal'!$E$7:$E$506)*(W$3&lt;='Gastos com Pessoal'!$F$7:$F$506)*(IF('Gastos com Pessoal'!$AE$7:$AE$506&lt;=W$3,1,0))*OFFSET('Gastos com Pessoal'!$H$6,1,MATCH(5&amp;$B49,'Gastos com Pessoal'!$I$532:$AJ$532&amp;'Gastos com Pessoal'!$I$6:$AJ$6,0),500,1)),0)
+_xlfn.IFNA(SUM((W$3&gt;='Gastos com Pessoal'!$E$513:$E$522)*(W$3&lt;='Gastos com Pessoal'!$F$513:$F$522)*(IF('Gastos com Pessoal'!$G$513:$G$522&lt;=W$3,1,0))*OFFSET('Gastos com Pessoal'!$H$512,1,MATCH(1&amp;$B49,'Gastos com Pessoal'!$I$532:$AJ$532&amp;'Gastos com Pessoal'!$I$512:$AJ$512,0),10,1)),0)
+_xlfn.IFNA(SUM((W$3&gt;='Gastos com Pessoal'!$E$513:$E$522)*(W$3&lt;='Gastos com Pessoal'!$F$513:$F$522)*(IF('Gastos com Pessoal'!$M$513:$M$522&lt;=W$3,1,0))*OFFSET('Gastos com Pessoal'!$H$512,1,MATCH(2&amp;$B49,'Gastos com Pessoal'!$I$532:$AJ$532&amp;'Gastos com Pessoal'!$I$512:$AJ$512,0),10,1)),0)
+_xlfn.IFNA(SUM((W$3&gt;='Gastos com Pessoal'!$E$513:$E$522)*(W$3&lt;='Gastos com Pessoal'!$F$513:$F$522)*(IF('Gastos com Pessoal'!$S$513:$S$522&lt;=W$3,1,0))*OFFSET('Gastos com Pessoal'!$H$512,1,MATCH(3&amp;$B49,'Gastos com Pessoal'!$I$532:$AJ$532&amp;'Gastos com Pessoal'!$I$512:$AJ$512,0),10,1)),0)
+_xlfn.IFNA(SUM((W$3&gt;='Gastos com Pessoal'!$E$513:$E$522)*(W$3&lt;='Gastos com Pessoal'!$F$513:$F$522)*(IF('Gastos com Pessoal'!$Y$513:$Y$522&lt;=W$3,1,0))*OFFSET('Gastos com Pessoal'!$H$512,1,MATCH(4&amp;$B49,'Gastos com Pessoal'!$I$532:$AJ$532&amp;'Gastos com Pessoal'!$I$512:$AJ$512,0),10,1)),0)
+_xlfn.IFNA(SUM((W$3&gt;='Gastos com Pessoal'!$E$513:$E$522)*(W$3&lt;='Gastos com Pessoal'!$F$513:$F$522)*(IF('Gastos com Pessoal'!$AE$513:$AE$522&lt;=W$3,1,0))*OFFSET('Gastos com Pessoal'!$H$512,1,MATCH(5&amp;$B49,'Gastos com Pessoal'!$I$532:$AJ$532&amp;'Gastos com Pessoal'!$I$512:$AJ$512,0),10,1)),0)</f>
        <v>21000.5</v>
      </c>
      <c r="X49" s="32">
        <f t="array" aca="1" ref="X49" ca="1">_xlfn.IFNA(SUM((X$3&gt;='Gastos com Pessoal'!$E$7:$E$506)*(X$3&lt;='Gastos com Pessoal'!$F$7:$F$506)*OFFSET('Encargos e Benefícios'!$D$5,1,MATCH($B49,'Encargos e Benefícios'!$E$5:$AB$5,0),500,1)),0)
+_xlfn.IFNA(SUM((X$3&gt;='Gastos com Pessoal'!$E$513:$E$522)*(X$3&lt;='Gastos com Pessoal'!$F$513:$F$522)*OFFSET('Encargos e Benefícios'!$D$511,1,MATCH($B49,'Encargos e Benefícios'!$E$511:$AB$511,0),10,1)),0)
+_xlfn.IFNA(SUM((X$3&gt;='Gastos com Pessoal'!$E$7:$E$506)*(X$3&lt;='Gastos com Pessoal'!$F$7:$F$506)*(IF('Gastos com Pessoal'!$G$7:$G$506&lt;=X$3,1,0))*OFFSET('Gastos com Pessoal'!$H$6,1,MATCH(1&amp;$B49,'Gastos com Pessoal'!$I$532:$AJ$532&amp;'Gastos com Pessoal'!$I$6:$AJ$6,0),500,1)),0)
+_xlfn.IFNA(SUM((X$3&gt;='Gastos com Pessoal'!$E$7:$E$506)*(X$3&lt;='Gastos com Pessoal'!$F$7:$F$506)*(IF('Gastos com Pessoal'!$M$7:$M$506&lt;=X$3,1,0))*OFFSET('Gastos com Pessoal'!$H$6,1,MATCH(2&amp;$B49,'Gastos com Pessoal'!$I$532:$AJ$532&amp;'Gastos com Pessoal'!$I$6:$AJ$6,0),500,1)),0)
+_xlfn.IFNA(SUM((X$3&gt;='Gastos com Pessoal'!$E$7:$E$506)*(X$3&lt;='Gastos com Pessoal'!$F$7:$F$506)*(IF('Gastos com Pessoal'!$S$7:$S$506&lt;=X$3,1,0))*OFFSET('Gastos com Pessoal'!$H$6,1,MATCH(3&amp;$B49,'Gastos com Pessoal'!$I$532:$AJ$532&amp;'Gastos com Pessoal'!$I$6:$AJ$6,0),500,1)),0)
+_xlfn.IFNA(SUM((X$3&gt;='Gastos com Pessoal'!$E$7:$E$506)*(X$3&lt;='Gastos com Pessoal'!$F$7:$F$506)*(IF('Gastos com Pessoal'!$Y$7:$Y$506&lt;=X$3,1,0))*OFFSET('Gastos com Pessoal'!$H$6,1,MATCH(4&amp;$B49,'Gastos com Pessoal'!$I$532:$AJ$532&amp;'Gastos com Pessoal'!$I$6:$AJ$6,0),500,1)),0)
+_xlfn.IFNA(SUM((X$3&gt;='Gastos com Pessoal'!$E$7:$E$506)*(X$3&lt;='Gastos com Pessoal'!$F$7:$F$506)*(IF('Gastos com Pessoal'!$AE$7:$AE$506&lt;=X$3,1,0))*OFFSET('Gastos com Pessoal'!$H$6,1,MATCH(5&amp;$B49,'Gastos com Pessoal'!$I$532:$AJ$532&amp;'Gastos com Pessoal'!$I$6:$AJ$6,0),500,1)),0)
+_xlfn.IFNA(SUM((X$3&gt;='Gastos com Pessoal'!$E$513:$E$522)*(X$3&lt;='Gastos com Pessoal'!$F$513:$F$522)*(IF('Gastos com Pessoal'!$G$513:$G$522&lt;=X$3,1,0))*OFFSET('Gastos com Pessoal'!$H$512,1,MATCH(1&amp;$B49,'Gastos com Pessoal'!$I$532:$AJ$532&amp;'Gastos com Pessoal'!$I$512:$AJ$512,0),10,1)),0)
+_xlfn.IFNA(SUM((X$3&gt;='Gastos com Pessoal'!$E$513:$E$522)*(X$3&lt;='Gastos com Pessoal'!$F$513:$F$522)*(IF('Gastos com Pessoal'!$M$513:$M$522&lt;=X$3,1,0))*OFFSET('Gastos com Pessoal'!$H$512,1,MATCH(2&amp;$B49,'Gastos com Pessoal'!$I$532:$AJ$532&amp;'Gastos com Pessoal'!$I$512:$AJ$512,0),10,1)),0)
+_xlfn.IFNA(SUM((X$3&gt;='Gastos com Pessoal'!$E$513:$E$522)*(X$3&lt;='Gastos com Pessoal'!$F$513:$F$522)*(IF('Gastos com Pessoal'!$S$513:$S$522&lt;=X$3,1,0))*OFFSET('Gastos com Pessoal'!$H$512,1,MATCH(3&amp;$B49,'Gastos com Pessoal'!$I$532:$AJ$532&amp;'Gastos com Pessoal'!$I$512:$AJ$512,0),10,1)),0)
+_xlfn.IFNA(SUM((X$3&gt;='Gastos com Pessoal'!$E$513:$E$522)*(X$3&lt;='Gastos com Pessoal'!$F$513:$F$522)*(IF('Gastos com Pessoal'!$Y$513:$Y$522&lt;=X$3,1,0))*OFFSET('Gastos com Pessoal'!$H$512,1,MATCH(4&amp;$B49,'Gastos com Pessoal'!$I$532:$AJ$532&amp;'Gastos com Pessoal'!$I$512:$AJ$512,0),10,1)),0)
+_xlfn.IFNA(SUM((X$3&gt;='Gastos com Pessoal'!$E$513:$E$522)*(X$3&lt;='Gastos com Pessoal'!$F$513:$F$522)*(IF('Gastos com Pessoal'!$AE$513:$AE$522&lt;=X$3,1,0))*OFFSET('Gastos com Pessoal'!$H$512,1,MATCH(5&amp;$B49,'Gastos com Pessoal'!$I$532:$AJ$532&amp;'Gastos com Pessoal'!$I$512:$AJ$512,0),10,1)),0)</f>
        <v>21000.5</v>
      </c>
      <c r="Y49" s="32">
        <f t="array" aca="1" ref="Y49" ca="1">_xlfn.IFNA(SUM((Y$3&gt;='Gastos com Pessoal'!$E$7:$E$506)*(Y$3&lt;='Gastos com Pessoal'!$F$7:$F$506)*OFFSET('Encargos e Benefícios'!$D$5,1,MATCH($B49,'Encargos e Benefícios'!$E$5:$AB$5,0),500,1)),0)
+_xlfn.IFNA(SUM((Y$3&gt;='Gastos com Pessoal'!$E$513:$E$522)*(Y$3&lt;='Gastos com Pessoal'!$F$513:$F$522)*OFFSET('Encargos e Benefícios'!$D$511,1,MATCH($B49,'Encargos e Benefícios'!$E$511:$AB$511,0),10,1)),0)
+_xlfn.IFNA(SUM((Y$3&gt;='Gastos com Pessoal'!$E$7:$E$506)*(Y$3&lt;='Gastos com Pessoal'!$F$7:$F$506)*(IF('Gastos com Pessoal'!$G$7:$G$506&lt;=Y$3,1,0))*OFFSET('Gastos com Pessoal'!$H$6,1,MATCH(1&amp;$B49,'Gastos com Pessoal'!$I$532:$AJ$532&amp;'Gastos com Pessoal'!$I$6:$AJ$6,0),500,1)),0)
+_xlfn.IFNA(SUM((Y$3&gt;='Gastos com Pessoal'!$E$7:$E$506)*(Y$3&lt;='Gastos com Pessoal'!$F$7:$F$506)*(IF('Gastos com Pessoal'!$M$7:$M$506&lt;=Y$3,1,0))*OFFSET('Gastos com Pessoal'!$H$6,1,MATCH(2&amp;$B49,'Gastos com Pessoal'!$I$532:$AJ$532&amp;'Gastos com Pessoal'!$I$6:$AJ$6,0),500,1)),0)
+_xlfn.IFNA(SUM((Y$3&gt;='Gastos com Pessoal'!$E$7:$E$506)*(Y$3&lt;='Gastos com Pessoal'!$F$7:$F$506)*(IF('Gastos com Pessoal'!$S$7:$S$506&lt;=Y$3,1,0))*OFFSET('Gastos com Pessoal'!$H$6,1,MATCH(3&amp;$B49,'Gastos com Pessoal'!$I$532:$AJ$532&amp;'Gastos com Pessoal'!$I$6:$AJ$6,0),500,1)),0)
+_xlfn.IFNA(SUM((Y$3&gt;='Gastos com Pessoal'!$E$7:$E$506)*(Y$3&lt;='Gastos com Pessoal'!$F$7:$F$506)*(IF('Gastos com Pessoal'!$Y$7:$Y$506&lt;=Y$3,1,0))*OFFSET('Gastos com Pessoal'!$H$6,1,MATCH(4&amp;$B49,'Gastos com Pessoal'!$I$532:$AJ$532&amp;'Gastos com Pessoal'!$I$6:$AJ$6,0),500,1)),0)
+_xlfn.IFNA(SUM((Y$3&gt;='Gastos com Pessoal'!$E$7:$E$506)*(Y$3&lt;='Gastos com Pessoal'!$F$7:$F$506)*(IF('Gastos com Pessoal'!$AE$7:$AE$506&lt;=Y$3,1,0))*OFFSET('Gastos com Pessoal'!$H$6,1,MATCH(5&amp;$B49,'Gastos com Pessoal'!$I$532:$AJ$532&amp;'Gastos com Pessoal'!$I$6:$AJ$6,0),500,1)),0)
+_xlfn.IFNA(SUM((Y$3&gt;='Gastos com Pessoal'!$E$513:$E$522)*(Y$3&lt;='Gastos com Pessoal'!$F$513:$F$522)*(IF('Gastos com Pessoal'!$G$513:$G$522&lt;=Y$3,1,0))*OFFSET('Gastos com Pessoal'!$H$512,1,MATCH(1&amp;$B49,'Gastos com Pessoal'!$I$532:$AJ$532&amp;'Gastos com Pessoal'!$I$512:$AJ$512,0),10,1)),0)
+_xlfn.IFNA(SUM((Y$3&gt;='Gastos com Pessoal'!$E$513:$E$522)*(Y$3&lt;='Gastos com Pessoal'!$F$513:$F$522)*(IF('Gastos com Pessoal'!$M$513:$M$522&lt;=Y$3,1,0))*OFFSET('Gastos com Pessoal'!$H$512,1,MATCH(2&amp;$B49,'Gastos com Pessoal'!$I$532:$AJ$532&amp;'Gastos com Pessoal'!$I$512:$AJ$512,0),10,1)),0)
+_xlfn.IFNA(SUM((Y$3&gt;='Gastos com Pessoal'!$E$513:$E$522)*(Y$3&lt;='Gastos com Pessoal'!$F$513:$F$522)*(IF('Gastos com Pessoal'!$S$513:$S$522&lt;=Y$3,1,0))*OFFSET('Gastos com Pessoal'!$H$512,1,MATCH(3&amp;$B49,'Gastos com Pessoal'!$I$532:$AJ$532&amp;'Gastos com Pessoal'!$I$512:$AJ$512,0),10,1)),0)
+_xlfn.IFNA(SUM((Y$3&gt;='Gastos com Pessoal'!$E$513:$E$522)*(Y$3&lt;='Gastos com Pessoal'!$F$513:$F$522)*(IF('Gastos com Pessoal'!$Y$513:$Y$522&lt;=Y$3,1,0))*OFFSET('Gastos com Pessoal'!$H$512,1,MATCH(4&amp;$B49,'Gastos com Pessoal'!$I$532:$AJ$532&amp;'Gastos com Pessoal'!$I$512:$AJ$512,0),10,1)),0)
+_xlfn.IFNA(SUM((Y$3&gt;='Gastos com Pessoal'!$E$513:$E$522)*(Y$3&lt;='Gastos com Pessoal'!$F$513:$F$522)*(IF('Gastos com Pessoal'!$AE$513:$AE$522&lt;=Y$3,1,0))*OFFSET('Gastos com Pessoal'!$H$512,1,MATCH(5&amp;$B49,'Gastos com Pessoal'!$I$532:$AJ$532&amp;'Gastos com Pessoal'!$I$512:$AJ$512,0),10,1)),0)</f>
        <v>21000.5</v>
      </c>
      <c r="Z49" s="32">
        <f t="array" aca="1" ref="Z49" ca="1">_xlfn.IFNA(SUM((Z$3&gt;='Gastos com Pessoal'!$E$7:$E$506)*(Z$3&lt;='Gastos com Pessoal'!$F$7:$F$506)*OFFSET('Encargos e Benefícios'!$D$5,1,MATCH($B49,'Encargos e Benefícios'!$E$5:$AB$5,0),500,1)),0)
+_xlfn.IFNA(SUM((Z$3&gt;='Gastos com Pessoal'!$E$513:$E$522)*(Z$3&lt;='Gastos com Pessoal'!$F$513:$F$522)*OFFSET('Encargos e Benefícios'!$D$511,1,MATCH($B49,'Encargos e Benefícios'!$E$511:$AB$511,0),10,1)),0)
+_xlfn.IFNA(SUM((Z$3&gt;='Gastos com Pessoal'!$E$7:$E$506)*(Z$3&lt;='Gastos com Pessoal'!$F$7:$F$506)*(IF('Gastos com Pessoal'!$G$7:$G$506&lt;=Z$3,1,0))*OFFSET('Gastos com Pessoal'!$H$6,1,MATCH(1&amp;$B49,'Gastos com Pessoal'!$I$532:$AJ$532&amp;'Gastos com Pessoal'!$I$6:$AJ$6,0),500,1)),0)
+_xlfn.IFNA(SUM((Z$3&gt;='Gastos com Pessoal'!$E$7:$E$506)*(Z$3&lt;='Gastos com Pessoal'!$F$7:$F$506)*(IF('Gastos com Pessoal'!$M$7:$M$506&lt;=Z$3,1,0))*OFFSET('Gastos com Pessoal'!$H$6,1,MATCH(2&amp;$B49,'Gastos com Pessoal'!$I$532:$AJ$532&amp;'Gastos com Pessoal'!$I$6:$AJ$6,0),500,1)),0)
+_xlfn.IFNA(SUM((Z$3&gt;='Gastos com Pessoal'!$E$7:$E$506)*(Z$3&lt;='Gastos com Pessoal'!$F$7:$F$506)*(IF('Gastos com Pessoal'!$S$7:$S$506&lt;=Z$3,1,0))*OFFSET('Gastos com Pessoal'!$H$6,1,MATCH(3&amp;$B49,'Gastos com Pessoal'!$I$532:$AJ$532&amp;'Gastos com Pessoal'!$I$6:$AJ$6,0),500,1)),0)
+_xlfn.IFNA(SUM((Z$3&gt;='Gastos com Pessoal'!$E$7:$E$506)*(Z$3&lt;='Gastos com Pessoal'!$F$7:$F$506)*(IF('Gastos com Pessoal'!$Y$7:$Y$506&lt;=Z$3,1,0))*OFFSET('Gastos com Pessoal'!$H$6,1,MATCH(4&amp;$B49,'Gastos com Pessoal'!$I$532:$AJ$532&amp;'Gastos com Pessoal'!$I$6:$AJ$6,0),500,1)),0)
+_xlfn.IFNA(SUM((Z$3&gt;='Gastos com Pessoal'!$E$7:$E$506)*(Z$3&lt;='Gastos com Pessoal'!$F$7:$F$506)*(IF('Gastos com Pessoal'!$AE$7:$AE$506&lt;=Z$3,1,0))*OFFSET('Gastos com Pessoal'!$H$6,1,MATCH(5&amp;$B49,'Gastos com Pessoal'!$I$532:$AJ$532&amp;'Gastos com Pessoal'!$I$6:$AJ$6,0),500,1)),0)
+_xlfn.IFNA(SUM((Z$3&gt;='Gastos com Pessoal'!$E$513:$E$522)*(Z$3&lt;='Gastos com Pessoal'!$F$513:$F$522)*(IF('Gastos com Pessoal'!$G$513:$G$522&lt;=Z$3,1,0))*OFFSET('Gastos com Pessoal'!$H$512,1,MATCH(1&amp;$B49,'Gastos com Pessoal'!$I$532:$AJ$532&amp;'Gastos com Pessoal'!$I$512:$AJ$512,0),10,1)),0)
+_xlfn.IFNA(SUM((Z$3&gt;='Gastos com Pessoal'!$E$513:$E$522)*(Z$3&lt;='Gastos com Pessoal'!$F$513:$F$522)*(IF('Gastos com Pessoal'!$M$513:$M$522&lt;=Z$3,1,0))*OFFSET('Gastos com Pessoal'!$H$512,1,MATCH(2&amp;$B49,'Gastos com Pessoal'!$I$532:$AJ$532&amp;'Gastos com Pessoal'!$I$512:$AJ$512,0),10,1)),0)
+_xlfn.IFNA(SUM((Z$3&gt;='Gastos com Pessoal'!$E$513:$E$522)*(Z$3&lt;='Gastos com Pessoal'!$F$513:$F$522)*(IF('Gastos com Pessoal'!$S$513:$S$522&lt;=Z$3,1,0))*OFFSET('Gastos com Pessoal'!$H$512,1,MATCH(3&amp;$B49,'Gastos com Pessoal'!$I$532:$AJ$532&amp;'Gastos com Pessoal'!$I$512:$AJ$512,0),10,1)),0)
+_xlfn.IFNA(SUM((Z$3&gt;='Gastos com Pessoal'!$E$513:$E$522)*(Z$3&lt;='Gastos com Pessoal'!$F$513:$F$522)*(IF('Gastos com Pessoal'!$Y$513:$Y$522&lt;=Z$3,1,0))*OFFSET('Gastos com Pessoal'!$H$512,1,MATCH(4&amp;$B49,'Gastos com Pessoal'!$I$532:$AJ$532&amp;'Gastos com Pessoal'!$I$512:$AJ$512,0),10,1)),0)
+_xlfn.IFNA(SUM((Z$3&gt;='Gastos com Pessoal'!$E$513:$E$522)*(Z$3&lt;='Gastos com Pessoal'!$F$513:$F$522)*(IF('Gastos com Pessoal'!$AE$513:$AE$522&lt;=Z$3,1,0))*OFFSET('Gastos com Pessoal'!$H$512,1,MATCH(5&amp;$B49,'Gastos com Pessoal'!$I$532:$AJ$532&amp;'Gastos com Pessoal'!$I$512:$AJ$512,0),10,1)),0)</f>
        <v>22429.4</v>
      </c>
      <c r="AA49" s="32">
        <f t="array" aca="1" ref="AA49" ca="1">_xlfn.IFNA(SUM((AA$3&gt;='Gastos com Pessoal'!$E$7:$E$506)*(AA$3&lt;='Gastos com Pessoal'!$F$7:$F$506)*OFFSET('Encargos e Benefícios'!$D$5,1,MATCH($B49,'Encargos e Benefícios'!$E$5:$AB$5,0),500,1)),0)
+_xlfn.IFNA(SUM((AA$3&gt;='Gastos com Pessoal'!$E$513:$E$522)*(AA$3&lt;='Gastos com Pessoal'!$F$513:$F$522)*OFFSET('Encargos e Benefícios'!$D$511,1,MATCH($B49,'Encargos e Benefícios'!$E$511:$AB$511,0),10,1)),0)
+_xlfn.IFNA(SUM((AA$3&gt;='Gastos com Pessoal'!$E$7:$E$506)*(AA$3&lt;='Gastos com Pessoal'!$F$7:$F$506)*(IF('Gastos com Pessoal'!$G$7:$G$506&lt;=AA$3,1,0))*OFFSET('Gastos com Pessoal'!$H$6,1,MATCH(1&amp;$B49,'Gastos com Pessoal'!$I$532:$AJ$532&amp;'Gastos com Pessoal'!$I$6:$AJ$6,0),500,1)),0)
+_xlfn.IFNA(SUM((AA$3&gt;='Gastos com Pessoal'!$E$7:$E$506)*(AA$3&lt;='Gastos com Pessoal'!$F$7:$F$506)*(IF('Gastos com Pessoal'!$M$7:$M$506&lt;=AA$3,1,0))*OFFSET('Gastos com Pessoal'!$H$6,1,MATCH(2&amp;$B49,'Gastos com Pessoal'!$I$532:$AJ$532&amp;'Gastos com Pessoal'!$I$6:$AJ$6,0),500,1)),0)
+_xlfn.IFNA(SUM((AA$3&gt;='Gastos com Pessoal'!$E$7:$E$506)*(AA$3&lt;='Gastos com Pessoal'!$F$7:$F$506)*(IF('Gastos com Pessoal'!$S$7:$S$506&lt;=AA$3,1,0))*OFFSET('Gastos com Pessoal'!$H$6,1,MATCH(3&amp;$B49,'Gastos com Pessoal'!$I$532:$AJ$532&amp;'Gastos com Pessoal'!$I$6:$AJ$6,0),500,1)),0)
+_xlfn.IFNA(SUM((AA$3&gt;='Gastos com Pessoal'!$E$7:$E$506)*(AA$3&lt;='Gastos com Pessoal'!$F$7:$F$506)*(IF('Gastos com Pessoal'!$Y$7:$Y$506&lt;=AA$3,1,0))*OFFSET('Gastos com Pessoal'!$H$6,1,MATCH(4&amp;$B49,'Gastos com Pessoal'!$I$532:$AJ$532&amp;'Gastos com Pessoal'!$I$6:$AJ$6,0),500,1)),0)
+_xlfn.IFNA(SUM((AA$3&gt;='Gastos com Pessoal'!$E$7:$E$506)*(AA$3&lt;='Gastos com Pessoal'!$F$7:$F$506)*(IF('Gastos com Pessoal'!$AE$7:$AE$506&lt;=AA$3,1,0))*OFFSET('Gastos com Pessoal'!$H$6,1,MATCH(5&amp;$B49,'Gastos com Pessoal'!$I$532:$AJ$532&amp;'Gastos com Pessoal'!$I$6:$AJ$6,0),500,1)),0)
+_xlfn.IFNA(SUM((AA$3&gt;='Gastos com Pessoal'!$E$513:$E$522)*(AA$3&lt;='Gastos com Pessoal'!$F$513:$F$522)*(IF('Gastos com Pessoal'!$G$513:$G$522&lt;=AA$3,1,0))*OFFSET('Gastos com Pessoal'!$H$512,1,MATCH(1&amp;$B49,'Gastos com Pessoal'!$I$532:$AJ$532&amp;'Gastos com Pessoal'!$I$512:$AJ$512,0),10,1)),0)
+_xlfn.IFNA(SUM((AA$3&gt;='Gastos com Pessoal'!$E$513:$E$522)*(AA$3&lt;='Gastos com Pessoal'!$F$513:$F$522)*(IF('Gastos com Pessoal'!$M$513:$M$522&lt;=AA$3,1,0))*OFFSET('Gastos com Pessoal'!$H$512,1,MATCH(2&amp;$B49,'Gastos com Pessoal'!$I$532:$AJ$532&amp;'Gastos com Pessoal'!$I$512:$AJ$512,0),10,1)),0)
+_xlfn.IFNA(SUM((AA$3&gt;='Gastos com Pessoal'!$E$513:$E$522)*(AA$3&lt;='Gastos com Pessoal'!$F$513:$F$522)*(IF('Gastos com Pessoal'!$S$513:$S$522&lt;=AA$3,1,0))*OFFSET('Gastos com Pessoal'!$H$512,1,MATCH(3&amp;$B49,'Gastos com Pessoal'!$I$532:$AJ$532&amp;'Gastos com Pessoal'!$I$512:$AJ$512,0),10,1)),0)
+_xlfn.IFNA(SUM((AA$3&gt;='Gastos com Pessoal'!$E$513:$E$522)*(AA$3&lt;='Gastos com Pessoal'!$F$513:$F$522)*(IF('Gastos com Pessoal'!$Y$513:$Y$522&lt;=AA$3,1,0))*OFFSET('Gastos com Pessoal'!$H$512,1,MATCH(4&amp;$B49,'Gastos com Pessoal'!$I$532:$AJ$532&amp;'Gastos com Pessoal'!$I$512:$AJ$512,0),10,1)),0)
+_xlfn.IFNA(SUM((AA$3&gt;='Gastos com Pessoal'!$E$513:$E$522)*(AA$3&lt;='Gastos com Pessoal'!$F$513:$F$522)*(IF('Gastos com Pessoal'!$AE$513:$AE$522&lt;=AA$3,1,0))*OFFSET('Gastos com Pessoal'!$H$512,1,MATCH(5&amp;$B49,'Gastos com Pessoal'!$I$532:$AJ$532&amp;'Gastos com Pessoal'!$I$512:$AJ$512,0),10,1)),0)</f>
        <v>22429.4</v>
      </c>
      <c r="AB49" s="32">
        <f t="array" aca="1" ref="AB49" ca="1">_xlfn.IFNA(SUM((AB$3&gt;='Gastos com Pessoal'!$E$7:$E$506)*(AB$3&lt;='Gastos com Pessoal'!$F$7:$F$506)*OFFSET('Encargos e Benefícios'!$D$5,1,MATCH($B49,'Encargos e Benefícios'!$E$5:$AB$5,0),500,1)),0)
+_xlfn.IFNA(SUM((AB$3&gt;='Gastos com Pessoal'!$E$513:$E$522)*(AB$3&lt;='Gastos com Pessoal'!$F$513:$F$522)*OFFSET('Encargos e Benefícios'!$D$511,1,MATCH($B49,'Encargos e Benefícios'!$E$511:$AB$511,0),10,1)),0)
+_xlfn.IFNA(SUM((AB$3&gt;='Gastos com Pessoal'!$E$7:$E$506)*(AB$3&lt;='Gastos com Pessoal'!$F$7:$F$506)*(IF('Gastos com Pessoal'!$G$7:$G$506&lt;=AB$3,1,0))*OFFSET('Gastos com Pessoal'!$H$6,1,MATCH(1&amp;$B49,'Gastos com Pessoal'!$I$532:$AJ$532&amp;'Gastos com Pessoal'!$I$6:$AJ$6,0),500,1)),0)
+_xlfn.IFNA(SUM((AB$3&gt;='Gastos com Pessoal'!$E$7:$E$506)*(AB$3&lt;='Gastos com Pessoal'!$F$7:$F$506)*(IF('Gastos com Pessoal'!$M$7:$M$506&lt;=AB$3,1,0))*OFFSET('Gastos com Pessoal'!$H$6,1,MATCH(2&amp;$B49,'Gastos com Pessoal'!$I$532:$AJ$532&amp;'Gastos com Pessoal'!$I$6:$AJ$6,0),500,1)),0)
+_xlfn.IFNA(SUM((AB$3&gt;='Gastos com Pessoal'!$E$7:$E$506)*(AB$3&lt;='Gastos com Pessoal'!$F$7:$F$506)*(IF('Gastos com Pessoal'!$S$7:$S$506&lt;=AB$3,1,0))*OFFSET('Gastos com Pessoal'!$H$6,1,MATCH(3&amp;$B49,'Gastos com Pessoal'!$I$532:$AJ$532&amp;'Gastos com Pessoal'!$I$6:$AJ$6,0),500,1)),0)
+_xlfn.IFNA(SUM((AB$3&gt;='Gastos com Pessoal'!$E$7:$E$506)*(AB$3&lt;='Gastos com Pessoal'!$F$7:$F$506)*(IF('Gastos com Pessoal'!$Y$7:$Y$506&lt;=AB$3,1,0))*OFFSET('Gastos com Pessoal'!$H$6,1,MATCH(4&amp;$B49,'Gastos com Pessoal'!$I$532:$AJ$532&amp;'Gastos com Pessoal'!$I$6:$AJ$6,0),500,1)),0)
+_xlfn.IFNA(SUM((AB$3&gt;='Gastos com Pessoal'!$E$7:$E$506)*(AB$3&lt;='Gastos com Pessoal'!$F$7:$F$506)*(IF('Gastos com Pessoal'!$AE$7:$AE$506&lt;=AB$3,1,0))*OFFSET('Gastos com Pessoal'!$H$6,1,MATCH(5&amp;$B49,'Gastos com Pessoal'!$I$532:$AJ$532&amp;'Gastos com Pessoal'!$I$6:$AJ$6,0),500,1)),0)
+_xlfn.IFNA(SUM((AB$3&gt;='Gastos com Pessoal'!$E$513:$E$522)*(AB$3&lt;='Gastos com Pessoal'!$F$513:$F$522)*(IF('Gastos com Pessoal'!$G$513:$G$522&lt;=AB$3,1,0))*OFFSET('Gastos com Pessoal'!$H$512,1,MATCH(1&amp;$B49,'Gastos com Pessoal'!$I$532:$AJ$532&amp;'Gastos com Pessoal'!$I$512:$AJ$512,0),10,1)),0)
+_xlfn.IFNA(SUM((AB$3&gt;='Gastos com Pessoal'!$E$513:$E$522)*(AB$3&lt;='Gastos com Pessoal'!$F$513:$F$522)*(IF('Gastos com Pessoal'!$M$513:$M$522&lt;=AB$3,1,0))*OFFSET('Gastos com Pessoal'!$H$512,1,MATCH(2&amp;$B49,'Gastos com Pessoal'!$I$532:$AJ$532&amp;'Gastos com Pessoal'!$I$512:$AJ$512,0),10,1)),0)
+_xlfn.IFNA(SUM((AB$3&gt;='Gastos com Pessoal'!$E$513:$E$522)*(AB$3&lt;='Gastos com Pessoal'!$F$513:$F$522)*(IF('Gastos com Pessoal'!$S$513:$S$522&lt;=AB$3,1,0))*OFFSET('Gastos com Pessoal'!$H$512,1,MATCH(3&amp;$B49,'Gastos com Pessoal'!$I$532:$AJ$532&amp;'Gastos com Pessoal'!$I$512:$AJ$512,0),10,1)),0)
+_xlfn.IFNA(SUM((AB$3&gt;='Gastos com Pessoal'!$E$513:$E$522)*(AB$3&lt;='Gastos com Pessoal'!$F$513:$F$522)*(IF('Gastos com Pessoal'!$Y$513:$Y$522&lt;=AB$3,1,0))*OFFSET('Gastos com Pessoal'!$H$512,1,MATCH(4&amp;$B49,'Gastos com Pessoal'!$I$532:$AJ$532&amp;'Gastos com Pessoal'!$I$512:$AJ$512,0),10,1)),0)
+_xlfn.IFNA(SUM((AB$3&gt;='Gastos com Pessoal'!$E$513:$E$522)*(AB$3&lt;='Gastos com Pessoal'!$F$513:$F$522)*(IF('Gastos com Pessoal'!$AE$513:$AE$522&lt;=AB$3,1,0))*OFFSET('Gastos com Pessoal'!$H$512,1,MATCH(5&amp;$B49,'Gastos com Pessoal'!$I$532:$AJ$532&amp;'Gastos com Pessoal'!$I$512:$AJ$512,0),10,1)),0)</f>
        <v>22429.4</v>
      </c>
      <c r="AC49" s="32">
        <f t="array" aca="1" ref="AC49" ca="1">_xlfn.IFNA(SUM((AC$3&gt;='Gastos com Pessoal'!$E$7:$E$506)*(AC$3&lt;='Gastos com Pessoal'!$F$7:$F$506)*OFFSET('Encargos e Benefícios'!$D$5,1,MATCH($B49,'Encargos e Benefícios'!$E$5:$AB$5,0),500,1)),0)
+_xlfn.IFNA(SUM((AC$3&gt;='Gastos com Pessoal'!$E$513:$E$522)*(AC$3&lt;='Gastos com Pessoal'!$F$513:$F$522)*OFFSET('Encargos e Benefícios'!$D$511,1,MATCH($B49,'Encargos e Benefícios'!$E$511:$AB$511,0),10,1)),0)
+_xlfn.IFNA(SUM((AC$3&gt;='Gastos com Pessoal'!$E$7:$E$506)*(AC$3&lt;='Gastos com Pessoal'!$F$7:$F$506)*(IF('Gastos com Pessoal'!$G$7:$G$506&lt;=AC$3,1,0))*OFFSET('Gastos com Pessoal'!$H$6,1,MATCH(1&amp;$B49,'Gastos com Pessoal'!$I$532:$AJ$532&amp;'Gastos com Pessoal'!$I$6:$AJ$6,0),500,1)),0)
+_xlfn.IFNA(SUM((AC$3&gt;='Gastos com Pessoal'!$E$7:$E$506)*(AC$3&lt;='Gastos com Pessoal'!$F$7:$F$506)*(IF('Gastos com Pessoal'!$M$7:$M$506&lt;=AC$3,1,0))*OFFSET('Gastos com Pessoal'!$H$6,1,MATCH(2&amp;$B49,'Gastos com Pessoal'!$I$532:$AJ$532&amp;'Gastos com Pessoal'!$I$6:$AJ$6,0),500,1)),0)
+_xlfn.IFNA(SUM((AC$3&gt;='Gastos com Pessoal'!$E$7:$E$506)*(AC$3&lt;='Gastos com Pessoal'!$F$7:$F$506)*(IF('Gastos com Pessoal'!$S$7:$S$506&lt;=AC$3,1,0))*OFFSET('Gastos com Pessoal'!$H$6,1,MATCH(3&amp;$B49,'Gastos com Pessoal'!$I$532:$AJ$532&amp;'Gastos com Pessoal'!$I$6:$AJ$6,0),500,1)),0)
+_xlfn.IFNA(SUM((AC$3&gt;='Gastos com Pessoal'!$E$7:$E$506)*(AC$3&lt;='Gastos com Pessoal'!$F$7:$F$506)*(IF('Gastos com Pessoal'!$Y$7:$Y$506&lt;=AC$3,1,0))*OFFSET('Gastos com Pessoal'!$H$6,1,MATCH(4&amp;$B49,'Gastos com Pessoal'!$I$532:$AJ$532&amp;'Gastos com Pessoal'!$I$6:$AJ$6,0),500,1)),0)
+_xlfn.IFNA(SUM((AC$3&gt;='Gastos com Pessoal'!$E$7:$E$506)*(AC$3&lt;='Gastos com Pessoal'!$F$7:$F$506)*(IF('Gastos com Pessoal'!$AE$7:$AE$506&lt;=AC$3,1,0))*OFFSET('Gastos com Pessoal'!$H$6,1,MATCH(5&amp;$B49,'Gastos com Pessoal'!$I$532:$AJ$532&amp;'Gastos com Pessoal'!$I$6:$AJ$6,0),500,1)),0)
+_xlfn.IFNA(SUM((AC$3&gt;='Gastos com Pessoal'!$E$513:$E$522)*(AC$3&lt;='Gastos com Pessoal'!$F$513:$F$522)*(IF('Gastos com Pessoal'!$G$513:$G$522&lt;=AC$3,1,0))*OFFSET('Gastos com Pessoal'!$H$512,1,MATCH(1&amp;$B49,'Gastos com Pessoal'!$I$532:$AJ$532&amp;'Gastos com Pessoal'!$I$512:$AJ$512,0),10,1)),0)
+_xlfn.IFNA(SUM((AC$3&gt;='Gastos com Pessoal'!$E$513:$E$522)*(AC$3&lt;='Gastos com Pessoal'!$F$513:$F$522)*(IF('Gastos com Pessoal'!$M$513:$M$522&lt;=AC$3,1,0))*OFFSET('Gastos com Pessoal'!$H$512,1,MATCH(2&amp;$B49,'Gastos com Pessoal'!$I$532:$AJ$532&amp;'Gastos com Pessoal'!$I$512:$AJ$512,0),10,1)),0)
+_xlfn.IFNA(SUM((AC$3&gt;='Gastos com Pessoal'!$E$513:$E$522)*(AC$3&lt;='Gastos com Pessoal'!$F$513:$F$522)*(IF('Gastos com Pessoal'!$S$513:$S$522&lt;=AC$3,1,0))*OFFSET('Gastos com Pessoal'!$H$512,1,MATCH(3&amp;$B49,'Gastos com Pessoal'!$I$532:$AJ$532&amp;'Gastos com Pessoal'!$I$512:$AJ$512,0),10,1)),0)
+_xlfn.IFNA(SUM((AC$3&gt;='Gastos com Pessoal'!$E$513:$E$522)*(AC$3&lt;='Gastos com Pessoal'!$F$513:$F$522)*(IF('Gastos com Pessoal'!$Y$513:$Y$522&lt;=AC$3,1,0))*OFFSET('Gastos com Pessoal'!$H$512,1,MATCH(4&amp;$B49,'Gastos com Pessoal'!$I$532:$AJ$532&amp;'Gastos com Pessoal'!$I$512:$AJ$512,0),10,1)),0)
+_xlfn.IFNA(SUM((AC$3&gt;='Gastos com Pessoal'!$E$513:$E$522)*(AC$3&lt;='Gastos com Pessoal'!$F$513:$F$522)*(IF('Gastos com Pessoal'!$AE$513:$AE$522&lt;=AC$3,1,0))*OFFSET('Gastos com Pessoal'!$H$512,1,MATCH(5&amp;$B49,'Gastos com Pessoal'!$I$532:$AJ$532&amp;'Gastos com Pessoal'!$I$512:$AJ$512,0),10,1)),0)</f>
        <v>22429.4</v>
      </c>
      <c r="AD49" s="32">
        <f t="array" aca="1" ref="AD49" ca="1">_xlfn.IFNA(SUM((AD$3&gt;='Gastos com Pessoal'!$E$7:$E$506)*(AD$3&lt;='Gastos com Pessoal'!$F$7:$F$506)*OFFSET('Encargos e Benefícios'!$D$5,1,MATCH($B49,'Encargos e Benefícios'!$E$5:$AB$5,0),500,1)),0)
+_xlfn.IFNA(SUM((AD$3&gt;='Gastos com Pessoal'!$E$513:$E$522)*(AD$3&lt;='Gastos com Pessoal'!$F$513:$F$522)*OFFSET('Encargos e Benefícios'!$D$511,1,MATCH($B49,'Encargos e Benefícios'!$E$511:$AB$511,0),10,1)),0)
+_xlfn.IFNA(SUM((AD$3&gt;='Gastos com Pessoal'!$E$7:$E$506)*(AD$3&lt;='Gastos com Pessoal'!$F$7:$F$506)*(IF('Gastos com Pessoal'!$G$7:$G$506&lt;=AD$3,1,0))*OFFSET('Gastos com Pessoal'!$H$6,1,MATCH(1&amp;$B49,'Gastos com Pessoal'!$I$532:$AJ$532&amp;'Gastos com Pessoal'!$I$6:$AJ$6,0),500,1)),0)
+_xlfn.IFNA(SUM((AD$3&gt;='Gastos com Pessoal'!$E$7:$E$506)*(AD$3&lt;='Gastos com Pessoal'!$F$7:$F$506)*(IF('Gastos com Pessoal'!$M$7:$M$506&lt;=AD$3,1,0))*OFFSET('Gastos com Pessoal'!$H$6,1,MATCH(2&amp;$B49,'Gastos com Pessoal'!$I$532:$AJ$532&amp;'Gastos com Pessoal'!$I$6:$AJ$6,0),500,1)),0)
+_xlfn.IFNA(SUM((AD$3&gt;='Gastos com Pessoal'!$E$7:$E$506)*(AD$3&lt;='Gastos com Pessoal'!$F$7:$F$506)*(IF('Gastos com Pessoal'!$S$7:$S$506&lt;=AD$3,1,0))*OFFSET('Gastos com Pessoal'!$H$6,1,MATCH(3&amp;$B49,'Gastos com Pessoal'!$I$532:$AJ$532&amp;'Gastos com Pessoal'!$I$6:$AJ$6,0),500,1)),0)
+_xlfn.IFNA(SUM((AD$3&gt;='Gastos com Pessoal'!$E$7:$E$506)*(AD$3&lt;='Gastos com Pessoal'!$F$7:$F$506)*(IF('Gastos com Pessoal'!$Y$7:$Y$506&lt;=AD$3,1,0))*OFFSET('Gastos com Pessoal'!$H$6,1,MATCH(4&amp;$B49,'Gastos com Pessoal'!$I$532:$AJ$532&amp;'Gastos com Pessoal'!$I$6:$AJ$6,0),500,1)),0)
+_xlfn.IFNA(SUM((AD$3&gt;='Gastos com Pessoal'!$E$7:$E$506)*(AD$3&lt;='Gastos com Pessoal'!$F$7:$F$506)*(IF('Gastos com Pessoal'!$AE$7:$AE$506&lt;=AD$3,1,0))*OFFSET('Gastos com Pessoal'!$H$6,1,MATCH(5&amp;$B49,'Gastos com Pessoal'!$I$532:$AJ$532&amp;'Gastos com Pessoal'!$I$6:$AJ$6,0),500,1)),0)
+_xlfn.IFNA(SUM((AD$3&gt;='Gastos com Pessoal'!$E$513:$E$522)*(AD$3&lt;='Gastos com Pessoal'!$F$513:$F$522)*(IF('Gastos com Pessoal'!$G$513:$G$522&lt;=AD$3,1,0))*OFFSET('Gastos com Pessoal'!$H$512,1,MATCH(1&amp;$B49,'Gastos com Pessoal'!$I$532:$AJ$532&amp;'Gastos com Pessoal'!$I$512:$AJ$512,0),10,1)),0)
+_xlfn.IFNA(SUM((AD$3&gt;='Gastos com Pessoal'!$E$513:$E$522)*(AD$3&lt;='Gastos com Pessoal'!$F$513:$F$522)*(IF('Gastos com Pessoal'!$M$513:$M$522&lt;=AD$3,1,0))*OFFSET('Gastos com Pessoal'!$H$512,1,MATCH(2&amp;$B49,'Gastos com Pessoal'!$I$532:$AJ$532&amp;'Gastos com Pessoal'!$I$512:$AJ$512,0),10,1)),0)
+_xlfn.IFNA(SUM((AD$3&gt;='Gastos com Pessoal'!$E$513:$E$522)*(AD$3&lt;='Gastos com Pessoal'!$F$513:$F$522)*(IF('Gastos com Pessoal'!$S$513:$S$522&lt;=AD$3,1,0))*OFFSET('Gastos com Pessoal'!$H$512,1,MATCH(3&amp;$B49,'Gastos com Pessoal'!$I$532:$AJ$532&amp;'Gastos com Pessoal'!$I$512:$AJ$512,0),10,1)),0)
+_xlfn.IFNA(SUM((AD$3&gt;='Gastos com Pessoal'!$E$513:$E$522)*(AD$3&lt;='Gastos com Pessoal'!$F$513:$F$522)*(IF('Gastos com Pessoal'!$Y$513:$Y$522&lt;=AD$3,1,0))*OFFSET('Gastos com Pessoal'!$H$512,1,MATCH(4&amp;$B49,'Gastos com Pessoal'!$I$532:$AJ$532&amp;'Gastos com Pessoal'!$I$512:$AJ$512,0),10,1)),0)
+_xlfn.IFNA(SUM((AD$3&gt;='Gastos com Pessoal'!$E$513:$E$522)*(AD$3&lt;='Gastos com Pessoal'!$F$513:$F$522)*(IF('Gastos com Pessoal'!$AE$513:$AE$522&lt;=AD$3,1,0))*OFFSET('Gastos com Pessoal'!$H$512,1,MATCH(5&amp;$B49,'Gastos com Pessoal'!$I$532:$AJ$532&amp;'Gastos com Pessoal'!$I$512:$AJ$512,0),10,1)),0)</f>
        <v>22429.4</v>
      </c>
      <c r="AE49" s="32">
        <f t="array" aca="1" ref="AE49" ca="1">_xlfn.IFNA(SUM((AE$3&gt;='Gastos com Pessoal'!$E$7:$E$506)*(AE$3&lt;='Gastos com Pessoal'!$F$7:$F$506)*OFFSET('Encargos e Benefícios'!$D$5,1,MATCH($B49,'Encargos e Benefícios'!$E$5:$AB$5,0),500,1)),0)
+_xlfn.IFNA(SUM((AE$3&gt;='Gastos com Pessoal'!$E$513:$E$522)*(AE$3&lt;='Gastos com Pessoal'!$F$513:$F$522)*OFFSET('Encargos e Benefícios'!$D$511,1,MATCH($B49,'Encargos e Benefícios'!$E$511:$AB$511,0),10,1)),0)
+_xlfn.IFNA(SUM((AE$3&gt;='Gastos com Pessoal'!$E$7:$E$506)*(AE$3&lt;='Gastos com Pessoal'!$F$7:$F$506)*(IF('Gastos com Pessoal'!$G$7:$G$506&lt;=AE$3,1,0))*OFFSET('Gastos com Pessoal'!$H$6,1,MATCH(1&amp;$B49,'Gastos com Pessoal'!$I$532:$AJ$532&amp;'Gastos com Pessoal'!$I$6:$AJ$6,0),500,1)),0)
+_xlfn.IFNA(SUM((AE$3&gt;='Gastos com Pessoal'!$E$7:$E$506)*(AE$3&lt;='Gastos com Pessoal'!$F$7:$F$506)*(IF('Gastos com Pessoal'!$M$7:$M$506&lt;=AE$3,1,0))*OFFSET('Gastos com Pessoal'!$H$6,1,MATCH(2&amp;$B49,'Gastos com Pessoal'!$I$532:$AJ$532&amp;'Gastos com Pessoal'!$I$6:$AJ$6,0),500,1)),0)
+_xlfn.IFNA(SUM((AE$3&gt;='Gastos com Pessoal'!$E$7:$E$506)*(AE$3&lt;='Gastos com Pessoal'!$F$7:$F$506)*(IF('Gastos com Pessoal'!$S$7:$S$506&lt;=AE$3,1,0))*OFFSET('Gastos com Pessoal'!$H$6,1,MATCH(3&amp;$B49,'Gastos com Pessoal'!$I$532:$AJ$532&amp;'Gastos com Pessoal'!$I$6:$AJ$6,0),500,1)),0)
+_xlfn.IFNA(SUM((AE$3&gt;='Gastos com Pessoal'!$E$7:$E$506)*(AE$3&lt;='Gastos com Pessoal'!$F$7:$F$506)*(IF('Gastos com Pessoal'!$Y$7:$Y$506&lt;=AE$3,1,0))*OFFSET('Gastos com Pessoal'!$H$6,1,MATCH(4&amp;$B49,'Gastos com Pessoal'!$I$532:$AJ$532&amp;'Gastos com Pessoal'!$I$6:$AJ$6,0),500,1)),0)
+_xlfn.IFNA(SUM((AE$3&gt;='Gastos com Pessoal'!$E$7:$E$506)*(AE$3&lt;='Gastos com Pessoal'!$F$7:$F$506)*(IF('Gastos com Pessoal'!$AE$7:$AE$506&lt;=AE$3,1,0))*OFFSET('Gastos com Pessoal'!$H$6,1,MATCH(5&amp;$B49,'Gastos com Pessoal'!$I$532:$AJ$532&amp;'Gastos com Pessoal'!$I$6:$AJ$6,0),500,1)),0)
+_xlfn.IFNA(SUM((AE$3&gt;='Gastos com Pessoal'!$E$513:$E$522)*(AE$3&lt;='Gastos com Pessoal'!$F$513:$F$522)*(IF('Gastos com Pessoal'!$G$513:$G$522&lt;=AE$3,1,0))*OFFSET('Gastos com Pessoal'!$H$512,1,MATCH(1&amp;$B49,'Gastos com Pessoal'!$I$532:$AJ$532&amp;'Gastos com Pessoal'!$I$512:$AJ$512,0),10,1)),0)
+_xlfn.IFNA(SUM((AE$3&gt;='Gastos com Pessoal'!$E$513:$E$522)*(AE$3&lt;='Gastos com Pessoal'!$F$513:$F$522)*(IF('Gastos com Pessoal'!$M$513:$M$522&lt;=AE$3,1,0))*OFFSET('Gastos com Pessoal'!$H$512,1,MATCH(2&amp;$B49,'Gastos com Pessoal'!$I$532:$AJ$532&amp;'Gastos com Pessoal'!$I$512:$AJ$512,0),10,1)),0)
+_xlfn.IFNA(SUM((AE$3&gt;='Gastos com Pessoal'!$E$513:$E$522)*(AE$3&lt;='Gastos com Pessoal'!$F$513:$F$522)*(IF('Gastos com Pessoal'!$S$513:$S$522&lt;=AE$3,1,0))*OFFSET('Gastos com Pessoal'!$H$512,1,MATCH(3&amp;$B49,'Gastos com Pessoal'!$I$532:$AJ$532&amp;'Gastos com Pessoal'!$I$512:$AJ$512,0),10,1)),0)
+_xlfn.IFNA(SUM((AE$3&gt;='Gastos com Pessoal'!$E$513:$E$522)*(AE$3&lt;='Gastos com Pessoal'!$F$513:$F$522)*(IF('Gastos com Pessoal'!$Y$513:$Y$522&lt;=AE$3,1,0))*OFFSET('Gastos com Pessoal'!$H$512,1,MATCH(4&amp;$B49,'Gastos com Pessoal'!$I$532:$AJ$532&amp;'Gastos com Pessoal'!$I$512:$AJ$512,0),10,1)),0)
+_xlfn.IFNA(SUM((AE$3&gt;='Gastos com Pessoal'!$E$513:$E$522)*(AE$3&lt;='Gastos com Pessoal'!$F$513:$F$522)*(IF('Gastos com Pessoal'!$AE$513:$AE$522&lt;=AE$3,1,0))*OFFSET('Gastos com Pessoal'!$H$512,1,MATCH(5&amp;$B49,'Gastos com Pessoal'!$I$532:$AJ$532&amp;'Gastos com Pessoal'!$I$512:$AJ$512,0),10,1)),0)</f>
        <v>22429.4</v>
      </c>
      <c r="AF49" s="32">
        <f t="array" aca="1" ref="AF49" ca="1">_xlfn.IFNA(SUM((AF$3&gt;='Gastos com Pessoal'!$E$7:$E$506)*(AF$3&lt;='Gastos com Pessoal'!$F$7:$F$506)*OFFSET('Encargos e Benefícios'!$D$5,1,MATCH($B49,'Encargos e Benefícios'!$E$5:$AB$5,0),500,1)),0)
+_xlfn.IFNA(SUM((AF$3&gt;='Gastos com Pessoal'!$E$513:$E$522)*(AF$3&lt;='Gastos com Pessoal'!$F$513:$F$522)*OFFSET('Encargos e Benefícios'!$D$511,1,MATCH($B49,'Encargos e Benefícios'!$E$511:$AB$511,0),10,1)),0)
+_xlfn.IFNA(SUM((AF$3&gt;='Gastos com Pessoal'!$E$7:$E$506)*(AF$3&lt;='Gastos com Pessoal'!$F$7:$F$506)*(IF('Gastos com Pessoal'!$G$7:$G$506&lt;=AF$3,1,0))*OFFSET('Gastos com Pessoal'!$H$6,1,MATCH(1&amp;$B49,'Gastos com Pessoal'!$I$532:$AJ$532&amp;'Gastos com Pessoal'!$I$6:$AJ$6,0),500,1)),0)
+_xlfn.IFNA(SUM((AF$3&gt;='Gastos com Pessoal'!$E$7:$E$506)*(AF$3&lt;='Gastos com Pessoal'!$F$7:$F$506)*(IF('Gastos com Pessoal'!$M$7:$M$506&lt;=AF$3,1,0))*OFFSET('Gastos com Pessoal'!$H$6,1,MATCH(2&amp;$B49,'Gastos com Pessoal'!$I$532:$AJ$532&amp;'Gastos com Pessoal'!$I$6:$AJ$6,0),500,1)),0)
+_xlfn.IFNA(SUM((AF$3&gt;='Gastos com Pessoal'!$E$7:$E$506)*(AF$3&lt;='Gastos com Pessoal'!$F$7:$F$506)*(IF('Gastos com Pessoal'!$S$7:$S$506&lt;=AF$3,1,0))*OFFSET('Gastos com Pessoal'!$H$6,1,MATCH(3&amp;$B49,'Gastos com Pessoal'!$I$532:$AJ$532&amp;'Gastos com Pessoal'!$I$6:$AJ$6,0),500,1)),0)
+_xlfn.IFNA(SUM((AF$3&gt;='Gastos com Pessoal'!$E$7:$E$506)*(AF$3&lt;='Gastos com Pessoal'!$F$7:$F$506)*(IF('Gastos com Pessoal'!$Y$7:$Y$506&lt;=AF$3,1,0))*OFFSET('Gastos com Pessoal'!$H$6,1,MATCH(4&amp;$B49,'Gastos com Pessoal'!$I$532:$AJ$532&amp;'Gastos com Pessoal'!$I$6:$AJ$6,0),500,1)),0)
+_xlfn.IFNA(SUM((AF$3&gt;='Gastos com Pessoal'!$E$7:$E$506)*(AF$3&lt;='Gastos com Pessoal'!$F$7:$F$506)*(IF('Gastos com Pessoal'!$AE$7:$AE$506&lt;=AF$3,1,0))*OFFSET('Gastos com Pessoal'!$H$6,1,MATCH(5&amp;$B49,'Gastos com Pessoal'!$I$532:$AJ$532&amp;'Gastos com Pessoal'!$I$6:$AJ$6,0),500,1)),0)
+_xlfn.IFNA(SUM((AF$3&gt;='Gastos com Pessoal'!$E$513:$E$522)*(AF$3&lt;='Gastos com Pessoal'!$F$513:$F$522)*(IF('Gastos com Pessoal'!$G$513:$G$522&lt;=AF$3,1,0))*OFFSET('Gastos com Pessoal'!$H$512,1,MATCH(1&amp;$B49,'Gastos com Pessoal'!$I$532:$AJ$532&amp;'Gastos com Pessoal'!$I$512:$AJ$512,0),10,1)),0)
+_xlfn.IFNA(SUM((AF$3&gt;='Gastos com Pessoal'!$E$513:$E$522)*(AF$3&lt;='Gastos com Pessoal'!$F$513:$F$522)*(IF('Gastos com Pessoal'!$M$513:$M$522&lt;=AF$3,1,0))*OFFSET('Gastos com Pessoal'!$H$512,1,MATCH(2&amp;$B49,'Gastos com Pessoal'!$I$532:$AJ$532&amp;'Gastos com Pessoal'!$I$512:$AJ$512,0),10,1)),0)
+_xlfn.IFNA(SUM((AF$3&gt;='Gastos com Pessoal'!$E$513:$E$522)*(AF$3&lt;='Gastos com Pessoal'!$F$513:$F$522)*(IF('Gastos com Pessoal'!$S$513:$S$522&lt;=AF$3,1,0))*OFFSET('Gastos com Pessoal'!$H$512,1,MATCH(3&amp;$B49,'Gastos com Pessoal'!$I$532:$AJ$532&amp;'Gastos com Pessoal'!$I$512:$AJ$512,0),10,1)),0)
+_xlfn.IFNA(SUM((AF$3&gt;='Gastos com Pessoal'!$E$513:$E$522)*(AF$3&lt;='Gastos com Pessoal'!$F$513:$F$522)*(IF('Gastos com Pessoal'!$Y$513:$Y$522&lt;=AF$3,1,0))*OFFSET('Gastos com Pessoal'!$H$512,1,MATCH(4&amp;$B49,'Gastos com Pessoal'!$I$532:$AJ$532&amp;'Gastos com Pessoal'!$I$512:$AJ$512,0),10,1)),0)
+_xlfn.IFNA(SUM((AF$3&gt;='Gastos com Pessoal'!$E$513:$E$522)*(AF$3&lt;='Gastos com Pessoal'!$F$513:$F$522)*(IF('Gastos com Pessoal'!$AE$513:$AE$522&lt;=AF$3,1,0))*OFFSET('Gastos com Pessoal'!$H$512,1,MATCH(5&amp;$B49,'Gastos com Pessoal'!$I$532:$AJ$532&amp;'Gastos com Pessoal'!$I$512:$AJ$512,0),10,1)),0)</f>
        <v>22429.4</v>
      </c>
      <c r="AG49" s="32">
        <f t="array" aca="1" ref="AG49" ca="1">_xlfn.IFNA(SUM((AG$3&gt;='Gastos com Pessoal'!$E$7:$E$506)*(AG$3&lt;='Gastos com Pessoal'!$F$7:$F$506)*OFFSET('Encargos e Benefícios'!$D$5,1,MATCH($B49,'Encargos e Benefícios'!$E$5:$AB$5,0),500,1)),0)
+_xlfn.IFNA(SUM((AG$3&gt;='Gastos com Pessoal'!$E$513:$E$522)*(AG$3&lt;='Gastos com Pessoal'!$F$513:$F$522)*OFFSET('Encargos e Benefícios'!$D$511,1,MATCH($B49,'Encargos e Benefícios'!$E$511:$AB$511,0),10,1)),0)
+_xlfn.IFNA(SUM((AG$3&gt;='Gastos com Pessoal'!$E$7:$E$506)*(AG$3&lt;='Gastos com Pessoal'!$F$7:$F$506)*(IF('Gastos com Pessoal'!$G$7:$G$506&lt;=AG$3,1,0))*OFFSET('Gastos com Pessoal'!$H$6,1,MATCH(1&amp;$B49,'Gastos com Pessoal'!$I$532:$AJ$532&amp;'Gastos com Pessoal'!$I$6:$AJ$6,0),500,1)),0)
+_xlfn.IFNA(SUM((AG$3&gt;='Gastos com Pessoal'!$E$7:$E$506)*(AG$3&lt;='Gastos com Pessoal'!$F$7:$F$506)*(IF('Gastos com Pessoal'!$M$7:$M$506&lt;=AG$3,1,0))*OFFSET('Gastos com Pessoal'!$H$6,1,MATCH(2&amp;$B49,'Gastos com Pessoal'!$I$532:$AJ$532&amp;'Gastos com Pessoal'!$I$6:$AJ$6,0),500,1)),0)
+_xlfn.IFNA(SUM((AG$3&gt;='Gastos com Pessoal'!$E$7:$E$506)*(AG$3&lt;='Gastos com Pessoal'!$F$7:$F$506)*(IF('Gastos com Pessoal'!$S$7:$S$506&lt;=AG$3,1,0))*OFFSET('Gastos com Pessoal'!$H$6,1,MATCH(3&amp;$B49,'Gastos com Pessoal'!$I$532:$AJ$532&amp;'Gastos com Pessoal'!$I$6:$AJ$6,0),500,1)),0)
+_xlfn.IFNA(SUM((AG$3&gt;='Gastos com Pessoal'!$E$7:$E$506)*(AG$3&lt;='Gastos com Pessoal'!$F$7:$F$506)*(IF('Gastos com Pessoal'!$Y$7:$Y$506&lt;=AG$3,1,0))*OFFSET('Gastos com Pessoal'!$H$6,1,MATCH(4&amp;$B49,'Gastos com Pessoal'!$I$532:$AJ$532&amp;'Gastos com Pessoal'!$I$6:$AJ$6,0),500,1)),0)
+_xlfn.IFNA(SUM((AG$3&gt;='Gastos com Pessoal'!$E$7:$E$506)*(AG$3&lt;='Gastos com Pessoal'!$F$7:$F$506)*(IF('Gastos com Pessoal'!$AE$7:$AE$506&lt;=AG$3,1,0))*OFFSET('Gastos com Pessoal'!$H$6,1,MATCH(5&amp;$B49,'Gastos com Pessoal'!$I$532:$AJ$532&amp;'Gastos com Pessoal'!$I$6:$AJ$6,0),500,1)),0)
+_xlfn.IFNA(SUM((AG$3&gt;='Gastos com Pessoal'!$E$513:$E$522)*(AG$3&lt;='Gastos com Pessoal'!$F$513:$F$522)*(IF('Gastos com Pessoal'!$G$513:$G$522&lt;=AG$3,1,0))*OFFSET('Gastos com Pessoal'!$H$512,1,MATCH(1&amp;$B49,'Gastos com Pessoal'!$I$532:$AJ$532&amp;'Gastos com Pessoal'!$I$512:$AJ$512,0),10,1)),0)
+_xlfn.IFNA(SUM((AG$3&gt;='Gastos com Pessoal'!$E$513:$E$522)*(AG$3&lt;='Gastos com Pessoal'!$F$513:$F$522)*(IF('Gastos com Pessoal'!$M$513:$M$522&lt;=AG$3,1,0))*OFFSET('Gastos com Pessoal'!$H$512,1,MATCH(2&amp;$B49,'Gastos com Pessoal'!$I$532:$AJ$532&amp;'Gastos com Pessoal'!$I$512:$AJ$512,0),10,1)),0)
+_xlfn.IFNA(SUM((AG$3&gt;='Gastos com Pessoal'!$E$513:$E$522)*(AG$3&lt;='Gastos com Pessoal'!$F$513:$F$522)*(IF('Gastos com Pessoal'!$S$513:$S$522&lt;=AG$3,1,0))*OFFSET('Gastos com Pessoal'!$H$512,1,MATCH(3&amp;$B49,'Gastos com Pessoal'!$I$532:$AJ$532&amp;'Gastos com Pessoal'!$I$512:$AJ$512,0),10,1)),0)
+_xlfn.IFNA(SUM((AG$3&gt;='Gastos com Pessoal'!$E$513:$E$522)*(AG$3&lt;='Gastos com Pessoal'!$F$513:$F$522)*(IF('Gastos com Pessoal'!$Y$513:$Y$522&lt;=AG$3,1,0))*OFFSET('Gastos com Pessoal'!$H$512,1,MATCH(4&amp;$B49,'Gastos com Pessoal'!$I$532:$AJ$532&amp;'Gastos com Pessoal'!$I$512:$AJ$512,0),10,1)),0)
+_xlfn.IFNA(SUM((AG$3&gt;='Gastos com Pessoal'!$E$513:$E$522)*(AG$3&lt;='Gastos com Pessoal'!$F$513:$F$522)*(IF('Gastos com Pessoal'!$AE$513:$AE$522&lt;=AG$3,1,0))*OFFSET('Gastos com Pessoal'!$H$512,1,MATCH(5&amp;$B49,'Gastos com Pessoal'!$I$532:$AJ$532&amp;'Gastos com Pessoal'!$I$512:$AJ$512,0),10,1)),0)</f>
        <v>22429.4</v>
      </c>
      <c r="AH49" s="32">
        <f t="array" aca="1" ref="AH49" ca="1">_xlfn.IFNA(SUM((AH$3&gt;='Gastos com Pessoal'!$E$7:$E$506)*(AH$3&lt;='Gastos com Pessoal'!$F$7:$F$506)*OFFSET('Encargos e Benefícios'!$D$5,1,MATCH($B49,'Encargos e Benefícios'!$E$5:$AB$5,0),500,1)),0)
+_xlfn.IFNA(SUM((AH$3&gt;='Gastos com Pessoal'!$E$513:$E$522)*(AH$3&lt;='Gastos com Pessoal'!$F$513:$F$522)*OFFSET('Encargos e Benefícios'!$D$511,1,MATCH($B49,'Encargos e Benefícios'!$E$511:$AB$511,0),10,1)),0)
+_xlfn.IFNA(SUM((AH$3&gt;='Gastos com Pessoal'!$E$7:$E$506)*(AH$3&lt;='Gastos com Pessoal'!$F$7:$F$506)*(IF('Gastos com Pessoal'!$G$7:$G$506&lt;=AH$3,1,0))*OFFSET('Gastos com Pessoal'!$H$6,1,MATCH(1&amp;$B49,'Gastos com Pessoal'!$I$532:$AJ$532&amp;'Gastos com Pessoal'!$I$6:$AJ$6,0),500,1)),0)
+_xlfn.IFNA(SUM((AH$3&gt;='Gastos com Pessoal'!$E$7:$E$506)*(AH$3&lt;='Gastos com Pessoal'!$F$7:$F$506)*(IF('Gastos com Pessoal'!$M$7:$M$506&lt;=AH$3,1,0))*OFFSET('Gastos com Pessoal'!$H$6,1,MATCH(2&amp;$B49,'Gastos com Pessoal'!$I$532:$AJ$532&amp;'Gastos com Pessoal'!$I$6:$AJ$6,0),500,1)),0)
+_xlfn.IFNA(SUM((AH$3&gt;='Gastos com Pessoal'!$E$7:$E$506)*(AH$3&lt;='Gastos com Pessoal'!$F$7:$F$506)*(IF('Gastos com Pessoal'!$S$7:$S$506&lt;=AH$3,1,0))*OFFSET('Gastos com Pessoal'!$H$6,1,MATCH(3&amp;$B49,'Gastos com Pessoal'!$I$532:$AJ$532&amp;'Gastos com Pessoal'!$I$6:$AJ$6,0),500,1)),0)
+_xlfn.IFNA(SUM((AH$3&gt;='Gastos com Pessoal'!$E$7:$E$506)*(AH$3&lt;='Gastos com Pessoal'!$F$7:$F$506)*(IF('Gastos com Pessoal'!$Y$7:$Y$506&lt;=AH$3,1,0))*OFFSET('Gastos com Pessoal'!$H$6,1,MATCH(4&amp;$B49,'Gastos com Pessoal'!$I$532:$AJ$532&amp;'Gastos com Pessoal'!$I$6:$AJ$6,0),500,1)),0)
+_xlfn.IFNA(SUM((AH$3&gt;='Gastos com Pessoal'!$E$7:$E$506)*(AH$3&lt;='Gastos com Pessoal'!$F$7:$F$506)*(IF('Gastos com Pessoal'!$AE$7:$AE$506&lt;=AH$3,1,0))*OFFSET('Gastos com Pessoal'!$H$6,1,MATCH(5&amp;$B49,'Gastos com Pessoal'!$I$532:$AJ$532&amp;'Gastos com Pessoal'!$I$6:$AJ$6,0),500,1)),0)
+_xlfn.IFNA(SUM((AH$3&gt;='Gastos com Pessoal'!$E$513:$E$522)*(AH$3&lt;='Gastos com Pessoal'!$F$513:$F$522)*(IF('Gastos com Pessoal'!$G$513:$G$522&lt;=AH$3,1,0))*OFFSET('Gastos com Pessoal'!$H$512,1,MATCH(1&amp;$B49,'Gastos com Pessoal'!$I$532:$AJ$532&amp;'Gastos com Pessoal'!$I$512:$AJ$512,0),10,1)),0)
+_xlfn.IFNA(SUM((AH$3&gt;='Gastos com Pessoal'!$E$513:$E$522)*(AH$3&lt;='Gastos com Pessoal'!$F$513:$F$522)*(IF('Gastos com Pessoal'!$M$513:$M$522&lt;=AH$3,1,0))*OFFSET('Gastos com Pessoal'!$H$512,1,MATCH(2&amp;$B49,'Gastos com Pessoal'!$I$532:$AJ$532&amp;'Gastos com Pessoal'!$I$512:$AJ$512,0),10,1)),0)
+_xlfn.IFNA(SUM((AH$3&gt;='Gastos com Pessoal'!$E$513:$E$522)*(AH$3&lt;='Gastos com Pessoal'!$F$513:$F$522)*(IF('Gastos com Pessoal'!$S$513:$S$522&lt;=AH$3,1,0))*OFFSET('Gastos com Pessoal'!$H$512,1,MATCH(3&amp;$B49,'Gastos com Pessoal'!$I$532:$AJ$532&amp;'Gastos com Pessoal'!$I$512:$AJ$512,0),10,1)),0)
+_xlfn.IFNA(SUM((AH$3&gt;='Gastos com Pessoal'!$E$513:$E$522)*(AH$3&lt;='Gastos com Pessoal'!$F$513:$F$522)*(IF('Gastos com Pessoal'!$Y$513:$Y$522&lt;=AH$3,1,0))*OFFSET('Gastos com Pessoal'!$H$512,1,MATCH(4&amp;$B49,'Gastos com Pessoal'!$I$532:$AJ$532&amp;'Gastos com Pessoal'!$I$512:$AJ$512,0),10,1)),0)
+_xlfn.IFNA(SUM((AH$3&gt;='Gastos com Pessoal'!$E$513:$E$522)*(AH$3&lt;='Gastos com Pessoal'!$F$513:$F$522)*(IF('Gastos com Pessoal'!$AE$513:$AE$522&lt;=AH$3,1,0))*OFFSET('Gastos com Pessoal'!$H$512,1,MATCH(5&amp;$B49,'Gastos com Pessoal'!$I$532:$AJ$532&amp;'Gastos com Pessoal'!$I$512:$AJ$512,0),10,1)),0)</f>
        <v>22429.4</v>
      </c>
      <c r="AI49" s="32">
        <f t="array" aca="1" ref="AI49" ca="1">_xlfn.IFNA(SUM((AI$3&gt;='Gastos com Pessoal'!$E$7:$E$506)*(AI$3&lt;='Gastos com Pessoal'!$F$7:$F$506)*OFFSET('Encargos e Benefícios'!$D$5,1,MATCH($B49,'Encargos e Benefícios'!$E$5:$AB$5,0),500,1)),0)
+_xlfn.IFNA(SUM((AI$3&gt;='Gastos com Pessoal'!$E$513:$E$522)*(AI$3&lt;='Gastos com Pessoal'!$F$513:$F$522)*OFFSET('Encargos e Benefícios'!$D$511,1,MATCH($B49,'Encargos e Benefícios'!$E$511:$AB$511,0),10,1)),0)
+_xlfn.IFNA(SUM((AI$3&gt;='Gastos com Pessoal'!$E$7:$E$506)*(AI$3&lt;='Gastos com Pessoal'!$F$7:$F$506)*(IF('Gastos com Pessoal'!$G$7:$G$506&lt;=AI$3,1,0))*OFFSET('Gastos com Pessoal'!$H$6,1,MATCH(1&amp;$B49,'Gastos com Pessoal'!$I$532:$AJ$532&amp;'Gastos com Pessoal'!$I$6:$AJ$6,0),500,1)),0)
+_xlfn.IFNA(SUM((AI$3&gt;='Gastos com Pessoal'!$E$7:$E$506)*(AI$3&lt;='Gastos com Pessoal'!$F$7:$F$506)*(IF('Gastos com Pessoal'!$M$7:$M$506&lt;=AI$3,1,0))*OFFSET('Gastos com Pessoal'!$H$6,1,MATCH(2&amp;$B49,'Gastos com Pessoal'!$I$532:$AJ$532&amp;'Gastos com Pessoal'!$I$6:$AJ$6,0),500,1)),0)
+_xlfn.IFNA(SUM((AI$3&gt;='Gastos com Pessoal'!$E$7:$E$506)*(AI$3&lt;='Gastos com Pessoal'!$F$7:$F$506)*(IF('Gastos com Pessoal'!$S$7:$S$506&lt;=AI$3,1,0))*OFFSET('Gastos com Pessoal'!$H$6,1,MATCH(3&amp;$B49,'Gastos com Pessoal'!$I$532:$AJ$532&amp;'Gastos com Pessoal'!$I$6:$AJ$6,0),500,1)),0)
+_xlfn.IFNA(SUM((AI$3&gt;='Gastos com Pessoal'!$E$7:$E$506)*(AI$3&lt;='Gastos com Pessoal'!$F$7:$F$506)*(IF('Gastos com Pessoal'!$Y$7:$Y$506&lt;=AI$3,1,0))*OFFSET('Gastos com Pessoal'!$H$6,1,MATCH(4&amp;$B49,'Gastos com Pessoal'!$I$532:$AJ$532&amp;'Gastos com Pessoal'!$I$6:$AJ$6,0),500,1)),0)
+_xlfn.IFNA(SUM((AI$3&gt;='Gastos com Pessoal'!$E$7:$E$506)*(AI$3&lt;='Gastos com Pessoal'!$F$7:$F$506)*(IF('Gastos com Pessoal'!$AE$7:$AE$506&lt;=AI$3,1,0))*OFFSET('Gastos com Pessoal'!$H$6,1,MATCH(5&amp;$B49,'Gastos com Pessoal'!$I$532:$AJ$532&amp;'Gastos com Pessoal'!$I$6:$AJ$6,0),500,1)),0)
+_xlfn.IFNA(SUM((AI$3&gt;='Gastos com Pessoal'!$E$513:$E$522)*(AI$3&lt;='Gastos com Pessoal'!$F$513:$F$522)*(IF('Gastos com Pessoal'!$G$513:$G$522&lt;=AI$3,1,0))*OFFSET('Gastos com Pessoal'!$H$512,1,MATCH(1&amp;$B49,'Gastos com Pessoal'!$I$532:$AJ$532&amp;'Gastos com Pessoal'!$I$512:$AJ$512,0),10,1)),0)
+_xlfn.IFNA(SUM((AI$3&gt;='Gastos com Pessoal'!$E$513:$E$522)*(AI$3&lt;='Gastos com Pessoal'!$F$513:$F$522)*(IF('Gastos com Pessoal'!$M$513:$M$522&lt;=AI$3,1,0))*OFFSET('Gastos com Pessoal'!$H$512,1,MATCH(2&amp;$B49,'Gastos com Pessoal'!$I$532:$AJ$532&amp;'Gastos com Pessoal'!$I$512:$AJ$512,0),10,1)),0)
+_xlfn.IFNA(SUM((AI$3&gt;='Gastos com Pessoal'!$E$513:$E$522)*(AI$3&lt;='Gastos com Pessoal'!$F$513:$F$522)*(IF('Gastos com Pessoal'!$S$513:$S$522&lt;=AI$3,1,0))*OFFSET('Gastos com Pessoal'!$H$512,1,MATCH(3&amp;$B49,'Gastos com Pessoal'!$I$532:$AJ$532&amp;'Gastos com Pessoal'!$I$512:$AJ$512,0),10,1)),0)
+_xlfn.IFNA(SUM((AI$3&gt;='Gastos com Pessoal'!$E$513:$E$522)*(AI$3&lt;='Gastos com Pessoal'!$F$513:$F$522)*(IF('Gastos com Pessoal'!$Y$513:$Y$522&lt;=AI$3,1,0))*OFFSET('Gastos com Pessoal'!$H$512,1,MATCH(4&amp;$B49,'Gastos com Pessoal'!$I$532:$AJ$532&amp;'Gastos com Pessoal'!$I$512:$AJ$512,0),10,1)),0)
+_xlfn.IFNA(SUM((AI$3&gt;='Gastos com Pessoal'!$E$513:$E$522)*(AI$3&lt;='Gastos com Pessoal'!$F$513:$F$522)*(IF('Gastos com Pessoal'!$AE$513:$AE$522&lt;=AI$3,1,0))*OFFSET('Gastos com Pessoal'!$H$512,1,MATCH(5&amp;$B49,'Gastos com Pessoal'!$I$532:$AJ$532&amp;'Gastos com Pessoal'!$I$512:$AJ$512,0),10,1)),0)</f>
        <v>22429.4</v>
      </c>
      <c r="AJ49" s="32">
        <f t="array" aca="1" ref="AJ49" ca="1">_xlfn.IFNA(SUM((AJ$3&gt;='Gastos com Pessoal'!$E$7:$E$506)*(AJ$3&lt;='Gastos com Pessoal'!$F$7:$F$506)*OFFSET('Encargos e Benefícios'!$D$5,1,MATCH($B49,'Encargos e Benefícios'!$E$5:$AB$5,0),500,1)),0)
+_xlfn.IFNA(SUM((AJ$3&gt;='Gastos com Pessoal'!$E$513:$E$522)*(AJ$3&lt;='Gastos com Pessoal'!$F$513:$F$522)*OFFSET('Encargos e Benefícios'!$D$511,1,MATCH($B49,'Encargos e Benefícios'!$E$511:$AB$511,0),10,1)),0)
+_xlfn.IFNA(SUM((AJ$3&gt;='Gastos com Pessoal'!$E$7:$E$506)*(AJ$3&lt;='Gastos com Pessoal'!$F$7:$F$506)*(IF('Gastos com Pessoal'!$G$7:$G$506&lt;=AJ$3,1,0))*OFFSET('Gastos com Pessoal'!$H$6,1,MATCH(1&amp;$B49,'Gastos com Pessoal'!$I$532:$AJ$532&amp;'Gastos com Pessoal'!$I$6:$AJ$6,0),500,1)),0)
+_xlfn.IFNA(SUM((AJ$3&gt;='Gastos com Pessoal'!$E$7:$E$506)*(AJ$3&lt;='Gastos com Pessoal'!$F$7:$F$506)*(IF('Gastos com Pessoal'!$M$7:$M$506&lt;=AJ$3,1,0))*OFFSET('Gastos com Pessoal'!$H$6,1,MATCH(2&amp;$B49,'Gastos com Pessoal'!$I$532:$AJ$532&amp;'Gastos com Pessoal'!$I$6:$AJ$6,0),500,1)),0)
+_xlfn.IFNA(SUM((AJ$3&gt;='Gastos com Pessoal'!$E$7:$E$506)*(AJ$3&lt;='Gastos com Pessoal'!$F$7:$F$506)*(IF('Gastos com Pessoal'!$S$7:$S$506&lt;=AJ$3,1,0))*OFFSET('Gastos com Pessoal'!$H$6,1,MATCH(3&amp;$B49,'Gastos com Pessoal'!$I$532:$AJ$532&amp;'Gastos com Pessoal'!$I$6:$AJ$6,0),500,1)),0)
+_xlfn.IFNA(SUM((AJ$3&gt;='Gastos com Pessoal'!$E$7:$E$506)*(AJ$3&lt;='Gastos com Pessoal'!$F$7:$F$506)*(IF('Gastos com Pessoal'!$Y$7:$Y$506&lt;=AJ$3,1,0))*OFFSET('Gastos com Pessoal'!$H$6,1,MATCH(4&amp;$B49,'Gastos com Pessoal'!$I$532:$AJ$532&amp;'Gastos com Pessoal'!$I$6:$AJ$6,0),500,1)),0)
+_xlfn.IFNA(SUM((AJ$3&gt;='Gastos com Pessoal'!$E$7:$E$506)*(AJ$3&lt;='Gastos com Pessoal'!$F$7:$F$506)*(IF('Gastos com Pessoal'!$AE$7:$AE$506&lt;=AJ$3,1,0))*OFFSET('Gastos com Pessoal'!$H$6,1,MATCH(5&amp;$B49,'Gastos com Pessoal'!$I$532:$AJ$532&amp;'Gastos com Pessoal'!$I$6:$AJ$6,0),500,1)),0)
+_xlfn.IFNA(SUM((AJ$3&gt;='Gastos com Pessoal'!$E$513:$E$522)*(AJ$3&lt;='Gastos com Pessoal'!$F$513:$F$522)*(IF('Gastos com Pessoal'!$G$513:$G$522&lt;=AJ$3,1,0))*OFFSET('Gastos com Pessoal'!$H$512,1,MATCH(1&amp;$B49,'Gastos com Pessoal'!$I$532:$AJ$532&amp;'Gastos com Pessoal'!$I$512:$AJ$512,0),10,1)),0)
+_xlfn.IFNA(SUM((AJ$3&gt;='Gastos com Pessoal'!$E$513:$E$522)*(AJ$3&lt;='Gastos com Pessoal'!$F$513:$F$522)*(IF('Gastos com Pessoal'!$M$513:$M$522&lt;=AJ$3,1,0))*OFFSET('Gastos com Pessoal'!$H$512,1,MATCH(2&amp;$B49,'Gastos com Pessoal'!$I$532:$AJ$532&amp;'Gastos com Pessoal'!$I$512:$AJ$512,0),10,1)),0)
+_xlfn.IFNA(SUM((AJ$3&gt;='Gastos com Pessoal'!$E$513:$E$522)*(AJ$3&lt;='Gastos com Pessoal'!$F$513:$F$522)*(IF('Gastos com Pessoal'!$S$513:$S$522&lt;=AJ$3,1,0))*OFFSET('Gastos com Pessoal'!$H$512,1,MATCH(3&amp;$B49,'Gastos com Pessoal'!$I$532:$AJ$532&amp;'Gastos com Pessoal'!$I$512:$AJ$512,0),10,1)),0)
+_xlfn.IFNA(SUM((AJ$3&gt;='Gastos com Pessoal'!$E$513:$E$522)*(AJ$3&lt;='Gastos com Pessoal'!$F$513:$F$522)*(IF('Gastos com Pessoal'!$Y$513:$Y$522&lt;=AJ$3,1,0))*OFFSET('Gastos com Pessoal'!$H$512,1,MATCH(4&amp;$B49,'Gastos com Pessoal'!$I$532:$AJ$532&amp;'Gastos com Pessoal'!$I$512:$AJ$512,0),10,1)),0)
+_xlfn.IFNA(SUM((AJ$3&gt;='Gastos com Pessoal'!$E$513:$E$522)*(AJ$3&lt;='Gastos com Pessoal'!$F$513:$F$522)*(IF('Gastos com Pessoal'!$AE$513:$AE$522&lt;=AJ$3,1,0))*OFFSET('Gastos com Pessoal'!$H$512,1,MATCH(5&amp;$B49,'Gastos com Pessoal'!$I$532:$AJ$532&amp;'Gastos com Pessoal'!$I$512:$AJ$512,0),10,1)),0)</f>
        <v>22429.4</v>
      </c>
      <c r="AK49" s="32">
        <f t="array" aca="1" ref="AK49" ca="1">_xlfn.IFNA(SUM((AK$3&gt;='Gastos com Pessoal'!$E$7:$E$506)*(AK$3&lt;='Gastos com Pessoal'!$F$7:$F$506)*OFFSET('Encargos e Benefícios'!$D$5,1,MATCH($B49,'Encargos e Benefícios'!$E$5:$AB$5,0),500,1)),0)
+_xlfn.IFNA(SUM((AK$3&gt;='Gastos com Pessoal'!$E$513:$E$522)*(AK$3&lt;='Gastos com Pessoal'!$F$513:$F$522)*OFFSET('Encargos e Benefícios'!$D$511,1,MATCH($B49,'Encargos e Benefícios'!$E$511:$AB$511,0),10,1)),0)
+_xlfn.IFNA(SUM((AK$3&gt;='Gastos com Pessoal'!$E$7:$E$506)*(AK$3&lt;='Gastos com Pessoal'!$F$7:$F$506)*(IF('Gastos com Pessoal'!$G$7:$G$506&lt;=AK$3,1,0))*OFFSET('Gastos com Pessoal'!$H$6,1,MATCH(1&amp;$B49,'Gastos com Pessoal'!$I$532:$AJ$532&amp;'Gastos com Pessoal'!$I$6:$AJ$6,0),500,1)),0)
+_xlfn.IFNA(SUM((AK$3&gt;='Gastos com Pessoal'!$E$7:$E$506)*(AK$3&lt;='Gastos com Pessoal'!$F$7:$F$506)*(IF('Gastos com Pessoal'!$M$7:$M$506&lt;=AK$3,1,0))*OFFSET('Gastos com Pessoal'!$H$6,1,MATCH(2&amp;$B49,'Gastos com Pessoal'!$I$532:$AJ$532&amp;'Gastos com Pessoal'!$I$6:$AJ$6,0),500,1)),0)
+_xlfn.IFNA(SUM((AK$3&gt;='Gastos com Pessoal'!$E$7:$E$506)*(AK$3&lt;='Gastos com Pessoal'!$F$7:$F$506)*(IF('Gastos com Pessoal'!$S$7:$S$506&lt;=AK$3,1,0))*OFFSET('Gastos com Pessoal'!$H$6,1,MATCH(3&amp;$B49,'Gastos com Pessoal'!$I$532:$AJ$532&amp;'Gastos com Pessoal'!$I$6:$AJ$6,0),500,1)),0)
+_xlfn.IFNA(SUM((AK$3&gt;='Gastos com Pessoal'!$E$7:$E$506)*(AK$3&lt;='Gastos com Pessoal'!$F$7:$F$506)*(IF('Gastos com Pessoal'!$Y$7:$Y$506&lt;=AK$3,1,0))*OFFSET('Gastos com Pessoal'!$H$6,1,MATCH(4&amp;$B49,'Gastos com Pessoal'!$I$532:$AJ$532&amp;'Gastos com Pessoal'!$I$6:$AJ$6,0),500,1)),0)
+_xlfn.IFNA(SUM((AK$3&gt;='Gastos com Pessoal'!$E$7:$E$506)*(AK$3&lt;='Gastos com Pessoal'!$F$7:$F$506)*(IF('Gastos com Pessoal'!$AE$7:$AE$506&lt;=AK$3,1,0))*OFFSET('Gastos com Pessoal'!$H$6,1,MATCH(5&amp;$B49,'Gastos com Pessoal'!$I$532:$AJ$532&amp;'Gastos com Pessoal'!$I$6:$AJ$6,0),500,1)),0)
+_xlfn.IFNA(SUM((AK$3&gt;='Gastos com Pessoal'!$E$513:$E$522)*(AK$3&lt;='Gastos com Pessoal'!$F$513:$F$522)*(IF('Gastos com Pessoal'!$G$513:$G$522&lt;=AK$3,1,0))*OFFSET('Gastos com Pessoal'!$H$512,1,MATCH(1&amp;$B49,'Gastos com Pessoal'!$I$532:$AJ$532&amp;'Gastos com Pessoal'!$I$512:$AJ$512,0),10,1)),0)
+_xlfn.IFNA(SUM((AK$3&gt;='Gastos com Pessoal'!$E$513:$E$522)*(AK$3&lt;='Gastos com Pessoal'!$F$513:$F$522)*(IF('Gastos com Pessoal'!$M$513:$M$522&lt;=AK$3,1,0))*OFFSET('Gastos com Pessoal'!$H$512,1,MATCH(2&amp;$B49,'Gastos com Pessoal'!$I$532:$AJ$532&amp;'Gastos com Pessoal'!$I$512:$AJ$512,0),10,1)),0)
+_xlfn.IFNA(SUM((AK$3&gt;='Gastos com Pessoal'!$E$513:$E$522)*(AK$3&lt;='Gastos com Pessoal'!$F$513:$F$522)*(IF('Gastos com Pessoal'!$S$513:$S$522&lt;=AK$3,1,0))*OFFSET('Gastos com Pessoal'!$H$512,1,MATCH(3&amp;$B49,'Gastos com Pessoal'!$I$532:$AJ$532&amp;'Gastos com Pessoal'!$I$512:$AJ$512,0),10,1)),0)
+_xlfn.IFNA(SUM((AK$3&gt;='Gastos com Pessoal'!$E$513:$E$522)*(AK$3&lt;='Gastos com Pessoal'!$F$513:$F$522)*(IF('Gastos com Pessoal'!$Y$513:$Y$522&lt;=AK$3,1,0))*OFFSET('Gastos com Pessoal'!$H$512,1,MATCH(4&amp;$B49,'Gastos com Pessoal'!$I$532:$AJ$532&amp;'Gastos com Pessoal'!$I$512:$AJ$512,0),10,1)),0)
+_xlfn.IFNA(SUM((AK$3&gt;='Gastos com Pessoal'!$E$513:$E$522)*(AK$3&lt;='Gastos com Pessoal'!$F$513:$F$522)*(IF('Gastos com Pessoal'!$AE$513:$AE$522&lt;=AK$3,1,0))*OFFSET('Gastos com Pessoal'!$H$512,1,MATCH(5&amp;$B49,'Gastos com Pessoal'!$I$532:$AJ$532&amp;'Gastos com Pessoal'!$I$512:$AJ$512,0),10,1)),0)</f>
        <v>22429.4</v>
      </c>
      <c r="AL49" s="32">
        <f t="array" aca="1" ref="AL49" ca="1">_xlfn.IFNA(SUM((AL$3&gt;='Gastos com Pessoal'!$E$7:$E$506)*(AL$3&lt;='Gastos com Pessoal'!$F$7:$F$506)*OFFSET('Encargos e Benefícios'!$D$5,1,MATCH($B49,'Encargos e Benefícios'!$E$5:$AB$5,0),500,1)),0)
+_xlfn.IFNA(SUM((AL$3&gt;='Gastos com Pessoal'!$E$513:$E$522)*(AL$3&lt;='Gastos com Pessoal'!$F$513:$F$522)*OFFSET('Encargos e Benefícios'!$D$511,1,MATCH($B49,'Encargos e Benefícios'!$E$511:$AB$511,0),10,1)),0)
+_xlfn.IFNA(SUM((AL$3&gt;='Gastos com Pessoal'!$E$7:$E$506)*(AL$3&lt;='Gastos com Pessoal'!$F$7:$F$506)*(IF('Gastos com Pessoal'!$G$7:$G$506&lt;=AL$3,1,0))*OFFSET('Gastos com Pessoal'!$H$6,1,MATCH(1&amp;$B49,'Gastos com Pessoal'!$I$532:$AJ$532&amp;'Gastos com Pessoal'!$I$6:$AJ$6,0),500,1)),0)
+_xlfn.IFNA(SUM((AL$3&gt;='Gastos com Pessoal'!$E$7:$E$506)*(AL$3&lt;='Gastos com Pessoal'!$F$7:$F$506)*(IF('Gastos com Pessoal'!$M$7:$M$506&lt;=AL$3,1,0))*OFFSET('Gastos com Pessoal'!$H$6,1,MATCH(2&amp;$B49,'Gastos com Pessoal'!$I$532:$AJ$532&amp;'Gastos com Pessoal'!$I$6:$AJ$6,0),500,1)),0)
+_xlfn.IFNA(SUM((AL$3&gt;='Gastos com Pessoal'!$E$7:$E$506)*(AL$3&lt;='Gastos com Pessoal'!$F$7:$F$506)*(IF('Gastos com Pessoal'!$S$7:$S$506&lt;=AL$3,1,0))*OFFSET('Gastos com Pessoal'!$H$6,1,MATCH(3&amp;$B49,'Gastos com Pessoal'!$I$532:$AJ$532&amp;'Gastos com Pessoal'!$I$6:$AJ$6,0),500,1)),0)
+_xlfn.IFNA(SUM((AL$3&gt;='Gastos com Pessoal'!$E$7:$E$506)*(AL$3&lt;='Gastos com Pessoal'!$F$7:$F$506)*(IF('Gastos com Pessoal'!$Y$7:$Y$506&lt;=AL$3,1,0))*OFFSET('Gastos com Pessoal'!$H$6,1,MATCH(4&amp;$B49,'Gastos com Pessoal'!$I$532:$AJ$532&amp;'Gastos com Pessoal'!$I$6:$AJ$6,0),500,1)),0)
+_xlfn.IFNA(SUM((AL$3&gt;='Gastos com Pessoal'!$E$7:$E$506)*(AL$3&lt;='Gastos com Pessoal'!$F$7:$F$506)*(IF('Gastos com Pessoal'!$AE$7:$AE$506&lt;=AL$3,1,0))*OFFSET('Gastos com Pessoal'!$H$6,1,MATCH(5&amp;$B49,'Gastos com Pessoal'!$I$532:$AJ$532&amp;'Gastos com Pessoal'!$I$6:$AJ$6,0),500,1)),0)
+_xlfn.IFNA(SUM((AL$3&gt;='Gastos com Pessoal'!$E$513:$E$522)*(AL$3&lt;='Gastos com Pessoal'!$F$513:$F$522)*(IF('Gastos com Pessoal'!$G$513:$G$522&lt;=AL$3,1,0))*OFFSET('Gastos com Pessoal'!$H$512,1,MATCH(1&amp;$B49,'Gastos com Pessoal'!$I$532:$AJ$532&amp;'Gastos com Pessoal'!$I$512:$AJ$512,0),10,1)),0)
+_xlfn.IFNA(SUM((AL$3&gt;='Gastos com Pessoal'!$E$513:$E$522)*(AL$3&lt;='Gastos com Pessoal'!$F$513:$F$522)*(IF('Gastos com Pessoal'!$M$513:$M$522&lt;=AL$3,1,0))*OFFSET('Gastos com Pessoal'!$H$512,1,MATCH(2&amp;$B49,'Gastos com Pessoal'!$I$532:$AJ$532&amp;'Gastos com Pessoal'!$I$512:$AJ$512,0),10,1)),0)
+_xlfn.IFNA(SUM((AL$3&gt;='Gastos com Pessoal'!$E$513:$E$522)*(AL$3&lt;='Gastos com Pessoal'!$F$513:$F$522)*(IF('Gastos com Pessoal'!$S$513:$S$522&lt;=AL$3,1,0))*OFFSET('Gastos com Pessoal'!$H$512,1,MATCH(3&amp;$B49,'Gastos com Pessoal'!$I$532:$AJ$532&amp;'Gastos com Pessoal'!$I$512:$AJ$512,0),10,1)),0)
+_xlfn.IFNA(SUM((AL$3&gt;='Gastos com Pessoal'!$E$513:$E$522)*(AL$3&lt;='Gastos com Pessoal'!$F$513:$F$522)*(IF('Gastos com Pessoal'!$Y$513:$Y$522&lt;=AL$3,1,0))*OFFSET('Gastos com Pessoal'!$H$512,1,MATCH(4&amp;$B49,'Gastos com Pessoal'!$I$532:$AJ$532&amp;'Gastos com Pessoal'!$I$512:$AJ$512,0),10,1)),0)
+_xlfn.IFNA(SUM((AL$3&gt;='Gastos com Pessoal'!$E$513:$E$522)*(AL$3&lt;='Gastos com Pessoal'!$F$513:$F$522)*(IF('Gastos com Pessoal'!$AE$513:$AE$522&lt;=AL$3,1,0))*OFFSET('Gastos com Pessoal'!$H$512,1,MATCH(5&amp;$B49,'Gastos com Pessoal'!$I$532:$AJ$532&amp;'Gastos com Pessoal'!$I$512:$AJ$512,0),10,1)),0)</f>
        <v>23858.300000000003</v>
      </c>
      <c r="AM49" s="32">
        <f t="array" aca="1" ref="AM49" ca="1">_xlfn.IFNA(SUM((AM$3&gt;='Gastos com Pessoal'!$E$7:$E$506)*(AM$3&lt;='Gastos com Pessoal'!$F$7:$F$506)*OFFSET('Encargos e Benefícios'!$D$5,1,MATCH($B49,'Encargos e Benefícios'!$E$5:$AB$5,0),500,1)),0)
+_xlfn.IFNA(SUM((AM$3&gt;='Gastos com Pessoal'!$E$513:$E$522)*(AM$3&lt;='Gastos com Pessoal'!$F$513:$F$522)*OFFSET('Encargos e Benefícios'!$D$511,1,MATCH($B49,'Encargos e Benefícios'!$E$511:$AB$511,0),10,1)),0)
+_xlfn.IFNA(SUM((AM$3&gt;='Gastos com Pessoal'!$E$7:$E$506)*(AM$3&lt;='Gastos com Pessoal'!$F$7:$F$506)*(IF('Gastos com Pessoal'!$G$7:$G$506&lt;=AM$3,1,0))*OFFSET('Gastos com Pessoal'!$H$6,1,MATCH(1&amp;$B49,'Gastos com Pessoal'!$I$532:$AJ$532&amp;'Gastos com Pessoal'!$I$6:$AJ$6,0),500,1)),0)
+_xlfn.IFNA(SUM((AM$3&gt;='Gastos com Pessoal'!$E$7:$E$506)*(AM$3&lt;='Gastos com Pessoal'!$F$7:$F$506)*(IF('Gastos com Pessoal'!$M$7:$M$506&lt;=AM$3,1,0))*OFFSET('Gastos com Pessoal'!$H$6,1,MATCH(2&amp;$B49,'Gastos com Pessoal'!$I$532:$AJ$532&amp;'Gastos com Pessoal'!$I$6:$AJ$6,0),500,1)),0)
+_xlfn.IFNA(SUM((AM$3&gt;='Gastos com Pessoal'!$E$7:$E$506)*(AM$3&lt;='Gastos com Pessoal'!$F$7:$F$506)*(IF('Gastos com Pessoal'!$S$7:$S$506&lt;=AM$3,1,0))*OFFSET('Gastos com Pessoal'!$H$6,1,MATCH(3&amp;$B49,'Gastos com Pessoal'!$I$532:$AJ$532&amp;'Gastos com Pessoal'!$I$6:$AJ$6,0),500,1)),0)
+_xlfn.IFNA(SUM((AM$3&gt;='Gastos com Pessoal'!$E$7:$E$506)*(AM$3&lt;='Gastos com Pessoal'!$F$7:$F$506)*(IF('Gastos com Pessoal'!$Y$7:$Y$506&lt;=AM$3,1,0))*OFFSET('Gastos com Pessoal'!$H$6,1,MATCH(4&amp;$B49,'Gastos com Pessoal'!$I$532:$AJ$532&amp;'Gastos com Pessoal'!$I$6:$AJ$6,0),500,1)),0)
+_xlfn.IFNA(SUM((AM$3&gt;='Gastos com Pessoal'!$E$7:$E$506)*(AM$3&lt;='Gastos com Pessoal'!$F$7:$F$506)*(IF('Gastos com Pessoal'!$AE$7:$AE$506&lt;=AM$3,1,0))*OFFSET('Gastos com Pessoal'!$H$6,1,MATCH(5&amp;$B49,'Gastos com Pessoal'!$I$532:$AJ$532&amp;'Gastos com Pessoal'!$I$6:$AJ$6,0),500,1)),0)
+_xlfn.IFNA(SUM((AM$3&gt;='Gastos com Pessoal'!$E$513:$E$522)*(AM$3&lt;='Gastos com Pessoal'!$F$513:$F$522)*(IF('Gastos com Pessoal'!$G$513:$G$522&lt;=AM$3,1,0))*OFFSET('Gastos com Pessoal'!$H$512,1,MATCH(1&amp;$B49,'Gastos com Pessoal'!$I$532:$AJ$532&amp;'Gastos com Pessoal'!$I$512:$AJ$512,0),10,1)),0)
+_xlfn.IFNA(SUM((AM$3&gt;='Gastos com Pessoal'!$E$513:$E$522)*(AM$3&lt;='Gastos com Pessoal'!$F$513:$F$522)*(IF('Gastos com Pessoal'!$M$513:$M$522&lt;=AM$3,1,0))*OFFSET('Gastos com Pessoal'!$H$512,1,MATCH(2&amp;$B49,'Gastos com Pessoal'!$I$532:$AJ$532&amp;'Gastos com Pessoal'!$I$512:$AJ$512,0),10,1)),0)
+_xlfn.IFNA(SUM((AM$3&gt;='Gastos com Pessoal'!$E$513:$E$522)*(AM$3&lt;='Gastos com Pessoal'!$F$513:$F$522)*(IF('Gastos com Pessoal'!$S$513:$S$522&lt;=AM$3,1,0))*OFFSET('Gastos com Pessoal'!$H$512,1,MATCH(3&amp;$B49,'Gastos com Pessoal'!$I$532:$AJ$532&amp;'Gastos com Pessoal'!$I$512:$AJ$512,0),10,1)),0)
+_xlfn.IFNA(SUM((AM$3&gt;='Gastos com Pessoal'!$E$513:$E$522)*(AM$3&lt;='Gastos com Pessoal'!$F$513:$F$522)*(IF('Gastos com Pessoal'!$Y$513:$Y$522&lt;=AM$3,1,0))*OFFSET('Gastos com Pessoal'!$H$512,1,MATCH(4&amp;$B49,'Gastos com Pessoal'!$I$532:$AJ$532&amp;'Gastos com Pessoal'!$I$512:$AJ$512,0),10,1)),0)
+_xlfn.IFNA(SUM((AM$3&gt;='Gastos com Pessoal'!$E$513:$E$522)*(AM$3&lt;='Gastos com Pessoal'!$F$513:$F$522)*(IF('Gastos com Pessoal'!$AE$513:$AE$522&lt;=AM$3,1,0))*OFFSET('Gastos com Pessoal'!$H$512,1,MATCH(5&amp;$B49,'Gastos com Pessoal'!$I$532:$AJ$532&amp;'Gastos com Pessoal'!$I$512:$AJ$512,0),10,1)),0)</f>
        <v>23858.300000000003</v>
      </c>
      <c r="AN49" s="32">
        <f t="array" aca="1" ref="AN49" ca="1">_xlfn.IFNA(SUM((AN$3&gt;='Gastos com Pessoal'!$E$7:$E$506)*(AN$3&lt;='Gastos com Pessoal'!$F$7:$F$506)*OFFSET('Encargos e Benefícios'!$D$5,1,MATCH($B49,'Encargos e Benefícios'!$E$5:$AB$5,0),500,1)),0)
+_xlfn.IFNA(SUM((AN$3&gt;='Gastos com Pessoal'!$E$513:$E$522)*(AN$3&lt;='Gastos com Pessoal'!$F$513:$F$522)*OFFSET('Encargos e Benefícios'!$D$511,1,MATCH($B49,'Encargos e Benefícios'!$E$511:$AB$511,0),10,1)),0)
+_xlfn.IFNA(SUM((AN$3&gt;='Gastos com Pessoal'!$E$7:$E$506)*(AN$3&lt;='Gastos com Pessoal'!$F$7:$F$506)*(IF('Gastos com Pessoal'!$G$7:$G$506&lt;=AN$3,1,0))*OFFSET('Gastos com Pessoal'!$H$6,1,MATCH(1&amp;$B49,'Gastos com Pessoal'!$I$532:$AJ$532&amp;'Gastos com Pessoal'!$I$6:$AJ$6,0),500,1)),0)
+_xlfn.IFNA(SUM((AN$3&gt;='Gastos com Pessoal'!$E$7:$E$506)*(AN$3&lt;='Gastos com Pessoal'!$F$7:$F$506)*(IF('Gastos com Pessoal'!$M$7:$M$506&lt;=AN$3,1,0))*OFFSET('Gastos com Pessoal'!$H$6,1,MATCH(2&amp;$B49,'Gastos com Pessoal'!$I$532:$AJ$532&amp;'Gastos com Pessoal'!$I$6:$AJ$6,0),500,1)),0)
+_xlfn.IFNA(SUM((AN$3&gt;='Gastos com Pessoal'!$E$7:$E$506)*(AN$3&lt;='Gastos com Pessoal'!$F$7:$F$506)*(IF('Gastos com Pessoal'!$S$7:$S$506&lt;=AN$3,1,0))*OFFSET('Gastos com Pessoal'!$H$6,1,MATCH(3&amp;$B49,'Gastos com Pessoal'!$I$532:$AJ$532&amp;'Gastos com Pessoal'!$I$6:$AJ$6,0),500,1)),0)
+_xlfn.IFNA(SUM((AN$3&gt;='Gastos com Pessoal'!$E$7:$E$506)*(AN$3&lt;='Gastos com Pessoal'!$F$7:$F$506)*(IF('Gastos com Pessoal'!$Y$7:$Y$506&lt;=AN$3,1,0))*OFFSET('Gastos com Pessoal'!$H$6,1,MATCH(4&amp;$B49,'Gastos com Pessoal'!$I$532:$AJ$532&amp;'Gastos com Pessoal'!$I$6:$AJ$6,0),500,1)),0)
+_xlfn.IFNA(SUM((AN$3&gt;='Gastos com Pessoal'!$E$7:$E$506)*(AN$3&lt;='Gastos com Pessoal'!$F$7:$F$506)*(IF('Gastos com Pessoal'!$AE$7:$AE$506&lt;=AN$3,1,0))*OFFSET('Gastos com Pessoal'!$H$6,1,MATCH(5&amp;$B49,'Gastos com Pessoal'!$I$532:$AJ$532&amp;'Gastos com Pessoal'!$I$6:$AJ$6,0),500,1)),0)
+_xlfn.IFNA(SUM((AN$3&gt;='Gastos com Pessoal'!$E$513:$E$522)*(AN$3&lt;='Gastos com Pessoal'!$F$513:$F$522)*(IF('Gastos com Pessoal'!$G$513:$G$522&lt;=AN$3,1,0))*OFFSET('Gastos com Pessoal'!$H$512,1,MATCH(1&amp;$B49,'Gastos com Pessoal'!$I$532:$AJ$532&amp;'Gastos com Pessoal'!$I$512:$AJ$512,0),10,1)),0)
+_xlfn.IFNA(SUM((AN$3&gt;='Gastos com Pessoal'!$E$513:$E$522)*(AN$3&lt;='Gastos com Pessoal'!$F$513:$F$522)*(IF('Gastos com Pessoal'!$M$513:$M$522&lt;=AN$3,1,0))*OFFSET('Gastos com Pessoal'!$H$512,1,MATCH(2&amp;$B49,'Gastos com Pessoal'!$I$532:$AJ$532&amp;'Gastos com Pessoal'!$I$512:$AJ$512,0),10,1)),0)
+_xlfn.IFNA(SUM((AN$3&gt;='Gastos com Pessoal'!$E$513:$E$522)*(AN$3&lt;='Gastos com Pessoal'!$F$513:$F$522)*(IF('Gastos com Pessoal'!$S$513:$S$522&lt;=AN$3,1,0))*OFFSET('Gastos com Pessoal'!$H$512,1,MATCH(3&amp;$B49,'Gastos com Pessoal'!$I$532:$AJ$532&amp;'Gastos com Pessoal'!$I$512:$AJ$512,0),10,1)),0)
+_xlfn.IFNA(SUM((AN$3&gt;='Gastos com Pessoal'!$E$513:$E$522)*(AN$3&lt;='Gastos com Pessoal'!$F$513:$F$522)*(IF('Gastos com Pessoal'!$Y$513:$Y$522&lt;=AN$3,1,0))*OFFSET('Gastos com Pessoal'!$H$512,1,MATCH(4&amp;$B49,'Gastos com Pessoal'!$I$532:$AJ$532&amp;'Gastos com Pessoal'!$I$512:$AJ$512,0),10,1)),0)
+_xlfn.IFNA(SUM((AN$3&gt;='Gastos com Pessoal'!$E$513:$E$522)*(AN$3&lt;='Gastos com Pessoal'!$F$513:$F$522)*(IF('Gastos com Pessoal'!$AE$513:$AE$522&lt;=AN$3,1,0))*OFFSET('Gastos com Pessoal'!$H$512,1,MATCH(5&amp;$B49,'Gastos com Pessoal'!$I$532:$AJ$532&amp;'Gastos com Pessoal'!$I$512:$AJ$512,0),10,1)),0)</f>
        <v>23858.300000000003</v>
      </c>
      <c r="AO49" s="32">
        <f t="array" aca="1" ref="AO49" ca="1">_xlfn.IFNA(SUM((AO$3&gt;='Gastos com Pessoal'!$E$7:$E$506)*(AO$3&lt;='Gastos com Pessoal'!$F$7:$F$506)*OFFSET('Encargos e Benefícios'!$D$5,1,MATCH($B49,'Encargos e Benefícios'!$E$5:$AB$5,0),500,1)),0)
+_xlfn.IFNA(SUM((AO$3&gt;='Gastos com Pessoal'!$E$513:$E$522)*(AO$3&lt;='Gastos com Pessoal'!$F$513:$F$522)*OFFSET('Encargos e Benefícios'!$D$511,1,MATCH($B49,'Encargos e Benefícios'!$E$511:$AB$511,0),10,1)),0)
+_xlfn.IFNA(SUM((AO$3&gt;='Gastos com Pessoal'!$E$7:$E$506)*(AO$3&lt;='Gastos com Pessoal'!$F$7:$F$506)*(IF('Gastos com Pessoal'!$G$7:$G$506&lt;=AO$3,1,0))*OFFSET('Gastos com Pessoal'!$H$6,1,MATCH(1&amp;$B49,'Gastos com Pessoal'!$I$532:$AJ$532&amp;'Gastos com Pessoal'!$I$6:$AJ$6,0),500,1)),0)
+_xlfn.IFNA(SUM((AO$3&gt;='Gastos com Pessoal'!$E$7:$E$506)*(AO$3&lt;='Gastos com Pessoal'!$F$7:$F$506)*(IF('Gastos com Pessoal'!$M$7:$M$506&lt;=AO$3,1,0))*OFFSET('Gastos com Pessoal'!$H$6,1,MATCH(2&amp;$B49,'Gastos com Pessoal'!$I$532:$AJ$532&amp;'Gastos com Pessoal'!$I$6:$AJ$6,0),500,1)),0)
+_xlfn.IFNA(SUM((AO$3&gt;='Gastos com Pessoal'!$E$7:$E$506)*(AO$3&lt;='Gastos com Pessoal'!$F$7:$F$506)*(IF('Gastos com Pessoal'!$S$7:$S$506&lt;=AO$3,1,0))*OFFSET('Gastos com Pessoal'!$H$6,1,MATCH(3&amp;$B49,'Gastos com Pessoal'!$I$532:$AJ$532&amp;'Gastos com Pessoal'!$I$6:$AJ$6,0),500,1)),0)
+_xlfn.IFNA(SUM((AO$3&gt;='Gastos com Pessoal'!$E$7:$E$506)*(AO$3&lt;='Gastos com Pessoal'!$F$7:$F$506)*(IF('Gastos com Pessoal'!$Y$7:$Y$506&lt;=AO$3,1,0))*OFFSET('Gastos com Pessoal'!$H$6,1,MATCH(4&amp;$B49,'Gastos com Pessoal'!$I$532:$AJ$532&amp;'Gastos com Pessoal'!$I$6:$AJ$6,0),500,1)),0)
+_xlfn.IFNA(SUM((AO$3&gt;='Gastos com Pessoal'!$E$7:$E$506)*(AO$3&lt;='Gastos com Pessoal'!$F$7:$F$506)*(IF('Gastos com Pessoal'!$AE$7:$AE$506&lt;=AO$3,1,0))*OFFSET('Gastos com Pessoal'!$H$6,1,MATCH(5&amp;$B49,'Gastos com Pessoal'!$I$532:$AJ$532&amp;'Gastos com Pessoal'!$I$6:$AJ$6,0),500,1)),0)
+_xlfn.IFNA(SUM((AO$3&gt;='Gastos com Pessoal'!$E$513:$E$522)*(AO$3&lt;='Gastos com Pessoal'!$F$513:$F$522)*(IF('Gastos com Pessoal'!$G$513:$G$522&lt;=AO$3,1,0))*OFFSET('Gastos com Pessoal'!$H$512,1,MATCH(1&amp;$B49,'Gastos com Pessoal'!$I$532:$AJ$532&amp;'Gastos com Pessoal'!$I$512:$AJ$512,0),10,1)),0)
+_xlfn.IFNA(SUM((AO$3&gt;='Gastos com Pessoal'!$E$513:$E$522)*(AO$3&lt;='Gastos com Pessoal'!$F$513:$F$522)*(IF('Gastos com Pessoal'!$M$513:$M$522&lt;=AO$3,1,0))*OFFSET('Gastos com Pessoal'!$H$512,1,MATCH(2&amp;$B49,'Gastos com Pessoal'!$I$532:$AJ$532&amp;'Gastos com Pessoal'!$I$512:$AJ$512,0),10,1)),0)
+_xlfn.IFNA(SUM((AO$3&gt;='Gastos com Pessoal'!$E$513:$E$522)*(AO$3&lt;='Gastos com Pessoal'!$F$513:$F$522)*(IF('Gastos com Pessoal'!$S$513:$S$522&lt;=AO$3,1,0))*OFFSET('Gastos com Pessoal'!$H$512,1,MATCH(3&amp;$B49,'Gastos com Pessoal'!$I$532:$AJ$532&amp;'Gastos com Pessoal'!$I$512:$AJ$512,0),10,1)),0)
+_xlfn.IFNA(SUM((AO$3&gt;='Gastos com Pessoal'!$E$513:$E$522)*(AO$3&lt;='Gastos com Pessoal'!$F$513:$F$522)*(IF('Gastos com Pessoal'!$Y$513:$Y$522&lt;=AO$3,1,0))*OFFSET('Gastos com Pessoal'!$H$512,1,MATCH(4&amp;$B49,'Gastos com Pessoal'!$I$532:$AJ$532&amp;'Gastos com Pessoal'!$I$512:$AJ$512,0),10,1)),0)
+_xlfn.IFNA(SUM((AO$3&gt;='Gastos com Pessoal'!$E$513:$E$522)*(AO$3&lt;='Gastos com Pessoal'!$F$513:$F$522)*(IF('Gastos com Pessoal'!$AE$513:$AE$522&lt;=AO$3,1,0))*OFFSET('Gastos com Pessoal'!$H$512,1,MATCH(5&amp;$B49,'Gastos com Pessoal'!$I$532:$AJ$532&amp;'Gastos com Pessoal'!$I$512:$AJ$512,0),10,1)),0)</f>
        <v>23858.300000000003</v>
      </c>
      <c r="AP49" s="32">
        <f t="array" aca="1" ref="AP49" ca="1">_xlfn.IFNA(SUM((AP$3&gt;='Gastos com Pessoal'!$E$7:$E$506)*(AP$3&lt;='Gastos com Pessoal'!$F$7:$F$506)*OFFSET('Encargos e Benefícios'!$D$5,1,MATCH($B49,'Encargos e Benefícios'!$E$5:$AB$5,0),500,1)),0)
+_xlfn.IFNA(SUM((AP$3&gt;='Gastos com Pessoal'!$E$513:$E$522)*(AP$3&lt;='Gastos com Pessoal'!$F$513:$F$522)*OFFSET('Encargos e Benefícios'!$D$511,1,MATCH($B49,'Encargos e Benefícios'!$E$511:$AB$511,0),10,1)),0)
+_xlfn.IFNA(SUM((AP$3&gt;='Gastos com Pessoal'!$E$7:$E$506)*(AP$3&lt;='Gastos com Pessoal'!$F$7:$F$506)*(IF('Gastos com Pessoal'!$G$7:$G$506&lt;=AP$3,1,0))*OFFSET('Gastos com Pessoal'!$H$6,1,MATCH(1&amp;$B49,'Gastos com Pessoal'!$I$532:$AJ$532&amp;'Gastos com Pessoal'!$I$6:$AJ$6,0),500,1)),0)
+_xlfn.IFNA(SUM((AP$3&gt;='Gastos com Pessoal'!$E$7:$E$506)*(AP$3&lt;='Gastos com Pessoal'!$F$7:$F$506)*(IF('Gastos com Pessoal'!$M$7:$M$506&lt;=AP$3,1,0))*OFFSET('Gastos com Pessoal'!$H$6,1,MATCH(2&amp;$B49,'Gastos com Pessoal'!$I$532:$AJ$532&amp;'Gastos com Pessoal'!$I$6:$AJ$6,0),500,1)),0)
+_xlfn.IFNA(SUM((AP$3&gt;='Gastos com Pessoal'!$E$7:$E$506)*(AP$3&lt;='Gastos com Pessoal'!$F$7:$F$506)*(IF('Gastos com Pessoal'!$S$7:$S$506&lt;=AP$3,1,0))*OFFSET('Gastos com Pessoal'!$H$6,1,MATCH(3&amp;$B49,'Gastos com Pessoal'!$I$532:$AJ$532&amp;'Gastos com Pessoal'!$I$6:$AJ$6,0),500,1)),0)
+_xlfn.IFNA(SUM((AP$3&gt;='Gastos com Pessoal'!$E$7:$E$506)*(AP$3&lt;='Gastos com Pessoal'!$F$7:$F$506)*(IF('Gastos com Pessoal'!$Y$7:$Y$506&lt;=AP$3,1,0))*OFFSET('Gastos com Pessoal'!$H$6,1,MATCH(4&amp;$B49,'Gastos com Pessoal'!$I$532:$AJ$532&amp;'Gastos com Pessoal'!$I$6:$AJ$6,0),500,1)),0)
+_xlfn.IFNA(SUM((AP$3&gt;='Gastos com Pessoal'!$E$7:$E$506)*(AP$3&lt;='Gastos com Pessoal'!$F$7:$F$506)*(IF('Gastos com Pessoal'!$AE$7:$AE$506&lt;=AP$3,1,0))*OFFSET('Gastos com Pessoal'!$H$6,1,MATCH(5&amp;$B49,'Gastos com Pessoal'!$I$532:$AJ$532&amp;'Gastos com Pessoal'!$I$6:$AJ$6,0),500,1)),0)
+_xlfn.IFNA(SUM((AP$3&gt;='Gastos com Pessoal'!$E$513:$E$522)*(AP$3&lt;='Gastos com Pessoal'!$F$513:$F$522)*(IF('Gastos com Pessoal'!$G$513:$G$522&lt;=AP$3,1,0))*OFFSET('Gastos com Pessoal'!$H$512,1,MATCH(1&amp;$B49,'Gastos com Pessoal'!$I$532:$AJ$532&amp;'Gastos com Pessoal'!$I$512:$AJ$512,0),10,1)),0)
+_xlfn.IFNA(SUM((AP$3&gt;='Gastos com Pessoal'!$E$513:$E$522)*(AP$3&lt;='Gastos com Pessoal'!$F$513:$F$522)*(IF('Gastos com Pessoal'!$M$513:$M$522&lt;=AP$3,1,0))*OFFSET('Gastos com Pessoal'!$H$512,1,MATCH(2&amp;$B49,'Gastos com Pessoal'!$I$532:$AJ$532&amp;'Gastos com Pessoal'!$I$512:$AJ$512,0),10,1)),0)
+_xlfn.IFNA(SUM((AP$3&gt;='Gastos com Pessoal'!$E$513:$E$522)*(AP$3&lt;='Gastos com Pessoal'!$F$513:$F$522)*(IF('Gastos com Pessoal'!$S$513:$S$522&lt;=AP$3,1,0))*OFFSET('Gastos com Pessoal'!$H$512,1,MATCH(3&amp;$B49,'Gastos com Pessoal'!$I$532:$AJ$532&amp;'Gastos com Pessoal'!$I$512:$AJ$512,0),10,1)),0)
+_xlfn.IFNA(SUM((AP$3&gt;='Gastos com Pessoal'!$E$513:$E$522)*(AP$3&lt;='Gastos com Pessoal'!$F$513:$F$522)*(IF('Gastos com Pessoal'!$Y$513:$Y$522&lt;=AP$3,1,0))*OFFSET('Gastos com Pessoal'!$H$512,1,MATCH(4&amp;$B49,'Gastos com Pessoal'!$I$532:$AJ$532&amp;'Gastos com Pessoal'!$I$512:$AJ$512,0),10,1)),0)
+_xlfn.IFNA(SUM((AP$3&gt;='Gastos com Pessoal'!$E$513:$E$522)*(AP$3&lt;='Gastos com Pessoal'!$F$513:$F$522)*(IF('Gastos com Pessoal'!$AE$513:$AE$522&lt;=AP$3,1,0))*OFFSET('Gastos com Pessoal'!$H$512,1,MATCH(5&amp;$B49,'Gastos com Pessoal'!$I$532:$AJ$532&amp;'Gastos com Pessoal'!$I$512:$AJ$512,0),10,1)),0)</f>
        <v>23858.300000000003</v>
      </c>
      <c r="AQ49" s="32">
        <f t="array" aca="1" ref="AQ49" ca="1">_xlfn.IFNA(SUM((AQ$3&gt;='Gastos com Pessoal'!$E$7:$E$506)*(AQ$3&lt;='Gastos com Pessoal'!$F$7:$F$506)*OFFSET('Encargos e Benefícios'!$D$5,1,MATCH($B49,'Encargos e Benefícios'!$E$5:$AB$5,0),500,1)),0)
+_xlfn.IFNA(SUM((AQ$3&gt;='Gastos com Pessoal'!$E$513:$E$522)*(AQ$3&lt;='Gastos com Pessoal'!$F$513:$F$522)*OFFSET('Encargos e Benefícios'!$D$511,1,MATCH($B49,'Encargos e Benefícios'!$E$511:$AB$511,0),10,1)),0)
+_xlfn.IFNA(SUM((AQ$3&gt;='Gastos com Pessoal'!$E$7:$E$506)*(AQ$3&lt;='Gastos com Pessoal'!$F$7:$F$506)*(IF('Gastos com Pessoal'!$G$7:$G$506&lt;=AQ$3,1,0))*OFFSET('Gastos com Pessoal'!$H$6,1,MATCH(1&amp;$B49,'Gastos com Pessoal'!$I$532:$AJ$532&amp;'Gastos com Pessoal'!$I$6:$AJ$6,0),500,1)),0)
+_xlfn.IFNA(SUM((AQ$3&gt;='Gastos com Pessoal'!$E$7:$E$506)*(AQ$3&lt;='Gastos com Pessoal'!$F$7:$F$506)*(IF('Gastos com Pessoal'!$M$7:$M$506&lt;=AQ$3,1,0))*OFFSET('Gastos com Pessoal'!$H$6,1,MATCH(2&amp;$B49,'Gastos com Pessoal'!$I$532:$AJ$532&amp;'Gastos com Pessoal'!$I$6:$AJ$6,0),500,1)),0)
+_xlfn.IFNA(SUM((AQ$3&gt;='Gastos com Pessoal'!$E$7:$E$506)*(AQ$3&lt;='Gastos com Pessoal'!$F$7:$F$506)*(IF('Gastos com Pessoal'!$S$7:$S$506&lt;=AQ$3,1,0))*OFFSET('Gastos com Pessoal'!$H$6,1,MATCH(3&amp;$B49,'Gastos com Pessoal'!$I$532:$AJ$532&amp;'Gastos com Pessoal'!$I$6:$AJ$6,0),500,1)),0)
+_xlfn.IFNA(SUM((AQ$3&gt;='Gastos com Pessoal'!$E$7:$E$506)*(AQ$3&lt;='Gastos com Pessoal'!$F$7:$F$506)*(IF('Gastos com Pessoal'!$Y$7:$Y$506&lt;=AQ$3,1,0))*OFFSET('Gastos com Pessoal'!$H$6,1,MATCH(4&amp;$B49,'Gastos com Pessoal'!$I$532:$AJ$532&amp;'Gastos com Pessoal'!$I$6:$AJ$6,0),500,1)),0)
+_xlfn.IFNA(SUM((AQ$3&gt;='Gastos com Pessoal'!$E$7:$E$506)*(AQ$3&lt;='Gastos com Pessoal'!$F$7:$F$506)*(IF('Gastos com Pessoal'!$AE$7:$AE$506&lt;=AQ$3,1,0))*OFFSET('Gastos com Pessoal'!$H$6,1,MATCH(5&amp;$B49,'Gastos com Pessoal'!$I$532:$AJ$532&amp;'Gastos com Pessoal'!$I$6:$AJ$6,0),500,1)),0)
+_xlfn.IFNA(SUM((AQ$3&gt;='Gastos com Pessoal'!$E$513:$E$522)*(AQ$3&lt;='Gastos com Pessoal'!$F$513:$F$522)*(IF('Gastos com Pessoal'!$G$513:$G$522&lt;=AQ$3,1,0))*OFFSET('Gastos com Pessoal'!$H$512,1,MATCH(1&amp;$B49,'Gastos com Pessoal'!$I$532:$AJ$532&amp;'Gastos com Pessoal'!$I$512:$AJ$512,0),10,1)),0)
+_xlfn.IFNA(SUM((AQ$3&gt;='Gastos com Pessoal'!$E$513:$E$522)*(AQ$3&lt;='Gastos com Pessoal'!$F$513:$F$522)*(IF('Gastos com Pessoal'!$M$513:$M$522&lt;=AQ$3,1,0))*OFFSET('Gastos com Pessoal'!$H$512,1,MATCH(2&amp;$B49,'Gastos com Pessoal'!$I$532:$AJ$532&amp;'Gastos com Pessoal'!$I$512:$AJ$512,0),10,1)),0)
+_xlfn.IFNA(SUM((AQ$3&gt;='Gastos com Pessoal'!$E$513:$E$522)*(AQ$3&lt;='Gastos com Pessoal'!$F$513:$F$522)*(IF('Gastos com Pessoal'!$S$513:$S$522&lt;=AQ$3,1,0))*OFFSET('Gastos com Pessoal'!$H$512,1,MATCH(3&amp;$B49,'Gastos com Pessoal'!$I$532:$AJ$532&amp;'Gastos com Pessoal'!$I$512:$AJ$512,0),10,1)),0)
+_xlfn.IFNA(SUM((AQ$3&gt;='Gastos com Pessoal'!$E$513:$E$522)*(AQ$3&lt;='Gastos com Pessoal'!$F$513:$F$522)*(IF('Gastos com Pessoal'!$Y$513:$Y$522&lt;=AQ$3,1,0))*OFFSET('Gastos com Pessoal'!$H$512,1,MATCH(4&amp;$B49,'Gastos com Pessoal'!$I$532:$AJ$532&amp;'Gastos com Pessoal'!$I$512:$AJ$512,0),10,1)),0)
+_xlfn.IFNA(SUM((AQ$3&gt;='Gastos com Pessoal'!$E$513:$E$522)*(AQ$3&lt;='Gastos com Pessoal'!$F$513:$F$522)*(IF('Gastos com Pessoal'!$AE$513:$AE$522&lt;=AQ$3,1,0))*OFFSET('Gastos com Pessoal'!$H$512,1,MATCH(5&amp;$B49,'Gastos com Pessoal'!$I$532:$AJ$532&amp;'Gastos com Pessoal'!$I$512:$AJ$512,0),10,1)),0)</f>
        <v>23858.300000000003</v>
      </c>
      <c r="AR49" s="32">
        <f t="array" aca="1" ref="AR49" ca="1">_xlfn.IFNA(SUM((AR$3&gt;='Gastos com Pessoal'!$E$7:$E$506)*(AR$3&lt;='Gastos com Pessoal'!$F$7:$F$506)*OFFSET('Encargos e Benefícios'!$D$5,1,MATCH($B49,'Encargos e Benefícios'!$E$5:$AB$5,0),500,1)),0)
+_xlfn.IFNA(SUM((AR$3&gt;='Gastos com Pessoal'!$E$513:$E$522)*(AR$3&lt;='Gastos com Pessoal'!$F$513:$F$522)*OFFSET('Encargos e Benefícios'!$D$511,1,MATCH($B49,'Encargos e Benefícios'!$E$511:$AB$511,0),10,1)),0)
+_xlfn.IFNA(SUM((AR$3&gt;='Gastos com Pessoal'!$E$7:$E$506)*(AR$3&lt;='Gastos com Pessoal'!$F$7:$F$506)*(IF('Gastos com Pessoal'!$G$7:$G$506&lt;=AR$3,1,0))*OFFSET('Gastos com Pessoal'!$H$6,1,MATCH(1&amp;$B49,'Gastos com Pessoal'!$I$532:$AJ$532&amp;'Gastos com Pessoal'!$I$6:$AJ$6,0),500,1)),0)
+_xlfn.IFNA(SUM((AR$3&gt;='Gastos com Pessoal'!$E$7:$E$506)*(AR$3&lt;='Gastos com Pessoal'!$F$7:$F$506)*(IF('Gastos com Pessoal'!$M$7:$M$506&lt;=AR$3,1,0))*OFFSET('Gastos com Pessoal'!$H$6,1,MATCH(2&amp;$B49,'Gastos com Pessoal'!$I$532:$AJ$532&amp;'Gastos com Pessoal'!$I$6:$AJ$6,0),500,1)),0)
+_xlfn.IFNA(SUM((AR$3&gt;='Gastos com Pessoal'!$E$7:$E$506)*(AR$3&lt;='Gastos com Pessoal'!$F$7:$F$506)*(IF('Gastos com Pessoal'!$S$7:$S$506&lt;=AR$3,1,0))*OFFSET('Gastos com Pessoal'!$H$6,1,MATCH(3&amp;$B49,'Gastos com Pessoal'!$I$532:$AJ$532&amp;'Gastos com Pessoal'!$I$6:$AJ$6,0),500,1)),0)
+_xlfn.IFNA(SUM((AR$3&gt;='Gastos com Pessoal'!$E$7:$E$506)*(AR$3&lt;='Gastos com Pessoal'!$F$7:$F$506)*(IF('Gastos com Pessoal'!$Y$7:$Y$506&lt;=AR$3,1,0))*OFFSET('Gastos com Pessoal'!$H$6,1,MATCH(4&amp;$B49,'Gastos com Pessoal'!$I$532:$AJ$532&amp;'Gastos com Pessoal'!$I$6:$AJ$6,0),500,1)),0)
+_xlfn.IFNA(SUM((AR$3&gt;='Gastos com Pessoal'!$E$7:$E$506)*(AR$3&lt;='Gastos com Pessoal'!$F$7:$F$506)*(IF('Gastos com Pessoal'!$AE$7:$AE$506&lt;=AR$3,1,0))*OFFSET('Gastos com Pessoal'!$H$6,1,MATCH(5&amp;$B49,'Gastos com Pessoal'!$I$532:$AJ$532&amp;'Gastos com Pessoal'!$I$6:$AJ$6,0),500,1)),0)
+_xlfn.IFNA(SUM((AR$3&gt;='Gastos com Pessoal'!$E$513:$E$522)*(AR$3&lt;='Gastos com Pessoal'!$F$513:$F$522)*(IF('Gastos com Pessoal'!$G$513:$G$522&lt;=AR$3,1,0))*OFFSET('Gastos com Pessoal'!$H$512,1,MATCH(1&amp;$B49,'Gastos com Pessoal'!$I$532:$AJ$532&amp;'Gastos com Pessoal'!$I$512:$AJ$512,0),10,1)),0)
+_xlfn.IFNA(SUM((AR$3&gt;='Gastos com Pessoal'!$E$513:$E$522)*(AR$3&lt;='Gastos com Pessoal'!$F$513:$F$522)*(IF('Gastos com Pessoal'!$M$513:$M$522&lt;=AR$3,1,0))*OFFSET('Gastos com Pessoal'!$H$512,1,MATCH(2&amp;$B49,'Gastos com Pessoal'!$I$532:$AJ$532&amp;'Gastos com Pessoal'!$I$512:$AJ$512,0),10,1)),0)
+_xlfn.IFNA(SUM((AR$3&gt;='Gastos com Pessoal'!$E$513:$E$522)*(AR$3&lt;='Gastos com Pessoal'!$F$513:$F$522)*(IF('Gastos com Pessoal'!$S$513:$S$522&lt;=AR$3,1,0))*OFFSET('Gastos com Pessoal'!$H$512,1,MATCH(3&amp;$B49,'Gastos com Pessoal'!$I$532:$AJ$532&amp;'Gastos com Pessoal'!$I$512:$AJ$512,0),10,1)),0)
+_xlfn.IFNA(SUM((AR$3&gt;='Gastos com Pessoal'!$E$513:$E$522)*(AR$3&lt;='Gastos com Pessoal'!$F$513:$F$522)*(IF('Gastos com Pessoal'!$Y$513:$Y$522&lt;=AR$3,1,0))*OFFSET('Gastos com Pessoal'!$H$512,1,MATCH(4&amp;$B49,'Gastos com Pessoal'!$I$532:$AJ$532&amp;'Gastos com Pessoal'!$I$512:$AJ$512,0),10,1)),0)
+_xlfn.IFNA(SUM((AR$3&gt;='Gastos com Pessoal'!$E$513:$E$522)*(AR$3&lt;='Gastos com Pessoal'!$F$513:$F$522)*(IF('Gastos com Pessoal'!$AE$513:$AE$522&lt;=AR$3,1,0))*OFFSET('Gastos com Pessoal'!$H$512,1,MATCH(5&amp;$B49,'Gastos com Pessoal'!$I$532:$AJ$532&amp;'Gastos com Pessoal'!$I$512:$AJ$512,0),10,1)),0)</f>
        <v>23858.300000000003</v>
      </c>
      <c r="AS49" s="32">
        <f t="array" aca="1" ref="AS49" ca="1">_xlfn.IFNA(SUM((AS$3&gt;='Gastos com Pessoal'!$E$7:$E$506)*(AS$3&lt;='Gastos com Pessoal'!$F$7:$F$506)*OFFSET('Encargos e Benefícios'!$D$5,1,MATCH($B49,'Encargos e Benefícios'!$E$5:$AB$5,0),500,1)),0)
+_xlfn.IFNA(SUM((AS$3&gt;='Gastos com Pessoal'!$E$513:$E$522)*(AS$3&lt;='Gastos com Pessoal'!$F$513:$F$522)*OFFSET('Encargos e Benefícios'!$D$511,1,MATCH($B49,'Encargos e Benefícios'!$E$511:$AB$511,0),10,1)),0)
+_xlfn.IFNA(SUM((AS$3&gt;='Gastos com Pessoal'!$E$7:$E$506)*(AS$3&lt;='Gastos com Pessoal'!$F$7:$F$506)*(IF('Gastos com Pessoal'!$G$7:$G$506&lt;=AS$3,1,0))*OFFSET('Gastos com Pessoal'!$H$6,1,MATCH(1&amp;$B49,'Gastos com Pessoal'!$I$532:$AJ$532&amp;'Gastos com Pessoal'!$I$6:$AJ$6,0),500,1)),0)
+_xlfn.IFNA(SUM((AS$3&gt;='Gastos com Pessoal'!$E$7:$E$506)*(AS$3&lt;='Gastos com Pessoal'!$F$7:$F$506)*(IF('Gastos com Pessoal'!$M$7:$M$506&lt;=AS$3,1,0))*OFFSET('Gastos com Pessoal'!$H$6,1,MATCH(2&amp;$B49,'Gastos com Pessoal'!$I$532:$AJ$532&amp;'Gastos com Pessoal'!$I$6:$AJ$6,0),500,1)),0)
+_xlfn.IFNA(SUM((AS$3&gt;='Gastos com Pessoal'!$E$7:$E$506)*(AS$3&lt;='Gastos com Pessoal'!$F$7:$F$506)*(IF('Gastos com Pessoal'!$S$7:$S$506&lt;=AS$3,1,0))*OFFSET('Gastos com Pessoal'!$H$6,1,MATCH(3&amp;$B49,'Gastos com Pessoal'!$I$532:$AJ$532&amp;'Gastos com Pessoal'!$I$6:$AJ$6,0),500,1)),0)
+_xlfn.IFNA(SUM((AS$3&gt;='Gastos com Pessoal'!$E$7:$E$506)*(AS$3&lt;='Gastos com Pessoal'!$F$7:$F$506)*(IF('Gastos com Pessoal'!$Y$7:$Y$506&lt;=AS$3,1,0))*OFFSET('Gastos com Pessoal'!$H$6,1,MATCH(4&amp;$B49,'Gastos com Pessoal'!$I$532:$AJ$532&amp;'Gastos com Pessoal'!$I$6:$AJ$6,0),500,1)),0)
+_xlfn.IFNA(SUM((AS$3&gt;='Gastos com Pessoal'!$E$7:$E$506)*(AS$3&lt;='Gastos com Pessoal'!$F$7:$F$506)*(IF('Gastos com Pessoal'!$AE$7:$AE$506&lt;=AS$3,1,0))*OFFSET('Gastos com Pessoal'!$H$6,1,MATCH(5&amp;$B49,'Gastos com Pessoal'!$I$532:$AJ$532&amp;'Gastos com Pessoal'!$I$6:$AJ$6,0),500,1)),0)
+_xlfn.IFNA(SUM((AS$3&gt;='Gastos com Pessoal'!$E$513:$E$522)*(AS$3&lt;='Gastos com Pessoal'!$F$513:$F$522)*(IF('Gastos com Pessoal'!$G$513:$G$522&lt;=AS$3,1,0))*OFFSET('Gastos com Pessoal'!$H$512,1,MATCH(1&amp;$B49,'Gastos com Pessoal'!$I$532:$AJ$532&amp;'Gastos com Pessoal'!$I$512:$AJ$512,0),10,1)),0)
+_xlfn.IFNA(SUM((AS$3&gt;='Gastos com Pessoal'!$E$513:$E$522)*(AS$3&lt;='Gastos com Pessoal'!$F$513:$F$522)*(IF('Gastos com Pessoal'!$M$513:$M$522&lt;=AS$3,1,0))*OFFSET('Gastos com Pessoal'!$H$512,1,MATCH(2&amp;$B49,'Gastos com Pessoal'!$I$532:$AJ$532&amp;'Gastos com Pessoal'!$I$512:$AJ$512,0),10,1)),0)
+_xlfn.IFNA(SUM((AS$3&gt;='Gastos com Pessoal'!$E$513:$E$522)*(AS$3&lt;='Gastos com Pessoal'!$F$513:$F$522)*(IF('Gastos com Pessoal'!$S$513:$S$522&lt;=AS$3,1,0))*OFFSET('Gastos com Pessoal'!$H$512,1,MATCH(3&amp;$B49,'Gastos com Pessoal'!$I$532:$AJ$532&amp;'Gastos com Pessoal'!$I$512:$AJ$512,0),10,1)),0)
+_xlfn.IFNA(SUM((AS$3&gt;='Gastos com Pessoal'!$E$513:$E$522)*(AS$3&lt;='Gastos com Pessoal'!$F$513:$F$522)*(IF('Gastos com Pessoal'!$Y$513:$Y$522&lt;=AS$3,1,0))*OFFSET('Gastos com Pessoal'!$H$512,1,MATCH(4&amp;$B49,'Gastos com Pessoal'!$I$532:$AJ$532&amp;'Gastos com Pessoal'!$I$512:$AJ$512,0),10,1)),0)
+_xlfn.IFNA(SUM((AS$3&gt;='Gastos com Pessoal'!$E$513:$E$522)*(AS$3&lt;='Gastos com Pessoal'!$F$513:$F$522)*(IF('Gastos com Pessoal'!$AE$513:$AE$522&lt;=AS$3,1,0))*OFFSET('Gastos com Pessoal'!$H$512,1,MATCH(5&amp;$B49,'Gastos com Pessoal'!$I$532:$AJ$532&amp;'Gastos com Pessoal'!$I$512:$AJ$512,0),10,1)),0)</f>
        <v>23858.300000000003</v>
      </c>
      <c r="AT49" s="32">
        <f t="array" aca="1" ref="AT49" ca="1">_xlfn.IFNA(SUM((AT$3&gt;='Gastos com Pessoal'!$E$7:$E$506)*(AT$3&lt;='Gastos com Pessoal'!$F$7:$F$506)*OFFSET('Encargos e Benefícios'!$D$5,1,MATCH($B49,'Encargos e Benefícios'!$E$5:$AB$5,0),500,1)),0)
+_xlfn.IFNA(SUM((AT$3&gt;='Gastos com Pessoal'!$E$513:$E$522)*(AT$3&lt;='Gastos com Pessoal'!$F$513:$F$522)*OFFSET('Encargos e Benefícios'!$D$511,1,MATCH($B49,'Encargos e Benefícios'!$E$511:$AB$511,0),10,1)),0)
+_xlfn.IFNA(SUM((AT$3&gt;='Gastos com Pessoal'!$E$7:$E$506)*(AT$3&lt;='Gastos com Pessoal'!$F$7:$F$506)*(IF('Gastos com Pessoal'!$G$7:$G$506&lt;=AT$3,1,0))*OFFSET('Gastos com Pessoal'!$H$6,1,MATCH(1&amp;$B49,'Gastos com Pessoal'!$I$532:$AJ$532&amp;'Gastos com Pessoal'!$I$6:$AJ$6,0),500,1)),0)
+_xlfn.IFNA(SUM((AT$3&gt;='Gastos com Pessoal'!$E$7:$E$506)*(AT$3&lt;='Gastos com Pessoal'!$F$7:$F$506)*(IF('Gastos com Pessoal'!$M$7:$M$506&lt;=AT$3,1,0))*OFFSET('Gastos com Pessoal'!$H$6,1,MATCH(2&amp;$B49,'Gastos com Pessoal'!$I$532:$AJ$532&amp;'Gastos com Pessoal'!$I$6:$AJ$6,0),500,1)),0)
+_xlfn.IFNA(SUM((AT$3&gt;='Gastos com Pessoal'!$E$7:$E$506)*(AT$3&lt;='Gastos com Pessoal'!$F$7:$F$506)*(IF('Gastos com Pessoal'!$S$7:$S$506&lt;=AT$3,1,0))*OFFSET('Gastos com Pessoal'!$H$6,1,MATCH(3&amp;$B49,'Gastos com Pessoal'!$I$532:$AJ$532&amp;'Gastos com Pessoal'!$I$6:$AJ$6,0),500,1)),0)
+_xlfn.IFNA(SUM((AT$3&gt;='Gastos com Pessoal'!$E$7:$E$506)*(AT$3&lt;='Gastos com Pessoal'!$F$7:$F$506)*(IF('Gastos com Pessoal'!$Y$7:$Y$506&lt;=AT$3,1,0))*OFFSET('Gastos com Pessoal'!$H$6,1,MATCH(4&amp;$B49,'Gastos com Pessoal'!$I$532:$AJ$532&amp;'Gastos com Pessoal'!$I$6:$AJ$6,0),500,1)),0)
+_xlfn.IFNA(SUM((AT$3&gt;='Gastos com Pessoal'!$E$7:$E$506)*(AT$3&lt;='Gastos com Pessoal'!$F$7:$F$506)*(IF('Gastos com Pessoal'!$AE$7:$AE$506&lt;=AT$3,1,0))*OFFSET('Gastos com Pessoal'!$H$6,1,MATCH(5&amp;$B49,'Gastos com Pessoal'!$I$532:$AJ$532&amp;'Gastos com Pessoal'!$I$6:$AJ$6,0),500,1)),0)
+_xlfn.IFNA(SUM((AT$3&gt;='Gastos com Pessoal'!$E$513:$E$522)*(AT$3&lt;='Gastos com Pessoal'!$F$513:$F$522)*(IF('Gastos com Pessoal'!$G$513:$G$522&lt;=AT$3,1,0))*OFFSET('Gastos com Pessoal'!$H$512,1,MATCH(1&amp;$B49,'Gastos com Pessoal'!$I$532:$AJ$532&amp;'Gastos com Pessoal'!$I$512:$AJ$512,0),10,1)),0)
+_xlfn.IFNA(SUM((AT$3&gt;='Gastos com Pessoal'!$E$513:$E$522)*(AT$3&lt;='Gastos com Pessoal'!$F$513:$F$522)*(IF('Gastos com Pessoal'!$M$513:$M$522&lt;=AT$3,1,0))*OFFSET('Gastos com Pessoal'!$H$512,1,MATCH(2&amp;$B49,'Gastos com Pessoal'!$I$532:$AJ$532&amp;'Gastos com Pessoal'!$I$512:$AJ$512,0),10,1)),0)
+_xlfn.IFNA(SUM((AT$3&gt;='Gastos com Pessoal'!$E$513:$E$522)*(AT$3&lt;='Gastos com Pessoal'!$F$513:$F$522)*(IF('Gastos com Pessoal'!$S$513:$S$522&lt;=AT$3,1,0))*OFFSET('Gastos com Pessoal'!$H$512,1,MATCH(3&amp;$B49,'Gastos com Pessoal'!$I$532:$AJ$532&amp;'Gastos com Pessoal'!$I$512:$AJ$512,0),10,1)),0)
+_xlfn.IFNA(SUM((AT$3&gt;='Gastos com Pessoal'!$E$513:$E$522)*(AT$3&lt;='Gastos com Pessoal'!$F$513:$F$522)*(IF('Gastos com Pessoal'!$Y$513:$Y$522&lt;=AT$3,1,0))*OFFSET('Gastos com Pessoal'!$H$512,1,MATCH(4&amp;$B49,'Gastos com Pessoal'!$I$532:$AJ$532&amp;'Gastos com Pessoal'!$I$512:$AJ$512,0),10,1)),0)
+_xlfn.IFNA(SUM((AT$3&gt;='Gastos com Pessoal'!$E$513:$E$522)*(AT$3&lt;='Gastos com Pessoal'!$F$513:$F$522)*(IF('Gastos com Pessoal'!$AE$513:$AE$522&lt;=AT$3,1,0))*OFFSET('Gastos com Pessoal'!$H$512,1,MATCH(5&amp;$B49,'Gastos com Pessoal'!$I$532:$AJ$532&amp;'Gastos com Pessoal'!$I$512:$AJ$512,0),10,1)),0)</f>
        <v>23858.300000000003</v>
      </c>
      <c r="AU49" s="32">
        <f t="array" aca="1" ref="AU49" ca="1">_xlfn.IFNA(SUM((AU$3&gt;='Gastos com Pessoal'!$E$7:$E$506)*(AU$3&lt;='Gastos com Pessoal'!$F$7:$F$506)*OFFSET('Encargos e Benefícios'!$D$5,1,MATCH($B49,'Encargos e Benefícios'!$E$5:$AB$5,0),500,1)),0)
+_xlfn.IFNA(SUM((AU$3&gt;='Gastos com Pessoal'!$E$513:$E$522)*(AU$3&lt;='Gastos com Pessoal'!$F$513:$F$522)*OFFSET('Encargos e Benefícios'!$D$511,1,MATCH($B49,'Encargos e Benefícios'!$E$511:$AB$511,0),10,1)),0)
+_xlfn.IFNA(SUM((AU$3&gt;='Gastos com Pessoal'!$E$7:$E$506)*(AU$3&lt;='Gastos com Pessoal'!$F$7:$F$506)*(IF('Gastos com Pessoal'!$G$7:$G$506&lt;=AU$3,1,0))*OFFSET('Gastos com Pessoal'!$H$6,1,MATCH(1&amp;$B49,'Gastos com Pessoal'!$I$532:$AJ$532&amp;'Gastos com Pessoal'!$I$6:$AJ$6,0),500,1)),0)
+_xlfn.IFNA(SUM((AU$3&gt;='Gastos com Pessoal'!$E$7:$E$506)*(AU$3&lt;='Gastos com Pessoal'!$F$7:$F$506)*(IF('Gastos com Pessoal'!$M$7:$M$506&lt;=AU$3,1,0))*OFFSET('Gastos com Pessoal'!$H$6,1,MATCH(2&amp;$B49,'Gastos com Pessoal'!$I$532:$AJ$532&amp;'Gastos com Pessoal'!$I$6:$AJ$6,0),500,1)),0)
+_xlfn.IFNA(SUM((AU$3&gt;='Gastos com Pessoal'!$E$7:$E$506)*(AU$3&lt;='Gastos com Pessoal'!$F$7:$F$506)*(IF('Gastos com Pessoal'!$S$7:$S$506&lt;=AU$3,1,0))*OFFSET('Gastos com Pessoal'!$H$6,1,MATCH(3&amp;$B49,'Gastos com Pessoal'!$I$532:$AJ$532&amp;'Gastos com Pessoal'!$I$6:$AJ$6,0),500,1)),0)
+_xlfn.IFNA(SUM((AU$3&gt;='Gastos com Pessoal'!$E$7:$E$506)*(AU$3&lt;='Gastos com Pessoal'!$F$7:$F$506)*(IF('Gastos com Pessoal'!$Y$7:$Y$506&lt;=AU$3,1,0))*OFFSET('Gastos com Pessoal'!$H$6,1,MATCH(4&amp;$B49,'Gastos com Pessoal'!$I$532:$AJ$532&amp;'Gastos com Pessoal'!$I$6:$AJ$6,0),500,1)),0)
+_xlfn.IFNA(SUM((AU$3&gt;='Gastos com Pessoal'!$E$7:$E$506)*(AU$3&lt;='Gastos com Pessoal'!$F$7:$F$506)*(IF('Gastos com Pessoal'!$AE$7:$AE$506&lt;=AU$3,1,0))*OFFSET('Gastos com Pessoal'!$H$6,1,MATCH(5&amp;$B49,'Gastos com Pessoal'!$I$532:$AJ$532&amp;'Gastos com Pessoal'!$I$6:$AJ$6,0),500,1)),0)
+_xlfn.IFNA(SUM((AU$3&gt;='Gastos com Pessoal'!$E$513:$E$522)*(AU$3&lt;='Gastos com Pessoal'!$F$513:$F$522)*(IF('Gastos com Pessoal'!$G$513:$G$522&lt;=AU$3,1,0))*OFFSET('Gastos com Pessoal'!$H$512,1,MATCH(1&amp;$B49,'Gastos com Pessoal'!$I$532:$AJ$532&amp;'Gastos com Pessoal'!$I$512:$AJ$512,0),10,1)),0)
+_xlfn.IFNA(SUM((AU$3&gt;='Gastos com Pessoal'!$E$513:$E$522)*(AU$3&lt;='Gastos com Pessoal'!$F$513:$F$522)*(IF('Gastos com Pessoal'!$M$513:$M$522&lt;=AU$3,1,0))*OFFSET('Gastos com Pessoal'!$H$512,1,MATCH(2&amp;$B49,'Gastos com Pessoal'!$I$532:$AJ$532&amp;'Gastos com Pessoal'!$I$512:$AJ$512,0),10,1)),0)
+_xlfn.IFNA(SUM((AU$3&gt;='Gastos com Pessoal'!$E$513:$E$522)*(AU$3&lt;='Gastos com Pessoal'!$F$513:$F$522)*(IF('Gastos com Pessoal'!$S$513:$S$522&lt;=AU$3,1,0))*OFFSET('Gastos com Pessoal'!$H$512,1,MATCH(3&amp;$B49,'Gastos com Pessoal'!$I$532:$AJ$532&amp;'Gastos com Pessoal'!$I$512:$AJ$512,0),10,1)),0)
+_xlfn.IFNA(SUM((AU$3&gt;='Gastos com Pessoal'!$E$513:$E$522)*(AU$3&lt;='Gastos com Pessoal'!$F$513:$F$522)*(IF('Gastos com Pessoal'!$Y$513:$Y$522&lt;=AU$3,1,0))*OFFSET('Gastos com Pessoal'!$H$512,1,MATCH(4&amp;$B49,'Gastos com Pessoal'!$I$532:$AJ$532&amp;'Gastos com Pessoal'!$I$512:$AJ$512,0),10,1)),0)
+_xlfn.IFNA(SUM((AU$3&gt;='Gastos com Pessoal'!$E$513:$E$522)*(AU$3&lt;='Gastos com Pessoal'!$F$513:$F$522)*(IF('Gastos com Pessoal'!$AE$513:$AE$522&lt;=AU$3,1,0))*OFFSET('Gastos com Pessoal'!$H$512,1,MATCH(5&amp;$B49,'Gastos com Pessoal'!$I$532:$AJ$532&amp;'Gastos com Pessoal'!$I$512:$AJ$512,0),10,1)),0)</f>
        <v>23858.300000000003</v>
      </c>
      <c r="AV49" s="32">
        <f t="array" aca="1" ref="AV49" ca="1">_xlfn.IFNA(SUM((AV$3&gt;='Gastos com Pessoal'!$E$7:$E$506)*(AV$3&lt;='Gastos com Pessoal'!$F$7:$F$506)*OFFSET('Encargos e Benefícios'!$D$5,1,MATCH($B49,'Encargos e Benefícios'!$E$5:$AB$5,0),500,1)),0)
+_xlfn.IFNA(SUM((AV$3&gt;='Gastos com Pessoal'!$E$513:$E$522)*(AV$3&lt;='Gastos com Pessoal'!$F$513:$F$522)*OFFSET('Encargos e Benefícios'!$D$511,1,MATCH($B49,'Encargos e Benefícios'!$E$511:$AB$511,0),10,1)),0)
+_xlfn.IFNA(SUM((AV$3&gt;='Gastos com Pessoal'!$E$7:$E$506)*(AV$3&lt;='Gastos com Pessoal'!$F$7:$F$506)*(IF('Gastos com Pessoal'!$G$7:$G$506&lt;=AV$3,1,0))*OFFSET('Gastos com Pessoal'!$H$6,1,MATCH(1&amp;$B49,'Gastos com Pessoal'!$I$532:$AJ$532&amp;'Gastos com Pessoal'!$I$6:$AJ$6,0),500,1)),0)
+_xlfn.IFNA(SUM((AV$3&gt;='Gastos com Pessoal'!$E$7:$E$506)*(AV$3&lt;='Gastos com Pessoal'!$F$7:$F$506)*(IF('Gastos com Pessoal'!$M$7:$M$506&lt;=AV$3,1,0))*OFFSET('Gastos com Pessoal'!$H$6,1,MATCH(2&amp;$B49,'Gastos com Pessoal'!$I$532:$AJ$532&amp;'Gastos com Pessoal'!$I$6:$AJ$6,0),500,1)),0)
+_xlfn.IFNA(SUM((AV$3&gt;='Gastos com Pessoal'!$E$7:$E$506)*(AV$3&lt;='Gastos com Pessoal'!$F$7:$F$506)*(IF('Gastos com Pessoal'!$S$7:$S$506&lt;=AV$3,1,0))*OFFSET('Gastos com Pessoal'!$H$6,1,MATCH(3&amp;$B49,'Gastos com Pessoal'!$I$532:$AJ$532&amp;'Gastos com Pessoal'!$I$6:$AJ$6,0),500,1)),0)
+_xlfn.IFNA(SUM((AV$3&gt;='Gastos com Pessoal'!$E$7:$E$506)*(AV$3&lt;='Gastos com Pessoal'!$F$7:$F$506)*(IF('Gastos com Pessoal'!$Y$7:$Y$506&lt;=AV$3,1,0))*OFFSET('Gastos com Pessoal'!$H$6,1,MATCH(4&amp;$B49,'Gastos com Pessoal'!$I$532:$AJ$532&amp;'Gastos com Pessoal'!$I$6:$AJ$6,0),500,1)),0)
+_xlfn.IFNA(SUM((AV$3&gt;='Gastos com Pessoal'!$E$7:$E$506)*(AV$3&lt;='Gastos com Pessoal'!$F$7:$F$506)*(IF('Gastos com Pessoal'!$AE$7:$AE$506&lt;=AV$3,1,0))*OFFSET('Gastos com Pessoal'!$H$6,1,MATCH(5&amp;$B49,'Gastos com Pessoal'!$I$532:$AJ$532&amp;'Gastos com Pessoal'!$I$6:$AJ$6,0),500,1)),0)
+_xlfn.IFNA(SUM((AV$3&gt;='Gastos com Pessoal'!$E$513:$E$522)*(AV$3&lt;='Gastos com Pessoal'!$F$513:$F$522)*(IF('Gastos com Pessoal'!$G$513:$G$522&lt;=AV$3,1,0))*OFFSET('Gastos com Pessoal'!$H$512,1,MATCH(1&amp;$B49,'Gastos com Pessoal'!$I$532:$AJ$532&amp;'Gastos com Pessoal'!$I$512:$AJ$512,0),10,1)),0)
+_xlfn.IFNA(SUM((AV$3&gt;='Gastos com Pessoal'!$E$513:$E$522)*(AV$3&lt;='Gastos com Pessoal'!$F$513:$F$522)*(IF('Gastos com Pessoal'!$M$513:$M$522&lt;=AV$3,1,0))*OFFSET('Gastos com Pessoal'!$H$512,1,MATCH(2&amp;$B49,'Gastos com Pessoal'!$I$532:$AJ$532&amp;'Gastos com Pessoal'!$I$512:$AJ$512,0),10,1)),0)
+_xlfn.IFNA(SUM((AV$3&gt;='Gastos com Pessoal'!$E$513:$E$522)*(AV$3&lt;='Gastos com Pessoal'!$F$513:$F$522)*(IF('Gastos com Pessoal'!$S$513:$S$522&lt;=AV$3,1,0))*OFFSET('Gastos com Pessoal'!$H$512,1,MATCH(3&amp;$B49,'Gastos com Pessoal'!$I$532:$AJ$532&amp;'Gastos com Pessoal'!$I$512:$AJ$512,0),10,1)),0)
+_xlfn.IFNA(SUM((AV$3&gt;='Gastos com Pessoal'!$E$513:$E$522)*(AV$3&lt;='Gastos com Pessoal'!$F$513:$F$522)*(IF('Gastos com Pessoal'!$Y$513:$Y$522&lt;=AV$3,1,0))*OFFSET('Gastos com Pessoal'!$H$512,1,MATCH(4&amp;$B49,'Gastos com Pessoal'!$I$532:$AJ$532&amp;'Gastos com Pessoal'!$I$512:$AJ$512,0),10,1)),0)
+_xlfn.IFNA(SUM((AV$3&gt;='Gastos com Pessoal'!$E$513:$E$522)*(AV$3&lt;='Gastos com Pessoal'!$F$513:$F$522)*(IF('Gastos com Pessoal'!$AE$513:$AE$522&lt;=AV$3,1,0))*OFFSET('Gastos com Pessoal'!$H$512,1,MATCH(5&amp;$B49,'Gastos com Pessoal'!$I$532:$AJ$532&amp;'Gastos com Pessoal'!$I$512:$AJ$512,0),10,1)),0)</f>
        <v>23858.300000000003</v>
      </c>
      <c r="AW49" s="32">
        <f t="array" aca="1" ref="AW49" ca="1">_xlfn.IFNA(SUM((AW$3&gt;='Gastos com Pessoal'!$E$7:$E$506)*(AW$3&lt;='Gastos com Pessoal'!$F$7:$F$506)*OFFSET('Encargos e Benefícios'!$D$5,1,MATCH($B49,'Encargos e Benefícios'!$E$5:$AB$5,0),500,1)),0)
+_xlfn.IFNA(SUM((AW$3&gt;='Gastos com Pessoal'!$E$513:$E$522)*(AW$3&lt;='Gastos com Pessoal'!$F$513:$F$522)*OFFSET('Encargos e Benefícios'!$D$511,1,MATCH($B49,'Encargos e Benefícios'!$E$511:$AB$511,0),10,1)),0)
+_xlfn.IFNA(SUM((AW$3&gt;='Gastos com Pessoal'!$E$7:$E$506)*(AW$3&lt;='Gastos com Pessoal'!$F$7:$F$506)*(IF('Gastos com Pessoal'!$G$7:$G$506&lt;=AW$3,1,0))*OFFSET('Gastos com Pessoal'!$H$6,1,MATCH(1&amp;$B49,'Gastos com Pessoal'!$I$532:$AJ$532&amp;'Gastos com Pessoal'!$I$6:$AJ$6,0),500,1)),0)
+_xlfn.IFNA(SUM((AW$3&gt;='Gastos com Pessoal'!$E$7:$E$506)*(AW$3&lt;='Gastos com Pessoal'!$F$7:$F$506)*(IF('Gastos com Pessoal'!$M$7:$M$506&lt;=AW$3,1,0))*OFFSET('Gastos com Pessoal'!$H$6,1,MATCH(2&amp;$B49,'Gastos com Pessoal'!$I$532:$AJ$532&amp;'Gastos com Pessoal'!$I$6:$AJ$6,0),500,1)),0)
+_xlfn.IFNA(SUM((AW$3&gt;='Gastos com Pessoal'!$E$7:$E$506)*(AW$3&lt;='Gastos com Pessoal'!$F$7:$F$506)*(IF('Gastos com Pessoal'!$S$7:$S$506&lt;=AW$3,1,0))*OFFSET('Gastos com Pessoal'!$H$6,1,MATCH(3&amp;$B49,'Gastos com Pessoal'!$I$532:$AJ$532&amp;'Gastos com Pessoal'!$I$6:$AJ$6,0),500,1)),0)
+_xlfn.IFNA(SUM((AW$3&gt;='Gastos com Pessoal'!$E$7:$E$506)*(AW$3&lt;='Gastos com Pessoal'!$F$7:$F$506)*(IF('Gastos com Pessoal'!$Y$7:$Y$506&lt;=AW$3,1,0))*OFFSET('Gastos com Pessoal'!$H$6,1,MATCH(4&amp;$B49,'Gastos com Pessoal'!$I$532:$AJ$532&amp;'Gastos com Pessoal'!$I$6:$AJ$6,0),500,1)),0)
+_xlfn.IFNA(SUM((AW$3&gt;='Gastos com Pessoal'!$E$7:$E$506)*(AW$3&lt;='Gastos com Pessoal'!$F$7:$F$506)*(IF('Gastos com Pessoal'!$AE$7:$AE$506&lt;=AW$3,1,0))*OFFSET('Gastos com Pessoal'!$H$6,1,MATCH(5&amp;$B49,'Gastos com Pessoal'!$I$532:$AJ$532&amp;'Gastos com Pessoal'!$I$6:$AJ$6,0),500,1)),0)
+_xlfn.IFNA(SUM((AW$3&gt;='Gastos com Pessoal'!$E$513:$E$522)*(AW$3&lt;='Gastos com Pessoal'!$F$513:$F$522)*(IF('Gastos com Pessoal'!$G$513:$G$522&lt;=AW$3,1,0))*OFFSET('Gastos com Pessoal'!$H$512,1,MATCH(1&amp;$B49,'Gastos com Pessoal'!$I$532:$AJ$532&amp;'Gastos com Pessoal'!$I$512:$AJ$512,0),10,1)),0)
+_xlfn.IFNA(SUM((AW$3&gt;='Gastos com Pessoal'!$E$513:$E$522)*(AW$3&lt;='Gastos com Pessoal'!$F$513:$F$522)*(IF('Gastos com Pessoal'!$M$513:$M$522&lt;=AW$3,1,0))*OFFSET('Gastos com Pessoal'!$H$512,1,MATCH(2&amp;$B49,'Gastos com Pessoal'!$I$532:$AJ$532&amp;'Gastos com Pessoal'!$I$512:$AJ$512,0),10,1)),0)
+_xlfn.IFNA(SUM((AW$3&gt;='Gastos com Pessoal'!$E$513:$E$522)*(AW$3&lt;='Gastos com Pessoal'!$F$513:$F$522)*(IF('Gastos com Pessoal'!$S$513:$S$522&lt;=AW$3,1,0))*OFFSET('Gastos com Pessoal'!$H$512,1,MATCH(3&amp;$B49,'Gastos com Pessoal'!$I$532:$AJ$532&amp;'Gastos com Pessoal'!$I$512:$AJ$512,0),10,1)),0)
+_xlfn.IFNA(SUM((AW$3&gt;='Gastos com Pessoal'!$E$513:$E$522)*(AW$3&lt;='Gastos com Pessoal'!$F$513:$F$522)*(IF('Gastos com Pessoal'!$Y$513:$Y$522&lt;=AW$3,1,0))*OFFSET('Gastos com Pessoal'!$H$512,1,MATCH(4&amp;$B49,'Gastos com Pessoal'!$I$532:$AJ$532&amp;'Gastos com Pessoal'!$I$512:$AJ$512,0),10,1)),0)
+_xlfn.IFNA(SUM((AW$3&gt;='Gastos com Pessoal'!$E$513:$E$522)*(AW$3&lt;='Gastos com Pessoal'!$F$513:$F$522)*(IF('Gastos com Pessoal'!$AE$513:$AE$522&lt;=AW$3,1,0))*OFFSET('Gastos com Pessoal'!$H$512,1,MATCH(5&amp;$B49,'Gastos com Pessoal'!$I$532:$AJ$532&amp;'Gastos com Pessoal'!$I$512:$AJ$512,0),10,1)),0)</f>
        <v>23858.300000000003</v>
      </c>
      <c r="AX49" s="32">
        <f t="array" aca="1" ref="AX49" ca="1">_xlfn.IFNA(SUM((AX$3&gt;='Gastos com Pessoal'!$E$7:$E$506)*(AX$3&lt;='Gastos com Pessoal'!$F$7:$F$506)*OFFSET('Encargos e Benefícios'!$D$5,1,MATCH($B49,'Encargos e Benefícios'!$E$5:$AB$5,0),500,1)),0)
+_xlfn.IFNA(SUM((AX$3&gt;='Gastos com Pessoal'!$E$513:$E$522)*(AX$3&lt;='Gastos com Pessoal'!$F$513:$F$522)*OFFSET('Encargos e Benefícios'!$D$511,1,MATCH($B49,'Encargos e Benefícios'!$E$511:$AB$511,0),10,1)),0)
+_xlfn.IFNA(SUM((AX$3&gt;='Gastos com Pessoal'!$E$7:$E$506)*(AX$3&lt;='Gastos com Pessoal'!$F$7:$F$506)*(IF('Gastos com Pessoal'!$G$7:$G$506&lt;=AX$3,1,0))*OFFSET('Gastos com Pessoal'!$H$6,1,MATCH(1&amp;$B49,'Gastos com Pessoal'!$I$532:$AJ$532&amp;'Gastos com Pessoal'!$I$6:$AJ$6,0),500,1)),0)
+_xlfn.IFNA(SUM((AX$3&gt;='Gastos com Pessoal'!$E$7:$E$506)*(AX$3&lt;='Gastos com Pessoal'!$F$7:$F$506)*(IF('Gastos com Pessoal'!$M$7:$M$506&lt;=AX$3,1,0))*OFFSET('Gastos com Pessoal'!$H$6,1,MATCH(2&amp;$B49,'Gastos com Pessoal'!$I$532:$AJ$532&amp;'Gastos com Pessoal'!$I$6:$AJ$6,0),500,1)),0)
+_xlfn.IFNA(SUM((AX$3&gt;='Gastos com Pessoal'!$E$7:$E$506)*(AX$3&lt;='Gastos com Pessoal'!$F$7:$F$506)*(IF('Gastos com Pessoal'!$S$7:$S$506&lt;=AX$3,1,0))*OFFSET('Gastos com Pessoal'!$H$6,1,MATCH(3&amp;$B49,'Gastos com Pessoal'!$I$532:$AJ$532&amp;'Gastos com Pessoal'!$I$6:$AJ$6,0),500,1)),0)
+_xlfn.IFNA(SUM((AX$3&gt;='Gastos com Pessoal'!$E$7:$E$506)*(AX$3&lt;='Gastos com Pessoal'!$F$7:$F$506)*(IF('Gastos com Pessoal'!$Y$7:$Y$506&lt;=AX$3,1,0))*OFFSET('Gastos com Pessoal'!$H$6,1,MATCH(4&amp;$B49,'Gastos com Pessoal'!$I$532:$AJ$532&amp;'Gastos com Pessoal'!$I$6:$AJ$6,0),500,1)),0)
+_xlfn.IFNA(SUM((AX$3&gt;='Gastos com Pessoal'!$E$7:$E$506)*(AX$3&lt;='Gastos com Pessoal'!$F$7:$F$506)*(IF('Gastos com Pessoal'!$AE$7:$AE$506&lt;=AX$3,1,0))*OFFSET('Gastos com Pessoal'!$H$6,1,MATCH(5&amp;$B49,'Gastos com Pessoal'!$I$532:$AJ$532&amp;'Gastos com Pessoal'!$I$6:$AJ$6,0),500,1)),0)
+_xlfn.IFNA(SUM((AX$3&gt;='Gastos com Pessoal'!$E$513:$E$522)*(AX$3&lt;='Gastos com Pessoal'!$F$513:$F$522)*(IF('Gastos com Pessoal'!$G$513:$G$522&lt;=AX$3,1,0))*OFFSET('Gastos com Pessoal'!$H$512,1,MATCH(1&amp;$B49,'Gastos com Pessoal'!$I$532:$AJ$532&amp;'Gastos com Pessoal'!$I$512:$AJ$512,0),10,1)),0)
+_xlfn.IFNA(SUM((AX$3&gt;='Gastos com Pessoal'!$E$513:$E$522)*(AX$3&lt;='Gastos com Pessoal'!$F$513:$F$522)*(IF('Gastos com Pessoal'!$M$513:$M$522&lt;=AX$3,1,0))*OFFSET('Gastos com Pessoal'!$H$512,1,MATCH(2&amp;$B49,'Gastos com Pessoal'!$I$532:$AJ$532&amp;'Gastos com Pessoal'!$I$512:$AJ$512,0),10,1)),0)
+_xlfn.IFNA(SUM((AX$3&gt;='Gastos com Pessoal'!$E$513:$E$522)*(AX$3&lt;='Gastos com Pessoal'!$F$513:$F$522)*(IF('Gastos com Pessoal'!$S$513:$S$522&lt;=AX$3,1,0))*OFFSET('Gastos com Pessoal'!$H$512,1,MATCH(3&amp;$B49,'Gastos com Pessoal'!$I$532:$AJ$532&amp;'Gastos com Pessoal'!$I$512:$AJ$512,0),10,1)),0)
+_xlfn.IFNA(SUM((AX$3&gt;='Gastos com Pessoal'!$E$513:$E$522)*(AX$3&lt;='Gastos com Pessoal'!$F$513:$F$522)*(IF('Gastos com Pessoal'!$Y$513:$Y$522&lt;=AX$3,1,0))*OFFSET('Gastos com Pessoal'!$H$512,1,MATCH(4&amp;$B49,'Gastos com Pessoal'!$I$532:$AJ$532&amp;'Gastos com Pessoal'!$I$512:$AJ$512,0),10,1)),0)
+_xlfn.IFNA(SUM((AX$3&gt;='Gastos com Pessoal'!$E$513:$E$522)*(AX$3&lt;='Gastos com Pessoal'!$F$513:$F$522)*(IF('Gastos com Pessoal'!$AE$513:$AE$522&lt;=AX$3,1,0))*OFFSET('Gastos com Pessoal'!$H$512,1,MATCH(5&amp;$B49,'Gastos com Pessoal'!$I$532:$AJ$532&amp;'Gastos com Pessoal'!$I$512:$AJ$512,0),10,1)),0)</f>
        <v>25287.200000000004</v>
      </c>
      <c r="AY49" s="32">
        <f t="array" aca="1" ref="AY49" ca="1">_xlfn.IFNA(SUM((AY$3&gt;='Gastos com Pessoal'!$E$7:$E$506)*(AY$3&lt;='Gastos com Pessoal'!$F$7:$F$506)*OFFSET('Encargos e Benefícios'!$D$5,1,MATCH($B49,'Encargos e Benefícios'!$E$5:$AB$5,0),500,1)),0)
+_xlfn.IFNA(SUM((AY$3&gt;='Gastos com Pessoal'!$E$513:$E$522)*(AY$3&lt;='Gastos com Pessoal'!$F$513:$F$522)*OFFSET('Encargos e Benefícios'!$D$511,1,MATCH($B49,'Encargos e Benefícios'!$E$511:$AB$511,0),10,1)),0)
+_xlfn.IFNA(SUM((AY$3&gt;='Gastos com Pessoal'!$E$7:$E$506)*(AY$3&lt;='Gastos com Pessoal'!$F$7:$F$506)*(IF('Gastos com Pessoal'!$G$7:$G$506&lt;=AY$3,1,0))*OFFSET('Gastos com Pessoal'!$H$6,1,MATCH(1&amp;$B49,'Gastos com Pessoal'!$I$532:$AJ$532&amp;'Gastos com Pessoal'!$I$6:$AJ$6,0),500,1)),0)
+_xlfn.IFNA(SUM((AY$3&gt;='Gastos com Pessoal'!$E$7:$E$506)*(AY$3&lt;='Gastos com Pessoal'!$F$7:$F$506)*(IF('Gastos com Pessoal'!$M$7:$M$506&lt;=AY$3,1,0))*OFFSET('Gastos com Pessoal'!$H$6,1,MATCH(2&amp;$B49,'Gastos com Pessoal'!$I$532:$AJ$532&amp;'Gastos com Pessoal'!$I$6:$AJ$6,0),500,1)),0)
+_xlfn.IFNA(SUM((AY$3&gt;='Gastos com Pessoal'!$E$7:$E$506)*(AY$3&lt;='Gastos com Pessoal'!$F$7:$F$506)*(IF('Gastos com Pessoal'!$S$7:$S$506&lt;=AY$3,1,0))*OFFSET('Gastos com Pessoal'!$H$6,1,MATCH(3&amp;$B49,'Gastos com Pessoal'!$I$532:$AJ$532&amp;'Gastos com Pessoal'!$I$6:$AJ$6,0),500,1)),0)
+_xlfn.IFNA(SUM((AY$3&gt;='Gastos com Pessoal'!$E$7:$E$506)*(AY$3&lt;='Gastos com Pessoal'!$F$7:$F$506)*(IF('Gastos com Pessoal'!$Y$7:$Y$506&lt;=AY$3,1,0))*OFFSET('Gastos com Pessoal'!$H$6,1,MATCH(4&amp;$B49,'Gastos com Pessoal'!$I$532:$AJ$532&amp;'Gastos com Pessoal'!$I$6:$AJ$6,0),500,1)),0)
+_xlfn.IFNA(SUM((AY$3&gt;='Gastos com Pessoal'!$E$7:$E$506)*(AY$3&lt;='Gastos com Pessoal'!$F$7:$F$506)*(IF('Gastos com Pessoal'!$AE$7:$AE$506&lt;=AY$3,1,0))*OFFSET('Gastos com Pessoal'!$H$6,1,MATCH(5&amp;$B49,'Gastos com Pessoal'!$I$532:$AJ$532&amp;'Gastos com Pessoal'!$I$6:$AJ$6,0),500,1)),0)
+_xlfn.IFNA(SUM((AY$3&gt;='Gastos com Pessoal'!$E$513:$E$522)*(AY$3&lt;='Gastos com Pessoal'!$F$513:$F$522)*(IF('Gastos com Pessoal'!$G$513:$G$522&lt;=AY$3,1,0))*OFFSET('Gastos com Pessoal'!$H$512,1,MATCH(1&amp;$B49,'Gastos com Pessoal'!$I$532:$AJ$532&amp;'Gastos com Pessoal'!$I$512:$AJ$512,0),10,1)),0)
+_xlfn.IFNA(SUM((AY$3&gt;='Gastos com Pessoal'!$E$513:$E$522)*(AY$3&lt;='Gastos com Pessoal'!$F$513:$F$522)*(IF('Gastos com Pessoal'!$M$513:$M$522&lt;=AY$3,1,0))*OFFSET('Gastos com Pessoal'!$H$512,1,MATCH(2&amp;$B49,'Gastos com Pessoal'!$I$532:$AJ$532&amp;'Gastos com Pessoal'!$I$512:$AJ$512,0),10,1)),0)
+_xlfn.IFNA(SUM((AY$3&gt;='Gastos com Pessoal'!$E$513:$E$522)*(AY$3&lt;='Gastos com Pessoal'!$F$513:$F$522)*(IF('Gastos com Pessoal'!$S$513:$S$522&lt;=AY$3,1,0))*OFFSET('Gastos com Pessoal'!$H$512,1,MATCH(3&amp;$B49,'Gastos com Pessoal'!$I$532:$AJ$532&amp;'Gastos com Pessoal'!$I$512:$AJ$512,0),10,1)),0)
+_xlfn.IFNA(SUM((AY$3&gt;='Gastos com Pessoal'!$E$513:$E$522)*(AY$3&lt;='Gastos com Pessoal'!$F$513:$F$522)*(IF('Gastos com Pessoal'!$Y$513:$Y$522&lt;=AY$3,1,0))*OFFSET('Gastos com Pessoal'!$H$512,1,MATCH(4&amp;$B49,'Gastos com Pessoal'!$I$532:$AJ$532&amp;'Gastos com Pessoal'!$I$512:$AJ$512,0),10,1)),0)
+_xlfn.IFNA(SUM((AY$3&gt;='Gastos com Pessoal'!$E$513:$E$522)*(AY$3&lt;='Gastos com Pessoal'!$F$513:$F$522)*(IF('Gastos com Pessoal'!$AE$513:$AE$522&lt;=AY$3,1,0))*OFFSET('Gastos com Pessoal'!$H$512,1,MATCH(5&amp;$B49,'Gastos com Pessoal'!$I$532:$AJ$532&amp;'Gastos com Pessoal'!$I$512:$AJ$512,0),10,1)),0)</f>
        <v>25287.200000000004</v>
      </c>
      <c r="AZ49" s="32">
        <f t="array" aca="1" ref="AZ49" ca="1">_xlfn.IFNA(SUM((AZ$3&gt;='Gastos com Pessoal'!$E$7:$E$506)*(AZ$3&lt;='Gastos com Pessoal'!$F$7:$F$506)*OFFSET('Encargos e Benefícios'!$D$5,1,MATCH($B49,'Encargos e Benefícios'!$E$5:$AB$5,0),500,1)),0)
+_xlfn.IFNA(SUM((AZ$3&gt;='Gastos com Pessoal'!$E$513:$E$522)*(AZ$3&lt;='Gastos com Pessoal'!$F$513:$F$522)*OFFSET('Encargos e Benefícios'!$D$511,1,MATCH($B49,'Encargos e Benefícios'!$E$511:$AB$511,0),10,1)),0)
+_xlfn.IFNA(SUM((AZ$3&gt;='Gastos com Pessoal'!$E$7:$E$506)*(AZ$3&lt;='Gastos com Pessoal'!$F$7:$F$506)*(IF('Gastos com Pessoal'!$G$7:$G$506&lt;=AZ$3,1,0))*OFFSET('Gastos com Pessoal'!$H$6,1,MATCH(1&amp;$B49,'Gastos com Pessoal'!$I$532:$AJ$532&amp;'Gastos com Pessoal'!$I$6:$AJ$6,0),500,1)),0)
+_xlfn.IFNA(SUM((AZ$3&gt;='Gastos com Pessoal'!$E$7:$E$506)*(AZ$3&lt;='Gastos com Pessoal'!$F$7:$F$506)*(IF('Gastos com Pessoal'!$M$7:$M$506&lt;=AZ$3,1,0))*OFFSET('Gastos com Pessoal'!$H$6,1,MATCH(2&amp;$B49,'Gastos com Pessoal'!$I$532:$AJ$532&amp;'Gastos com Pessoal'!$I$6:$AJ$6,0),500,1)),0)
+_xlfn.IFNA(SUM((AZ$3&gt;='Gastos com Pessoal'!$E$7:$E$506)*(AZ$3&lt;='Gastos com Pessoal'!$F$7:$F$506)*(IF('Gastos com Pessoal'!$S$7:$S$506&lt;=AZ$3,1,0))*OFFSET('Gastos com Pessoal'!$H$6,1,MATCH(3&amp;$B49,'Gastos com Pessoal'!$I$532:$AJ$532&amp;'Gastos com Pessoal'!$I$6:$AJ$6,0),500,1)),0)
+_xlfn.IFNA(SUM((AZ$3&gt;='Gastos com Pessoal'!$E$7:$E$506)*(AZ$3&lt;='Gastos com Pessoal'!$F$7:$F$506)*(IF('Gastos com Pessoal'!$Y$7:$Y$506&lt;=AZ$3,1,0))*OFFSET('Gastos com Pessoal'!$H$6,1,MATCH(4&amp;$B49,'Gastos com Pessoal'!$I$532:$AJ$532&amp;'Gastos com Pessoal'!$I$6:$AJ$6,0),500,1)),0)
+_xlfn.IFNA(SUM((AZ$3&gt;='Gastos com Pessoal'!$E$7:$E$506)*(AZ$3&lt;='Gastos com Pessoal'!$F$7:$F$506)*(IF('Gastos com Pessoal'!$AE$7:$AE$506&lt;=AZ$3,1,0))*OFFSET('Gastos com Pessoal'!$H$6,1,MATCH(5&amp;$B49,'Gastos com Pessoal'!$I$532:$AJ$532&amp;'Gastos com Pessoal'!$I$6:$AJ$6,0),500,1)),0)
+_xlfn.IFNA(SUM((AZ$3&gt;='Gastos com Pessoal'!$E$513:$E$522)*(AZ$3&lt;='Gastos com Pessoal'!$F$513:$F$522)*(IF('Gastos com Pessoal'!$G$513:$G$522&lt;=AZ$3,1,0))*OFFSET('Gastos com Pessoal'!$H$512,1,MATCH(1&amp;$B49,'Gastos com Pessoal'!$I$532:$AJ$532&amp;'Gastos com Pessoal'!$I$512:$AJ$512,0),10,1)),0)
+_xlfn.IFNA(SUM((AZ$3&gt;='Gastos com Pessoal'!$E$513:$E$522)*(AZ$3&lt;='Gastos com Pessoal'!$F$513:$F$522)*(IF('Gastos com Pessoal'!$M$513:$M$522&lt;=AZ$3,1,0))*OFFSET('Gastos com Pessoal'!$H$512,1,MATCH(2&amp;$B49,'Gastos com Pessoal'!$I$532:$AJ$532&amp;'Gastos com Pessoal'!$I$512:$AJ$512,0),10,1)),0)
+_xlfn.IFNA(SUM((AZ$3&gt;='Gastos com Pessoal'!$E$513:$E$522)*(AZ$3&lt;='Gastos com Pessoal'!$F$513:$F$522)*(IF('Gastos com Pessoal'!$S$513:$S$522&lt;=AZ$3,1,0))*OFFSET('Gastos com Pessoal'!$H$512,1,MATCH(3&amp;$B49,'Gastos com Pessoal'!$I$532:$AJ$532&amp;'Gastos com Pessoal'!$I$512:$AJ$512,0),10,1)),0)
+_xlfn.IFNA(SUM((AZ$3&gt;='Gastos com Pessoal'!$E$513:$E$522)*(AZ$3&lt;='Gastos com Pessoal'!$F$513:$F$522)*(IF('Gastos com Pessoal'!$Y$513:$Y$522&lt;=AZ$3,1,0))*OFFSET('Gastos com Pessoal'!$H$512,1,MATCH(4&amp;$B49,'Gastos com Pessoal'!$I$532:$AJ$532&amp;'Gastos com Pessoal'!$I$512:$AJ$512,0),10,1)),0)
+_xlfn.IFNA(SUM((AZ$3&gt;='Gastos com Pessoal'!$E$513:$E$522)*(AZ$3&lt;='Gastos com Pessoal'!$F$513:$F$522)*(IF('Gastos com Pessoal'!$AE$513:$AE$522&lt;=AZ$3,1,0))*OFFSET('Gastos com Pessoal'!$H$512,1,MATCH(5&amp;$B49,'Gastos com Pessoal'!$I$532:$AJ$532&amp;'Gastos com Pessoal'!$I$512:$AJ$512,0),10,1)),0)</f>
        <v>25287.200000000004</v>
      </c>
      <c r="BA49" s="32">
        <f t="array" aca="1" ref="BA49" ca="1">_xlfn.IFNA(SUM((BA$3&gt;='Gastos com Pessoal'!$E$7:$E$506)*(BA$3&lt;='Gastos com Pessoal'!$F$7:$F$506)*OFFSET('Encargos e Benefícios'!$D$5,1,MATCH($B49,'Encargos e Benefícios'!$E$5:$AB$5,0),500,1)),0)
+_xlfn.IFNA(SUM((BA$3&gt;='Gastos com Pessoal'!$E$513:$E$522)*(BA$3&lt;='Gastos com Pessoal'!$F$513:$F$522)*OFFSET('Encargos e Benefícios'!$D$511,1,MATCH($B49,'Encargos e Benefícios'!$E$511:$AB$511,0),10,1)),0)
+_xlfn.IFNA(SUM((BA$3&gt;='Gastos com Pessoal'!$E$7:$E$506)*(BA$3&lt;='Gastos com Pessoal'!$F$7:$F$506)*(IF('Gastos com Pessoal'!$G$7:$G$506&lt;=BA$3,1,0))*OFFSET('Gastos com Pessoal'!$H$6,1,MATCH(1&amp;$B49,'Gastos com Pessoal'!$I$532:$AJ$532&amp;'Gastos com Pessoal'!$I$6:$AJ$6,0),500,1)),0)
+_xlfn.IFNA(SUM((BA$3&gt;='Gastos com Pessoal'!$E$7:$E$506)*(BA$3&lt;='Gastos com Pessoal'!$F$7:$F$506)*(IF('Gastos com Pessoal'!$M$7:$M$506&lt;=BA$3,1,0))*OFFSET('Gastos com Pessoal'!$H$6,1,MATCH(2&amp;$B49,'Gastos com Pessoal'!$I$532:$AJ$532&amp;'Gastos com Pessoal'!$I$6:$AJ$6,0),500,1)),0)
+_xlfn.IFNA(SUM((BA$3&gt;='Gastos com Pessoal'!$E$7:$E$506)*(BA$3&lt;='Gastos com Pessoal'!$F$7:$F$506)*(IF('Gastos com Pessoal'!$S$7:$S$506&lt;=BA$3,1,0))*OFFSET('Gastos com Pessoal'!$H$6,1,MATCH(3&amp;$B49,'Gastos com Pessoal'!$I$532:$AJ$532&amp;'Gastos com Pessoal'!$I$6:$AJ$6,0),500,1)),0)
+_xlfn.IFNA(SUM((BA$3&gt;='Gastos com Pessoal'!$E$7:$E$506)*(BA$3&lt;='Gastos com Pessoal'!$F$7:$F$506)*(IF('Gastos com Pessoal'!$Y$7:$Y$506&lt;=BA$3,1,0))*OFFSET('Gastos com Pessoal'!$H$6,1,MATCH(4&amp;$B49,'Gastos com Pessoal'!$I$532:$AJ$532&amp;'Gastos com Pessoal'!$I$6:$AJ$6,0),500,1)),0)
+_xlfn.IFNA(SUM((BA$3&gt;='Gastos com Pessoal'!$E$7:$E$506)*(BA$3&lt;='Gastos com Pessoal'!$F$7:$F$506)*(IF('Gastos com Pessoal'!$AE$7:$AE$506&lt;=BA$3,1,0))*OFFSET('Gastos com Pessoal'!$H$6,1,MATCH(5&amp;$B49,'Gastos com Pessoal'!$I$532:$AJ$532&amp;'Gastos com Pessoal'!$I$6:$AJ$6,0),500,1)),0)
+_xlfn.IFNA(SUM((BA$3&gt;='Gastos com Pessoal'!$E$513:$E$522)*(BA$3&lt;='Gastos com Pessoal'!$F$513:$F$522)*(IF('Gastos com Pessoal'!$G$513:$G$522&lt;=BA$3,1,0))*OFFSET('Gastos com Pessoal'!$H$512,1,MATCH(1&amp;$B49,'Gastos com Pessoal'!$I$532:$AJ$532&amp;'Gastos com Pessoal'!$I$512:$AJ$512,0),10,1)),0)
+_xlfn.IFNA(SUM((BA$3&gt;='Gastos com Pessoal'!$E$513:$E$522)*(BA$3&lt;='Gastos com Pessoal'!$F$513:$F$522)*(IF('Gastos com Pessoal'!$M$513:$M$522&lt;=BA$3,1,0))*OFFSET('Gastos com Pessoal'!$H$512,1,MATCH(2&amp;$B49,'Gastos com Pessoal'!$I$532:$AJ$532&amp;'Gastos com Pessoal'!$I$512:$AJ$512,0),10,1)),0)
+_xlfn.IFNA(SUM((BA$3&gt;='Gastos com Pessoal'!$E$513:$E$522)*(BA$3&lt;='Gastos com Pessoal'!$F$513:$F$522)*(IF('Gastos com Pessoal'!$S$513:$S$522&lt;=BA$3,1,0))*OFFSET('Gastos com Pessoal'!$H$512,1,MATCH(3&amp;$B49,'Gastos com Pessoal'!$I$532:$AJ$532&amp;'Gastos com Pessoal'!$I$512:$AJ$512,0),10,1)),0)
+_xlfn.IFNA(SUM((BA$3&gt;='Gastos com Pessoal'!$E$513:$E$522)*(BA$3&lt;='Gastos com Pessoal'!$F$513:$F$522)*(IF('Gastos com Pessoal'!$Y$513:$Y$522&lt;=BA$3,1,0))*OFFSET('Gastos com Pessoal'!$H$512,1,MATCH(4&amp;$B49,'Gastos com Pessoal'!$I$532:$AJ$532&amp;'Gastos com Pessoal'!$I$512:$AJ$512,0),10,1)),0)
+_xlfn.IFNA(SUM((BA$3&gt;='Gastos com Pessoal'!$E$513:$E$522)*(BA$3&lt;='Gastos com Pessoal'!$F$513:$F$522)*(IF('Gastos com Pessoal'!$AE$513:$AE$522&lt;=BA$3,1,0))*OFFSET('Gastos com Pessoal'!$H$512,1,MATCH(5&amp;$B49,'Gastos com Pessoal'!$I$532:$AJ$532&amp;'Gastos com Pessoal'!$I$512:$AJ$512,0),10,1)),0)</f>
        <v>25287.200000000004</v>
      </c>
      <c r="BB49" s="32">
        <f t="array" aca="1" ref="BB49" ca="1">_xlfn.IFNA(SUM((BB$3&gt;='Gastos com Pessoal'!$E$7:$E$506)*(BB$3&lt;='Gastos com Pessoal'!$F$7:$F$506)*OFFSET('Encargos e Benefícios'!$D$5,1,MATCH($B49,'Encargos e Benefícios'!$E$5:$AB$5,0),500,1)),0)
+_xlfn.IFNA(SUM((BB$3&gt;='Gastos com Pessoal'!$E$513:$E$522)*(BB$3&lt;='Gastos com Pessoal'!$F$513:$F$522)*OFFSET('Encargos e Benefícios'!$D$511,1,MATCH($B49,'Encargos e Benefícios'!$E$511:$AB$511,0),10,1)),0)
+_xlfn.IFNA(SUM((BB$3&gt;='Gastos com Pessoal'!$E$7:$E$506)*(BB$3&lt;='Gastos com Pessoal'!$F$7:$F$506)*(IF('Gastos com Pessoal'!$G$7:$G$506&lt;=BB$3,1,0))*OFFSET('Gastos com Pessoal'!$H$6,1,MATCH(1&amp;$B49,'Gastos com Pessoal'!$I$532:$AJ$532&amp;'Gastos com Pessoal'!$I$6:$AJ$6,0),500,1)),0)
+_xlfn.IFNA(SUM((BB$3&gt;='Gastos com Pessoal'!$E$7:$E$506)*(BB$3&lt;='Gastos com Pessoal'!$F$7:$F$506)*(IF('Gastos com Pessoal'!$M$7:$M$506&lt;=BB$3,1,0))*OFFSET('Gastos com Pessoal'!$H$6,1,MATCH(2&amp;$B49,'Gastos com Pessoal'!$I$532:$AJ$532&amp;'Gastos com Pessoal'!$I$6:$AJ$6,0),500,1)),0)
+_xlfn.IFNA(SUM((BB$3&gt;='Gastos com Pessoal'!$E$7:$E$506)*(BB$3&lt;='Gastos com Pessoal'!$F$7:$F$506)*(IF('Gastos com Pessoal'!$S$7:$S$506&lt;=BB$3,1,0))*OFFSET('Gastos com Pessoal'!$H$6,1,MATCH(3&amp;$B49,'Gastos com Pessoal'!$I$532:$AJ$532&amp;'Gastos com Pessoal'!$I$6:$AJ$6,0),500,1)),0)
+_xlfn.IFNA(SUM((BB$3&gt;='Gastos com Pessoal'!$E$7:$E$506)*(BB$3&lt;='Gastos com Pessoal'!$F$7:$F$506)*(IF('Gastos com Pessoal'!$Y$7:$Y$506&lt;=BB$3,1,0))*OFFSET('Gastos com Pessoal'!$H$6,1,MATCH(4&amp;$B49,'Gastos com Pessoal'!$I$532:$AJ$532&amp;'Gastos com Pessoal'!$I$6:$AJ$6,0),500,1)),0)
+_xlfn.IFNA(SUM((BB$3&gt;='Gastos com Pessoal'!$E$7:$E$506)*(BB$3&lt;='Gastos com Pessoal'!$F$7:$F$506)*(IF('Gastos com Pessoal'!$AE$7:$AE$506&lt;=BB$3,1,0))*OFFSET('Gastos com Pessoal'!$H$6,1,MATCH(5&amp;$B49,'Gastos com Pessoal'!$I$532:$AJ$532&amp;'Gastos com Pessoal'!$I$6:$AJ$6,0),500,1)),0)
+_xlfn.IFNA(SUM((BB$3&gt;='Gastos com Pessoal'!$E$513:$E$522)*(BB$3&lt;='Gastos com Pessoal'!$F$513:$F$522)*(IF('Gastos com Pessoal'!$G$513:$G$522&lt;=BB$3,1,0))*OFFSET('Gastos com Pessoal'!$H$512,1,MATCH(1&amp;$B49,'Gastos com Pessoal'!$I$532:$AJ$532&amp;'Gastos com Pessoal'!$I$512:$AJ$512,0),10,1)),0)
+_xlfn.IFNA(SUM((BB$3&gt;='Gastos com Pessoal'!$E$513:$E$522)*(BB$3&lt;='Gastos com Pessoal'!$F$513:$F$522)*(IF('Gastos com Pessoal'!$M$513:$M$522&lt;=BB$3,1,0))*OFFSET('Gastos com Pessoal'!$H$512,1,MATCH(2&amp;$B49,'Gastos com Pessoal'!$I$532:$AJ$532&amp;'Gastos com Pessoal'!$I$512:$AJ$512,0),10,1)),0)
+_xlfn.IFNA(SUM((BB$3&gt;='Gastos com Pessoal'!$E$513:$E$522)*(BB$3&lt;='Gastos com Pessoal'!$F$513:$F$522)*(IF('Gastos com Pessoal'!$S$513:$S$522&lt;=BB$3,1,0))*OFFSET('Gastos com Pessoal'!$H$512,1,MATCH(3&amp;$B49,'Gastos com Pessoal'!$I$532:$AJ$532&amp;'Gastos com Pessoal'!$I$512:$AJ$512,0),10,1)),0)
+_xlfn.IFNA(SUM((BB$3&gt;='Gastos com Pessoal'!$E$513:$E$522)*(BB$3&lt;='Gastos com Pessoal'!$F$513:$F$522)*(IF('Gastos com Pessoal'!$Y$513:$Y$522&lt;=BB$3,1,0))*OFFSET('Gastos com Pessoal'!$H$512,1,MATCH(4&amp;$B49,'Gastos com Pessoal'!$I$532:$AJ$532&amp;'Gastos com Pessoal'!$I$512:$AJ$512,0),10,1)),0)
+_xlfn.IFNA(SUM((BB$3&gt;='Gastos com Pessoal'!$E$513:$E$522)*(BB$3&lt;='Gastos com Pessoal'!$F$513:$F$522)*(IF('Gastos com Pessoal'!$AE$513:$AE$522&lt;=BB$3,1,0))*OFFSET('Gastos com Pessoal'!$H$512,1,MATCH(5&amp;$B49,'Gastos com Pessoal'!$I$532:$AJ$532&amp;'Gastos com Pessoal'!$I$512:$AJ$512,0),10,1)),0)</f>
        <v>25287.200000000004</v>
      </c>
      <c r="BC49" s="32">
        <f t="array" aca="1" ref="BC49" ca="1">_xlfn.IFNA(SUM((BC$3&gt;='Gastos com Pessoal'!$E$7:$E$506)*(BC$3&lt;='Gastos com Pessoal'!$F$7:$F$506)*OFFSET('Encargos e Benefícios'!$D$5,1,MATCH($B49,'Encargos e Benefícios'!$E$5:$AB$5,0),500,1)),0)
+_xlfn.IFNA(SUM((BC$3&gt;='Gastos com Pessoal'!$E$513:$E$522)*(BC$3&lt;='Gastos com Pessoal'!$F$513:$F$522)*OFFSET('Encargos e Benefícios'!$D$511,1,MATCH($B49,'Encargos e Benefícios'!$E$511:$AB$511,0),10,1)),0)
+_xlfn.IFNA(SUM((BC$3&gt;='Gastos com Pessoal'!$E$7:$E$506)*(BC$3&lt;='Gastos com Pessoal'!$F$7:$F$506)*(IF('Gastos com Pessoal'!$G$7:$G$506&lt;=BC$3,1,0))*OFFSET('Gastos com Pessoal'!$H$6,1,MATCH(1&amp;$B49,'Gastos com Pessoal'!$I$532:$AJ$532&amp;'Gastos com Pessoal'!$I$6:$AJ$6,0),500,1)),0)
+_xlfn.IFNA(SUM((BC$3&gt;='Gastos com Pessoal'!$E$7:$E$506)*(BC$3&lt;='Gastos com Pessoal'!$F$7:$F$506)*(IF('Gastos com Pessoal'!$M$7:$M$506&lt;=BC$3,1,0))*OFFSET('Gastos com Pessoal'!$H$6,1,MATCH(2&amp;$B49,'Gastos com Pessoal'!$I$532:$AJ$532&amp;'Gastos com Pessoal'!$I$6:$AJ$6,0),500,1)),0)
+_xlfn.IFNA(SUM((BC$3&gt;='Gastos com Pessoal'!$E$7:$E$506)*(BC$3&lt;='Gastos com Pessoal'!$F$7:$F$506)*(IF('Gastos com Pessoal'!$S$7:$S$506&lt;=BC$3,1,0))*OFFSET('Gastos com Pessoal'!$H$6,1,MATCH(3&amp;$B49,'Gastos com Pessoal'!$I$532:$AJ$532&amp;'Gastos com Pessoal'!$I$6:$AJ$6,0),500,1)),0)
+_xlfn.IFNA(SUM((BC$3&gt;='Gastos com Pessoal'!$E$7:$E$506)*(BC$3&lt;='Gastos com Pessoal'!$F$7:$F$506)*(IF('Gastos com Pessoal'!$Y$7:$Y$506&lt;=BC$3,1,0))*OFFSET('Gastos com Pessoal'!$H$6,1,MATCH(4&amp;$B49,'Gastos com Pessoal'!$I$532:$AJ$532&amp;'Gastos com Pessoal'!$I$6:$AJ$6,0),500,1)),0)
+_xlfn.IFNA(SUM((BC$3&gt;='Gastos com Pessoal'!$E$7:$E$506)*(BC$3&lt;='Gastos com Pessoal'!$F$7:$F$506)*(IF('Gastos com Pessoal'!$AE$7:$AE$506&lt;=BC$3,1,0))*OFFSET('Gastos com Pessoal'!$H$6,1,MATCH(5&amp;$B49,'Gastos com Pessoal'!$I$532:$AJ$532&amp;'Gastos com Pessoal'!$I$6:$AJ$6,0),500,1)),0)
+_xlfn.IFNA(SUM((BC$3&gt;='Gastos com Pessoal'!$E$513:$E$522)*(BC$3&lt;='Gastos com Pessoal'!$F$513:$F$522)*(IF('Gastos com Pessoal'!$G$513:$G$522&lt;=BC$3,1,0))*OFFSET('Gastos com Pessoal'!$H$512,1,MATCH(1&amp;$B49,'Gastos com Pessoal'!$I$532:$AJ$532&amp;'Gastos com Pessoal'!$I$512:$AJ$512,0),10,1)),0)
+_xlfn.IFNA(SUM((BC$3&gt;='Gastos com Pessoal'!$E$513:$E$522)*(BC$3&lt;='Gastos com Pessoal'!$F$513:$F$522)*(IF('Gastos com Pessoal'!$M$513:$M$522&lt;=BC$3,1,0))*OFFSET('Gastos com Pessoal'!$H$512,1,MATCH(2&amp;$B49,'Gastos com Pessoal'!$I$532:$AJ$532&amp;'Gastos com Pessoal'!$I$512:$AJ$512,0),10,1)),0)
+_xlfn.IFNA(SUM((BC$3&gt;='Gastos com Pessoal'!$E$513:$E$522)*(BC$3&lt;='Gastos com Pessoal'!$F$513:$F$522)*(IF('Gastos com Pessoal'!$S$513:$S$522&lt;=BC$3,1,0))*OFFSET('Gastos com Pessoal'!$H$512,1,MATCH(3&amp;$B49,'Gastos com Pessoal'!$I$532:$AJ$532&amp;'Gastos com Pessoal'!$I$512:$AJ$512,0),10,1)),0)
+_xlfn.IFNA(SUM((BC$3&gt;='Gastos com Pessoal'!$E$513:$E$522)*(BC$3&lt;='Gastos com Pessoal'!$F$513:$F$522)*(IF('Gastos com Pessoal'!$Y$513:$Y$522&lt;=BC$3,1,0))*OFFSET('Gastos com Pessoal'!$H$512,1,MATCH(4&amp;$B49,'Gastos com Pessoal'!$I$532:$AJ$532&amp;'Gastos com Pessoal'!$I$512:$AJ$512,0),10,1)),0)
+_xlfn.IFNA(SUM((BC$3&gt;='Gastos com Pessoal'!$E$513:$E$522)*(BC$3&lt;='Gastos com Pessoal'!$F$513:$F$522)*(IF('Gastos com Pessoal'!$AE$513:$AE$522&lt;=BC$3,1,0))*OFFSET('Gastos com Pessoal'!$H$512,1,MATCH(5&amp;$B49,'Gastos com Pessoal'!$I$532:$AJ$532&amp;'Gastos com Pessoal'!$I$512:$AJ$512,0),10,1)),0)</f>
        <v>25287.200000000004</v>
      </c>
      <c r="BD49" s="32">
        <f t="array" aca="1" ref="BD49" ca="1">_xlfn.IFNA(SUM((BD$3&gt;='Gastos com Pessoal'!$E$7:$E$506)*(BD$3&lt;='Gastos com Pessoal'!$F$7:$F$506)*OFFSET('Encargos e Benefícios'!$D$5,1,MATCH($B49,'Encargos e Benefícios'!$E$5:$AB$5,0),500,1)),0)
+_xlfn.IFNA(SUM((BD$3&gt;='Gastos com Pessoal'!$E$513:$E$522)*(BD$3&lt;='Gastos com Pessoal'!$F$513:$F$522)*OFFSET('Encargos e Benefícios'!$D$511,1,MATCH($B49,'Encargos e Benefícios'!$E$511:$AB$511,0),10,1)),0)
+_xlfn.IFNA(SUM((BD$3&gt;='Gastos com Pessoal'!$E$7:$E$506)*(BD$3&lt;='Gastos com Pessoal'!$F$7:$F$506)*(IF('Gastos com Pessoal'!$G$7:$G$506&lt;=BD$3,1,0))*OFFSET('Gastos com Pessoal'!$H$6,1,MATCH(1&amp;$B49,'Gastos com Pessoal'!$I$532:$AJ$532&amp;'Gastos com Pessoal'!$I$6:$AJ$6,0),500,1)),0)
+_xlfn.IFNA(SUM((BD$3&gt;='Gastos com Pessoal'!$E$7:$E$506)*(BD$3&lt;='Gastos com Pessoal'!$F$7:$F$506)*(IF('Gastos com Pessoal'!$M$7:$M$506&lt;=BD$3,1,0))*OFFSET('Gastos com Pessoal'!$H$6,1,MATCH(2&amp;$B49,'Gastos com Pessoal'!$I$532:$AJ$532&amp;'Gastos com Pessoal'!$I$6:$AJ$6,0),500,1)),0)
+_xlfn.IFNA(SUM((BD$3&gt;='Gastos com Pessoal'!$E$7:$E$506)*(BD$3&lt;='Gastos com Pessoal'!$F$7:$F$506)*(IF('Gastos com Pessoal'!$S$7:$S$506&lt;=BD$3,1,0))*OFFSET('Gastos com Pessoal'!$H$6,1,MATCH(3&amp;$B49,'Gastos com Pessoal'!$I$532:$AJ$532&amp;'Gastos com Pessoal'!$I$6:$AJ$6,0),500,1)),0)
+_xlfn.IFNA(SUM((BD$3&gt;='Gastos com Pessoal'!$E$7:$E$506)*(BD$3&lt;='Gastos com Pessoal'!$F$7:$F$506)*(IF('Gastos com Pessoal'!$Y$7:$Y$506&lt;=BD$3,1,0))*OFFSET('Gastos com Pessoal'!$H$6,1,MATCH(4&amp;$B49,'Gastos com Pessoal'!$I$532:$AJ$532&amp;'Gastos com Pessoal'!$I$6:$AJ$6,0),500,1)),0)
+_xlfn.IFNA(SUM((BD$3&gt;='Gastos com Pessoal'!$E$7:$E$506)*(BD$3&lt;='Gastos com Pessoal'!$F$7:$F$506)*(IF('Gastos com Pessoal'!$AE$7:$AE$506&lt;=BD$3,1,0))*OFFSET('Gastos com Pessoal'!$H$6,1,MATCH(5&amp;$B49,'Gastos com Pessoal'!$I$532:$AJ$532&amp;'Gastos com Pessoal'!$I$6:$AJ$6,0),500,1)),0)
+_xlfn.IFNA(SUM((BD$3&gt;='Gastos com Pessoal'!$E$513:$E$522)*(BD$3&lt;='Gastos com Pessoal'!$F$513:$F$522)*(IF('Gastos com Pessoal'!$G$513:$G$522&lt;=BD$3,1,0))*OFFSET('Gastos com Pessoal'!$H$512,1,MATCH(1&amp;$B49,'Gastos com Pessoal'!$I$532:$AJ$532&amp;'Gastos com Pessoal'!$I$512:$AJ$512,0),10,1)),0)
+_xlfn.IFNA(SUM((BD$3&gt;='Gastos com Pessoal'!$E$513:$E$522)*(BD$3&lt;='Gastos com Pessoal'!$F$513:$F$522)*(IF('Gastos com Pessoal'!$M$513:$M$522&lt;=BD$3,1,0))*OFFSET('Gastos com Pessoal'!$H$512,1,MATCH(2&amp;$B49,'Gastos com Pessoal'!$I$532:$AJ$532&amp;'Gastos com Pessoal'!$I$512:$AJ$512,0),10,1)),0)
+_xlfn.IFNA(SUM((BD$3&gt;='Gastos com Pessoal'!$E$513:$E$522)*(BD$3&lt;='Gastos com Pessoal'!$F$513:$F$522)*(IF('Gastos com Pessoal'!$S$513:$S$522&lt;=BD$3,1,0))*OFFSET('Gastos com Pessoal'!$H$512,1,MATCH(3&amp;$B49,'Gastos com Pessoal'!$I$532:$AJ$532&amp;'Gastos com Pessoal'!$I$512:$AJ$512,0),10,1)),0)
+_xlfn.IFNA(SUM((BD$3&gt;='Gastos com Pessoal'!$E$513:$E$522)*(BD$3&lt;='Gastos com Pessoal'!$F$513:$F$522)*(IF('Gastos com Pessoal'!$Y$513:$Y$522&lt;=BD$3,1,0))*OFFSET('Gastos com Pessoal'!$H$512,1,MATCH(4&amp;$B49,'Gastos com Pessoal'!$I$532:$AJ$532&amp;'Gastos com Pessoal'!$I$512:$AJ$512,0),10,1)),0)
+_xlfn.IFNA(SUM((BD$3&gt;='Gastos com Pessoal'!$E$513:$E$522)*(BD$3&lt;='Gastos com Pessoal'!$F$513:$F$522)*(IF('Gastos com Pessoal'!$AE$513:$AE$522&lt;=BD$3,1,0))*OFFSET('Gastos com Pessoal'!$H$512,1,MATCH(5&amp;$B49,'Gastos com Pessoal'!$I$532:$AJ$532&amp;'Gastos com Pessoal'!$I$512:$AJ$512,0),10,1)),0)</f>
        <v>25287.200000000004</v>
      </c>
      <c r="BE49" s="32">
        <f t="array" aca="1" ref="BE49" ca="1">_xlfn.IFNA(SUM((BE$3&gt;='Gastos com Pessoal'!$E$7:$E$506)*(BE$3&lt;='Gastos com Pessoal'!$F$7:$F$506)*OFFSET('Encargos e Benefícios'!$D$5,1,MATCH($B49,'Encargos e Benefícios'!$E$5:$AB$5,0),500,1)),0)
+_xlfn.IFNA(SUM((BE$3&gt;='Gastos com Pessoal'!$E$513:$E$522)*(BE$3&lt;='Gastos com Pessoal'!$F$513:$F$522)*OFFSET('Encargos e Benefícios'!$D$511,1,MATCH($B49,'Encargos e Benefícios'!$E$511:$AB$511,0),10,1)),0)
+_xlfn.IFNA(SUM((BE$3&gt;='Gastos com Pessoal'!$E$7:$E$506)*(BE$3&lt;='Gastos com Pessoal'!$F$7:$F$506)*(IF('Gastos com Pessoal'!$G$7:$G$506&lt;=BE$3,1,0))*OFFSET('Gastos com Pessoal'!$H$6,1,MATCH(1&amp;$B49,'Gastos com Pessoal'!$I$532:$AJ$532&amp;'Gastos com Pessoal'!$I$6:$AJ$6,0),500,1)),0)
+_xlfn.IFNA(SUM((BE$3&gt;='Gastos com Pessoal'!$E$7:$E$506)*(BE$3&lt;='Gastos com Pessoal'!$F$7:$F$506)*(IF('Gastos com Pessoal'!$M$7:$M$506&lt;=BE$3,1,0))*OFFSET('Gastos com Pessoal'!$H$6,1,MATCH(2&amp;$B49,'Gastos com Pessoal'!$I$532:$AJ$532&amp;'Gastos com Pessoal'!$I$6:$AJ$6,0),500,1)),0)
+_xlfn.IFNA(SUM((BE$3&gt;='Gastos com Pessoal'!$E$7:$E$506)*(BE$3&lt;='Gastos com Pessoal'!$F$7:$F$506)*(IF('Gastos com Pessoal'!$S$7:$S$506&lt;=BE$3,1,0))*OFFSET('Gastos com Pessoal'!$H$6,1,MATCH(3&amp;$B49,'Gastos com Pessoal'!$I$532:$AJ$532&amp;'Gastos com Pessoal'!$I$6:$AJ$6,0),500,1)),0)
+_xlfn.IFNA(SUM((BE$3&gt;='Gastos com Pessoal'!$E$7:$E$506)*(BE$3&lt;='Gastos com Pessoal'!$F$7:$F$506)*(IF('Gastos com Pessoal'!$Y$7:$Y$506&lt;=BE$3,1,0))*OFFSET('Gastos com Pessoal'!$H$6,1,MATCH(4&amp;$B49,'Gastos com Pessoal'!$I$532:$AJ$532&amp;'Gastos com Pessoal'!$I$6:$AJ$6,0),500,1)),0)
+_xlfn.IFNA(SUM((BE$3&gt;='Gastos com Pessoal'!$E$7:$E$506)*(BE$3&lt;='Gastos com Pessoal'!$F$7:$F$506)*(IF('Gastos com Pessoal'!$AE$7:$AE$506&lt;=BE$3,1,0))*OFFSET('Gastos com Pessoal'!$H$6,1,MATCH(5&amp;$B49,'Gastos com Pessoal'!$I$532:$AJ$532&amp;'Gastos com Pessoal'!$I$6:$AJ$6,0),500,1)),0)
+_xlfn.IFNA(SUM((BE$3&gt;='Gastos com Pessoal'!$E$513:$E$522)*(BE$3&lt;='Gastos com Pessoal'!$F$513:$F$522)*(IF('Gastos com Pessoal'!$G$513:$G$522&lt;=BE$3,1,0))*OFFSET('Gastos com Pessoal'!$H$512,1,MATCH(1&amp;$B49,'Gastos com Pessoal'!$I$532:$AJ$532&amp;'Gastos com Pessoal'!$I$512:$AJ$512,0),10,1)),0)
+_xlfn.IFNA(SUM((BE$3&gt;='Gastos com Pessoal'!$E$513:$E$522)*(BE$3&lt;='Gastos com Pessoal'!$F$513:$F$522)*(IF('Gastos com Pessoal'!$M$513:$M$522&lt;=BE$3,1,0))*OFFSET('Gastos com Pessoal'!$H$512,1,MATCH(2&amp;$B49,'Gastos com Pessoal'!$I$532:$AJ$532&amp;'Gastos com Pessoal'!$I$512:$AJ$512,0),10,1)),0)
+_xlfn.IFNA(SUM((BE$3&gt;='Gastos com Pessoal'!$E$513:$E$522)*(BE$3&lt;='Gastos com Pessoal'!$F$513:$F$522)*(IF('Gastos com Pessoal'!$S$513:$S$522&lt;=BE$3,1,0))*OFFSET('Gastos com Pessoal'!$H$512,1,MATCH(3&amp;$B49,'Gastos com Pessoal'!$I$532:$AJ$532&amp;'Gastos com Pessoal'!$I$512:$AJ$512,0),10,1)),0)
+_xlfn.IFNA(SUM((BE$3&gt;='Gastos com Pessoal'!$E$513:$E$522)*(BE$3&lt;='Gastos com Pessoal'!$F$513:$F$522)*(IF('Gastos com Pessoal'!$Y$513:$Y$522&lt;=BE$3,1,0))*OFFSET('Gastos com Pessoal'!$H$512,1,MATCH(4&amp;$B49,'Gastos com Pessoal'!$I$532:$AJ$532&amp;'Gastos com Pessoal'!$I$512:$AJ$512,0),10,1)),0)
+_xlfn.IFNA(SUM((BE$3&gt;='Gastos com Pessoal'!$E$513:$E$522)*(BE$3&lt;='Gastos com Pessoal'!$F$513:$F$522)*(IF('Gastos com Pessoal'!$AE$513:$AE$522&lt;=BE$3,1,0))*OFFSET('Gastos com Pessoal'!$H$512,1,MATCH(5&amp;$B49,'Gastos com Pessoal'!$I$532:$AJ$532&amp;'Gastos com Pessoal'!$I$512:$AJ$512,0),10,1)),0)</f>
        <v>25287.200000000004</v>
      </c>
      <c r="BF49" s="32">
        <f t="array" aca="1" ref="BF49" ca="1">_xlfn.IFNA(SUM((BF$3&gt;='Gastos com Pessoal'!$E$7:$E$506)*(BF$3&lt;='Gastos com Pessoal'!$F$7:$F$506)*OFFSET('Encargos e Benefícios'!$D$5,1,MATCH($B49,'Encargos e Benefícios'!$E$5:$AB$5,0),500,1)),0)
+_xlfn.IFNA(SUM((BF$3&gt;='Gastos com Pessoal'!$E$513:$E$522)*(BF$3&lt;='Gastos com Pessoal'!$F$513:$F$522)*OFFSET('Encargos e Benefícios'!$D$511,1,MATCH($B49,'Encargos e Benefícios'!$E$511:$AB$511,0),10,1)),0)
+_xlfn.IFNA(SUM((BF$3&gt;='Gastos com Pessoal'!$E$7:$E$506)*(BF$3&lt;='Gastos com Pessoal'!$F$7:$F$506)*(IF('Gastos com Pessoal'!$G$7:$G$506&lt;=BF$3,1,0))*OFFSET('Gastos com Pessoal'!$H$6,1,MATCH(1&amp;$B49,'Gastos com Pessoal'!$I$532:$AJ$532&amp;'Gastos com Pessoal'!$I$6:$AJ$6,0),500,1)),0)
+_xlfn.IFNA(SUM((BF$3&gt;='Gastos com Pessoal'!$E$7:$E$506)*(BF$3&lt;='Gastos com Pessoal'!$F$7:$F$506)*(IF('Gastos com Pessoal'!$M$7:$M$506&lt;=BF$3,1,0))*OFFSET('Gastos com Pessoal'!$H$6,1,MATCH(2&amp;$B49,'Gastos com Pessoal'!$I$532:$AJ$532&amp;'Gastos com Pessoal'!$I$6:$AJ$6,0),500,1)),0)
+_xlfn.IFNA(SUM((BF$3&gt;='Gastos com Pessoal'!$E$7:$E$506)*(BF$3&lt;='Gastos com Pessoal'!$F$7:$F$506)*(IF('Gastos com Pessoal'!$S$7:$S$506&lt;=BF$3,1,0))*OFFSET('Gastos com Pessoal'!$H$6,1,MATCH(3&amp;$B49,'Gastos com Pessoal'!$I$532:$AJ$532&amp;'Gastos com Pessoal'!$I$6:$AJ$6,0),500,1)),0)
+_xlfn.IFNA(SUM((BF$3&gt;='Gastos com Pessoal'!$E$7:$E$506)*(BF$3&lt;='Gastos com Pessoal'!$F$7:$F$506)*(IF('Gastos com Pessoal'!$Y$7:$Y$506&lt;=BF$3,1,0))*OFFSET('Gastos com Pessoal'!$H$6,1,MATCH(4&amp;$B49,'Gastos com Pessoal'!$I$532:$AJ$532&amp;'Gastos com Pessoal'!$I$6:$AJ$6,0),500,1)),0)
+_xlfn.IFNA(SUM((BF$3&gt;='Gastos com Pessoal'!$E$7:$E$506)*(BF$3&lt;='Gastos com Pessoal'!$F$7:$F$506)*(IF('Gastos com Pessoal'!$AE$7:$AE$506&lt;=BF$3,1,0))*OFFSET('Gastos com Pessoal'!$H$6,1,MATCH(5&amp;$B49,'Gastos com Pessoal'!$I$532:$AJ$532&amp;'Gastos com Pessoal'!$I$6:$AJ$6,0),500,1)),0)
+_xlfn.IFNA(SUM((BF$3&gt;='Gastos com Pessoal'!$E$513:$E$522)*(BF$3&lt;='Gastos com Pessoal'!$F$513:$F$522)*(IF('Gastos com Pessoal'!$G$513:$G$522&lt;=BF$3,1,0))*OFFSET('Gastos com Pessoal'!$H$512,1,MATCH(1&amp;$B49,'Gastos com Pessoal'!$I$532:$AJ$532&amp;'Gastos com Pessoal'!$I$512:$AJ$512,0),10,1)),0)
+_xlfn.IFNA(SUM((BF$3&gt;='Gastos com Pessoal'!$E$513:$E$522)*(BF$3&lt;='Gastos com Pessoal'!$F$513:$F$522)*(IF('Gastos com Pessoal'!$M$513:$M$522&lt;=BF$3,1,0))*OFFSET('Gastos com Pessoal'!$H$512,1,MATCH(2&amp;$B49,'Gastos com Pessoal'!$I$532:$AJ$532&amp;'Gastos com Pessoal'!$I$512:$AJ$512,0),10,1)),0)
+_xlfn.IFNA(SUM((BF$3&gt;='Gastos com Pessoal'!$E$513:$E$522)*(BF$3&lt;='Gastos com Pessoal'!$F$513:$F$522)*(IF('Gastos com Pessoal'!$S$513:$S$522&lt;=BF$3,1,0))*OFFSET('Gastos com Pessoal'!$H$512,1,MATCH(3&amp;$B49,'Gastos com Pessoal'!$I$532:$AJ$532&amp;'Gastos com Pessoal'!$I$512:$AJ$512,0),10,1)),0)
+_xlfn.IFNA(SUM((BF$3&gt;='Gastos com Pessoal'!$E$513:$E$522)*(BF$3&lt;='Gastos com Pessoal'!$F$513:$F$522)*(IF('Gastos com Pessoal'!$Y$513:$Y$522&lt;=BF$3,1,0))*OFFSET('Gastos com Pessoal'!$H$512,1,MATCH(4&amp;$B49,'Gastos com Pessoal'!$I$532:$AJ$532&amp;'Gastos com Pessoal'!$I$512:$AJ$512,0),10,1)),0)
+_xlfn.IFNA(SUM((BF$3&gt;='Gastos com Pessoal'!$E$513:$E$522)*(BF$3&lt;='Gastos com Pessoal'!$F$513:$F$522)*(IF('Gastos com Pessoal'!$AE$513:$AE$522&lt;=BF$3,1,0))*OFFSET('Gastos com Pessoal'!$H$512,1,MATCH(5&amp;$B49,'Gastos com Pessoal'!$I$532:$AJ$532&amp;'Gastos com Pessoal'!$I$512:$AJ$512,0),10,1)),0)</f>
        <v>25287.200000000004</v>
      </c>
      <c r="BG49" s="32">
        <f t="array" aca="1" ref="BG49" ca="1">_xlfn.IFNA(SUM((BG$3&gt;='Gastos com Pessoal'!$E$7:$E$506)*(BG$3&lt;='Gastos com Pessoal'!$F$7:$F$506)*OFFSET('Encargos e Benefícios'!$D$5,1,MATCH($B49,'Encargos e Benefícios'!$E$5:$AB$5,0),500,1)),0)
+_xlfn.IFNA(SUM((BG$3&gt;='Gastos com Pessoal'!$E$513:$E$522)*(BG$3&lt;='Gastos com Pessoal'!$F$513:$F$522)*OFFSET('Encargos e Benefícios'!$D$511,1,MATCH($B49,'Encargos e Benefícios'!$E$511:$AB$511,0),10,1)),0)
+_xlfn.IFNA(SUM((BG$3&gt;='Gastos com Pessoal'!$E$7:$E$506)*(BG$3&lt;='Gastos com Pessoal'!$F$7:$F$506)*(IF('Gastos com Pessoal'!$G$7:$G$506&lt;=BG$3,1,0))*OFFSET('Gastos com Pessoal'!$H$6,1,MATCH(1&amp;$B49,'Gastos com Pessoal'!$I$532:$AJ$532&amp;'Gastos com Pessoal'!$I$6:$AJ$6,0),500,1)),0)
+_xlfn.IFNA(SUM((BG$3&gt;='Gastos com Pessoal'!$E$7:$E$506)*(BG$3&lt;='Gastos com Pessoal'!$F$7:$F$506)*(IF('Gastos com Pessoal'!$M$7:$M$506&lt;=BG$3,1,0))*OFFSET('Gastos com Pessoal'!$H$6,1,MATCH(2&amp;$B49,'Gastos com Pessoal'!$I$532:$AJ$532&amp;'Gastos com Pessoal'!$I$6:$AJ$6,0),500,1)),0)
+_xlfn.IFNA(SUM((BG$3&gt;='Gastos com Pessoal'!$E$7:$E$506)*(BG$3&lt;='Gastos com Pessoal'!$F$7:$F$506)*(IF('Gastos com Pessoal'!$S$7:$S$506&lt;=BG$3,1,0))*OFFSET('Gastos com Pessoal'!$H$6,1,MATCH(3&amp;$B49,'Gastos com Pessoal'!$I$532:$AJ$532&amp;'Gastos com Pessoal'!$I$6:$AJ$6,0),500,1)),0)
+_xlfn.IFNA(SUM((BG$3&gt;='Gastos com Pessoal'!$E$7:$E$506)*(BG$3&lt;='Gastos com Pessoal'!$F$7:$F$506)*(IF('Gastos com Pessoal'!$Y$7:$Y$506&lt;=BG$3,1,0))*OFFSET('Gastos com Pessoal'!$H$6,1,MATCH(4&amp;$B49,'Gastos com Pessoal'!$I$532:$AJ$532&amp;'Gastos com Pessoal'!$I$6:$AJ$6,0),500,1)),0)
+_xlfn.IFNA(SUM((BG$3&gt;='Gastos com Pessoal'!$E$7:$E$506)*(BG$3&lt;='Gastos com Pessoal'!$F$7:$F$506)*(IF('Gastos com Pessoal'!$AE$7:$AE$506&lt;=BG$3,1,0))*OFFSET('Gastos com Pessoal'!$H$6,1,MATCH(5&amp;$B49,'Gastos com Pessoal'!$I$532:$AJ$532&amp;'Gastos com Pessoal'!$I$6:$AJ$6,0),500,1)),0)
+_xlfn.IFNA(SUM((BG$3&gt;='Gastos com Pessoal'!$E$513:$E$522)*(BG$3&lt;='Gastos com Pessoal'!$F$513:$F$522)*(IF('Gastos com Pessoal'!$G$513:$G$522&lt;=BG$3,1,0))*OFFSET('Gastos com Pessoal'!$H$512,1,MATCH(1&amp;$B49,'Gastos com Pessoal'!$I$532:$AJ$532&amp;'Gastos com Pessoal'!$I$512:$AJ$512,0),10,1)),0)
+_xlfn.IFNA(SUM((BG$3&gt;='Gastos com Pessoal'!$E$513:$E$522)*(BG$3&lt;='Gastos com Pessoal'!$F$513:$F$522)*(IF('Gastos com Pessoal'!$M$513:$M$522&lt;=BG$3,1,0))*OFFSET('Gastos com Pessoal'!$H$512,1,MATCH(2&amp;$B49,'Gastos com Pessoal'!$I$532:$AJ$532&amp;'Gastos com Pessoal'!$I$512:$AJ$512,0),10,1)),0)
+_xlfn.IFNA(SUM((BG$3&gt;='Gastos com Pessoal'!$E$513:$E$522)*(BG$3&lt;='Gastos com Pessoal'!$F$513:$F$522)*(IF('Gastos com Pessoal'!$S$513:$S$522&lt;=BG$3,1,0))*OFFSET('Gastos com Pessoal'!$H$512,1,MATCH(3&amp;$B49,'Gastos com Pessoal'!$I$532:$AJ$532&amp;'Gastos com Pessoal'!$I$512:$AJ$512,0),10,1)),0)
+_xlfn.IFNA(SUM((BG$3&gt;='Gastos com Pessoal'!$E$513:$E$522)*(BG$3&lt;='Gastos com Pessoal'!$F$513:$F$522)*(IF('Gastos com Pessoal'!$Y$513:$Y$522&lt;=BG$3,1,0))*OFFSET('Gastos com Pessoal'!$H$512,1,MATCH(4&amp;$B49,'Gastos com Pessoal'!$I$532:$AJ$532&amp;'Gastos com Pessoal'!$I$512:$AJ$512,0),10,1)),0)
+_xlfn.IFNA(SUM((BG$3&gt;='Gastos com Pessoal'!$E$513:$E$522)*(BG$3&lt;='Gastos com Pessoal'!$F$513:$F$522)*(IF('Gastos com Pessoal'!$AE$513:$AE$522&lt;=BG$3,1,0))*OFFSET('Gastos com Pessoal'!$H$512,1,MATCH(5&amp;$B49,'Gastos com Pessoal'!$I$532:$AJ$532&amp;'Gastos com Pessoal'!$I$512:$AJ$512,0),10,1)),0)</f>
        <v>25287.200000000004</v>
      </c>
      <c r="BH49" s="32">
        <f t="array" aca="1" ref="BH49" ca="1">_xlfn.IFNA(SUM((BH$3&gt;='Gastos com Pessoal'!$E$7:$E$506)*(BH$3&lt;='Gastos com Pessoal'!$F$7:$F$506)*OFFSET('Encargos e Benefícios'!$D$5,1,MATCH($B49,'Encargos e Benefícios'!$E$5:$AB$5,0),500,1)),0)
+_xlfn.IFNA(SUM((BH$3&gt;='Gastos com Pessoal'!$E$513:$E$522)*(BH$3&lt;='Gastos com Pessoal'!$F$513:$F$522)*OFFSET('Encargos e Benefícios'!$D$511,1,MATCH($B49,'Encargos e Benefícios'!$E$511:$AB$511,0),10,1)),0)
+_xlfn.IFNA(SUM((BH$3&gt;='Gastos com Pessoal'!$E$7:$E$506)*(BH$3&lt;='Gastos com Pessoal'!$F$7:$F$506)*(IF('Gastos com Pessoal'!$G$7:$G$506&lt;=BH$3,1,0))*OFFSET('Gastos com Pessoal'!$H$6,1,MATCH(1&amp;$B49,'Gastos com Pessoal'!$I$532:$AJ$532&amp;'Gastos com Pessoal'!$I$6:$AJ$6,0),500,1)),0)
+_xlfn.IFNA(SUM((BH$3&gt;='Gastos com Pessoal'!$E$7:$E$506)*(BH$3&lt;='Gastos com Pessoal'!$F$7:$F$506)*(IF('Gastos com Pessoal'!$M$7:$M$506&lt;=BH$3,1,0))*OFFSET('Gastos com Pessoal'!$H$6,1,MATCH(2&amp;$B49,'Gastos com Pessoal'!$I$532:$AJ$532&amp;'Gastos com Pessoal'!$I$6:$AJ$6,0),500,1)),0)
+_xlfn.IFNA(SUM((BH$3&gt;='Gastos com Pessoal'!$E$7:$E$506)*(BH$3&lt;='Gastos com Pessoal'!$F$7:$F$506)*(IF('Gastos com Pessoal'!$S$7:$S$506&lt;=BH$3,1,0))*OFFSET('Gastos com Pessoal'!$H$6,1,MATCH(3&amp;$B49,'Gastos com Pessoal'!$I$532:$AJ$532&amp;'Gastos com Pessoal'!$I$6:$AJ$6,0),500,1)),0)
+_xlfn.IFNA(SUM((BH$3&gt;='Gastos com Pessoal'!$E$7:$E$506)*(BH$3&lt;='Gastos com Pessoal'!$F$7:$F$506)*(IF('Gastos com Pessoal'!$Y$7:$Y$506&lt;=BH$3,1,0))*OFFSET('Gastos com Pessoal'!$H$6,1,MATCH(4&amp;$B49,'Gastos com Pessoal'!$I$532:$AJ$532&amp;'Gastos com Pessoal'!$I$6:$AJ$6,0),500,1)),0)
+_xlfn.IFNA(SUM((BH$3&gt;='Gastos com Pessoal'!$E$7:$E$506)*(BH$3&lt;='Gastos com Pessoal'!$F$7:$F$506)*(IF('Gastos com Pessoal'!$AE$7:$AE$506&lt;=BH$3,1,0))*OFFSET('Gastos com Pessoal'!$H$6,1,MATCH(5&amp;$B49,'Gastos com Pessoal'!$I$532:$AJ$532&amp;'Gastos com Pessoal'!$I$6:$AJ$6,0),500,1)),0)
+_xlfn.IFNA(SUM((BH$3&gt;='Gastos com Pessoal'!$E$513:$E$522)*(BH$3&lt;='Gastos com Pessoal'!$F$513:$F$522)*(IF('Gastos com Pessoal'!$G$513:$G$522&lt;=BH$3,1,0))*OFFSET('Gastos com Pessoal'!$H$512,1,MATCH(1&amp;$B49,'Gastos com Pessoal'!$I$532:$AJ$532&amp;'Gastos com Pessoal'!$I$512:$AJ$512,0),10,1)),0)
+_xlfn.IFNA(SUM((BH$3&gt;='Gastos com Pessoal'!$E$513:$E$522)*(BH$3&lt;='Gastos com Pessoal'!$F$513:$F$522)*(IF('Gastos com Pessoal'!$M$513:$M$522&lt;=BH$3,1,0))*OFFSET('Gastos com Pessoal'!$H$512,1,MATCH(2&amp;$B49,'Gastos com Pessoal'!$I$532:$AJ$532&amp;'Gastos com Pessoal'!$I$512:$AJ$512,0),10,1)),0)
+_xlfn.IFNA(SUM((BH$3&gt;='Gastos com Pessoal'!$E$513:$E$522)*(BH$3&lt;='Gastos com Pessoal'!$F$513:$F$522)*(IF('Gastos com Pessoal'!$S$513:$S$522&lt;=BH$3,1,0))*OFFSET('Gastos com Pessoal'!$H$512,1,MATCH(3&amp;$B49,'Gastos com Pessoal'!$I$532:$AJ$532&amp;'Gastos com Pessoal'!$I$512:$AJ$512,0),10,1)),0)
+_xlfn.IFNA(SUM((BH$3&gt;='Gastos com Pessoal'!$E$513:$E$522)*(BH$3&lt;='Gastos com Pessoal'!$F$513:$F$522)*(IF('Gastos com Pessoal'!$Y$513:$Y$522&lt;=BH$3,1,0))*OFFSET('Gastos com Pessoal'!$H$512,1,MATCH(4&amp;$B49,'Gastos com Pessoal'!$I$532:$AJ$532&amp;'Gastos com Pessoal'!$I$512:$AJ$512,0),10,1)),0)
+_xlfn.IFNA(SUM((BH$3&gt;='Gastos com Pessoal'!$E$513:$E$522)*(BH$3&lt;='Gastos com Pessoal'!$F$513:$F$522)*(IF('Gastos com Pessoal'!$AE$513:$AE$522&lt;=BH$3,1,0))*OFFSET('Gastos com Pessoal'!$H$512,1,MATCH(5&amp;$B49,'Gastos com Pessoal'!$I$532:$AJ$532&amp;'Gastos com Pessoal'!$I$512:$AJ$512,0),10,1)),0)</f>
        <v>25287.200000000004</v>
      </c>
      <c r="BI49" s="32">
        <f t="array" aca="1" ref="BI49" ca="1">_xlfn.IFNA(SUM((BI$3&gt;='Gastos com Pessoal'!$E$7:$E$506)*(BI$3&lt;='Gastos com Pessoal'!$F$7:$F$506)*OFFSET('Encargos e Benefícios'!$D$5,1,MATCH($B49,'Encargos e Benefícios'!$E$5:$AB$5,0),500,1)),0)
+_xlfn.IFNA(SUM((BI$3&gt;='Gastos com Pessoal'!$E$513:$E$522)*(BI$3&lt;='Gastos com Pessoal'!$F$513:$F$522)*OFFSET('Encargos e Benefícios'!$D$511,1,MATCH($B49,'Encargos e Benefícios'!$E$511:$AB$511,0),10,1)),0)
+_xlfn.IFNA(SUM((BI$3&gt;='Gastos com Pessoal'!$E$7:$E$506)*(BI$3&lt;='Gastos com Pessoal'!$F$7:$F$506)*(IF('Gastos com Pessoal'!$G$7:$G$506&lt;=BI$3,1,0))*OFFSET('Gastos com Pessoal'!$H$6,1,MATCH(1&amp;$B49,'Gastos com Pessoal'!$I$532:$AJ$532&amp;'Gastos com Pessoal'!$I$6:$AJ$6,0),500,1)),0)
+_xlfn.IFNA(SUM((BI$3&gt;='Gastos com Pessoal'!$E$7:$E$506)*(BI$3&lt;='Gastos com Pessoal'!$F$7:$F$506)*(IF('Gastos com Pessoal'!$M$7:$M$506&lt;=BI$3,1,0))*OFFSET('Gastos com Pessoal'!$H$6,1,MATCH(2&amp;$B49,'Gastos com Pessoal'!$I$532:$AJ$532&amp;'Gastos com Pessoal'!$I$6:$AJ$6,0),500,1)),0)
+_xlfn.IFNA(SUM((BI$3&gt;='Gastos com Pessoal'!$E$7:$E$506)*(BI$3&lt;='Gastos com Pessoal'!$F$7:$F$506)*(IF('Gastos com Pessoal'!$S$7:$S$506&lt;=BI$3,1,0))*OFFSET('Gastos com Pessoal'!$H$6,1,MATCH(3&amp;$B49,'Gastos com Pessoal'!$I$532:$AJ$532&amp;'Gastos com Pessoal'!$I$6:$AJ$6,0),500,1)),0)
+_xlfn.IFNA(SUM((BI$3&gt;='Gastos com Pessoal'!$E$7:$E$506)*(BI$3&lt;='Gastos com Pessoal'!$F$7:$F$506)*(IF('Gastos com Pessoal'!$Y$7:$Y$506&lt;=BI$3,1,0))*OFFSET('Gastos com Pessoal'!$H$6,1,MATCH(4&amp;$B49,'Gastos com Pessoal'!$I$532:$AJ$532&amp;'Gastos com Pessoal'!$I$6:$AJ$6,0),500,1)),0)
+_xlfn.IFNA(SUM((BI$3&gt;='Gastos com Pessoal'!$E$7:$E$506)*(BI$3&lt;='Gastos com Pessoal'!$F$7:$F$506)*(IF('Gastos com Pessoal'!$AE$7:$AE$506&lt;=BI$3,1,0))*OFFSET('Gastos com Pessoal'!$H$6,1,MATCH(5&amp;$B49,'Gastos com Pessoal'!$I$532:$AJ$532&amp;'Gastos com Pessoal'!$I$6:$AJ$6,0),500,1)),0)
+_xlfn.IFNA(SUM((BI$3&gt;='Gastos com Pessoal'!$E$513:$E$522)*(BI$3&lt;='Gastos com Pessoal'!$F$513:$F$522)*(IF('Gastos com Pessoal'!$G$513:$G$522&lt;=BI$3,1,0))*OFFSET('Gastos com Pessoal'!$H$512,1,MATCH(1&amp;$B49,'Gastos com Pessoal'!$I$532:$AJ$532&amp;'Gastos com Pessoal'!$I$512:$AJ$512,0),10,1)),0)
+_xlfn.IFNA(SUM((BI$3&gt;='Gastos com Pessoal'!$E$513:$E$522)*(BI$3&lt;='Gastos com Pessoal'!$F$513:$F$522)*(IF('Gastos com Pessoal'!$M$513:$M$522&lt;=BI$3,1,0))*OFFSET('Gastos com Pessoal'!$H$512,1,MATCH(2&amp;$B49,'Gastos com Pessoal'!$I$532:$AJ$532&amp;'Gastos com Pessoal'!$I$512:$AJ$512,0),10,1)),0)
+_xlfn.IFNA(SUM((BI$3&gt;='Gastos com Pessoal'!$E$513:$E$522)*(BI$3&lt;='Gastos com Pessoal'!$F$513:$F$522)*(IF('Gastos com Pessoal'!$S$513:$S$522&lt;=BI$3,1,0))*OFFSET('Gastos com Pessoal'!$H$512,1,MATCH(3&amp;$B49,'Gastos com Pessoal'!$I$532:$AJ$532&amp;'Gastos com Pessoal'!$I$512:$AJ$512,0),10,1)),0)
+_xlfn.IFNA(SUM((BI$3&gt;='Gastos com Pessoal'!$E$513:$E$522)*(BI$3&lt;='Gastos com Pessoal'!$F$513:$F$522)*(IF('Gastos com Pessoal'!$Y$513:$Y$522&lt;=BI$3,1,0))*OFFSET('Gastos com Pessoal'!$H$512,1,MATCH(4&amp;$B49,'Gastos com Pessoal'!$I$532:$AJ$532&amp;'Gastos com Pessoal'!$I$512:$AJ$512,0),10,1)),0)
+_xlfn.IFNA(SUM((BI$3&gt;='Gastos com Pessoal'!$E$513:$E$522)*(BI$3&lt;='Gastos com Pessoal'!$F$513:$F$522)*(IF('Gastos com Pessoal'!$AE$513:$AE$522&lt;=BI$3,1,0))*OFFSET('Gastos com Pessoal'!$H$512,1,MATCH(5&amp;$B49,'Gastos com Pessoal'!$I$532:$AJ$532&amp;'Gastos com Pessoal'!$I$512:$AJ$512,0),10,1)),0)</f>
        <v>25287.200000000004</v>
      </c>
      <c r="BJ49" s="32">
        <f t="array" aca="1" ref="BJ49" ca="1">_xlfn.IFNA(SUM((BJ$3&gt;='Gastos com Pessoal'!$E$7:$E$506)*(BJ$3&lt;='Gastos com Pessoal'!$F$7:$F$506)*OFFSET('Encargos e Benefícios'!$D$5,1,MATCH($B49,'Encargos e Benefícios'!$E$5:$AB$5,0),500,1)),0)
+_xlfn.IFNA(SUM((BJ$3&gt;='Gastos com Pessoal'!$E$513:$E$522)*(BJ$3&lt;='Gastos com Pessoal'!$F$513:$F$522)*OFFSET('Encargos e Benefícios'!$D$511,1,MATCH($B49,'Encargos e Benefícios'!$E$511:$AB$511,0),10,1)),0)
+_xlfn.IFNA(SUM((BJ$3&gt;='Gastos com Pessoal'!$E$7:$E$506)*(BJ$3&lt;='Gastos com Pessoal'!$F$7:$F$506)*(IF('Gastos com Pessoal'!$G$7:$G$506&lt;=BJ$3,1,0))*OFFSET('Gastos com Pessoal'!$H$6,1,MATCH(1&amp;$B49,'Gastos com Pessoal'!$I$532:$AJ$532&amp;'Gastos com Pessoal'!$I$6:$AJ$6,0),500,1)),0)
+_xlfn.IFNA(SUM((BJ$3&gt;='Gastos com Pessoal'!$E$7:$E$506)*(BJ$3&lt;='Gastos com Pessoal'!$F$7:$F$506)*(IF('Gastos com Pessoal'!$M$7:$M$506&lt;=BJ$3,1,0))*OFFSET('Gastos com Pessoal'!$H$6,1,MATCH(2&amp;$B49,'Gastos com Pessoal'!$I$532:$AJ$532&amp;'Gastos com Pessoal'!$I$6:$AJ$6,0),500,1)),0)
+_xlfn.IFNA(SUM((BJ$3&gt;='Gastos com Pessoal'!$E$7:$E$506)*(BJ$3&lt;='Gastos com Pessoal'!$F$7:$F$506)*(IF('Gastos com Pessoal'!$S$7:$S$506&lt;=BJ$3,1,0))*OFFSET('Gastos com Pessoal'!$H$6,1,MATCH(3&amp;$B49,'Gastos com Pessoal'!$I$532:$AJ$532&amp;'Gastos com Pessoal'!$I$6:$AJ$6,0),500,1)),0)
+_xlfn.IFNA(SUM((BJ$3&gt;='Gastos com Pessoal'!$E$7:$E$506)*(BJ$3&lt;='Gastos com Pessoal'!$F$7:$F$506)*(IF('Gastos com Pessoal'!$Y$7:$Y$506&lt;=BJ$3,1,0))*OFFSET('Gastos com Pessoal'!$H$6,1,MATCH(4&amp;$B49,'Gastos com Pessoal'!$I$532:$AJ$532&amp;'Gastos com Pessoal'!$I$6:$AJ$6,0),500,1)),0)
+_xlfn.IFNA(SUM((BJ$3&gt;='Gastos com Pessoal'!$E$7:$E$506)*(BJ$3&lt;='Gastos com Pessoal'!$F$7:$F$506)*(IF('Gastos com Pessoal'!$AE$7:$AE$506&lt;=BJ$3,1,0))*OFFSET('Gastos com Pessoal'!$H$6,1,MATCH(5&amp;$B49,'Gastos com Pessoal'!$I$532:$AJ$532&amp;'Gastos com Pessoal'!$I$6:$AJ$6,0),500,1)),0)
+_xlfn.IFNA(SUM((BJ$3&gt;='Gastos com Pessoal'!$E$513:$E$522)*(BJ$3&lt;='Gastos com Pessoal'!$F$513:$F$522)*(IF('Gastos com Pessoal'!$G$513:$G$522&lt;=BJ$3,1,0))*OFFSET('Gastos com Pessoal'!$H$512,1,MATCH(1&amp;$B49,'Gastos com Pessoal'!$I$532:$AJ$532&amp;'Gastos com Pessoal'!$I$512:$AJ$512,0),10,1)),0)
+_xlfn.IFNA(SUM((BJ$3&gt;='Gastos com Pessoal'!$E$513:$E$522)*(BJ$3&lt;='Gastos com Pessoal'!$F$513:$F$522)*(IF('Gastos com Pessoal'!$M$513:$M$522&lt;=BJ$3,1,0))*OFFSET('Gastos com Pessoal'!$H$512,1,MATCH(2&amp;$B49,'Gastos com Pessoal'!$I$532:$AJ$532&amp;'Gastos com Pessoal'!$I$512:$AJ$512,0),10,1)),0)
+_xlfn.IFNA(SUM((BJ$3&gt;='Gastos com Pessoal'!$E$513:$E$522)*(BJ$3&lt;='Gastos com Pessoal'!$F$513:$F$522)*(IF('Gastos com Pessoal'!$S$513:$S$522&lt;=BJ$3,1,0))*OFFSET('Gastos com Pessoal'!$H$512,1,MATCH(3&amp;$B49,'Gastos com Pessoal'!$I$532:$AJ$532&amp;'Gastos com Pessoal'!$I$512:$AJ$512,0),10,1)),0)
+_xlfn.IFNA(SUM((BJ$3&gt;='Gastos com Pessoal'!$E$513:$E$522)*(BJ$3&lt;='Gastos com Pessoal'!$F$513:$F$522)*(IF('Gastos com Pessoal'!$Y$513:$Y$522&lt;=BJ$3,1,0))*OFFSET('Gastos com Pessoal'!$H$512,1,MATCH(4&amp;$B49,'Gastos com Pessoal'!$I$532:$AJ$532&amp;'Gastos com Pessoal'!$I$512:$AJ$512,0),10,1)),0)
+_xlfn.IFNA(SUM((BJ$3&gt;='Gastos com Pessoal'!$E$513:$E$522)*(BJ$3&lt;='Gastos com Pessoal'!$F$513:$F$522)*(IF('Gastos com Pessoal'!$AE$513:$AE$522&lt;=BJ$3,1,0))*OFFSET('Gastos com Pessoal'!$H$512,1,MATCH(5&amp;$B49,'Gastos com Pessoal'!$I$532:$AJ$532&amp;'Gastos com Pessoal'!$I$512:$AJ$512,0),10,1)),0)</f>
        <v>26716.100000000006</v>
      </c>
      <c r="BK49" s="72">
        <f t="shared" ca="1" si="20"/>
        <v>1283108.9000000004</v>
      </c>
      <c r="BL49" s="77">
        <f t="shared" ca="1" si="21"/>
        <v>1.8531004855943872E-2</v>
      </c>
    </row>
    <row r="50" spans="1:64" s="50" customFormat="1" ht="23.25" customHeight="1" x14ac:dyDescent="0.2">
      <c r="A50" s="18" t="s">
        <v>165</v>
      </c>
      <c r="B50" s="12" t="s">
        <v>166</v>
      </c>
      <c r="C50" s="32">
        <f t="array" aca="1" ref="C50" ca="1">_xlfn.IFNA(SUM((C$3&gt;='Gastos com Pessoal'!$E$7:$E$506)*(C$3&lt;='Gastos com Pessoal'!$F$7:$F$506)*OFFSET('Encargos e Benefícios'!$D$5,1,MATCH($B50,'Encargos e Benefícios'!$E$5:$AB$5,0),500,1)),0)
+_xlfn.IFNA(SUM((C$3&gt;='Gastos com Pessoal'!$E$513:$E$522)*(C$3&lt;='Gastos com Pessoal'!$F$513:$F$522)*OFFSET('Encargos e Benefícios'!$D$511,1,MATCH($B50,'Encargos e Benefícios'!$E$511:$AB$511,0),10,1)),0)
+_xlfn.IFNA(SUM((C$3&gt;='Gastos com Pessoal'!$E$7:$E$506)*(C$3&lt;='Gastos com Pessoal'!$F$7:$F$506)*(IF('Gastos com Pessoal'!$G$7:$G$506&lt;=C$3,1,0))*OFFSET('Gastos com Pessoal'!$H$6,1,MATCH(1&amp;$B50,'Gastos com Pessoal'!$I$532:$AJ$532&amp;'Gastos com Pessoal'!$I$6:$AJ$6,0),500,1)),0)
+_xlfn.IFNA(SUM((C$3&gt;='Gastos com Pessoal'!$E$7:$E$506)*(C$3&lt;='Gastos com Pessoal'!$F$7:$F$506)*(IF('Gastos com Pessoal'!$M$7:$M$506&lt;=C$3,1,0))*OFFSET('Gastos com Pessoal'!$H$6,1,MATCH(2&amp;$B50,'Gastos com Pessoal'!$I$532:$AJ$532&amp;'Gastos com Pessoal'!$I$6:$AJ$6,0),500,1)),0)
+_xlfn.IFNA(SUM((C$3&gt;='Gastos com Pessoal'!$E$7:$E$506)*(C$3&lt;='Gastos com Pessoal'!$F$7:$F$506)*(IF('Gastos com Pessoal'!$S$7:$S$506&lt;=C$3,1,0))*OFFSET('Gastos com Pessoal'!$H$6,1,MATCH(3&amp;$B50,'Gastos com Pessoal'!$I$532:$AJ$532&amp;'Gastos com Pessoal'!$I$6:$AJ$6,0),500,1)),0)
+_xlfn.IFNA(SUM((C$3&gt;='Gastos com Pessoal'!$E$7:$E$506)*(C$3&lt;='Gastos com Pessoal'!$F$7:$F$506)*(IF('Gastos com Pessoal'!$Y$7:$Y$506&lt;=C$3,1,0))*OFFSET('Gastos com Pessoal'!$H$6,1,MATCH(4&amp;$B50,'Gastos com Pessoal'!$I$532:$AJ$532&amp;'Gastos com Pessoal'!$I$6:$AJ$6,0),500,1)),0)
+_xlfn.IFNA(SUM((C$3&gt;='Gastos com Pessoal'!$E$7:$E$506)*(C$3&lt;='Gastos com Pessoal'!$F$7:$F$506)*(IF('Gastos com Pessoal'!$AE$7:$AE$506&lt;=C$3,1,0))*OFFSET('Gastos com Pessoal'!$H$6,1,MATCH(5&amp;$B50,'Gastos com Pessoal'!$I$532:$AJ$532&amp;'Gastos com Pessoal'!$I$6:$AJ$6,0),500,1)),0)
+_xlfn.IFNA(SUM((C$3&gt;='Gastos com Pessoal'!$E$513:$E$522)*(C$3&lt;='Gastos com Pessoal'!$F$513:$F$522)*(IF('Gastos com Pessoal'!$G$513:$G$522&lt;=C$3,1,0))*OFFSET('Gastos com Pessoal'!$H$512,1,MATCH(1&amp;$B50,'Gastos com Pessoal'!$I$532:$AJ$532&amp;'Gastos com Pessoal'!$I$512:$AJ$512,0),10,1)),0)
+_xlfn.IFNA(SUM((C$3&gt;='Gastos com Pessoal'!$E$513:$E$522)*(C$3&lt;='Gastos com Pessoal'!$F$513:$F$522)*(IF('Gastos com Pessoal'!$M$513:$M$522&lt;=C$3,1,0))*OFFSET('Gastos com Pessoal'!$H$512,1,MATCH(2&amp;$B50,'Gastos com Pessoal'!$I$532:$AJ$532&amp;'Gastos com Pessoal'!$I$512:$AJ$512,0),10,1)),0)
+_xlfn.IFNA(SUM((C$3&gt;='Gastos com Pessoal'!$E$513:$E$522)*(C$3&lt;='Gastos com Pessoal'!$F$513:$F$522)*(IF('Gastos com Pessoal'!$S$513:$S$522&lt;=C$3,1,0))*OFFSET('Gastos com Pessoal'!$H$512,1,MATCH(3&amp;$B50,'Gastos com Pessoal'!$I$532:$AJ$532&amp;'Gastos com Pessoal'!$I$512:$AJ$512,0),10,1)),0)
+_xlfn.IFNA(SUM((C$3&gt;='Gastos com Pessoal'!$E$513:$E$522)*(C$3&lt;='Gastos com Pessoal'!$F$513:$F$522)*(IF('Gastos com Pessoal'!$Y$513:$Y$522&lt;=C$3,1,0))*OFFSET('Gastos com Pessoal'!$H$512,1,MATCH(4&amp;$B50,'Gastos com Pessoal'!$I$532:$AJ$532&amp;'Gastos com Pessoal'!$I$512:$AJ$512,0),10,1)),0)
+_xlfn.IFNA(SUM((C$3&gt;='Gastos com Pessoal'!$E$513:$E$522)*(C$3&lt;='Gastos com Pessoal'!$F$513:$F$522)*(IF('Gastos com Pessoal'!$AE$513:$AE$522&lt;=C$3,1,0))*OFFSET('Gastos com Pessoal'!$H$512,1,MATCH(5&amp;$B50,'Gastos com Pessoal'!$I$532:$AJ$532&amp;'Gastos com Pessoal'!$I$512:$AJ$512,0),10,1)),0)</f>
        <v>94.24</v>
      </c>
      <c r="D50" s="32">
        <f t="array" aca="1" ref="D50" ca="1">_xlfn.IFNA(SUM((D$3&gt;='Gastos com Pessoal'!$E$7:$E$506)*(D$3&lt;='Gastos com Pessoal'!$F$7:$F$506)*OFFSET('Encargos e Benefícios'!$D$5,1,MATCH($B50,'Encargos e Benefícios'!$E$5:$AB$5,0),500,1)),0)
+_xlfn.IFNA(SUM((D$3&gt;='Gastos com Pessoal'!$E$513:$E$522)*(D$3&lt;='Gastos com Pessoal'!$F$513:$F$522)*OFFSET('Encargos e Benefícios'!$D$511,1,MATCH($B50,'Encargos e Benefícios'!$E$511:$AB$511,0),10,1)),0)
+_xlfn.IFNA(SUM((D$3&gt;='Gastos com Pessoal'!$E$7:$E$506)*(D$3&lt;='Gastos com Pessoal'!$F$7:$F$506)*(IF('Gastos com Pessoal'!$G$7:$G$506&lt;=D$3,1,0))*OFFSET('Gastos com Pessoal'!$H$6,1,MATCH(1&amp;$B50,'Gastos com Pessoal'!$I$532:$AJ$532&amp;'Gastos com Pessoal'!$I$6:$AJ$6,0),500,1)),0)
+_xlfn.IFNA(SUM((D$3&gt;='Gastos com Pessoal'!$E$7:$E$506)*(D$3&lt;='Gastos com Pessoal'!$F$7:$F$506)*(IF('Gastos com Pessoal'!$M$7:$M$506&lt;=D$3,1,0))*OFFSET('Gastos com Pessoal'!$H$6,1,MATCH(2&amp;$B50,'Gastos com Pessoal'!$I$532:$AJ$532&amp;'Gastos com Pessoal'!$I$6:$AJ$6,0),500,1)),0)
+_xlfn.IFNA(SUM((D$3&gt;='Gastos com Pessoal'!$E$7:$E$506)*(D$3&lt;='Gastos com Pessoal'!$F$7:$F$506)*(IF('Gastos com Pessoal'!$S$7:$S$506&lt;=D$3,1,0))*OFFSET('Gastos com Pessoal'!$H$6,1,MATCH(3&amp;$B50,'Gastos com Pessoal'!$I$532:$AJ$532&amp;'Gastos com Pessoal'!$I$6:$AJ$6,0),500,1)),0)
+_xlfn.IFNA(SUM((D$3&gt;='Gastos com Pessoal'!$E$7:$E$506)*(D$3&lt;='Gastos com Pessoal'!$F$7:$F$506)*(IF('Gastos com Pessoal'!$Y$7:$Y$506&lt;=D$3,1,0))*OFFSET('Gastos com Pessoal'!$H$6,1,MATCH(4&amp;$B50,'Gastos com Pessoal'!$I$532:$AJ$532&amp;'Gastos com Pessoal'!$I$6:$AJ$6,0),500,1)),0)
+_xlfn.IFNA(SUM((D$3&gt;='Gastos com Pessoal'!$E$7:$E$506)*(D$3&lt;='Gastos com Pessoal'!$F$7:$F$506)*(IF('Gastos com Pessoal'!$AE$7:$AE$506&lt;=D$3,1,0))*OFFSET('Gastos com Pessoal'!$H$6,1,MATCH(5&amp;$B50,'Gastos com Pessoal'!$I$532:$AJ$532&amp;'Gastos com Pessoal'!$I$6:$AJ$6,0),500,1)),0)
+_xlfn.IFNA(SUM((D$3&gt;='Gastos com Pessoal'!$E$513:$E$522)*(D$3&lt;='Gastos com Pessoal'!$F$513:$F$522)*(IF('Gastos com Pessoal'!$G$513:$G$522&lt;=D$3,1,0))*OFFSET('Gastos com Pessoal'!$H$512,1,MATCH(1&amp;$B50,'Gastos com Pessoal'!$I$532:$AJ$532&amp;'Gastos com Pessoal'!$I$512:$AJ$512,0),10,1)),0)
+_xlfn.IFNA(SUM((D$3&gt;='Gastos com Pessoal'!$E$513:$E$522)*(D$3&lt;='Gastos com Pessoal'!$F$513:$F$522)*(IF('Gastos com Pessoal'!$M$513:$M$522&lt;=D$3,1,0))*OFFSET('Gastos com Pessoal'!$H$512,1,MATCH(2&amp;$B50,'Gastos com Pessoal'!$I$532:$AJ$532&amp;'Gastos com Pessoal'!$I$512:$AJ$512,0),10,1)),0)
+_xlfn.IFNA(SUM((D$3&gt;='Gastos com Pessoal'!$E$513:$E$522)*(D$3&lt;='Gastos com Pessoal'!$F$513:$F$522)*(IF('Gastos com Pessoal'!$S$513:$S$522&lt;=D$3,1,0))*OFFSET('Gastos com Pessoal'!$H$512,1,MATCH(3&amp;$B50,'Gastos com Pessoal'!$I$532:$AJ$532&amp;'Gastos com Pessoal'!$I$512:$AJ$512,0),10,1)),0)
+_xlfn.IFNA(SUM((D$3&gt;='Gastos com Pessoal'!$E$513:$E$522)*(D$3&lt;='Gastos com Pessoal'!$F$513:$F$522)*(IF('Gastos com Pessoal'!$Y$513:$Y$522&lt;=D$3,1,0))*OFFSET('Gastos com Pessoal'!$H$512,1,MATCH(4&amp;$B50,'Gastos com Pessoal'!$I$532:$AJ$532&amp;'Gastos com Pessoal'!$I$512:$AJ$512,0),10,1)),0)
+_xlfn.IFNA(SUM((D$3&gt;='Gastos com Pessoal'!$E$513:$E$522)*(D$3&lt;='Gastos com Pessoal'!$F$513:$F$522)*(IF('Gastos com Pessoal'!$AE$513:$AE$522&lt;=D$3,1,0))*OFFSET('Gastos com Pessoal'!$H$512,1,MATCH(5&amp;$B50,'Gastos com Pessoal'!$I$532:$AJ$532&amp;'Gastos com Pessoal'!$I$512:$AJ$512,0),10,1)),0)</f>
        <v>224.47999999999996</v>
      </c>
      <c r="E50" s="32">
        <f t="array" aca="1" ref="E50" ca="1">_xlfn.IFNA(SUM((E$3&gt;='Gastos com Pessoal'!$E$7:$E$506)*(E$3&lt;='Gastos com Pessoal'!$F$7:$F$506)*OFFSET('Encargos e Benefícios'!$D$5,1,MATCH($B50,'Encargos e Benefícios'!$E$5:$AB$5,0),500,1)),0)
+_xlfn.IFNA(SUM((E$3&gt;='Gastos com Pessoal'!$E$513:$E$522)*(E$3&lt;='Gastos com Pessoal'!$F$513:$F$522)*OFFSET('Encargos e Benefícios'!$D$511,1,MATCH($B50,'Encargos e Benefícios'!$E$511:$AB$511,0),10,1)),0)
+_xlfn.IFNA(SUM((E$3&gt;='Gastos com Pessoal'!$E$7:$E$506)*(E$3&lt;='Gastos com Pessoal'!$F$7:$F$506)*(IF('Gastos com Pessoal'!$G$7:$G$506&lt;=E$3,1,0))*OFFSET('Gastos com Pessoal'!$H$6,1,MATCH(1&amp;$B50,'Gastos com Pessoal'!$I$532:$AJ$532&amp;'Gastos com Pessoal'!$I$6:$AJ$6,0),500,1)),0)
+_xlfn.IFNA(SUM((E$3&gt;='Gastos com Pessoal'!$E$7:$E$506)*(E$3&lt;='Gastos com Pessoal'!$F$7:$F$506)*(IF('Gastos com Pessoal'!$M$7:$M$506&lt;=E$3,1,0))*OFFSET('Gastos com Pessoal'!$H$6,1,MATCH(2&amp;$B50,'Gastos com Pessoal'!$I$532:$AJ$532&amp;'Gastos com Pessoal'!$I$6:$AJ$6,0),500,1)),0)
+_xlfn.IFNA(SUM((E$3&gt;='Gastos com Pessoal'!$E$7:$E$506)*(E$3&lt;='Gastos com Pessoal'!$F$7:$F$506)*(IF('Gastos com Pessoal'!$S$7:$S$506&lt;=E$3,1,0))*OFFSET('Gastos com Pessoal'!$H$6,1,MATCH(3&amp;$B50,'Gastos com Pessoal'!$I$532:$AJ$532&amp;'Gastos com Pessoal'!$I$6:$AJ$6,0),500,1)),0)
+_xlfn.IFNA(SUM((E$3&gt;='Gastos com Pessoal'!$E$7:$E$506)*(E$3&lt;='Gastos com Pessoal'!$F$7:$F$506)*(IF('Gastos com Pessoal'!$Y$7:$Y$506&lt;=E$3,1,0))*OFFSET('Gastos com Pessoal'!$H$6,1,MATCH(4&amp;$B50,'Gastos com Pessoal'!$I$532:$AJ$532&amp;'Gastos com Pessoal'!$I$6:$AJ$6,0),500,1)),0)
+_xlfn.IFNA(SUM((E$3&gt;='Gastos com Pessoal'!$E$7:$E$506)*(E$3&lt;='Gastos com Pessoal'!$F$7:$F$506)*(IF('Gastos com Pessoal'!$AE$7:$AE$506&lt;=E$3,1,0))*OFFSET('Gastos com Pessoal'!$H$6,1,MATCH(5&amp;$B50,'Gastos com Pessoal'!$I$532:$AJ$532&amp;'Gastos com Pessoal'!$I$6:$AJ$6,0),500,1)),0)
+_xlfn.IFNA(SUM((E$3&gt;='Gastos com Pessoal'!$E$513:$E$522)*(E$3&lt;='Gastos com Pessoal'!$F$513:$F$522)*(IF('Gastos com Pessoal'!$G$513:$G$522&lt;=E$3,1,0))*OFFSET('Gastos com Pessoal'!$H$512,1,MATCH(1&amp;$B50,'Gastos com Pessoal'!$I$532:$AJ$532&amp;'Gastos com Pessoal'!$I$512:$AJ$512,0),10,1)),0)
+_xlfn.IFNA(SUM((E$3&gt;='Gastos com Pessoal'!$E$513:$E$522)*(E$3&lt;='Gastos com Pessoal'!$F$513:$F$522)*(IF('Gastos com Pessoal'!$M$513:$M$522&lt;=E$3,1,0))*OFFSET('Gastos com Pessoal'!$H$512,1,MATCH(2&amp;$B50,'Gastos com Pessoal'!$I$532:$AJ$532&amp;'Gastos com Pessoal'!$I$512:$AJ$512,0),10,1)),0)
+_xlfn.IFNA(SUM((E$3&gt;='Gastos com Pessoal'!$E$513:$E$522)*(E$3&lt;='Gastos com Pessoal'!$F$513:$F$522)*(IF('Gastos com Pessoal'!$S$513:$S$522&lt;=E$3,1,0))*OFFSET('Gastos com Pessoal'!$H$512,1,MATCH(3&amp;$B50,'Gastos com Pessoal'!$I$532:$AJ$532&amp;'Gastos com Pessoal'!$I$512:$AJ$512,0),10,1)),0)
+_xlfn.IFNA(SUM((E$3&gt;='Gastos com Pessoal'!$E$513:$E$522)*(E$3&lt;='Gastos com Pessoal'!$F$513:$F$522)*(IF('Gastos com Pessoal'!$Y$513:$Y$522&lt;=E$3,1,0))*OFFSET('Gastos com Pessoal'!$H$512,1,MATCH(4&amp;$B50,'Gastos com Pessoal'!$I$532:$AJ$532&amp;'Gastos com Pessoal'!$I$512:$AJ$512,0),10,1)),0)
+_xlfn.IFNA(SUM((E$3&gt;='Gastos com Pessoal'!$E$513:$E$522)*(E$3&lt;='Gastos com Pessoal'!$F$513:$F$522)*(IF('Gastos com Pessoal'!$AE$513:$AE$522&lt;=E$3,1,0))*OFFSET('Gastos com Pessoal'!$H$512,1,MATCH(5&amp;$B50,'Gastos com Pessoal'!$I$532:$AJ$532&amp;'Gastos com Pessoal'!$I$512:$AJ$512,0),10,1)),0)</f>
        <v>224.47999999999996</v>
      </c>
      <c r="F50" s="32">
        <f t="array" aca="1" ref="F50" ca="1">_xlfn.IFNA(SUM((F$3&gt;='Gastos com Pessoal'!$E$7:$E$506)*(F$3&lt;='Gastos com Pessoal'!$F$7:$F$506)*OFFSET('Encargos e Benefícios'!$D$5,1,MATCH($B50,'Encargos e Benefícios'!$E$5:$AB$5,0),500,1)),0)
+_xlfn.IFNA(SUM((F$3&gt;='Gastos com Pessoal'!$E$513:$E$522)*(F$3&lt;='Gastos com Pessoal'!$F$513:$F$522)*OFFSET('Encargos e Benefícios'!$D$511,1,MATCH($B50,'Encargos e Benefícios'!$E$511:$AB$511,0),10,1)),0)
+_xlfn.IFNA(SUM((F$3&gt;='Gastos com Pessoal'!$E$7:$E$506)*(F$3&lt;='Gastos com Pessoal'!$F$7:$F$506)*(IF('Gastos com Pessoal'!$G$7:$G$506&lt;=F$3,1,0))*OFFSET('Gastos com Pessoal'!$H$6,1,MATCH(1&amp;$B50,'Gastos com Pessoal'!$I$532:$AJ$532&amp;'Gastos com Pessoal'!$I$6:$AJ$6,0),500,1)),0)
+_xlfn.IFNA(SUM((F$3&gt;='Gastos com Pessoal'!$E$7:$E$506)*(F$3&lt;='Gastos com Pessoal'!$F$7:$F$506)*(IF('Gastos com Pessoal'!$M$7:$M$506&lt;=F$3,1,0))*OFFSET('Gastos com Pessoal'!$H$6,1,MATCH(2&amp;$B50,'Gastos com Pessoal'!$I$532:$AJ$532&amp;'Gastos com Pessoal'!$I$6:$AJ$6,0),500,1)),0)
+_xlfn.IFNA(SUM((F$3&gt;='Gastos com Pessoal'!$E$7:$E$506)*(F$3&lt;='Gastos com Pessoal'!$F$7:$F$506)*(IF('Gastos com Pessoal'!$S$7:$S$506&lt;=F$3,1,0))*OFFSET('Gastos com Pessoal'!$H$6,1,MATCH(3&amp;$B50,'Gastos com Pessoal'!$I$532:$AJ$532&amp;'Gastos com Pessoal'!$I$6:$AJ$6,0),500,1)),0)
+_xlfn.IFNA(SUM((F$3&gt;='Gastos com Pessoal'!$E$7:$E$506)*(F$3&lt;='Gastos com Pessoal'!$F$7:$F$506)*(IF('Gastos com Pessoal'!$Y$7:$Y$506&lt;=F$3,1,0))*OFFSET('Gastos com Pessoal'!$H$6,1,MATCH(4&amp;$B50,'Gastos com Pessoal'!$I$532:$AJ$532&amp;'Gastos com Pessoal'!$I$6:$AJ$6,0),500,1)),0)
+_xlfn.IFNA(SUM((F$3&gt;='Gastos com Pessoal'!$E$7:$E$506)*(F$3&lt;='Gastos com Pessoal'!$F$7:$F$506)*(IF('Gastos com Pessoal'!$AE$7:$AE$506&lt;=F$3,1,0))*OFFSET('Gastos com Pessoal'!$H$6,1,MATCH(5&amp;$B50,'Gastos com Pessoal'!$I$532:$AJ$532&amp;'Gastos com Pessoal'!$I$6:$AJ$6,0),500,1)),0)
+_xlfn.IFNA(SUM((F$3&gt;='Gastos com Pessoal'!$E$513:$E$522)*(F$3&lt;='Gastos com Pessoal'!$F$513:$F$522)*(IF('Gastos com Pessoal'!$G$513:$G$522&lt;=F$3,1,0))*OFFSET('Gastos com Pessoal'!$H$512,1,MATCH(1&amp;$B50,'Gastos com Pessoal'!$I$532:$AJ$532&amp;'Gastos com Pessoal'!$I$512:$AJ$512,0),10,1)),0)
+_xlfn.IFNA(SUM((F$3&gt;='Gastos com Pessoal'!$E$513:$E$522)*(F$3&lt;='Gastos com Pessoal'!$F$513:$F$522)*(IF('Gastos com Pessoal'!$M$513:$M$522&lt;=F$3,1,0))*OFFSET('Gastos com Pessoal'!$H$512,1,MATCH(2&amp;$B50,'Gastos com Pessoal'!$I$532:$AJ$532&amp;'Gastos com Pessoal'!$I$512:$AJ$512,0),10,1)),0)
+_xlfn.IFNA(SUM((F$3&gt;='Gastos com Pessoal'!$E$513:$E$522)*(F$3&lt;='Gastos com Pessoal'!$F$513:$F$522)*(IF('Gastos com Pessoal'!$S$513:$S$522&lt;=F$3,1,0))*OFFSET('Gastos com Pessoal'!$H$512,1,MATCH(3&amp;$B50,'Gastos com Pessoal'!$I$532:$AJ$532&amp;'Gastos com Pessoal'!$I$512:$AJ$512,0),10,1)),0)
+_xlfn.IFNA(SUM((F$3&gt;='Gastos com Pessoal'!$E$513:$E$522)*(F$3&lt;='Gastos com Pessoal'!$F$513:$F$522)*(IF('Gastos com Pessoal'!$Y$513:$Y$522&lt;=F$3,1,0))*OFFSET('Gastos com Pessoal'!$H$512,1,MATCH(4&amp;$B50,'Gastos com Pessoal'!$I$532:$AJ$532&amp;'Gastos com Pessoal'!$I$512:$AJ$512,0),10,1)),0)
+_xlfn.IFNA(SUM((F$3&gt;='Gastos com Pessoal'!$E$513:$E$522)*(F$3&lt;='Gastos com Pessoal'!$F$513:$F$522)*(IF('Gastos com Pessoal'!$AE$513:$AE$522&lt;=F$3,1,0))*OFFSET('Gastos com Pessoal'!$H$512,1,MATCH(5&amp;$B50,'Gastos com Pessoal'!$I$532:$AJ$532&amp;'Gastos com Pessoal'!$I$512:$AJ$512,0),10,1)),0)</f>
        <v>224.47999999999996</v>
      </c>
      <c r="G50" s="32">
        <f t="array" aca="1" ref="G50" ca="1">_xlfn.IFNA(SUM((G$3&gt;='Gastos com Pessoal'!$E$7:$E$506)*(G$3&lt;='Gastos com Pessoal'!$F$7:$F$506)*OFFSET('Encargos e Benefícios'!$D$5,1,MATCH($B50,'Encargos e Benefícios'!$E$5:$AB$5,0),500,1)),0)
+_xlfn.IFNA(SUM((G$3&gt;='Gastos com Pessoal'!$E$513:$E$522)*(G$3&lt;='Gastos com Pessoal'!$F$513:$F$522)*OFFSET('Encargos e Benefícios'!$D$511,1,MATCH($B50,'Encargos e Benefícios'!$E$511:$AB$511,0),10,1)),0)
+_xlfn.IFNA(SUM((G$3&gt;='Gastos com Pessoal'!$E$7:$E$506)*(G$3&lt;='Gastos com Pessoal'!$F$7:$F$506)*(IF('Gastos com Pessoal'!$G$7:$G$506&lt;=G$3,1,0))*OFFSET('Gastos com Pessoal'!$H$6,1,MATCH(1&amp;$B50,'Gastos com Pessoal'!$I$532:$AJ$532&amp;'Gastos com Pessoal'!$I$6:$AJ$6,0),500,1)),0)
+_xlfn.IFNA(SUM((G$3&gt;='Gastos com Pessoal'!$E$7:$E$506)*(G$3&lt;='Gastos com Pessoal'!$F$7:$F$506)*(IF('Gastos com Pessoal'!$M$7:$M$506&lt;=G$3,1,0))*OFFSET('Gastos com Pessoal'!$H$6,1,MATCH(2&amp;$B50,'Gastos com Pessoal'!$I$532:$AJ$532&amp;'Gastos com Pessoal'!$I$6:$AJ$6,0),500,1)),0)
+_xlfn.IFNA(SUM((G$3&gt;='Gastos com Pessoal'!$E$7:$E$506)*(G$3&lt;='Gastos com Pessoal'!$F$7:$F$506)*(IF('Gastos com Pessoal'!$S$7:$S$506&lt;=G$3,1,0))*OFFSET('Gastos com Pessoal'!$H$6,1,MATCH(3&amp;$B50,'Gastos com Pessoal'!$I$532:$AJ$532&amp;'Gastos com Pessoal'!$I$6:$AJ$6,0),500,1)),0)
+_xlfn.IFNA(SUM((G$3&gt;='Gastos com Pessoal'!$E$7:$E$506)*(G$3&lt;='Gastos com Pessoal'!$F$7:$F$506)*(IF('Gastos com Pessoal'!$Y$7:$Y$506&lt;=G$3,1,0))*OFFSET('Gastos com Pessoal'!$H$6,1,MATCH(4&amp;$B50,'Gastos com Pessoal'!$I$532:$AJ$532&amp;'Gastos com Pessoal'!$I$6:$AJ$6,0),500,1)),0)
+_xlfn.IFNA(SUM((G$3&gt;='Gastos com Pessoal'!$E$7:$E$506)*(G$3&lt;='Gastos com Pessoal'!$F$7:$F$506)*(IF('Gastos com Pessoal'!$AE$7:$AE$506&lt;=G$3,1,0))*OFFSET('Gastos com Pessoal'!$H$6,1,MATCH(5&amp;$B50,'Gastos com Pessoal'!$I$532:$AJ$532&amp;'Gastos com Pessoal'!$I$6:$AJ$6,0),500,1)),0)
+_xlfn.IFNA(SUM((G$3&gt;='Gastos com Pessoal'!$E$513:$E$522)*(G$3&lt;='Gastos com Pessoal'!$F$513:$F$522)*(IF('Gastos com Pessoal'!$G$513:$G$522&lt;=G$3,1,0))*OFFSET('Gastos com Pessoal'!$H$512,1,MATCH(1&amp;$B50,'Gastos com Pessoal'!$I$532:$AJ$532&amp;'Gastos com Pessoal'!$I$512:$AJ$512,0),10,1)),0)
+_xlfn.IFNA(SUM((G$3&gt;='Gastos com Pessoal'!$E$513:$E$522)*(G$3&lt;='Gastos com Pessoal'!$F$513:$F$522)*(IF('Gastos com Pessoal'!$M$513:$M$522&lt;=G$3,1,0))*OFFSET('Gastos com Pessoal'!$H$512,1,MATCH(2&amp;$B50,'Gastos com Pessoal'!$I$532:$AJ$532&amp;'Gastos com Pessoal'!$I$512:$AJ$512,0),10,1)),0)
+_xlfn.IFNA(SUM((G$3&gt;='Gastos com Pessoal'!$E$513:$E$522)*(G$3&lt;='Gastos com Pessoal'!$F$513:$F$522)*(IF('Gastos com Pessoal'!$S$513:$S$522&lt;=G$3,1,0))*OFFSET('Gastos com Pessoal'!$H$512,1,MATCH(3&amp;$B50,'Gastos com Pessoal'!$I$532:$AJ$532&amp;'Gastos com Pessoal'!$I$512:$AJ$512,0),10,1)),0)
+_xlfn.IFNA(SUM((G$3&gt;='Gastos com Pessoal'!$E$513:$E$522)*(G$3&lt;='Gastos com Pessoal'!$F$513:$F$522)*(IF('Gastos com Pessoal'!$Y$513:$Y$522&lt;=G$3,1,0))*OFFSET('Gastos com Pessoal'!$H$512,1,MATCH(4&amp;$B50,'Gastos com Pessoal'!$I$532:$AJ$532&amp;'Gastos com Pessoal'!$I$512:$AJ$512,0),10,1)),0)
+_xlfn.IFNA(SUM((G$3&gt;='Gastos com Pessoal'!$E$513:$E$522)*(G$3&lt;='Gastos com Pessoal'!$F$513:$F$522)*(IF('Gastos com Pessoal'!$AE$513:$AE$522&lt;=G$3,1,0))*OFFSET('Gastos com Pessoal'!$H$512,1,MATCH(5&amp;$B50,'Gastos com Pessoal'!$I$532:$AJ$532&amp;'Gastos com Pessoal'!$I$512:$AJ$512,0),10,1)),0)</f>
        <v>224.47999999999996</v>
      </c>
      <c r="H50" s="32">
        <f t="array" aca="1" ref="H50" ca="1">_xlfn.IFNA(SUM((H$3&gt;='Gastos com Pessoal'!$E$7:$E$506)*(H$3&lt;='Gastos com Pessoal'!$F$7:$F$506)*OFFSET('Encargos e Benefícios'!$D$5,1,MATCH($B50,'Encargos e Benefícios'!$E$5:$AB$5,0),500,1)),0)
+_xlfn.IFNA(SUM((H$3&gt;='Gastos com Pessoal'!$E$513:$E$522)*(H$3&lt;='Gastos com Pessoal'!$F$513:$F$522)*OFFSET('Encargos e Benefícios'!$D$511,1,MATCH($B50,'Encargos e Benefícios'!$E$511:$AB$511,0),10,1)),0)
+_xlfn.IFNA(SUM((H$3&gt;='Gastos com Pessoal'!$E$7:$E$506)*(H$3&lt;='Gastos com Pessoal'!$F$7:$F$506)*(IF('Gastos com Pessoal'!$G$7:$G$506&lt;=H$3,1,0))*OFFSET('Gastos com Pessoal'!$H$6,1,MATCH(1&amp;$B50,'Gastos com Pessoal'!$I$532:$AJ$532&amp;'Gastos com Pessoal'!$I$6:$AJ$6,0),500,1)),0)
+_xlfn.IFNA(SUM((H$3&gt;='Gastos com Pessoal'!$E$7:$E$506)*(H$3&lt;='Gastos com Pessoal'!$F$7:$F$506)*(IF('Gastos com Pessoal'!$M$7:$M$506&lt;=H$3,1,0))*OFFSET('Gastos com Pessoal'!$H$6,1,MATCH(2&amp;$B50,'Gastos com Pessoal'!$I$532:$AJ$532&amp;'Gastos com Pessoal'!$I$6:$AJ$6,0),500,1)),0)
+_xlfn.IFNA(SUM((H$3&gt;='Gastos com Pessoal'!$E$7:$E$506)*(H$3&lt;='Gastos com Pessoal'!$F$7:$F$506)*(IF('Gastos com Pessoal'!$S$7:$S$506&lt;=H$3,1,0))*OFFSET('Gastos com Pessoal'!$H$6,1,MATCH(3&amp;$B50,'Gastos com Pessoal'!$I$532:$AJ$532&amp;'Gastos com Pessoal'!$I$6:$AJ$6,0),500,1)),0)
+_xlfn.IFNA(SUM((H$3&gt;='Gastos com Pessoal'!$E$7:$E$506)*(H$3&lt;='Gastos com Pessoal'!$F$7:$F$506)*(IF('Gastos com Pessoal'!$Y$7:$Y$506&lt;=H$3,1,0))*OFFSET('Gastos com Pessoal'!$H$6,1,MATCH(4&amp;$B50,'Gastos com Pessoal'!$I$532:$AJ$532&amp;'Gastos com Pessoal'!$I$6:$AJ$6,0),500,1)),0)
+_xlfn.IFNA(SUM((H$3&gt;='Gastos com Pessoal'!$E$7:$E$506)*(H$3&lt;='Gastos com Pessoal'!$F$7:$F$506)*(IF('Gastos com Pessoal'!$AE$7:$AE$506&lt;=H$3,1,0))*OFFSET('Gastos com Pessoal'!$H$6,1,MATCH(5&amp;$B50,'Gastos com Pessoal'!$I$532:$AJ$532&amp;'Gastos com Pessoal'!$I$6:$AJ$6,0),500,1)),0)
+_xlfn.IFNA(SUM((H$3&gt;='Gastos com Pessoal'!$E$513:$E$522)*(H$3&lt;='Gastos com Pessoal'!$F$513:$F$522)*(IF('Gastos com Pessoal'!$G$513:$G$522&lt;=H$3,1,0))*OFFSET('Gastos com Pessoal'!$H$512,1,MATCH(1&amp;$B50,'Gastos com Pessoal'!$I$532:$AJ$532&amp;'Gastos com Pessoal'!$I$512:$AJ$512,0),10,1)),0)
+_xlfn.IFNA(SUM((H$3&gt;='Gastos com Pessoal'!$E$513:$E$522)*(H$3&lt;='Gastos com Pessoal'!$F$513:$F$522)*(IF('Gastos com Pessoal'!$M$513:$M$522&lt;=H$3,1,0))*OFFSET('Gastos com Pessoal'!$H$512,1,MATCH(2&amp;$B50,'Gastos com Pessoal'!$I$532:$AJ$532&amp;'Gastos com Pessoal'!$I$512:$AJ$512,0),10,1)),0)
+_xlfn.IFNA(SUM((H$3&gt;='Gastos com Pessoal'!$E$513:$E$522)*(H$3&lt;='Gastos com Pessoal'!$F$513:$F$522)*(IF('Gastos com Pessoal'!$S$513:$S$522&lt;=H$3,1,0))*OFFSET('Gastos com Pessoal'!$H$512,1,MATCH(3&amp;$B50,'Gastos com Pessoal'!$I$532:$AJ$532&amp;'Gastos com Pessoal'!$I$512:$AJ$512,0),10,1)),0)
+_xlfn.IFNA(SUM((H$3&gt;='Gastos com Pessoal'!$E$513:$E$522)*(H$3&lt;='Gastos com Pessoal'!$F$513:$F$522)*(IF('Gastos com Pessoal'!$Y$513:$Y$522&lt;=H$3,1,0))*OFFSET('Gastos com Pessoal'!$H$512,1,MATCH(4&amp;$B50,'Gastos com Pessoal'!$I$532:$AJ$532&amp;'Gastos com Pessoal'!$I$512:$AJ$512,0),10,1)),0)
+_xlfn.IFNA(SUM((H$3&gt;='Gastos com Pessoal'!$E$513:$E$522)*(H$3&lt;='Gastos com Pessoal'!$F$513:$F$522)*(IF('Gastos com Pessoal'!$AE$513:$AE$522&lt;=H$3,1,0))*OFFSET('Gastos com Pessoal'!$H$512,1,MATCH(5&amp;$B50,'Gastos com Pessoal'!$I$532:$AJ$532&amp;'Gastos com Pessoal'!$I$512:$AJ$512,0),10,1)),0)</f>
        <v>224.47999999999996</v>
      </c>
      <c r="I50" s="32">
        <f t="array" aca="1" ref="I50" ca="1">_xlfn.IFNA(SUM((I$3&gt;='Gastos com Pessoal'!$E$7:$E$506)*(I$3&lt;='Gastos com Pessoal'!$F$7:$F$506)*OFFSET('Encargos e Benefícios'!$D$5,1,MATCH($B50,'Encargos e Benefícios'!$E$5:$AB$5,0),500,1)),0)
+_xlfn.IFNA(SUM((I$3&gt;='Gastos com Pessoal'!$E$513:$E$522)*(I$3&lt;='Gastos com Pessoal'!$F$513:$F$522)*OFFSET('Encargos e Benefícios'!$D$511,1,MATCH($B50,'Encargos e Benefícios'!$E$511:$AB$511,0),10,1)),0)
+_xlfn.IFNA(SUM((I$3&gt;='Gastos com Pessoal'!$E$7:$E$506)*(I$3&lt;='Gastos com Pessoal'!$F$7:$F$506)*(IF('Gastos com Pessoal'!$G$7:$G$506&lt;=I$3,1,0))*OFFSET('Gastos com Pessoal'!$H$6,1,MATCH(1&amp;$B50,'Gastos com Pessoal'!$I$532:$AJ$532&amp;'Gastos com Pessoal'!$I$6:$AJ$6,0),500,1)),0)
+_xlfn.IFNA(SUM((I$3&gt;='Gastos com Pessoal'!$E$7:$E$506)*(I$3&lt;='Gastos com Pessoal'!$F$7:$F$506)*(IF('Gastos com Pessoal'!$M$7:$M$506&lt;=I$3,1,0))*OFFSET('Gastos com Pessoal'!$H$6,1,MATCH(2&amp;$B50,'Gastos com Pessoal'!$I$532:$AJ$532&amp;'Gastos com Pessoal'!$I$6:$AJ$6,0),500,1)),0)
+_xlfn.IFNA(SUM((I$3&gt;='Gastos com Pessoal'!$E$7:$E$506)*(I$3&lt;='Gastos com Pessoal'!$F$7:$F$506)*(IF('Gastos com Pessoal'!$S$7:$S$506&lt;=I$3,1,0))*OFFSET('Gastos com Pessoal'!$H$6,1,MATCH(3&amp;$B50,'Gastos com Pessoal'!$I$532:$AJ$532&amp;'Gastos com Pessoal'!$I$6:$AJ$6,0),500,1)),0)
+_xlfn.IFNA(SUM((I$3&gt;='Gastos com Pessoal'!$E$7:$E$506)*(I$3&lt;='Gastos com Pessoal'!$F$7:$F$506)*(IF('Gastos com Pessoal'!$Y$7:$Y$506&lt;=I$3,1,0))*OFFSET('Gastos com Pessoal'!$H$6,1,MATCH(4&amp;$B50,'Gastos com Pessoal'!$I$532:$AJ$532&amp;'Gastos com Pessoal'!$I$6:$AJ$6,0),500,1)),0)
+_xlfn.IFNA(SUM((I$3&gt;='Gastos com Pessoal'!$E$7:$E$506)*(I$3&lt;='Gastos com Pessoal'!$F$7:$F$506)*(IF('Gastos com Pessoal'!$AE$7:$AE$506&lt;=I$3,1,0))*OFFSET('Gastos com Pessoal'!$H$6,1,MATCH(5&amp;$B50,'Gastos com Pessoal'!$I$532:$AJ$532&amp;'Gastos com Pessoal'!$I$6:$AJ$6,0),500,1)),0)
+_xlfn.IFNA(SUM((I$3&gt;='Gastos com Pessoal'!$E$513:$E$522)*(I$3&lt;='Gastos com Pessoal'!$F$513:$F$522)*(IF('Gastos com Pessoal'!$G$513:$G$522&lt;=I$3,1,0))*OFFSET('Gastos com Pessoal'!$H$512,1,MATCH(1&amp;$B50,'Gastos com Pessoal'!$I$532:$AJ$532&amp;'Gastos com Pessoal'!$I$512:$AJ$512,0),10,1)),0)
+_xlfn.IFNA(SUM((I$3&gt;='Gastos com Pessoal'!$E$513:$E$522)*(I$3&lt;='Gastos com Pessoal'!$F$513:$F$522)*(IF('Gastos com Pessoal'!$M$513:$M$522&lt;=I$3,1,0))*OFFSET('Gastos com Pessoal'!$H$512,1,MATCH(2&amp;$B50,'Gastos com Pessoal'!$I$532:$AJ$532&amp;'Gastos com Pessoal'!$I$512:$AJ$512,0),10,1)),0)
+_xlfn.IFNA(SUM((I$3&gt;='Gastos com Pessoal'!$E$513:$E$522)*(I$3&lt;='Gastos com Pessoal'!$F$513:$F$522)*(IF('Gastos com Pessoal'!$S$513:$S$522&lt;=I$3,1,0))*OFFSET('Gastos com Pessoal'!$H$512,1,MATCH(3&amp;$B50,'Gastos com Pessoal'!$I$532:$AJ$532&amp;'Gastos com Pessoal'!$I$512:$AJ$512,0),10,1)),0)
+_xlfn.IFNA(SUM((I$3&gt;='Gastos com Pessoal'!$E$513:$E$522)*(I$3&lt;='Gastos com Pessoal'!$F$513:$F$522)*(IF('Gastos com Pessoal'!$Y$513:$Y$522&lt;=I$3,1,0))*OFFSET('Gastos com Pessoal'!$H$512,1,MATCH(4&amp;$B50,'Gastos com Pessoal'!$I$532:$AJ$532&amp;'Gastos com Pessoal'!$I$512:$AJ$512,0),10,1)),0)
+_xlfn.IFNA(SUM((I$3&gt;='Gastos com Pessoal'!$E$513:$E$522)*(I$3&lt;='Gastos com Pessoal'!$F$513:$F$522)*(IF('Gastos com Pessoal'!$AE$513:$AE$522&lt;=I$3,1,0))*OFFSET('Gastos com Pessoal'!$H$512,1,MATCH(5&amp;$B50,'Gastos com Pessoal'!$I$532:$AJ$532&amp;'Gastos com Pessoal'!$I$512:$AJ$512,0),10,1)),0)</f>
        <v>224.47999999999996</v>
      </c>
      <c r="J50" s="32">
        <f t="array" aca="1" ref="J50" ca="1">_xlfn.IFNA(SUM((J$3&gt;='Gastos com Pessoal'!$E$7:$E$506)*(J$3&lt;='Gastos com Pessoal'!$F$7:$F$506)*OFFSET('Encargos e Benefícios'!$D$5,1,MATCH($B50,'Encargos e Benefícios'!$E$5:$AB$5,0),500,1)),0)
+_xlfn.IFNA(SUM((J$3&gt;='Gastos com Pessoal'!$E$513:$E$522)*(J$3&lt;='Gastos com Pessoal'!$F$513:$F$522)*OFFSET('Encargos e Benefícios'!$D$511,1,MATCH($B50,'Encargos e Benefícios'!$E$511:$AB$511,0),10,1)),0)
+_xlfn.IFNA(SUM((J$3&gt;='Gastos com Pessoal'!$E$7:$E$506)*(J$3&lt;='Gastos com Pessoal'!$F$7:$F$506)*(IF('Gastos com Pessoal'!$G$7:$G$506&lt;=J$3,1,0))*OFFSET('Gastos com Pessoal'!$H$6,1,MATCH(1&amp;$B50,'Gastos com Pessoal'!$I$532:$AJ$532&amp;'Gastos com Pessoal'!$I$6:$AJ$6,0),500,1)),0)
+_xlfn.IFNA(SUM((J$3&gt;='Gastos com Pessoal'!$E$7:$E$506)*(J$3&lt;='Gastos com Pessoal'!$F$7:$F$506)*(IF('Gastos com Pessoal'!$M$7:$M$506&lt;=J$3,1,0))*OFFSET('Gastos com Pessoal'!$H$6,1,MATCH(2&amp;$B50,'Gastos com Pessoal'!$I$532:$AJ$532&amp;'Gastos com Pessoal'!$I$6:$AJ$6,0),500,1)),0)
+_xlfn.IFNA(SUM((J$3&gt;='Gastos com Pessoal'!$E$7:$E$506)*(J$3&lt;='Gastos com Pessoal'!$F$7:$F$506)*(IF('Gastos com Pessoal'!$S$7:$S$506&lt;=J$3,1,0))*OFFSET('Gastos com Pessoal'!$H$6,1,MATCH(3&amp;$B50,'Gastos com Pessoal'!$I$532:$AJ$532&amp;'Gastos com Pessoal'!$I$6:$AJ$6,0),500,1)),0)
+_xlfn.IFNA(SUM((J$3&gt;='Gastos com Pessoal'!$E$7:$E$506)*(J$3&lt;='Gastos com Pessoal'!$F$7:$F$506)*(IF('Gastos com Pessoal'!$Y$7:$Y$506&lt;=J$3,1,0))*OFFSET('Gastos com Pessoal'!$H$6,1,MATCH(4&amp;$B50,'Gastos com Pessoal'!$I$532:$AJ$532&amp;'Gastos com Pessoal'!$I$6:$AJ$6,0),500,1)),0)
+_xlfn.IFNA(SUM((J$3&gt;='Gastos com Pessoal'!$E$7:$E$506)*(J$3&lt;='Gastos com Pessoal'!$F$7:$F$506)*(IF('Gastos com Pessoal'!$AE$7:$AE$506&lt;=J$3,1,0))*OFFSET('Gastos com Pessoal'!$H$6,1,MATCH(5&amp;$B50,'Gastos com Pessoal'!$I$532:$AJ$532&amp;'Gastos com Pessoal'!$I$6:$AJ$6,0),500,1)),0)
+_xlfn.IFNA(SUM((J$3&gt;='Gastos com Pessoal'!$E$513:$E$522)*(J$3&lt;='Gastos com Pessoal'!$F$513:$F$522)*(IF('Gastos com Pessoal'!$G$513:$G$522&lt;=J$3,1,0))*OFFSET('Gastos com Pessoal'!$H$512,1,MATCH(1&amp;$B50,'Gastos com Pessoal'!$I$532:$AJ$532&amp;'Gastos com Pessoal'!$I$512:$AJ$512,0),10,1)),0)
+_xlfn.IFNA(SUM((J$3&gt;='Gastos com Pessoal'!$E$513:$E$522)*(J$3&lt;='Gastos com Pessoal'!$F$513:$F$522)*(IF('Gastos com Pessoal'!$M$513:$M$522&lt;=J$3,1,0))*OFFSET('Gastos com Pessoal'!$H$512,1,MATCH(2&amp;$B50,'Gastos com Pessoal'!$I$532:$AJ$532&amp;'Gastos com Pessoal'!$I$512:$AJ$512,0),10,1)),0)
+_xlfn.IFNA(SUM((J$3&gt;='Gastos com Pessoal'!$E$513:$E$522)*(J$3&lt;='Gastos com Pessoal'!$F$513:$F$522)*(IF('Gastos com Pessoal'!$S$513:$S$522&lt;=J$3,1,0))*OFFSET('Gastos com Pessoal'!$H$512,1,MATCH(3&amp;$B50,'Gastos com Pessoal'!$I$532:$AJ$532&amp;'Gastos com Pessoal'!$I$512:$AJ$512,0),10,1)),0)
+_xlfn.IFNA(SUM((J$3&gt;='Gastos com Pessoal'!$E$513:$E$522)*(J$3&lt;='Gastos com Pessoal'!$F$513:$F$522)*(IF('Gastos com Pessoal'!$Y$513:$Y$522&lt;=J$3,1,0))*OFFSET('Gastos com Pessoal'!$H$512,1,MATCH(4&amp;$B50,'Gastos com Pessoal'!$I$532:$AJ$532&amp;'Gastos com Pessoal'!$I$512:$AJ$512,0),10,1)),0)
+_xlfn.IFNA(SUM((J$3&gt;='Gastos com Pessoal'!$E$513:$E$522)*(J$3&lt;='Gastos com Pessoal'!$F$513:$F$522)*(IF('Gastos com Pessoal'!$AE$513:$AE$522&lt;=J$3,1,0))*OFFSET('Gastos com Pessoal'!$H$512,1,MATCH(5&amp;$B50,'Gastos com Pessoal'!$I$532:$AJ$532&amp;'Gastos com Pessoal'!$I$512:$AJ$512,0),10,1)),0)</f>
        <v>224.47999999999996</v>
      </c>
      <c r="K50" s="32">
        <f t="array" aca="1" ref="K50" ca="1">_xlfn.IFNA(SUM((K$3&gt;='Gastos com Pessoal'!$E$7:$E$506)*(K$3&lt;='Gastos com Pessoal'!$F$7:$F$506)*OFFSET('Encargos e Benefícios'!$D$5,1,MATCH($B50,'Encargos e Benefícios'!$E$5:$AB$5,0),500,1)),0)
+_xlfn.IFNA(SUM((K$3&gt;='Gastos com Pessoal'!$E$513:$E$522)*(K$3&lt;='Gastos com Pessoal'!$F$513:$F$522)*OFFSET('Encargos e Benefícios'!$D$511,1,MATCH($B50,'Encargos e Benefícios'!$E$511:$AB$511,0),10,1)),0)
+_xlfn.IFNA(SUM((K$3&gt;='Gastos com Pessoal'!$E$7:$E$506)*(K$3&lt;='Gastos com Pessoal'!$F$7:$F$506)*(IF('Gastos com Pessoal'!$G$7:$G$506&lt;=K$3,1,0))*OFFSET('Gastos com Pessoal'!$H$6,1,MATCH(1&amp;$B50,'Gastos com Pessoal'!$I$532:$AJ$532&amp;'Gastos com Pessoal'!$I$6:$AJ$6,0),500,1)),0)
+_xlfn.IFNA(SUM((K$3&gt;='Gastos com Pessoal'!$E$7:$E$506)*(K$3&lt;='Gastos com Pessoal'!$F$7:$F$506)*(IF('Gastos com Pessoal'!$M$7:$M$506&lt;=K$3,1,0))*OFFSET('Gastos com Pessoal'!$H$6,1,MATCH(2&amp;$B50,'Gastos com Pessoal'!$I$532:$AJ$532&amp;'Gastos com Pessoal'!$I$6:$AJ$6,0),500,1)),0)
+_xlfn.IFNA(SUM((K$3&gt;='Gastos com Pessoal'!$E$7:$E$506)*(K$3&lt;='Gastos com Pessoal'!$F$7:$F$506)*(IF('Gastos com Pessoal'!$S$7:$S$506&lt;=K$3,1,0))*OFFSET('Gastos com Pessoal'!$H$6,1,MATCH(3&amp;$B50,'Gastos com Pessoal'!$I$532:$AJ$532&amp;'Gastos com Pessoal'!$I$6:$AJ$6,0),500,1)),0)
+_xlfn.IFNA(SUM((K$3&gt;='Gastos com Pessoal'!$E$7:$E$506)*(K$3&lt;='Gastos com Pessoal'!$F$7:$F$506)*(IF('Gastos com Pessoal'!$Y$7:$Y$506&lt;=K$3,1,0))*OFFSET('Gastos com Pessoal'!$H$6,1,MATCH(4&amp;$B50,'Gastos com Pessoal'!$I$532:$AJ$532&amp;'Gastos com Pessoal'!$I$6:$AJ$6,0),500,1)),0)
+_xlfn.IFNA(SUM((K$3&gt;='Gastos com Pessoal'!$E$7:$E$506)*(K$3&lt;='Gastos com Pessoal'!$F$7:$F$506)*(IF('Gastos com Pessoal'!$AE$7:$AE$506&lt;=K$3,1,0))*OFFSET('Gastos com Pessoal'!$H$6,1,MATCH(5&amp;$B50,'Gastos com Pessoal'!$I$532:$AJ$532&amp;'Gastos com Pessoal'!$I$6:$AJ$6,0),500,1)),0)
+_xlfn.IFNA(SUM((K$3&gt;='Gastos com Pessoal'!$E$513:$E$522)*(K$3&lt;='Gastos com Pessoal'!$F$513:$F$522)*(IF('Gastos com Pessoal'!$G$513:$G$522&lt;=K$3,1,0))*OFFSET('Gastos com Pessoal'!$H$512,1,MATCH(1&amp;$B50,'Gastos com Pessoal'!$I$532:$AJ$532&amp;'Gastos com Pessoal'!$I$512:$AJ$512,0),10,1)),0)
+_xlfn.IFNA(SUM((K$3&gt;='Gastos com Pessoal'!$E$513:$E$522)*(K$3&lt;='Gastos com Pessoal'!$F$513:$F$522)*(IF('Gastos com Pessoal'!$M$513:$M$522&lt;=K$3,1,0))*OFFSET('Gastos com Pessoal'!$H$512,1,MATCH(2&amp;$B50,'Gastos com Pessoal'!$I$532:$AJ$532&amp;'Gastos com Pessoal'!$I$512:$AJ$512,0),10,1)),0)
+_xlfn.IFNA(SUM((K$3&gt;='Gastos com Pessoal'!$E$513:$E$522)*(K$3&lt;='Gastos com Pessoal'!$F$513:$F$522)*(IF('Gastos com Pessoal'!$S$513:$S$522&lt;=K$3,1,0))*OFFSET('Gastos com Pessoal'!$H$512,1,MATCH(3&amp;$B50,'Gastos com Pessoal'!$I$532:$AJ$532&amp;'Gastos com Pessoal'!$I$512:$AJ$512,0),10,1)),0)
+_xlfn.IFNA(SUM((K$3&gt;='Gastos com Pessoal'!$E$513:$E$522)*(K$3&lt;='Gastos com Pessoal'!$F$513:$F$522)*(IF('Gastos com Pessoal'!$Y$513:$Y$522&lt;=K$3,1,0))*OFFSET('Gastos com Pessoal'!$H$512,1,MATCH(4&amp;$B50,'Gastos com Pessoal'!$I$532:$AJ$532&amp;'Gastos com Pessoal'!$I$512:$AJ$512,0),10,1)),0)
+_xlfn.IFNA(SUM((K$3&gt;='Gastos com Pessoal'!$E$513:$E$522)*(K$3&lt;='Gastos com Pessoal'!$F$513:$F$522)*(IF('Gastos com Pessoal'!$AE$513:$AE$522&lt;=K$3,1,0))*OFFSET('Gastos com Pessoal'!$H$512,1,MATCH(5&amp;$B50,'Gastos com Pessoal'!$I$532:$AJ$532&amp;'Gastos com Pessoal'!$I$512:$AJ$512,0),10,1)),0)</f>
        <v>224.47999999999996</v>
      </c>
      <c r="L50" s="32">
        <f t="array" aca="1" ref="L50" ca="1">_xlfn.IFNA(SUM((L$3&gt;='Gastos com Pessoal'!$E$7:$E$506)*(L$3&lt;='Gastos com Pessoal'!$F$7:$F$506)*OFFSET('Encargos e Benefícios'!$D$5,1,MATCH($B50,'Encargos e Benefícios'!$E$5:$AB$5,0),500,1)),0)
+_xlfn.IFNA(SUM((L$3&gt;='Gastos com Pessoal'!$E$513:$E$522)*(L$3&lt;='Gastos com Pessoal'!$F$513:$F$522)*OFFSET('Encargos e Benefícios'!$D$511,1,MATCH($B50,'Encargos e Benefícios'!$E$511:$AB$511,0),10,1)),0)
+_xlfn.IFNA(SUM((L$3&gt;='Gastos com Pessoal'!$E$7:$E$506)*(L$3&lt;='Gastos com Pessoal'!$F$7:$F$506)*(IF('Gastos com Pessoal'!$G$7:$G$506&lt;=L$3,1,0))*OFFSET('Gastos com Pessoal'!$H$6,1,MATCH(1&amp;$B50,'Gastos com Pessoal'!$I$532:$AJ$532&amp;'Gastos com Pessoal'!$I$6:$AJ$6,0),500,1)),0)
+_xlfn.IFNA(SUM((L$3&gt;='Gastos com Pessoal'!$E$7:$E$506)*(L$3&lt;='Gastos com Pessoal'!$F$7:$F$506)*(IF('Gastos com Pessoal'!$M$7:$M$506&lt;=L$3,1,0))*OFFSET('Gastos com Pessoal'!$H$6,1,MATCH(2&amp;$B50,'Gastos com Pessoal'!$I$532:$AJ$532&amp;'Gastos com Pessoal'!$I$6:$AJ$6,0),500,1)),0)
+_xlfn.IFNA(SUM((L$3&gt;='Gastos com Pessoal'!$E$7:$E$506)*(L$3&lt;='Gastos com Pessoal'!$F$7:$F$506)*(IF('Gastos com Pessoal'!$S$7:$S$506&lt;=L$3,1,0))*OFFSET('Gastos com Pessoal'!$H$6,1,MATCH(3&amp;$B50,'Gastos com Pessoal'!$I$532:$AJ$532&amp;'Gastos com Pessoal'!$I$6:$AJ$6,0),500,1)),0)
+_xlfn.IFNA(SUM((L$3&gt;='Gastos com Pessoal'!$E$7:$E$506)*(L$3&lt;='Gastos com Pessoal'!$F$7:$F$506)*(IF('Gastos com Pessoal'!$Y$7:$Y$506&lt;=L$3,1,0))*OFFSET('Gastos com Pessoal'!$H$6,1,MATCH(4&amp;$B50,'Gastos com Pessoal'!$I$532:$AJ$532&amp;'Gastos com Pessoal'!$I$6:$AJ$6,0),500,1)),0)
+_xlfn.IFNA(SUM((L$3&gt;='Gastos com Pessoal'!$E$7:$E$506)*(L$3&lt;='Gastos com Pessoal'!$F$7:$F$506)*(IF('Gastos com Pessoal'!$AE$7:$AE$506&lt;=L$3,1,0))*OFFSET('Gastos com Pessoal'!$H$6,1,MATCH(5&amp;$B50,'Gastos com Pessoal'!$I$532:$AJ$532&amp;'Gastos com Pessoal'!$I$6:$AJ$6,0),500,1)),0)
+_xlfn.IFNA(SUM((L$3&gt;='Gastos com Pessoal'!$E$513:$E$522)*(L$3&lt;='Gastos com Pessoal'!$F$513:$F$522)*(IF('Gastos com Pessoal'!$G$513:$G$522&lt;=L$3,1,0))*OFFSET('Gastos com Pessoal'!$H$512,1,MATCH(1&amp;$B50,'Gastos com Pessoal'!$I$532:$AJ$532&amp;'Gastos com Pessoal'!$I$512:$AJ$512,0),10,1)),0)
+_xlfn.IFNA(SUM((L$3&gt;='Gastos com Pessoal'!$E$513:$E$522)*(L$3&lt;='Gastos com Pessoal'!$F$513:$F$522)*(IF('Gastos com Pessoal'!$M$513:$M$522&lt;=L$3,1,0))*OFFSET('Gastos com Pessoal'!$H$512,1,MATCH(2&amp;$B50,'Gastos com Pessoal'!$I$532:$AJ$532&amp;'Gastos com Pessoal'!$I$512:$AJ$512,0),10,1)),0)
+_xlfn.IFNA(SUM((L$3&gt;='Gastos com Pessoal'!$E$513:$E$522)*(L$3&lt;='Gastos com Pessoal'!$F$513:$F$522)*(IF('Gastos com Pessoal'!$S$513:$S$522&lt;=L$3,1,0))*OFFSET('Gastos com Pessoal'!$H$512,1,MATCH(3&amp;$B50,'Gastos com Pessoal'!$I$532:$AJ$532&amp;'Gastos com Pessoal'!$I$512:$AJ$512,0),10,1)),0)
+_xlfn.IFNA(SUM((L$3&gt;='Gastos com Pessoal'!$E$513:$E$522)*(L$3&lt;='Gastos com Pessoal'!$F$513:$F$522)*(IF('Gastos com Pessoal'!$Y$513:$Y$522&lt;=L$3,1,0))*OFFSET('Gastos com Pessoal'!$H$512,1,MATCH(4&amp;$B50,'Gastos com Pessoal'!$I$532:$AJ$532&amp;'Gastos com Pessoal'!$I$512:$AJ$512,0),10,1)),0)
+_xlfn.IFNA(SUM((L$3&gt;='Gastos com Pessoal'!$E$513:$E$522)*(L$3&lt;='Gastos com Pessoal'!$F$513:$F$522)*(IF('Gastos com Pessoal'!$AE$513:$AE$522&lt;=L$3,1,0))*OFFSET('Gastos com Pessoal'!$H$512,1,MATCH(5&amp;$B50,'Gastos com Pessoal'!$I$532:$AJ$532&amp;'Gastos com Pessoal'!$I$512:$AJ$512,0),10,1)),0)</f>
        <v>224.47999999999996</v>
      </c>
      <c r="M50" s="32">
        <f t="array" aca="1" ref="M50" ca="1">_xlfn.IFNA(SUM((M$3&gt;='Gastos com Pessoal'!$E$7:$E$506)*(M$3&lt;='Gastos com Pessoal'!$F$7:$F$506)*OFFSET('Encargos e Benefícios'!$D$5,1,MATCH($B50,'Encargos e Benefícios'!$E$5:$AB$5,0),500,1)),0)
+_xlfn.IFNA(SUM((M$3&gt;='Gastos com Pessoal'!$E$513:$E$522)*(M$3&lt;='Gastos com Pessoal'!$F$513:$F$522)*OFFSET('Encargos e Benefícios'!$D$511,1,MATCH($B50,'Encargos e Benefícios'!$E$511:$AB$511,0),10,1)),0)
+_xlfn.IFNA(SUM((M$3&gt;='Gastos com Pessoal'!$E$7:$E$506)*(M$3&lt;='Gastos com Pessoal'!$F$7:$F$506)*(IF('Gastos com Pessoal'!$G$7:$G$506&lt;=M$3,1,0))*OFFSET('Gastos com Pessoal'!$H$6,1,MATCH(1&amp;$B50,'Gastos com Pessoal'!$I$532:$AJ$532&amp;'Gastos com Pessoal'!$I$6:$AJ$6,0),500,1)),0)
+_xlfn.IFNA(SUM((M$3&gt;='Gastos com Pessoal'!$E$7:$E$506)*(M$3&lt;='Gastos com Pessoal'!$F$7:$F$506)*(IF('Gastos com Pessoal'!$M$7:$M$506&lt;=M$3,1,0))*OFFSET('Gastos com Pessoal'!$H$6,1,MATCH(2&amp;$B50,'Gastos com Pessoal'!$I$532:$AJ$532&amp;'Gastos com Pessoal'!$I$6:$AJ$6,0),500,1)),0)
+_xlfn.IFNA(SUM((M$3&gt;='Gastos com Pessoal'!$E$7:$E$506)*(M$3&lt;='Gastos com Pessoal'!$F$7:$F$506)*(IF('Gastos com Pessoal'!$S$7:$S$506&lt;=M$3,1,0))*OFFSET('Gastos com Pessoal'!$H$6,1,MATCH(3&amp;$B50,'Gastos com Pessoal'!$I$532:$AJ$532&amp;'Gastos com Pessoal'!$I$6:$AJ$6,0),500,1)),0)
+_xlfn.IFNA(SUM((M$3&gt;='Gastos com Pessoal'!$E$7:$E$506)*(M$3&lt;='Gastos com Pessoal'!$F$7:$F$506)*(IF('Gastos com Pessoal'!$Y$7:$Y$506&lt;=M$3,1,0))*OFFSET('Gastos com Pessoal'!$H$6,1,MATCH(4&amp;$B50,'Gastos com Pessoal'!$I$532:$AJ$532&amp;'Gastos com Pessoal'!$I$6:$AJ$6,0),500,1)),0)
+_xlfn.IFNA(SUM((M$3&gt;='Gastos com Pessoal'!$E$7:$E$506)*(M$3&lt;='Gastos com Pessoal'!$F$7:$F$506)*(IF('Gastos com Pessoal'!$AE$7:$AE$506&lt;=M$3,1,0))*OFFSET('Gastos com Pessoal'!$H$6,1,MATCH(5&amp;$B50,'Gastos com Pessoal'!$I$532:$AJ$532&amp;'Gastos com Pessoal'!$I$6:$AJ$6,0),500,1)),0)
+_xlfn.IFNA(SUM((M$3&gt;='Gastos com Pessoal'!$E$513:$E$522)*(M$3&lt;='Gastos com Pessoal'!$F$513:$F$522)*(IF('Gastos com Pessoal'!$G$513:$G$522&lt;=M$3,1,0))*OFFSET('Gastos com Pessoal'!$H$512,1,MATCH(1&amp;$B50,'Gastos com Pessoal'!$I$532:$AJ$532&amp;'Gastos com Pessoal'!$I$512:$AJ$512,0),10,1)),0)
+_xlfn.IFNA(SUM((M$3&gt;='Gastos com Pessoal'!$E$513:$E$522)*(M$3&lt;='Gastos com Pessoal'!$F$513:$F$522)*(IF('Gastos com Pessoal'!$M$513:$M$522&lt;=M$3,1,0))*OFFSET('Gastos com Pessoal'!$H$512,1,MATCH(2&amp;$B50,'Gastos com Pessoal'!$I$532:$AJ$532&amp;'Gastos com Pessoal'!$I$512:$AJ$512,0),10,1)),0)
+_xlfn.IFNA(SUM((M$3&gt;='Gastos com Pessoal'!$E$513:$E$522)*(M$3&lt;='Gastos com Pessoal'!$F$513:$F$522)*(IF('Gastos com Pessoal'!$S$513:$S$522&lt;=M$3,1,0))*OFFSET('Gastos com Pessoal'!$H$512,1,MATCH(3&amp;$B50,'Gastos com Pessoal'!$I$532:$AJ$532&amp;'Gastos com Pessoal'!$I$512:$AJ$512,0),10,1)),0)
+_xlfn.IFNA(SUM((M$3&gt;='Gastos com Pessoal'!$E$513:$E$522)*(M$3&lt;='Gastos com Pessoal'!$F$513:$F$522)*(IF('Gastos com Pessoal'!$Y$513:$Y$522&lt;=M$3,1,0))*OFFSET('Gastos com Pessoal'!$H$512,1,MATCH(4&amp;$B50,'Gastos com Pessoal'!$I$532:$AJ$532&amp;'Gastos com Pessoal'!$I$512:$AJ$512,0),10,1)),0)
+_xlfn.IFNA(SUM((M$3&gt;='Gastos com Pessoal'!$E$513:$E$522)*(M$3&lt;='Gastos com Pessoal'!$F$513:$F$522)*(IF('Gastos com Pessoal'!$AE$513:$AE$522&lt;=M$3,1,0))*OFFSET('Gastos com Pessoal'!$H$512,1,MATCH(5&amp;$B50,'Gastos com Pessoal'!$I$532:$AJ$532&amp;'Gastos com Pessoal'!$I$512:$AJ$512,0),10,1)),0)</f>
        <v>224.47999999999996</v>
      </c>
      <c r="N50" s="32">
        <f t="array" aca="1" ref="N50" ca="1">_xlfn.IFNA(SUM((N$3&gt;='Gastos com Pessoal'!$E$7:$E$506)*(N$3&lt;='Gastos com Pessoal'!$F$7:$F$506)*OFFSET('Encargos e Benefícios'!$D$5,1,MATCH($B50,'Encargos e Benefícios'!$E$5:$AB$5,0),500,1)),0)
+_xlfn.IFNA(SUM((N$3&gt;='Gastos com Pessoal'!$E$513:$E$522)*(N$3&lt;='Gastos com Pessoal'!$F$513:$F$522)*OFFSET('Encargos e Benefícios'!$D$511,1,MATCH($B50,'Encargos e Benefícios'!$E$511:$AB$511,0),10,1)),0)
+_xlfn.IFNA(SUM((N$3&gt;='Gastos com Pessoal'!$E$7:$E$506)*(N$3&lt;='Gastos com Pessoal'!$F$7:$F$506)*(IF('Gastos com Pessoal'!$G$7:$G$506&lt;=N$3,1,0))*OFFSET('Gastos com Pessoal'!$H$6,1,MATCH(1&amp;$B50,'Gastos com Pessoal'!$I$532:$AJ$532&amp;'Gastos com Pessoal'!$I$6:$AJ$6,0),500,1)),0)
+_xlfn.IFNA(SUM((N$3&gt;='Gastos com Pessoal'!$E$7:$E$506)*(N$3&lt;='Gastos com Pessoal'!$F$7:$F$506)*(IF('Gastos com Pessoal'!$M$7:$M$506&lt;=N$3,1,0))*OFFSET('Gastos com Pessoal'!$H$6,1,MATCH(2&amp;$B50,'Gastos com Pessoal'!$I$532:$AJ$532&amp;'Gastos com Pessoal'!$I$6:$AJ$6,0),500,1)),0)
+_xlfn.IFNA(SUM((N$3&gt;='Gastos com Pessoal'!$E$7:$E$506)*(N$3&lt;='Gastos com Pessoal'!$F$7:$F$506)*(IF('Gastos com Pessoal'!$S$7:$S$506&lt;=N$3,1,0))*OFFSET('Gastos com Pessoal'!$H$6,1,MATCH(3&amp;$B50,'Gastos com Pessoal'!$I$532:$AJ$532&amp;'Gastos com Pessoal'!$I$6:$AJ$6,0),500,1)),0)
+_xlfn.IFNA(SUM((N$3&gt;='Gastos com Pessoal'!$E$7:$E$506)*(N$3&lt;='Gastos com Pessoal'!$F$7:$F$506)*(IF('Gastos com Pessoal'!$Y$7:$Y$506&lt;=N$3,1,0))*OFFSET('Gastos com Pessoal'!$H$6,1,MATCH(4&amp;$B50,'Gastos com Pessoal'!$I$532:$AJ$532&amp;'Gastos com Pessoal'!$I$6:$AJ$6,0),500,1)),0)
+_xlfn.IFNA(SUM((N$3&gt;='Gastos com Pessoal'!$E$7:$E$506)*(N$3&lt;='Gastos com Pessoal'!$F$7:$F$506)*(IF('Gastos com Pessoal'!$AE$7:$AE$506&lt;=N$3,1,0))*OFFSET('Gastos com Pessoal'!$H$6,1,MATCH(5&amp;$B50,'Gastos com Pessoal'!$I$532:$AJ$532&amp;'Gastos com Pessoal'!$I$6:$AJ$6,0),500,1)),0)
+_xlfn.IFNA(SUM((N$3&gt;='Gastos com Pessoal'!$E$513:$E$522)*(N$3&lt;='Gastos com Pessoal'!$F$513:$F$522)*(IF('Gastos com Pessoal'!$G$513:$G$522&lt;=N$3,1,0))*OFFSET('Gastos com Pessoal'!$H$512,1,MATCH(1&amp;$B50,'Gastos com Pessoal'!$I$532:$AJ$532&amp;'Gastos com Pessoal'!$I$512:$AJ$512,0),10,1)),0)
+_xlfn.IFNA(SUM((N$3&gt;='Gastos com Pessoal'!$E$513:$E$522)*(N$3&lt;='Gastos com Pessoal'!$F$513:$F$522)*(IF('Gastos com Pessoal'!$M$513:$M$522&lt;=N$3,1,0))*OFFSET('Gastos com Pessoal'!$H$512,1,MATCH(2&amp;$B50,'Gastos com Pessoal'!$I$532:$AJ$532&amp;'Gastos com Pessoal'!$I$512:$AJ$512,0),10,1)),0)
+_xlfn.IFNA(SUM((N$3&gt;='Gastos com Pessoal'!$E$513:$E$522)*(N$3&lt;='Gastos com Pessoal'!$F$513:$F$522)*(IF('Gastos com Pessoal'!$S$513:$S$522&lt;=N$3,1,0))*OFFSET('Gastos com Pessoal'!$H$512,1,MATCH(3&amp;$B50,'Gastos com Pessoal'!$I$532:$AJ$532&amp;'Gastos com Pessoal'!$I$512:$AJ$512,0),10,1)),0)
+_xlfn.IFNA(SUM((N$3&gt;='Gastos com Pessoal'!$E$513:$E$522)*(N$3&lt;='Gastos com Pessoal'!$F$513:$F$522)*(IF('Gastos com Pessoal'!$Y$513:$Y$522&lt;=N$3,1,0))*OFFSET('Gastos com Pessoal'!$H$512,1,MATCH(4&amp;$B50,'Gastos com Pessoal'!$I$532:$AJ$532&amp;'Gastos com Pessoal'!$I$512:$AJ$512,0),10,1)),0)
+_xlfn.IFNA(SUM((N$3&gt;='Gastos com Pessoal'!$E$513:$E$522)*(N$3&lt;='Gastos com Pessoal'!$F$513:$F$522)*(IF('Gastos com Pessoal'!$AE$513:$AE$522&lt;=N$3,1,0))*OFFSET('Gastos com Pessoal'!$H$512,1,MATCH(5&amp;$B50,'Gastos com Pessoal'!$I$532:$AJ$532&amp;'Gastos com Pessoal'!$I$512:$AJ$512,0),10,1)),0)</f>
        <v>228.07999999999996</v>
      </c>
      <c r="O50" s="32">
        <f t="array" aca="1" ref="O50" ca="1">_xlfn.IFNA(SUM((O$3&gt;='Gastos com Pessoal'!$E$7:$E$506)*(O$3&lt;='Gastos com Pessoal'!$F$7:$F$506)*OFFSET('Encargos e Benefícios'!$D$5,1,MATCH($B50,'Encargos e Benefícios'!$E$5:$AB$5,0),500,1)),0)
+_xlfn.IFNA(SUM((O$3&gt;='Gastos com Pessoal'!$E$513:$E$522)*(O$3&lt;='Gastos com Pessoal'!$F$513:$F$522)*OFFSET('Encargos e Benefícios'!$D$511,1,MATCH($B50,'Encargos e Benefícios'!$E$511:$AB$511,0),10,1)),0)
+_xlfn.IFNA(SUM((O$3&gt;='Gastos com Pessoal'!$E$7:$E$506)*(O$3&lt;='Gastos com Pessoal'!$F$7:$F$506)*(IF('Gastos com Pessoal'!$G$7:$G$506&lt;=O$3,1,0))*OFFSET('Gastos com Pessoal'!$H$6,1,MATCH(1&amp;$B50,'Gastos com Pessoal'!$I$532:$AJ$532&amp;'Gastos com Pessoal'!$I$6:$AJ$6,0),500,1)),0)
+_xlfn.IFNA(SUM((O$3&gt;='Gastos com Pessoal'!$E$7:$E$506)*(O$3&lt;='Gastos com Pessoal'!$F$7:$F$506)*(IF('Gastos com Pessoal'!$M$7:$M$506&lt;=O$3,1,0))*OFFSET('Gastos com Pessoal'!$H$6,1,MATCH(2&amp;$B50,'Gastos com Pessoal'!$I$532:$AJ$532&amp;'Gastos com Pessoal'!$I$6:$AJ$6,0),500,1)),0)
+_xlfn.IFNA(SUM((O$3&gt;='Gastos com Pessoal'!$E$7:$E$506)*(O$3&lt;='Gastos com Pessoal'!$F$7:$F$506)*(IF('Gastos com Pessoal'!$S$7:$S$506&lt;=O$3,1,0))*OFFSET('Gastos com Pessoal'!$H$6,1,MATCH(3&amp;$B50,'Gastos com Pessoal'!$I$532:$AJ$532&amp;'Gastos com Pessoal'!$I$6:$AJ$6,0),500,1)),0)
+_xlfn.IFNA(SUM((O$3&gt;='Gastos com Pessoal'!$E$7:$E$506)*(O$3&lt;='Gastos com Pessoal'!$F$7:$F$506)*(IF('Gastos com Pessoal'!$Y$7:$Y$506&lt;=O$3,1,0))*OFFSET('Gastos com Pessoal'!$H$6,1,MATCH(4&amp;$B50,'Gastos com Pessoal'!$I$532:$AJ$532&amp;'Gastos com Pessoal'!$I$6:$AJ$6,0),500,1)),0)
+_xlfn.IFNA(SUM((O$3&gt;='Gastos com Pessoal'!$E$7:$E$506)*(O$3&lt;='Gastos com Pessoal'!$F$7:$F$506)*(IF('Gastos com Pessoal'!$AE$7:$AE$506&lt;=O$3,1,0))*OFFSET('Gastos com Pessoal'!$H$6,1,MATCH(5&amp;$B50,'Gastos com Pessoal'!$I$532:$AJ$532&amp;'Gastos com Pessoal'!$I$6:$AJ$6,0),500,1)),0)
+_xlfn.IFNA(SUM((O$3&gt;='Gastos com Pessoal'!$E$513:$E$522)*(O$3&lt;='Gastos com Pessoal'!$F$513:$F$522)*(IF('Gastos com Pessoal'!$G$513:$G$522&lt;=O$3,1,0))*OFFSET('Gastos com Pessoal'!$H$512,1,MATCH(1&amp;$B50,'Gastos com Pessoal'!$I$532:$AJ$532&amp;'Gastos com Pessoal'!$I$512:$AJ$512,0),10,1)),0)
+_xlfn.IFNA(SUM((O$3&gt;='Gastos com Pessoal'!$E$513:$E$522)*(O$3&lt;='Gastos com Pessoal'!$F$513:$F$522)*(IF('Gastos com Pessoal'!$M$513:$M$522&lt;=O$3,1,0))*OFFSET('Gastos com Pessoal'!$H$512,1,MATCH(2&amp;$B50,'Gastos com Pessoal'!$I$532:$AJ$532&amp;'Gastos com Pessoal'!$I$512:$AJ$512,0),10,1)),0)
+_xlfn.IFNA(SUM((O$3&gt;='Gastos com Pessoal'!$E$513:$E$522)*(O$3&lt;='Gastos com Pessoal'!$F$513:$F$522)*(IF('Gastos com Pessoal'!$S$513:$S$522&lt;=O$3,1,0))*OFFSET('Gastos com Pessoal'!$H$512,1,MATCH(3&amp;$B50,'Gastos com Pessoal'!$I$532:$AJ$532&amp;'Gastos com Pessoal'!$I$512:$AJ$512,0),10,1)),0)
+_xlfn.IFNA(SUM((O$3&gt;='Gastos com Pessoal'!$E$513:$E$522)*(O$3&lt;='Gastos com Pessoal'!$F$513:$F$522)*(IF('Gastos com Pessoal'!$Y$513:$Y$522&lt;=O$3,1,0))*OFFSET('Gastos com Pessoal'!$H$512,1,MATCH(4&amp;$B50,'Gastos com Pessoal'!$I$532:$AJ$532&amp;'Gastos com Pessoal'!$I$512:$AJ$512,0),10,1)),0)
+_xlfn.IFNA(SUM((O$3&gt;='Gastos com Pessoal'!$E$513:$E$522)*(O$3&lt;='Gastos com Pessoal'!$F$513:$F$522)*(IF('Gastos com Pessoal'!$AE$513:$AE$522&lt;=O$3,1,0))*OFFSET('Gastos com Pessoal'!$H$512,1,MATCH(5&amp;$B50,'Gastos com Pessoal'!$I$532:$AJ$532&amp;'Gastos com Pessoal'!$I$512:$AJ$512,0),10,1)),0)</f>
        <v>228.07999999999996</v>
      </c>
      <c r="P50" s="32">
        <f t="array" aca="1" ref="P50" ca="1">_xlfn.IFNA(SUM((P$3&gt;='Gastos com Pessoal'!$E$7:$E$506)*(P$3&lt;='Gastos com Pessoal'!$F$7:$F$506)*OFFSET('Encargos e Benefícios'!$D$5,1,MATCH($B50,'Encargos e Benefícios'!$E$5:$AB$5,0),500,1)),0)
+_xlfn.IFNA(SUM((P$3&gt;='Gastos com Pessoal'!$E$513:$E$522)*(P$3&lt;='Gastos com Pessoal'!$F$513:$F$522)*OFFSET('Encargos e Benefícios'!$D$511,1,MATCH($B50,'Encargos e Benefícios'!$E$511:$AB$511,0),10,1)),0)
+_xlfn.IFNA(SUM((P$3&gt;='Gastos com Pessoal'!$E$7:$E$506)*(P$3&lt;='Gastos com Pessoal'!$F$7:$F$506)*(IF('Gastos com Pessoal'!$G$7:$G$506&lt;=P$3,1,0))*OFFSET('Gastos com Pessoal'!$H$6,1,MATCH(1&amp;$B50,'Gastos com Pessoal'!$I$532:$AJ$532&amp;'Gastos com Pessoal'!$I$6:$AJ$6,0),500,1)),0)
+_xlfn.IFNA(SUM((P$3&gt;='Gastos com Pessoal'!$E$7:$E$506)*(P$3&lt;='Gastos com Pessoal'!$F$7:$F$506)*(IF('Gastos com Pessoal'!$M$7:$M$506&lt;=P$3,1,0))*OFFSET('Gastos com Pessoal'!$H$6,1,MATCH(2&amp;$B50,'Gastos com Pessoal'!$I$532:$AJ$532&amp;'Gastos com Pessoal'!$I$6:$AJ$6,0),500,1)),0)
+_xlfn.IFNA(SUM((P$3&gt;='Gastos com Pessoal'!$E$7:$E$506)*(P$3&lt;='Gastos com Pessoal'!$F$7:$F$506)*(IF('Gastos com Pessoal'!$S$7:$S$506&lt;=P$3,1,0))*OFFSET('Gastos com Pessoal'!$H$6,1,MATCH(3&amp;$B50,'Gastos com Pessoal'!$I$532:$AJ$532&amp;'Gastos com Pessoal'!$I$6:$AJ$6,0),500,1)),0)
+_xlfn.IFNA(SUM((P$3&gt;='Gastos com Pessoal'!$E$7:$E$506)*(P$3&lt;='Gastos com Pessoal'!$F$7:$F$506)*(IF('Gastos com Pessoal'!$Y$7:$Y$506&lt;=P$3,1,0))*OFFSET('Gastos com Pessoal'!$H$6,1,MATCH(4&amp;$B50,'Gastos com Pessoal'!$I$532:$AJ$532&amp;'Gastos com Pessoal'!$I$6:$AJ$6,0),500,1)),0)
+_xlfn.IFNA(SUM((P$3&gt;='Gastos com Pessoal'!$E$7:$E$506)*(P$3&lt;='Gastos com Pessoal'!$F$7:$F$506)*(IF('Gastos com Pessoal'!$AE$7:$AE$506&lt;=P$3,1,0))*OFFSET('Gastos com Pessoal'!$H$6,1,MATCH(5&amp;$B50,'Gastos com Pessoal'!$I$532:$AJ$532&amp;'Gastos com Pessoal'!$I$6:$AJ$6,0),500,1)),0)
+_xlfn.IFNA(SUM((P$3&gt;='Gastos com Pessoal'!$E$513:$E$522)*(P$3&lt;='Gastos com Pessoal'!$F$513:$F$522)*(IF('Gastos com Pessoal'!$G$513:$G$522&lt;=P$3,1,0))*OFFSET('Gastos com Pessoal'!$H$512,1,MATCH(1&amp;$B50,'Gastos com Pessoal'!$I$532:$AJ$532&amp;'Gastos com Pessoal'!$I$512:$AJ$512,0),10,1)),0)
+_xlfn.IFNA(SUM((P$3&gt;='Gastos com Pessoal'!$E$513:$E$522)*(P$3&lt;='Gastos com Pessoal'!$F$513:$F$522)*(IF('Gastos com Pessoal'!$M$513:$M$522&lt;=P$3,1,0))*OFFSET('Gastos com Pessoal'!$H$512,1,MATCH(2&amp;$B50,'Gastos com Pessoal'!$I$532:$AJ$532&amp;'Gastos com Pessoal'!$I$512:$AJ$512,0),10,1)),0)
+_xlfn.IFNA(SUM((P$3&gt;='Gastos com Pessoal'!$E$513:$E$522)*(P$3&lt;='Gastos com Pessoal'!$F$513:$F$522)*(IF('Gastos com Pessoal'!$S$513:$S$522&lt;=P$3,1,0))*OFFSET('Gastos com Pessoal'!$H$512,1,MATCH(3&amp;$B50,'Gastos com Pessoal'!$I$532:$AJ$532&amp;'Gastos com Pessoal'!$I$512:$AJ$512,0),10,1)),0)
+_xlfn.IFNA(SUM((P$3&gt;='Gastos com Pessoal'!$E$513:$E$522)*(P$3&lt;='Gastos com Pessoal'!$F$513:$F$522)*(IF('Gastos com Pessoal'!$Y$513:$Y$522&lt;=P$3,1,0))*OFFSET('Gastos com Pessoal'!$H$512,1,MATCH(4&amp;$B50,'Gastos com Pessoal'!$I$532:$AJ$532&amp;'Gastos com Pessoal'!$I$512:$AJ$512,0),10,1)),0)
+_xlfn.IFNA(SUM((P$3&gt;='Gastos com Pessoal'!$E$513:$E$522)*(P$3&lt;='Gastos com Pessoal'!$F$513:$F$522)*(IF('Gastos com Pessoal'!$AE$513:$AE$522&lt;=P$3,1,0))*OFFSET('Gastos com Pessoal'!$H$512,1,MATCH(5&amp;$B50,'Gastos com Pessoal'!$I$532:$AJ$532&amp;'Gastos com Pessoal'!$I$512:$AJ$512,0),10,1)),0)</f>
        <v>228.07999999999996</v>
      </c>
      <c r="Q50" s="32">
        <f t="array" aca="1" ref="Q50" ca="1">_xlfn.IFNA(SUM((Q$3&gt;='Gastos com Pessoal'!$E$7:$E$506)*(Q$3&lt;='Gastos com Pessoal'!$F$7:$F$506)*OFFSET('Encargos e Benefícios'!$D$5,1,MATCH($B50,'Encargos e Benefícios'!$E$5:$AB$5,0),500,1)),0)
+_xlfn.IFNA(SUM((Q$3&gt;='Gastos com Pessoal'!$E$513:$E$522)*(Q$3&lt;='Gastos com Pessoal'!$F$513:$F$522)*OFFSET('Encargos e Benefícios'!$D$511,1,MATCH($B50,'Encargos e Benefícios'!$E$511:$AB$511,0),10,1)),0)
+_xlfn.IFNA(SUM((Q$3&gt;='Gastos com Pessoal'!$E$7:$E$506)*(Q$3&lt;='Gastos com Pessoal'!$F$7:$F$506)*(IF('Gastos com Pessoal'!$G$7:$G$506&lt;=Q$3,1,0))*OFFSET('Gastos com Pessoal'!$H$6,1,MATCH(1&amp;$B50,'Gastos com Pessoal'!$I$532:$AJ$532&amp;'Gastos com Pessoal'!$I$6:$AJ$6,0),500,1)),0)
+_xlfn.IFNA(SUM((Q$3&gt;='Gastos com Pessoal'!$E$7:$E$506)*(Q$3&lt;='Gastos com Pessoal'!$F$7:$F$506)*(IF('Gastos com Pessoal'!$M$7:$M$506&lt;=Q$3,1,0))*OFFSET('Gastos com Pessoal'!$H$6,1,MATCH(2&amp;$B50,'Gastos com Pessoal'!$I$532:$AJ$532&amp;'Gastos com Pessoal'!$I$6:$AJ$6,0),500,1)),0)
+_xlfn.IFNA(SUM((Q$3&gt;='Gastos com Pessoal'!$E$7:$E$506)*(Q$3&lt;='Gastos com Pessoal'!$F$7:$F$506)*(IF('Gastos com Pessoal'!$S$7:$S$506&lt;=Q$3,1,0))*OFFSET('Gastos com Pessoal'!$H$6,1,MATCH(3&amp;$B50,'Gastos com Pessoal'!$I$532:$AJ$532&amp;'Gastos com Pessoal'!$I$6:$AJ$6,0),500,1)),0)
+_xlfn.IFNA(SUM((Q$3&gt;='Gastos com Pessoal'!$E$7:$E$506)*(Q$3&lt;='Gastos com Pessoal'!$F$7:$F$506)*(IF('Gastos com Pessoal'!$Y$7:$Y$506&lt;=Q$3,1,0))*OFFSET('Gastos com Pessoal'!$H$6,1,MATCH(4&amp;$B50,'Gastos com Pessoal'!$I$532:$AJ$532&amp;'Gastos com Pessoal'!$I$6:$AJ$6,0),500,1)),0)
+_xlfn.IFNA(SUM((Q$3&gt;='Gastos com Pessoal'!$E$7:$E$506)*(Q$3&lt;='Gastos com Pessoal'!$F$7:$F$506)*(IF('Gastos com Pessoal'!$AE$7:$AE$506&lt;=Q$3,1,0))*OFFSET('Gastos com Pessoal'!$H$6,1,MATCH(5&amp;$B50,'Gastos com Pessoal'!$I$532:$AJ$532&amp;'Gastos com Pessoal'!$I$6:$AJ$6,0),500,1)),0)
+_xlfn.IFNA(SUM((Q$3&gt;='Gastos com Pessoal'!$E$513:$E$522)*(Q$3&lt;='Gastos com Pessoal'!$F$513:$F$522)*(IF('Gastos com Pessoal'!$G$513:$G$522&lt;=Q$3,1,0))*OFFSET('Gastos com Pessoal'!$H$512,1,MATCH(1&amp;$B50,'Gastos com Pessoal'!$I$532:$AJ$532&amp;'Gastos com Pessoal'!$I$512:$AJ$512,0),10,1)),0)
+_xlfn.IFNA(SUM((Q$3&gt;='Gastos com Pessoal'!$E$513:$E$522)*(Q$3&lt;='Gastos com Pessoal'!$F$513:$F$522)*(IF('Gastos com Pessoal'!$M$513:$M$522&lt;=Q$3,1,0))*OFFSET('Gastos com Pessoal'!$H$512,1,MATCH(2&amp;$B50,'Gastos com Pessoal'!$I$532:$AJ$532&amp;'Gastos com Pessoal'!$I$512:$AJ$512,0),10,1)),0)
+_xlfn.IFNA(SUM((Q$3&gt;='Gastos com Pessoal'!$E$513:$E$522)*(Q$3&lt;='Gastos com Pessoal'!$F$513:$F$522)*(IF('Gastos com Pessoal'!$S$513:$S$522&lt;=Q$3,1,0))*OFFSET('Gastos com Pessoal'!$H$512,1,MATCH(3&amp;$B50,'Gastos com Pessoal'!$I$532:$AJ$532&amp;'Gastos com Pessoal'!$I$512:$AJ$512,0),10,1)),0)
+_xlfn.IFNA(SUM((Q$3&gt;='Gastos com Pessoal'!$E$513:$E$522)*(Q$3&lt;='Gastos com Pessoal'!$F$513:$F$522)*(IF('Gastos com Pessoal'!$Y$513:$Y$522&lt;=Q$3,1,0))*OFFSET('Gastos com Pessoal'!$H$512,1,MATCH(4&amp;$B50,'Gastos com Pessoal'!$I$532:$AJ$532&amp;'Gastos com Pessoal'!$I$512:$AJ$512,0),10,1)),0)
+_xlfn.IFNA(SUM((Q$3&gt;='Gastos com Pessoal'!$E$513:$E$522)*(Q$3&lt;='Gastos com Pessoal'!$F$513:$F$522)*(IF('Gastos com Pessoal'!$AE$513:$AE$522&lt;=Q$3,1,0))*OFFSET('Gastos com Pessoal'!$H$512,1,MATCH(5&amp;$B50,'Gastos com Pessoal'!$I$532:$AJ$532&amp;'Gastos com Pessoal'!$I$512:$AJ$512,0),10,1)),0)</f>
        <v>228.07999999999996</v>
      </c>
      <c r="R50" s="32">
        <f t="array" aca="1" ref="R50" ca="1">_xlfn.IFNA(SUM((R$3&gt;='Gastos com Pessoal'!$E$7:$E$506)*(R$3&lt;='Gastos com Pessoal'!$F$7:$F$506)*OFFSET('Encargos e Benefícios'!$D$5,1,MATCH($B50,'Encargos e Benefícios'!$E$5:$AB$5,0),500,1)),0)
+_xlfn.IFNA(SUM((R$3&gt;='Gastos com Pessoal'!$E$513:$E$522)*(R$3&lt;='Gastos com Pessoal'!$F$513:$F$522)*OFFSET('Encargos e Benefícios'!$D$511,1,MATCH($B50,'Encargos e Benefícios'!$E$511:$AB$511,0),10,1)),0)
+_xlfn.IFNA(SUM((R$3&gt;='Gastos com Pessoal'!$E$7:$E$506)*(R$3&lt;='Gastos com Pessoal'!$F$7:$F$506)*(IF('Gastos com Pessoal'!$G$7:$G$506&lt;=R$3,1,0))*OFFSET('Gastos com Pessoal'!$H$6,1,MATCH(1&amp;$B50,'Gastos com Pessoal'!$I$532:$AJ$532&amp;'Gastos com Pessoal'!$I$6:$AJ$6,0),500,1)),0)
+_xlfn.IFNA(SUM((R$3&gt;='Gastos com Pessoal'!$E$7:$E$506)*(R$3&lt;='Gastos com Pessoal'!$F$7:$F$506)*(IF('Gastos com Pessoal'!$M$7:$M$506&lt;=R$3,1,0))*OFFSET('Gastos com Pessoal'!$H$6,1,MATCH(2&amp;$B50,'Gastos com Pessoal'!$I$532:$AJ$532&amp;'Gastos com Pessoal'!$I$6:$AJ$6,0),500,1)),0)
+_xlfn.IFNA(SUM((R$3&gt;='Gastos com Pessoal'!$E$7:$E$506)*(R$3&lt;='Gastos com Pessoal'!$F$7:$F$506)*(IF('Gastos com Pessoal'!$S$7:$S$506&lt;=R$3,1,0))*OFFSET('Gastos com Pessoal'!$H$6,1,MATCH(3&amp;$B50,'Gastos com Pessoal'!$I$532:$AJ$532&amp;'Gastos com Pessoal'!$I$6:$AJ$6,0),500,1)),0)
+_xlfn.IFNA(SUM((R$3&gt;='Gastos com Pessoal'!$E$7:$E$506)*(R$3&lt;='Gastos com Pessoal'!$F$7:$F$506)*(IF('Gastos com Pessoal'!$Y$7:$Y$506&lt;=R$3,1,0))*OFFSET('Gastos com Pessoal'!$H$6,1,MATCH(4&amp;$B50,'Gastos com Pessoal'!$I$532:$AJ$532&amp;'Gastos com Pessoal'!$I$6:$AJ$6,0),500,1)),0)
+_xlfn.IFNA(SUM((R$3&gt;='Gastos com Pessoal'!$E$7:$E$506)*(R$3&lt;='Gastos com Pessoal'!$F$7:$F$506)*(IF('Gastos com Pessoal'!$AE$7:$AE$506&lt;=R$3,1,0))*OFFSET('Gastos com Pessoal'!$H$6,1,MATCH(5&amp;$B50,'Gastos com Pessoal'!$I$532:$AJ$532&amp;'Gastos com Pessoal'!$I$6:$AJ$6,0),500,1)),0)
+_xlfn.IFNA(SUM((R$3&gt;='Gastos com Pessoal'!$E$513:$E$522)*(R$3&lt;='Gastos com Pessoal'!$F$513:$F$522)*(IF('Gastos com Pessoal'!$G$513:$G$522&lt;=R$3,1,0))*OFFSET('Gastos com Pessoal'!$H$512,1,MATCH(1&amp;$B50,'Gastos com Pessoal'!$I$532:$AJ$532&amp;'Gastos com Pessoal'!$I$512:$AJ$512,0),10,1)),0)
+_xlfn.IFNA(SUM((R$3&gt;='Gastos com Pessoal'!$E$513:$E$522)*(R$3&lt;='Gastos com Pessoal'!$F$513:$F$522)*(IF('Gastos com Pessoal'!$M$513:$M$522&lt;=R$3,1,0))*OFFSET('Gastos com Pessoal'!$H$512,1,MATCH(2&amp;$B50,'Gastos com Pessoal'!$I$532:$AJ$532&amp;'Gastos com Pessoal'!$I$512:$AJ$512,0),10,1)),0)
+_xlfn.IFNA(SUM((R$3&gt;='Gastos com Pessoal'!$E$513:$E$522)*(R$3&lt;='Gastos com Pessoal'!$F$513:$F$522)*(IF('Gastos com Pessoal'!$S$513:$S$522&lt;=R$3,1,0))*OFFSET('Gastos com Pessoal'!$H$512,1,MATCH(3&amp;$B50,'Gastos com Pessoal'!$I$532:$AJ$532&amp;'Gastos com Pessoal'!$I$512:$AJ$512,0),10,1)),0)
+_xlfn.IFNA(SUM((R$3&gt;='Gastos com Pessoal'!$E$513:$E$522)*(R$3&lt;='Gastos com Pessoal'!$F$513:$F$522)*(IF('Gastos com Pessoal'!$Y$513:$Y$522&lt;=R$3,1,0))*OFFSET('Gastos com Pessoal'!$H$512,1,MATCH(4&amp;$B50,'Gastos com Pessoal'!$I$532:$AJ$532&amp;'Gastos com Pessoal'!$I$512:$AJ$512,0),10,1)),0)
+_xlfn.IFNA(SUM((R$3&gt;='Gastos com Pessoal'!$E$513:$E$522)*(R$3&lt;='Gastos com Pessoal'!$F$513:$F$522)*(IF('Gastos com Pessoal'!$AE$513:$AE$522&lt;=R$3,1,0))*OFFSET('Gastos com Pessoal'!$H$512,1,MATCH(5&amp;$B50,'Gastos com Pessoal'!$I$532:$AJ$532&amp;'Gastos com Pessoal'!$I$512:$AJ$512,0),10,1)),0)</f>
        <v>228.07999999999996</v>
      </c>
      <c r="S50" s="32">
        <f t="array" aca="1" ref="S50" ca="1">_xlfn.IFNA(SUM((S$3&gt;='Gastos com Pessoal'!$E$7:$E$506)*(S$3&lt;='Gastos com Pessoal'!$F$7:$F$506)*OFFSET('Encargos e Benefícios'!$D$5,1,MATCH($B50,'Encargos e Benefícios'!$E$5:$AB$5,0),500,1)),0)
+_xlfn.IFNA(SUM((S$3&gt;='Gastos com Pessoal'!$E$513:$E$522)*(S$3&lt;='Gastos com Pessoal'!$F$513:$F$522)*OFFSET('Encargos e Benefícios'!$D$511,1,MATCH($B50,'Encargos e Benefícios'!$E$511:$AB$511,0),10,1)),0)
+_xlfn.IFNA(SUM((S$3&gt;='Gastos com Pessoal'!$E$7:$E$506)*(S$3&lt;='Gastos com Pessoal'!$F$7:$F$506)*(IF('Gastos com Pessoal'!$G$7:$G$506&lt;=S$3,1,0))*OFFSET('Gastos com Pessoal'!$H$6,1,MATCH(1&amp;$B50,'Gastos com Pessoal'!$I$532:$AJ$532&amp;'Gastos com Pessoal'!$I$6:$AJ$6,0),500,1)),0)
+_xlfn.IFNA(SUM((S$3&gt;='Gastos com Pessoal'!$E$7:$E$506)*(S$3&lt;='Gastos com Pessoal'!$F$7:$F$506)*(IF('Gastos com Pessoal'!$M$7:$M$506&lt;=S$3,1,0))*OFFSET('Gastos com Pessoal'!$H$6,1,MATCH(2&amp;$B50,'Gastos com Pessoal'!$I$532:$AJ$532&amp;'Gastos com Pessoal'!$I$6:$AJ$6,0),500,1)),0)
+_xlfn.IFNA(SUM((S$3&gt;='Gastos com Pessoal'!$E$7:$E$506)*(S$3&lt;='Gastos com Pessoal'!$F$7:$F$506)*(IF('Gastos com Pessoal'!$S$7:$S$506&lt;=S$3,1,0))*OFFSET('Gastos com Pessoal'!$H$6,1,MATCH(3&amp;$B50,'Gastos com Pessoal'!$I$532:$AJ$532&amp;'Gastos com Pessoal'!$I$6:$AJ$6,0),500,1)),0)
+_xlfn.IFNA(SUM((S$3&gt;='Gastos com Pessoal'!$E$7:$E$506)*(S$3&lt;='Gastos com Pessoal'!$F$7:$F$506)*(IF('Gastos com Pessoal'!$Y$7:$Y$506&lt;=S$3,1,0))*OFFSET('Gastos com Pessoal'!$H$6,1,MATCH(4&amp;$B50,'Gastos com Pessoal'!$I$532:$AJ$532&amp;'Gastos com Pessoal'!$I$6:$AJ$6,0),500,1)),0)
+_xlfn.IFNA(SUM((S$3&gt;='Gastos com Pessoal'!$E$7:$E$506)*(S$3&lt;='Gastos com Pessoal'!$F$7:$F$506)*(IF('Gastos com Pessoal'!$AE$7:$AE$506&lt;=S$3,1,0))*OFFSET('Gastos com Pessoal'!$H$6,1,MATCH(5&amp;$B50,'Gastos com Pessoal'!$I$532:$AJ$532&amp;'Gastos com Pessoal'!$I$6:$AJ$6,0),500,1)),0)
+_xlfn.IFNA(SUM((S$3&gt;='Gastos com Pessoal'!$E$513:$E$522)*(S$3&lt;='Gastos com Pessoal'!$F$513:$F$522)*(IF('Gastos com Pessoal'!$G$513:$G$522&lt;=S$3,1,0))*OFFSET('Gastos com Pessoal'!$H$512,1,MATCH(1&amp;$B50,'Gastos com Pessoal'!$I$532:$AJ$532&amp;'Gastos com Pessoal'!$I$512:$AJ$512,0),10,1)),0)
+_xlfn.IFNA(SUM((S$3&gt;='Gastos com Pessoal'!$E$513:$E$522)*(S$3&lt;='Gastos com Pessoal'!$F$513:$F$522)*(IF('Gastos com Pessoal'!$M$513:$M$522&lt;=S$3,1,0))*OFFSET('Gastos com Pessoal'!$H$512,1,MATCH(2&amp;$B50,'Gastos com Pessoal'!$I$532:$AJ$532&amp;'Gastos com Pessoal'!$I$512:$AJ$512,0),10,1)),0)
+_xlfn.IFNA(SUM((S$3&gt;='Gastos com Pessoal'!$E$513:$E$522)*(S$3&lt;='Gastos com Pessoal'!$F$513:$F$522)*(IF('Gastos com Pessoal'!$S$513:$S$522&lt;=S$3,1,0))*OFFSET('Gastos com Pessoal'!$H$512,1,MATCH(3&amp;$B50,'Gastos com Pessoal'!$I$532:$AJ$532&amp;'Gastos com Pessoal'!$I$512:$AJ$512,0),10,1)),0)
+_xlfn.IFNA(SUM((S$3&gt;='Gastos com Pessoal'!$E$513:$E$522)*(S$3&lt;='Gastos com Pessoal'!$F$513:$F$522)*(IF('Gastos com Pessoal'!$Y$513:$Y$522&lt;=S$3,1,0))*OFFSET('Gastos com Pessoal'!$H$512,1,MATCH(4&amp;$B50,'Gastos com Pessoal'!$I$532:$AJ$532&amp;'Gastos com Pessoal'!$I$512:$AJ$512,0),10,1)),0)
+_xlfn.IFNA(SUM((S$3&gt;='Gastos com Pessoal'!$E$513:$E$522)*(S$3&lt;='Gastos com Pessoal'!$F$513:$F$522)*(IF('Gastos com Pessoal'!$AE$513:$AE$522&lt;=S$3,1,0))*OFFSET('Gastos com Pessoal'!$H$512,1,MATCH(5&amp;$B50,'Gastos com Pessoal'!$I$532:$AJ$532&amp;'Gastos com Pessoal'!$I$512:$AJ$512,0),10,1)),0)</f>
        <v>228.07999999999996</v>
      </c>
      <c r="T50" s="32">
        <f t="array" aca="1" ref="T50" ca="1">_xlfn.IFNA(SUM((T$3&gt;='Gastos com Pessoal'!$E$7:$E$506)*(T$3&lt;='Gastos com Pessoal'!$F$7:$F$506)*OFFSET('Encargos e Benefícios'!$D$5,1,MATCH($B50,'Encargos e Benefícios'!$E$5:$AB$5,0),500,1)),0)
+_xlfn.IFNA(SUM((T$3&gt;='Gastos com Pessoal'!$E$513:$E$522)*(T$3&lt;='Gastos com Pessoal'!$F$513:$F$522)*OFFSET('Encargos e Benefícios'!$D$511,1,MATCH($B50,'Encargos e Benefícios'!$E$511:$AB$511,0),10,1)),0)
+_xlfn.IFNA(SUM((T$3&gt;='Gastos com Pessoal'!$E$7:$E$506)*(T$3&lt;='Gastos com Pessoal'!$F$7:$F$506)*(IF('Gastos com Pessoal'!$G$7:$G$506&lt;=T$3,1,0))*OFFSET('Gastos com Pessoal'!$H$6,1,MATCH(1&amp;$B50,'Gastos com Pessoal'!$I$532:$AJ$532&amp;'Gastos com Pessoal'!$I$6:$AJ$6,0),500,1)),0)
+_xlfn.IFNA(SUM((T$3&gt;='Gastos com Pessoal'!$E$7:$E$506)*(T$3&lt;='Gastos com Pessoal'!$F$7:$F$506)*(IF('Gastos com Pessoal'!$M$7:$M$506&lt;=T$3,1,0))*OFFSET('Gastos com Pessoal'!$H$6,1,MATCH(2&amp;$B50,'Gastos com Pessoal'!$I$532:$AJ$532&amp;'Gastos com Pessoal'!$I$6:$AJ$6,0),500,1)),0)
+_xlfn.IFNA(SUM((T$3&gt;='Gastos com Pessoal'!$E$7:$E$506)*(T$3&lt;='Gastos com Pessoal'!$F$7:$F$506)*(IF('Gastos com Pessoal'!$S$7:$S$506&lt;=T$3,1,0))*OFFSET('Gastos com Pessoal'!$H$6,1,MATCH(3&amp;$B50,'Gastos com Pessoal'!$I$532:$AJ$532&amp;'Gastos com Pessoal'!$I$6:$AJ$6,0),500,1)),0)
+_xlfn.IFNA(SUM((T$3&gt;='Gastos com Pessoal'!$E$7:$E$506)*(T$3&lt;='Gastos com Pessoal'!$F$7:$F$506)*(IF('Gastos com Pessoal'!$Y$7:$Y$506&lt;=T$3,1,0))*OFFSET('Gastos com Pessoal'!$H$6,1,MATCH(4&amp;$B50,'Gastos com Pessoal'!$I$532:$AJ$532&amp;'Gastos com Pessoal'!$I$6:$AJ$6,0),500,1)),0)
+_xlfn.IFNA(SUM((T$3&gt;='Gastos com Pessoal'!$E$7:$E$506)*(T$3&lt;='Gastos com Pessoal'!$F$7:$F$506)*(IF('Gastos com Pessoal'!$AE$7:$AE$506&lt;=T$3,1,0))*OFFSET('Gastos com Pessoal'!$H$6,1,MATCH(5&amp;$B50,'Gastos com Pessoal'!$I$532:$AJ$532&amp;'Gastos com Pessoal'!$I$6:$AJ$6,0),500,1)),0)
+_xlfn.IFNA(SUM((T$3&gt;='Gastos com Pessoal'!$E$513:$E$522)*(T$3&lt;='Gastos com Pessoal'!$F$513:$F$522)*(IF('Gastos com Pessoal'!$G$513:$G$522&lt;=T$3,1,0))*OFFSET('Gastos com Pessoal'!$H$512,1,MATCH(1&amp;$B50,'Gastos com Pessoal'!$I$532:$AJ$532&amp;'Gastos com Pessoal'!$I$512:$AJ$512,0),10,1)),0)
+_xlfn.IFNA(SUM((T$3&gt;='Gastos com Pessoal'!$E$513:$E$522)*(T$3&lt;='Gastos com Pessoal'!$F$513:$F$522)*(IF('Gastos com Pessoal'!$M$513:$M$522&lt;=T$3,1,0))*OFFSET('Gastos com Pessoal'!$H$512,1,MATCH(2&amp;$B50,'Gastos com Pessoal'!$I$532:$AJ$532&amp;'Gastos com Pessoal'!$I$512:$AJ$512,0),10,1)),0)
+_xlfn.IFNA(SUM((T$3&gt;='Gastos com Pessoal'!$E$513:$E$522)*(T$3&lt;='Gastos com Pessoal'!$F$513:$F$522)*(IF('Gastos com Pessoal'!$S$513:$S$522&lt;=T$3,1,0))*OFFSET('Gastos com Pessoal'!$H$512,1,MATCH(3&amp;$B50,'Gastos com Pessoal'!$I$532:$AJ$532&amp;'Gastos com Pessoal'!$I$512:$AJ$512,0),10,1)),0)
+_xlfn.IFNA(SUM((T$3&gt;='Gastos com Pessoal'!$E$513:$E$522)*(T$3&lt;='Gastos com Pessoal'!$F$513:$F$522)*(IF('Gastos com Pessoal'!$Y$513:$Y$522&lt;=T$3,1,0))*OFFSET('Gastos com Pessoal'!$H$512,1,MATCH(4&amp;$B50,'Gastos com Pessoal'!$I$532:$AJ$532&amp;'Gastos com Pessoal'!$I$512:$AJ$512,0),10,1)),0)
+_xlfn.IFNA(SUM((T$3&gt;='Gastos com Pessoal'!$E$513:$E$522)*(T$3&lt;='Gastos com Pessoal'!$F$513:$F$522)*(IF('Gastos com Pessoal'!$AE$513:$AE$522&lt;=T$3,1,0))*OFFSET('Gastos com Pessoal'!$H$512,1,MATCH(5&amp;$B50,'Gastos com Pessoal'!$I$532:$AJ$532&amp;'Gastos com Pessoal'!$I$512:$AJ$512,0),10,1)),0)</f>
        <v>228.07999999999996</v>
      </c>
      <c r="U50" s="32">
        <f t="array" aca="1" ref="U50" ca="1">_xlfn.IFNA(SUM((U$3&gt;='Gastos com Pessoal'!$E$7:$E$506)*(U$3&lt;='Gastos com Pessoal'!$F$7:$F$506)*OFFSET('Encargos e Benefícios'!$D$5,1,MATCH($B50,'Encargos e Benefícios'!$E$5:$AB$5,0),500,1)),0)
+_xlfn.IFNA(SUM((U$3&gt;='Gastos com Pessoal'!$E$513:$E$522)*(U$3&lt;='Gastos com Pessoal'!$F$513:$F$522)*OFFSET('Encargos e Benefícios'!$D$511,1,MATCH($B50,'Encargos e Benefícios'!$E$511:$AB$511,0),10,1)),0)
+_xlfn.IFNA(SUM((U$3&gt;='Gastos com Pessoal'!$E$7:$E$506)*(U$3&lt;='Gastos com Pessoal'!$F$7:$F$506)*(IF('Gastos com Pessoal'!$G$7:$G$506&lt;=U$3,1,0))*OFFSET('Gastos com Pessoal'!$H$6,1,MATCH(1&amp;$B50,'Gastos com Pessoal'!$I$532:$AJ$532&amp;'Gastos com Pessoal'!$I$6:$AJ$6,0),500,1)),0)
+_xlfn.IFNA(SUM((U$3&gt;='Gastos com Pessoal'!$E$7:$E$506)*(U$3&lt;='Gastos com Pessoal'!$F$7:$F$506)*(IF('Gastos com Pessoal'!$M$7:$M$506&lt;=U$3,1,0))*OFFSET('Gastos com Pessoal'!$H$6,1,MATCH(2&amp;$B50,'Gastos com Pessoal'!$I$532:$AJ$532&amp;'Gastos com Pessoal'!$I$6:$AJ$6,0),500,1)),0)
+_xlfn.IFNA(SUM((U$3&gt;='Gastos com Pessoal'!$E$7:$E$506)*(U$3&lt;='Gastos com Pessoal'!$F$7:$F$506)*(IF('Gastos com Pessoal'!$S$7:$S$506&lt;=U$3,1,0))*OFFSET('Gastos com Pessoal'!$H$6,1,MATCH(3&amp;$B50,'Gastos com Pessoal'!$I$532:$AJ$532&amp;'Gastos com Pessoal'!$I$6:$AJ$6,0),500,1)),0)
+_xlfn.IFNA(SUM((U$3&gt;='Gastos com Pessoal'!$E$7:$E$506)*(U$3&lt;='Gastos com Pessoal'!$F$7:$F$506)*(IF('Gastos com Pessoal'!$Y$7:$Y$506&lt;=U$3,1,0))*OFFSET('Gastos com Pessoal'!$H$6,1,MATCH(4&amp;$B50,'Gastos com Pessoal'!$I$532:$AJ$532&amp;'Gastos com Pessoal'!$I$6:$AJ$6,0),500,1)),0)
+_xlfn.IFNA(SUM((U$3&gt;='Gastos com Pessoal'!$E$7:$E$506)*(U$3&lt;='Gastos com Pessoal'!$F$7:$F$506)*(IF('Gastos com Pessoal'!$AE$7:$AE$506&lt;=U$3,1,0))*OFFSET('Gastos com Pessoal'!$H$6,1,MATCH(5&amp;$B50,'Gastos com Pessoal'!$I$532:$AJ$532&amp;'Gastos com Pessoal'!$I$6:$AJ$6,0),500,1)),0)
+_xlfn.IFNA(SUM((U$3&gt;='Gastos com Pessoal'!$E$513:$E$522)*(U$3&lt;='Gastos com Pessoal'!$F$513:$F$522)*(IF('Gastos com Pessoal'!$G$513:$G$522&lt;=U$3,1,0))*OFFSET('Gastos com Pessoal'!$H$512,1,MATCH(1&amp;$B50,'Gastos com Pessoal'!$I$532:$AJ$532&amp;'Gastos com Pessoal'!$I$512:$AJ$512,0),10,1)),0)
+_xlfn.IFNA(SUM((U$3&gt;='Gastos com Pessoal'!$E$513:$E$522)*(U$3&lt;='Gastos com Pessoal'!$F$513:$F$522)*(IF('Gastos com Pessoal'!$M$513:$M$522&lt;=U$3,1,0))*OFFSET('Gastos com Pessoal'!$H$512,1,MATCH(2&amp;$B50,'Gastos com Pessoal'!$I$532:$AJ$532&amp;'Gastos com Pessoal'!$I$512:$AJ$512,0),10,1)),0)
+_xlfn.IFNA(SUM((U$3&gt;='Gastos com Pessoal'!$E$513:$E$522)*(U$3&lt;='Gastos com Pessoal'!$F$513:$F$522)*(IF('Gastos com Pessoal'!$S$513:$S$522&lt;=U$3,1,0))*OFFSET('Gastos com Pessoal'!$H$512,1,MATCH(3&amp;$B50,'Gastos com Pessoal'!$I$532:$AJ$532&amp;'Gastos com Pessoal'!$I$512:$AJ$512,0),10,1)),0)
+_xlfn.IFNA(SUM((U$3&gt;='Gastos com Pessoal'!$E$513:$E$522)*(U$3&lt;='Gastos com Pessoal'!$F$513:$F$522)*(IF('Gastos com Pessoal'!$Y$513:$Y$522&lt;=U$3,1,0))*OFFSET('Gastos com Pessoal'!$H$512,1,MATCH(4&amp;$B50,'Gastos com Pessoal'!$I$532:$AJ$532&amp;'Gastos com Pessoal'!$I$512:$AJ$512,0),10,1)),0)
+_xlfn.IFNA(SUM((U$3&gt;='Gastos com Pessoal'!$E$513:$E$522)*(U$3&lt;='Gastos com Pessoal'!$F$513:$F$522)*(IF('Gastos com Pessoal'!$AE$513:$AE$522&lt;=U$3,1,0))*OFFSET('Gastos com Pessoal'!$H$512,1,MATCH(5&amp;$B50,'Gastos com Pessoal'!$I$532:$AJ$532&amp;'Gastos com Pessoal'!$I$512:$AJ$512,0),10,1)),0)</f>
        <v>228.07999999999996</v>
      </c>
      <c r="V50" s="32">
        <f t="array" aca="1" ref="V50" ca="1">_xlfn.IFNA(SUM((V$3&gt;='Gastos com Pessoal'!$E$7:$E$506)*(V$3&lt;='Gastos com Pessoal'!$F$7:$F$506)*OFFSET('Encargos e Benefícios'!$D$5,1,MATCH($B50,'Encargos e Benefícios'!$E$5:$AB$5,0),500,1)),0)
+_xlfn.IFNA(SUM((V$3&gt;='Gastos com Pessoal'!$E$513:$E$522)*(V$3&lt;='Gastos com Pessoal'!$F$513:$F$522)*OFFSET('Encargos e Benefícios'!$D$511,1,MATCH($B50,'Encargos e Benefícios'!$E$511:$AB$511,0),10,1)),0)
+_xlfn.IFNA(SUM((V$3&gt;='Gastos com Pessoal'!$E$7:$E$506)*(V$3&lt;='Gastos com Pessoal'!$F$7:$F$506)*(IF('Gastos com Pessoal'!$G$7:$G$506&lt;=V$3,1,0))*OFFSET('Gastos com Pessoal'!$H$6,1,MATCH(1&amp;$B50,'Gastos com Pessoal'!$I$532:$AJ$532&amp;'Gastos com Pessoal'!$I$6:$AJ$6,0),500,1)),0)
+_xlfn.IFNA(SUM((V$3&gt;='Gastos com Pessoal'!$E$7:$E$506)*(V$3&lt;='Gastos com Pessoal'!$F$7:$F$506)*(IF('Gastos com Pessoal'!$M$7:$M$506&lt;=V$3,1,0))*OFFSET('Gastos com Pessoal'!$H$6,1,MATCH(2&amp;$B50,'Gastos com Pessoal'!$I$532:$AJ$532&amp;'Gastos com Pessoal'!$I$6:$AJ$6,0),500,1)),0)
+_xlfn.IFNA(SUM((V$3&gt;='Gastos com Pessoal'!$E$7:$E$506)*(V$3&lt;='Gastos com Pessoal'!$F$7:$F$506)*(IF('Gastos com Pessoal'!$S$7:$S$506&lt;=V$3,1,0))*OFFSET('Gastos com Pessoal'!$H$6,1,MATCH(3&amp;$B50,'Gastos com Pessoal'!$I$532:$AJ$532&amp;'Gastos com Pessoal'!$I$6:$AJ$6,0),500,1)),0)
+_xlfn.IFNA(SUM((V$3&gt;='Gastos com Pessoal'!$E$7:$E$506)*(V$3&lt;='Gastos com Pessoal'!$F$7:$F$506)*(IF('Gastos com Pessoal'!$Y$7:$Y$506&lt;=V$3,1,0))*OFFSET('Gastos com Pessoal'!$H$6,1,MATCH(4&amp;$B50,'Gastos com Pessoal'!$I$532:$AJ$532&amp;'Gastos com Pessoal'!$I$6:$AJ$6,0),500,1)),0)
+_xlfn.IFNA(SUM((V$3&gt;='Gastos com Pessoal'!$E$7:$E$506)*(V$3&lt;='Gastos com Pessoal'!$F$7:$F$506)*(IF('Gastos com Pessoal'!$AE$7:$AE$506&lt;=V$3,1,0))*OFFSET('Gastos com Pessoal'!$H$6,1,MATCH(5&amp;$B50,'Gastos com Pessoal'!$I$532:$AJ$532&amp;'Gastos com Pessoal'!$I$6:$AJ$6,0),500,1)),0)
+_xlfn.IFNA(SUM((V$3&gt;='Gastos com Pessoal'!$E$513:$E$522)*(V$3&lt;='Gastos com Pessoal'!$F$513:$F$522)*(IF('Gastos com Pessoal'!$G$513:$G$522&lt;=V$3,1,0))*OFFSET('Gastos com Pessoal'!$H$512,1,MATCH(1&amp;$B50,'Gastos com Pessoal'!$I$532:$AJ$532&amp;'Gastos com Pessoal'!$I$512:$AJ$512,0),10,1)),0)
+_xlfn.IFNA(SUM((V$3&gt;='Gastos com Pessoal'!$E$513:$E$522)*(V$3&lt;='Gastos com Pessoal'!$F$513:$F$522)*(IF('Gastos com Pessoal'!$M$513:$M$522&lt;=V$3,1,0))*OFFSET('Gastos com Pessoal'!$H$512,1,MATCH(2&amp;$B50,'Gastos com Pessoal'!$I$532:$AJ$532&amp;'Gastos com Pessoal'!$I$512:$AJ$512,0),10,1)),0)
+_xlfn.IFNA(SUM((V$3&gt;='Gastos com Pessoal'!$E$513:$E$522)*(V$3&lt;='Gastos com Pessoal'!$F$513:$F$522)*(IF('Gastos com Pessoal'!$S$513:$S$522&lt;=V$3,1,0))*OFFSET('Gastos com Pessoal'!$H$512,1,MATCH(3&amp;$B50,'Gastos com Pessoal'!$I$532:$AJ$532&amp;'Gastos com Pessoal'!$I$512:$AJ$512,0),10,1)),0)
+_xlfn.IFNA(SUM((V$3&gt;='Gastos com Pessoal'!$E$513:$E$522)*(V$3&lt;='Gastos com Pessoal'!$F$513:$F$522)*(IF('Gastos com Pessoal'!$Y$513:$Y$522&lt;=V$3,1,0))*OFFSET('Gastos com Pessoal'!$H$512,1,MATCH(4&amp;$B50,'Gastos com Pessoal'!$I$532:$AJ$532&amp;'Gastos com Pessoal'!$I$512:$AJ$512,0),10,1)),0)
+_xlfn.IFNA(SUM((V$3&gt;='Gastos com Pessoal'!$E$513:$E$522)*(V$3&lt;='Gastos com Pessoal'!$F$513:$F$522)*(IF('Gastos com Pessoal'!$AE$513:$AE$522&lt;=V$3,1,0))*OFFSET('Gastos com Pessoal'!$H$512,1,MATCH(5&amp;$B50,'Gastos com Pessoal'!$I$532:$AJ$532&amp;'Gastos com Pessoal'!$I$512:$AJ$512,0),10,1)),0)</f>
        <v>228.07999999999996</v>
      </c>
      <c r="W50" s="32">
        <f t="array" aca="1" ref="W50" ca="1">_xlfn.IFNA(SUM((W$3&gt;='Gastos com Pessoal'!$E$7:$E$506)*(W$3&lt;='Gastos com Pessoal'!$F$7:$F$506)*OFFSET('Encargos e Benefícios'!$D$5,1,MATCH($B50,'Encargos e Benefícios'!$E$5:$AB$5,0),500,1)),0)
+_xlfn.IFNA(SUM((W$3&gt;='Gastos com Pessoal'!$E$513:$E$522)*(W$3&lt;='Gastos com Pessoal'!$F$513:$F$522)*OFFSET('Encargos e Benefícios'!$D$511,1,MATCH($B50,'Encargos e Benefícios'!$E$511:$AB$511,0),10,1)),0)
+_xlfn.IFNA(SUM((W$3&gt;='Gastos com Pessoal'!$E$7:$E$506)*(W$3&lt;='Gastos com Pessoal'!$F$7:$F$506)*(IF('Gastos com Pessoal'!$G$7:$G$506&lt;=W$3,1,0))*OFFSET('Gastos com Pessoal'!$H$6,1,MATCH(1&amp;$B50,'Gastos com Pessoal'!$I$532:$AJ$532&amp;'Gastos com Pessoal'!$I$6:$AJ$6,0),500,1)),0)
+_xlfn.IFNA(SUM((W$3&gt;='Gastos com Pessoal'!$E$7:$E$506)*(W$3&lt;='Gastos com Pessoal'!$F$7:$F$506)*(IF('Gastos com Pessoal'!$M$7:$M$506&lt;=W$3,1,0))*OFFSET('Gastos com Pessoal'!$H$6,1,MATCH(2&amp;$B50,'Gastos com Pessoal'!$I$532:$AJ$532&amp;'Gastos com Pessoal'!$I$6:$AJ$6,0),500,1)),0)
+_xlfn.IFNA(SUM((W$3&gt;='Gastos com Pessoal'!$E$7:$E$506)*(W$3&lt;='Gastos com Pessoal'!$F$7:$F$506)*(IF('Gastos com Pessoal'!$S$7:$S$506&lt;=W$3,1,0))*OFFSET('Gastos com Pessoal'!$H$6,1,MATCH(3&amp;$B50,'Gastos com Pessoal'!$I$532:$AJ$532&amp;'Gastos com Pessoal'!$I$6:$AJ$6,0),500,1)),0)
+_xlfn.IFNA(SUM((W$3&gt;='Gastos com Pessoal'!$E$7:$E$506)*(W$3&lt;='Gastos com Pessoal'!$F$7:$F$506)*(IF('Gastos com Pessoal'!$Y$7:$Y$506&lt;=W$3,1,0))*OFFSET('Gastos com Pessoal'!$H$6,1,MATCH(4&amp;$B50,'Gastos com Pessoal'!$I$532:$AJ$532&amp;'Gastos com Pessoal'!$I$6:$AJ$6,0),500,1)),0)
+_xlfn.IFNA(SUM((W$3&gt;='Gastos com Pessoal'!$E$7:$E$506)*(W$3&lt;='Gastos com Pessoal'!$F$7:$F$506)*(IF('Gastos com Pessoal'!$AE$7:$AE$506&lt;=W$3,1,0))*OFFSET('Gastos com Pessoal'!$H$6,1,MATCH(5&amp;$B50,'Gastos com Pessoal'!$I$532:$AJ$532&amp;'Gastos com Pessoal'!$I$6:$AJ$6,0),500,1)),0)
+_xlfn.IFNA(SUM((W$3&gt;='Gastos com Pessoal'!$E$513:$E$522)*(W$3&lt;='Gastos com Pessoal'!$F$513:$F$522)*(IF('Gastos com Pessoal'!$G$513:$G$522&lt;=W$3,1,0))*OFFSET('Gastos com Pessoal'!$H$512,1,MATCH(1&amp;$B50,'Gastos com Pessoal'!$I$532:$AJ$532&amp;'Gastos com Pessoal'!$I$512:$AJ$512,0),10,1)),0)
+_xlfn.IFNA(SUM((W$3&gt;='Gastos com Pessoal'!$E$513:$E$522)*(W$3&lt;='Gastos com Pessoal'!$F$513:$F$522)*(IF('Gastos com Pessoal'!$M$513:$M$522&lt;=W$3,1,0))*OFFSET('Gastos com Pessoal'!$H$512,1,MATCH(2&amp;$B50,'Gastos com Pessoal'!$I$532:$AJ$532&amp;'Gastos com Pessoal'!$I$512:$AJ$512,0),10,1)),0)
+_xlfn.IFNA(SUM((W$3&gt;='Gastos com Pessoal'!$E$513:$E$522)*(W$3&lt;='Gastos com Pessoal'!$F$513:$F$522)*(IF('Gastos com Pessoal'!$S$513:$S$522&lt;=W$3,1,0))*OFFSET('Gastos com Pessoal'!$H$512,1,MATCH(3&amp;$B50,'Gastos com Pessoal'!$I$532:$AJ$532&amp;'Gastos com Pessoal'!$I$512:$AJ$512,0),10,1)),0)
+_xlfn.IFNA(SUM((W$3&gt;='Gastos com Pessoal'!$E$513:$E$522)*(W$3&lt;='Gastos com Pessoal'!$F$513:$F$522)*(IF('Gastos com Pessoal'!$Y$513:$Y$522&lt;=W$3,1,0))*OFFSET('Gastos com Pessoal'!$H$512,1,MATCH(4&amp;$B50,'Gastos com Pessoal'!$I$532:$AJ$532&amp;'Gastos com Pessoal'!$I$512:$AJ$512,0),10,1)),0)
+_xlfn.IFNA(SUM((W$3&gt;='Gastos com Pessoal'!$E$513:$E$522)*(W$3&lt;='Gastos com Pessoal'!$F$513:$F$522)*(IF('Gastos com Pessoal'!$AE$513:$AE$522&lt;=W$3,1,0))*OFFSET('Gastos com Pessoal'!$H$512,1,MATCH(5&amp;$B50,'Gastos com Pessoal'!$I$532:$AJ$532&amp;'Gastos com Pessoal'!$I$512:$AJ$512,0),10,1)),0)</f>
        <v>228.07999999999996</v>
      </c>
      <c r="X50" s="32">
        <f t="array" aca="1" ref="X50" ca="1">_xlfn.IFNA(SUM((X$3&gt;='Gastos com Pessoal'!$E$7:$E$506)*(X$3&lt;='Gastos com Pessoal'!$F$7:$F$506)*OFFSET('Encargos e Benefícios'!$D$5,1,MATCH($B50,'Encargos e Benefícios'!$E$5:$AB$5,0),500,1)),0)
+_xlfn.IFNA(SUM((X$3&gt;='Gastos com Pessoal'!$E$513:$E$522)*(X$3&lt;='Gastos com Pessoal'!$F$513:$F$522)*OFFSET('Encargos e Benefícios'!$D$511,1,MATCH($B50,'Encargos e Benefícios'!$E$511:$AB$511,0),10,1)),0)
+_xlfn.IFNA(SUM((X$3&gt;='Gastos com Pessoal'!$E$7:$E$506)*(X$3&lt;='Gastos com Pessoal'!$F$7:$F$506)*(IF('Gastos com Pessoal'!$G$7:$G$506&lt;=X$3,1,0))*OFFSET('Gastos com Pessoal'!$H$6,1,MATCH(1&amp;$B50,'Gastos com Pessoal'!$I$532:$AJ$532&amp;'Gastos com Pessoal'!$I$6:$AJ$6,0),500,1)),0)
+_xlfn.IFNA(SUM((X$3&gt;='Gastos com Pessoal'!$E$7:$E$506)*(X$3&lt;='Gastos com Pessoal'!$F$7:$F$506)*(IF('Gastos com Pessoal'!$M$7:$M$506&lt;=X$3,1,0))*OFFSET('Gastos com Pessoal'!$H$6,1,MATCH(2&amp;$B50,'Gastos com Pessoal'!$I$532:$AJ$532&amp;'Gastos com Pessoal'!$I$6:$AJ$6,0),500,1)),0)
+_xlfn.IFNA(SUM((X$3&gt;='Gastos com Pessoal'!$E$7:$E$506)*(X$3&lt;='Gastos com Pessoal'!$F$7:$F$506)*(IF('Gastos com Pessoal'!$S$7:$S$506&lt;=X$3,1,0))*OFFSET('Gastos com Pessoal'!$H$6,1,MATCH(3&amp;$B50,'Gastos com Pessoal'!$I$532:$AJ$532&amp;'Gastos com Pessoal'!$I$6:$AJ$6,0),500,1)),0)
+_xlfn.IFNA(SUM((X$3&gt;='Gastos com Pessoal'!$E$7:$E$506)*(X$3&lt;='Gastos com Pessoal'!$F$7:$F$506)*(IF('Gastos com Pessoal'!$Y$7:$Y$506&lt;=X$3,1,0))*OFFSET('Gastos com Pessoal'!$H$6,1,MATCH(4&amp;$B50,'Gastos com Pessoal'!$I$532:$AJ$532&amp;'Gastos com Pessoal'!$I$6:$AJ$6,0),500,1)),0)
+_xlfn.IFNA(SUM((X$3&gt;='Gastos com Pessoal'!$E$7:$E$506)*(X$3&lt;='Gastos com Pessoal'!$F$7:$F$506)*(IF('Gastos com Pessoal'!$AE$7:$AE$506&lt;=X$3,1,0))*OFFSET('Gastos com Pessoal'!$H$6,1,MATCH(5&amp;$B50,'Gastos com Pessoal'!$I$532:$AJ$532&amp;'Gastos com Pessoal'!$I$6:$AJ$6,0),500,1)),0)
+_xlfn.IFNA(SUM((X$3&gt;='Gastos com Pessoal'!$E$513:$E$522)*(X$3&lt;='Gastos com Pessoal'!$F$513:$F$522)*(IF('Gastos com Pessoal'!$G$513:$G$522&lt;=X$3,1,0))*OFFSET('Gastos com Pessoal'!$H$512,1,MATCH(1&amp;$B50,'Gastos com Pessoal'!$I$532:$AJ$532&amp;'Gastos com Pessoal'!$I$512:$AJ$512,0),10,1)),0)
+_xlfn.IFNA(SUM((X$3&gt;='Gastos com Pessoal'!$E$513:$E$522)*(X$3&lt;='Gastos com Pessoal'!$F$513:$F$522)*(IF('Gastos com Pessoal'!$M$513:$M$522&lt;=X$3,1,0))*OFFSET('Gastos com Pessoal'!$H$512,1,MATCH(2&amp;$B50,'Gastos com Pessoal'!$I$532:$AJ$532&amp;'Gastos com Pessoal'!$I$512:$AJ$512,0),10,1)),0)
+_xlfn.IFNA(SUM((X$3&gt;='Gastos com Pessoal'!$E$513:$E$522)*(X$3&lt;='Gastos com Pessoal'!$F$513:$F$522)*(IF('Gastos com Pessoal'!$S$513:$S$522&lt;=X$3,1,0))*OFFSET('Gastos com Pessoal'!$H$512,1,MATCH(3&amp;$B50,'Gastos com Pessoal'!$I$532:$AJ$532&amp;'Gastos com Pessoal'!$I$512:$AJ$512,0),10,1)),0)
+_xlfn.IFNA(SUM((X$3&gt;='Gastos com Pessoal'!$E$513:$E$522)*(X$3&lt;='Gastos com Pessoal'!$F$513:$F$522)*(IF('Gastos com Pessoal'!$Y$513:$Y$522&lt;=X$3,1,0))*OFFSET('Gastos com Pessoal'!$H$512,1,MATCH(4&amp;$B50,'Gastos com Pessoal'!$I$532:$AJ$532&amp;'Gastos com Pessoal'!$I$512:$AJ$512,0),10,1)),0)
+_xlfn.IFNA(SUM((X$3&gt;='Gastos com Pessoal'!$E$513:$E$522)*(X$3&lt;='Gastos com Pessoal'!$F$513:$F$522)*(IF('Gastos com Pessoal'!$AE$513:$AE$522&lt;=X$3,1,0))*OFFSET('Gastos com Pessoal'!$H$512,1,MATCH(5&amp;$B50,'Gastos com Pessoal'!$I$532:$AJ$532&amp;'Gastos com Pessoal'!$I$512:$AJ$512,0),10,1)),0)</f>
        <v>228.07999999999996</v>
      </c>
      <c r="Y50" s="32">
        <f t="array" aca="1" ref="Y50" ca="1">_xlfn.IFNA(SUM((Y$3&gt;='Gastos com Pessoal'!$E$7:$E$506)*(Y$3&lt;='Gastos com Pessoal'!$F$7:$F$506)*OFFSET('Encargos e Benefícios'!$D$5,1,MATCH($B50,'Encargos e Benefícios'!$E$5:$AB$5,0),500,1)),0)
+_xlfn.IFNA(SUM((Y$3&gt;='Gastos com Pessoal'!$E$513:$E$522)*(Y$3&lt;='Gastos com Pessoal'!$F$513:$F$522)*OFFSET('Encargos e Benefícios'!$D$511,1,MATCH($B50,'Encargos e Benefícios'!$E$511:$AB$511,0),10,1)),0)
+_xlfn.IFNA(SUM((Y$3&gt;='Gastos com Pessoal'!$E$7:$E$506)*(Y$3&lt;='Gastos com Pessoal'!$F$7:$F$506)*(IF('Gastos com Pessoal'!$G$7:$G$506&lt;=Y$3,1,0))*OFFSET('Gastos com Pessoal'!$H$6,1,MATCH(1&amp;$B50,'Gastos com Pessoal'!$I$532:$AJ$532&amp;'Gastos com Pessoal'!$I$6:$AJ$6,0),500,1)),0)
+_xlfn.IFNA(SUM((Y$3&gt;='Gastos com Pessoal'!$E$7:$E$506)*(Y$3&lt;='Gastos com Pessoal'!$F$7:$F$506)*(IF('Gastos com Pessoal'!$M$7:$M$506&lt;=Y$3,1,0))*OFFSET('Gastos com Pessoal'!$H$6,1,MATCH(2&amp;$B50,'Gastos com Pessoal'!$I$532:$AJ$532&amp;'Gastos com Pessoal'!$I$6:$AJ$6,0),500,1)),0)
+_xlfn.IFNA(SUM((Y$3&gt;='Gastos com Pessoal'!$E$7:$E$506)*(Y$3&lt;='Gastos com Pessoal'!$F$7:$F$506)*(IF('Gastos com Pessoal'!$S$7:$S$506&lt;=Y$3,1,0))*OFFSET('Gastos com Pessoal'!$H$6,1,MATCH(3&amp;$B50,'Gastos com Pessoal'!$I$532:$AJ$532&amp;'Gastos com Pessoal'!$I$6:$AJ$6,0),500,1)),0)
+_xlfn.IFNA(SUM((Y$3&gt;='Gastos com Pessoal'!$E$7:$E$506)*(Y$3&lt;='Gastos com Pessoal'!$F$7:$F$506)*(IF('Gastos com Pessoal'!$Y$7:$Y$506&lt;=Y$3,1,0))*OFFSET('Gastos com Pessoal'!$H$6,1,MATCH(4&amp;$B50,'Gastos com Pessoal'!$I$532:$AJ$532&amp;'Gastos com Pessoal'!$I$6:$AJ$6,0),500,1)),0)
+_xlfn.IFNA(SUM((Y$3&gt;='Gastos com Pessoal'!$E$7:$E$506)*(Y$3&lt;='Gastos com Pessoal'!$F$7:$F$506)*(IF('Gastos com Pessoal'!$AE$7:$AE$506&lt;=Y$3,1,0))*OFFSET('Gastos com Pessoal'!$H$6,1,MATCH(5&amp;$B50,'Gastos com Pessoal'!$I$532:$AJ$532&amp;'Gastos com Pessoal'!$I$6:$AJ$6,0),500,1)),0)
+_xlfn.IFNA(SUM((Y$3&gt;='Gastos com Pessoal'!$E$513:$E$522)*(Y$3&lt;='Gastos com Pessoal'!$F$513:$F$522)*(IF('Gastos com Pessoal'!$G$513:$G$522&lt;=Y$3,1,0))*OFFSET('Gastos com Pessoal'!$H$512,1,MATCH(1&amp;$B50,'Gastos com Pessoal'!$I$532:$AJ$532&amp;'Gastos com Pessoal'!$I$512:$AJ$512,0),10,1)),0)
+_xlfn.IFNA(SUM((Y$3&gt;='Gastos com Pessoal'!$E$513:$E$522)*(Y$3&lt;='Gastos com Pessoal'!$F$513:$F$522)*(IF('Gastos com Pessoal'!$M$513:$M$522&lt;=Y$3,1,0))*OFFSET('Gastos com Pessoal'!$H$512,1,MATCH(2&amp;$B50,'Gastos com Pessoal'!$I$532:$AJ$532&amp;'Gastos com Pessoal'!$I$512:$AJ$512,0),10,1)),0)
+_xlfn.IFNA(SUM((Y$3&gt;='Gastos com Pessoal'!$E$513:$E$522)*(Y$3&lt;='Gastos com Pessoal'!$F$513:$F$522)*(IF('Gastos com Pessoal'!$S$513:$S$522&lt;=Y$3,1,0))*OFFSET('Gastos com Pessoal'!$H$512,1,MATCH(3&amp;$B50,'Gastos com Pessoal'!$I$532:$AJ$532&amp;'Gastos com Pessoal'!$I$512:$AJ$512,0),10,1)),0)
+_xlfn.IFNA(SUM((Y$3&gt;='Gastos com Pessoal'!$E$513:$E$522)*(Y$3&lt;='Gastos com Pessoal'!$F$513:$F$522)*(IF('Gastos com Pessoal'!$Y$513:$Y$522&lt;=Y$3,1,0))*OFFSET('Gastos com Pessoal'!$H$512,1,MATCH(4&amp;$B50,'Gastos com Pessoal'!$I$532:$AJ$532&amp;'Gastos com Pessoal'!$I$512:$AJ$512,0),10,1)),0)
+_xlfn.IFNA(SUM((Y$3&gt;='Gastos com Pessoal'!$E$513:$E$522)*(Y$3&lt;='Gastos com Pessoal'!$F$513:$F$522)*(IF('Gastos com Pessoal'!$AE$513:$AE$522&lt;=Y$3,1,0))*OFFSET('Gastos com Pessoal'!$H$512,1,MATCH(5&amp;$B50,'Gastos com Pessoal'!$I$532:$AJ$532&amp;'Gastos com Pessoal'!$I$512:$AJ$512,0),10,1)),0)</f>
        <v>228.07999999999996</v>
      </c>
      <c r="Z50" s="32">
        <f t="array" aca="1" ref="Z50" ca="1">_xlfn.IFNA(SUM((Z$3&gt;='Gastos com Pessoal'!$E$7:$E$506)*(Z$3&lt;='Gastos com Pessoal'!$F$7:$F$506)*OFFSET('Encargos e Benefícios'!$D$5,1,MATCH($B50,'Encargos e Benefícios'!$E$5:$AB$5,0),500,1)),0)
+_xlfn.IFNA(SUM((Z$3&gt;='Gastos com Pessoal'!$E$513:$E$522)*(Z$3&lt;='Gastos com Pessoal'!$F$513:$F$522)*OFFSET('Encargos e Benefícios'!$D$511,1,MATCH($B50,'Encargos e Benefícios'!$E$511:$AB$511,0),10,1)),0)
+_xlfn.IFNA(SUM((Z$3&gt;='Gastos com Pessoal'!$E$7:$E$506)*(Z$3&lt;='Gastos com Pessoal'!$F$7:$F$506)*(IF('Gastos com Pessoal'!$G$7:$G$506&lt;=Z$3,1,0))*OFFSET('Gastos com Pessoal'!$H$6,1,MATCH(1&amp;$B50,'Gastos com Pessoal'!$I$532:$AJ$532&amp;'Gastos com Pessoal'!$I$6:$AJ$6,0),500,1)),0)
+_xlfn.IFNA(SUM((Z$3&gt;='Gastos com Pessoal'!$E$7:$E$506)*(Z$3&lt;='Gastos com Pessoal'!$F$7:$F$506)*(IF('Gastos com Pessoal'!$M$7:$M$506&lt;=Z$3,1,0))*OFFSET('Gastos com Pessoal'!$H$6,1,MATCH(2&amp;$B50,'Gastos com Pessoal'!$I$532:$AJ$532&amp;'Gastos com Pessoal'!$I$6:$AJ$6,0),500,1)),0)
+_xlfn.IFNA(SUM((Z$3&gt;='Gastos com Pessoal'!$E$7:$E$506)*(Z$3&lt;='Gastos com Pessoal'!$F$7:$F$506)*(IF('Gastos com Pessoal'!$S$7:$S$506&lt;=Z$3,1,0))*OFFSET('Gastos com Pessoal'!$H$6,1,MATCH(3&amp;$B50,'Gastos com Pessoal'!$I$532:$AJ$532&amp;'Gastos com Pessoal'!$I$6:$AJ$6,0),500,1)),0)
+_xlfn.IFNA(SUM((Z$3&gt;='Gastos com Pessoal'!$E$7:$E$506)*(Z$3&lt;='Gastos com Pessoal'!$F$7:$F$506)*(IF('Gastos com Pessoal'!$Y$7:$Y$506&lt;=Z$3,1,0))*OFFSET('Gastos com Pessoal'!$H$6,1,MATCH(4&amp;$B50,'Gastos com Pessoal'!$I$532:$AJ$532&amp;'Gastos com Pessoal'!$I$6:$AJ$6,0),500,1)),0)
+_xlfn.IFNA(SUM((Z$3&gt;='Gastos com Pessoal'!$E$7:$E$506)*(Z$3&lt;='Gastos com Pessoal'!$F$7:$F$506)*(IF('Gastos com Pessoal'!$AE$7:$AE$506&lt;=Z$3,1,0))*OFFSET('Gastos com Pessoal'!$H$6,1,MATCH(5&amp;$B50,'Gastos com Pessoal'!$I$532:$AJ$532&amp;'Gastos com Pessoal'!$I$6:$AJ$6,0),500,1)),0)
+_xlfn.IFNA(SUM((Z$3&gt;='Gastos com Pessoal'!$E$513:$E$522)*(Z$3&lt;='Gastos com Pessoal'!$F$513:$F$522)*(IF('Gastos com Pessoal'!$G$513:$G$522&lt;=Z$3,1,0))*OFFSET('Gastos com Pessoal'!$H$512,1,MATCH(1&amp;$B50,'Gastos com Pessoal'!$I$532:$AJ$532&amp;'Gastos com Pessoal'!$I$512:$AJ$512,0),10,1)),0)
+_xlfn.IFNA(SUM((Z$3&gt;='Gastos com Pessoal'!$E$513:$E$522)*(Z$3&lt;='Gastos com Pessoal'!$F$513:$F$522)*(IF('Gastos com Pessoal'!$M$513:$M$522&lt;=Z$3,1,0))*OFFSET('Gastos com Pessoal'!$H$512,1,MATCH(2&amp;$B50,'Gastos com Pessoal'!$I$532:$AJ$532&amp;'Gastos com Pessoal'!$I$512:$AJ$512,0),10,1)),0)
+_xlfn.IFNA(SUM((Z$3&gt;='Gastos com Pessoal'!$E$513:$E$522)*(Z$3&lt;='Gastos com Pessoal'!$F$513:$F$522)*(IF('Gastos com Pessoal'!$S$513:$S$522&lt;=Z$3,1,0))*OFFSET('Gastos com Pessoal'!$H$512,1,MATCH(3&amp;$B50,'Gastos com Pessoal'!$I$532:$AJ$532&amp;'Gastos com Pessoal'!$I$512:$AJ$512,0),10,1)),0)
+_xlfn.IFNA(SUM((Z$3&gt;='Gastos com Pessoal'!$E$513:$E$522)*(Z$3&lt;='Gastos com Pessoal'!$F$513:$F$522)*(IF('Gastos com Pessoal'!$Y$513:$Y$522&lt;=Z$3,1,0))*OFFSET('Gastos com Pessoal'!$H$512,1,MATCH(4&amp;$B50,'Gastos com Pessoal'!$I$532:$AJ$532&amp;'Gastos com Pessoal'!$I$512:$AJ$512,0),10,1)),0)
+_xlfn.IFNA(SUM((Z$3&gt;='Gastos com Pessoal'!$E$513:$E$522)*(Z$3&lt;='Gastos com Pessoal'!$F$513:$F$522)*(IF('Gastos com Pessoal'!$AE$513:$AE$522&lt;=Z$3,1,0))*OFFSET('Gastos com Pessoal'!$H$512,1,MATCH(5&amp;$B50,'Gastos com Pessoal'!$I$532:$AJ$532&amp;'Gastos com Pessoal'!$I$512:$AJ$512,0),10,1)),0)</f>
        <v>231.67999999999995</v>
      </c>
      <c r="AA50" s="32">
        <f t="array" aca="1" ref="AA50" ca="1">_xlfn.IFNA(SUM((AA$3&gt;='Gastos com Pessoal'!$E$7:$E$506)*(AA$3&lt;='Gastos com Pessoal'!$F$7:$F$506)*OFFSET('Encargos e Benefícios'!$D$5,1,MATCH($B50,'Encargos e Benefícios'!$E$5:$AB$5,0),500,1)),0)
+_xlfn.IFNA(SUM((AA$3&gt;='Gastos com Pessoal'!$E$513:$E$522)*(AA$3&lt;='Gastos com Pessoal'!$F$513:$F$522)*OFFSET('Encargos e Benefícios'!$D$511,1,MATCH($B50,'Encargos e Benefícios'!$E$511:$AB$511,0),10,1)),0)
+_xlfn.IFNA(SUM((AA$3&gt;='Gastos com Pessoal'!$E$7:$E$506)*(AA$3&lt;='Gastos com Pessoal'!$F$7:$F$506)*(IF('Gastos com Pessoal'!$G$7:$G$506&lt;=AA$3,1,0))*OFFSET('Gastos com Pessoal'!$H$6,1,MATCH(1&amp;$B50,'Gastos com Pessoal'!$I$532:$AJ$532&amp;'Gastos com Pessoal'!$I$6:$AJ$6,0),500,1)),0)
+_xlfn.IFNA(SUM((AA$3&gt;='Gastos com Pessoal'!$E$7:$E$506)*(AA$3&lt;='Gastos com Pessoal'!$F$7:$F$506)*(IF('Gastos com Pessoal'!$M$7:$M$506&lt;=AA$3,1,0))*OFFSET('Gastos com Pessoal'!$H$6,1,MATCH(2&amp;$B50,'Gastos com Pessoal'!$I$532:$AJ$532&amp;'Gastos com Pessoal'!$I$6:$AJ$6,0),500,1)),0)
+_xlfn.IFNA(SUM((AA$3&gt;='Gastos com Pessoal'!$E$7:$E$506)*(AA$3&lt;='Gastos com Pessoal'!$F$7:$F$506)*(IF('Gastos com Pessoal'!$S$7:$S$506&lt;=AA$3,1,0))*OFFSET('Gastos com Pessoal'!$H$6,1,MATCH(3&amp;$B50,'Gastos com Pessoal'!$I$532:$AJ$532&amp;'Gastos com Pessoal'!$I$6:$AJ$6,0),500,1)),0)
+_xlfn.IFNA(SUM((AA$3&gt;='Gastos com Pessoal'!$E$7:$E$506)*(AA$3&lt;='Gastos com Pessoal'!$F$7:$F$506)*(IF('Gastos com Pessoal'!$Y$7:$Y$506&lt;=AA$3,1,0))*OFFSET('Gastos com Pessoal'!$H$6,1,MATCH(4&amp;$B50,'Gastos com Pessoal'!$I$532:$AJ$532&amp;'Gastos com Pessoal'!$I$6:$AJ$6,0),500,1)),0)
+_xlfn.IFNA(SUM((AA$3&gt;='Gastos com Pessoal'!$E$7:$E$506)*(AA$3&lt;='Gastos com Pessoal'!$F$7:$F$506)*(IF('Gastos com Pessoal'!$AE$7:$AE$506&lt;=AA$3,1,0))*OFFSET('Gastos com Pessoal'!$H$6,1,MATCH(5&amp;$B50,'Gastos com Pessoal'!$I$532:$AJ$532&amp;'Gastos com Pessoal'!$I$6:$AJ$6,0),500,1)),0)
+_xlfn.IFNA(SUM((AA$3&gt;='Gastos com Pessoal'!$E$513:$E$522)*(AA$3&lt;='Gastos com Pessoal'!$F$513:$F$522)*(IF('Gastos com Pessoal'!$G$513:$G$522&lt;=AA$3,1,0))*OFFSET('Gastos com Pessoal'!$H$512,1,MATCH(1&amp;$B50,'Gastos com Pessoal'!$I$532:$AJ$532&amp;'Gastos com Pessoal'!$I$512:$AJ$512,0),10,1)),0)
+_xlfn.IFNA(SUM((AA$3&gt;='Gastos com Pessoal'!$E$513:$E$522)*(AA$3&lt;='Gastos com Pessoal'!$F$513:$F$522)*(IF('Gastos com Pessoal'!$M$513:$M$522&lt;=AA$3,1,0))*OFFSET('Gastos com Pessoal'!$H$512,1,MATCH(2&amp;$B50,'Gastos com Pessoal'!$I$532:$AJ$532&amp;'Gastos com Pessoal'!$I$512:$AJ$512,0),10,1)),0)
+_xlfn.IFNA(SUM((AA$3&gt;='Gastos com Pessoal'!$E$513:$E$522)*(AA$3&lt;='Gastos com Pessoal'!$F$513:$F$522)*(IF('Gastos com Pessoal'!$S$513:$S$522&lt;=AA$3,1,0))*OFFSET('Gastos com Pessoal'!$H$512,1,MATCH(3&amp;$B50,'Gastos com Pessoal'!$I$532:$AJ$532&amp;'Gastos com Pessoal'!$I$512:$AJ$512,0),10,1)),0)
+_xlfn.IFNA(SUM((AA$3&gt;='Gastos com Pessoal'!$E$513:$E$522)*(AA$3&lt;='Gastos com Pessoal'!$F$513:$F$522)*(IF('Gastos com Pessoal'!$Y$513:$Y$522&lt;=AA$3,1,0))*OFFSET('Gastos com Pessoal'!$H$512,1,MATCH(4&amp;$B50,'Gastos com Pessoal'!$I$532:$AJ$532&amp;'Gastos com Pessoal'!$I$512:$AJ$512,0),10,1)),0)
+_xlfn.IFNA(SUM((AA$3&gt;='Gastos com Pessoal'!$E$513:$E$522)*(AA$3&lt;='Gastos com Pessoal'!$F$513:$F$522)*(IF('Gastos com Pessoal'!$AE$513:$AE$522&lt;=AA$3,1,0))*OFFSET('Gastos com Pessoal'!$H$512,1,MATCH(5&amp;$B50,'Gastos com Pessoal'!$I$532:$AJ$532&amp;'Gastos com Pessoal'!$I$512:$AJ$512,0),10,1)),0)</f>
        <v>231.67999999999995</v>
      </c>
      <c r="AB50" s="32">
        <f t="array" aca="1" ref="AB50" ca="1">_xlfn.IFNA(SUM((AB$3&gt;='Gastos com Pessoal'!$E$7:$E$506)*(AB$3&lt;='Gastos com Pessoal'!$F$7:$F$506)*OFFSET('Encargos e Benefícios'!$D$5,1,MATCH($B50,'Encargos e Benefícios'!$E$5:$AB$5,0),500,1)),0)
+_xlfn.IFNA(SUM((AB$3&gt;='Gastos com Pessoal'!$E$513:$E$522)*(AB$3&lt;='Gastos com Pessoal'!$F$513:$F$522)*OFFSET('Encargos e Benefícios'!$D$511,1,MATCH($B50,'Encargos e Benefícios'!$E$511:$AB$511,0),10,1)),0)
+_xlfn.IFNA(SUM((AB$3&gt;='Gastos com Pessoal'!$E$7:$E$506)*(AB$3&lt;='Gastos com Pessoal'!$F$7:$F$506)*(IF('Gastos com Pessoal'!$G$7:$G$506&lt;=AB$3,1,0))*OFFSET('Gastos com Pessoal'!$H$6,1,MATCH(1&amp;$B50,'Gastos com Pessoal'!$I$532:$AJ$532&amp;'Gastos com Pessoal'!$I$6:$AJ$6,0),500,1)),0)
+_xlfn.IFNA(SUM((AB$3&gt;='Gastos com Pessoal'!$E$7:$E$506)*(AB$3&lt;='Gastos com Pessoal'!$F$7:$F$506)*(IF('Gastos com Pessoal'!$M$7:$M$506&lt;=AB$3,1,0))*OFFSET('Gastos com Pessoal'!$H$6,1,MATCH(2&amp;$B50,'Gastos com Pessoal'!$I$532:$AJ$532&amp;'Gastos com Pessoal'!$I$6:$AJ$6,0),500,1)),0)
+_xlfn.IFNA(SUM((AB$3&gt;='Gastos com Pessoal'!$E$7:$E$506)*(AB$3&lt;='Gastos com Pessoal'!$F$7:$F$506)*(IF('Gastos com Pessoal'!$S$7:$S$506&lt;=AB$3,1,0))*OFFSET('Gastos com Pessoal'!$H$6,1,MATCH(3&amp;$B50,'Gastos com Pessoal'!$I$532:$AJ$532&amp;'Gastos com Pessoal'!$I$6:$AJ$6,0),500,1)),0)
+_xlfn.IFNA(SUM((AB$3&gt;='Gastos com Pessoal'!$E$7:$E$506)*(AB$3&lt;='Gastos com Pessoal'!$F$7:$F$506)*(IF('Gastos com Pessoal'!$Y$7:$Y$506&lt;=AB$3,1,0))*OFFSET('Gastos com Pessoal'!$H$6,1,MATCH(4&amp;$B50,'Gastos com Pessoal'!$I$532:$AJ$532&amp;'Gastos com Pessoal'!$I$6:$AJ$6,0),500,1)),0)
+_xlfn.IFNA(SUM((AB$3&gt;='Gastos com Pessoal'!$E$7:$E$506)*(AB$3&lt;='Gastos com Pessoal'!$F$7:$F$506)*(IF('Gastos com Pessoal'!$AE$7:$AE$506&lt;=AB$3,1,0))*OFFSET('Gastos com Pessoal'!$H$6,1,MATCH(5&amp;$B50,'Gastos com Pessoal'!$I$532:$AJ$532&amp;'Gastos com Pessoal'!$I$6:$AJ$6,0),500,1)),0)
+_xlfn.IFNA(SUM((AB$3&gt;='Gastos com Pessoal'!$E$513:$E$522)*(AB$3&lt;='Gastos com Pessoal'!$F$513:$F$522)*(IF('Gastos com Pessoal'!$G$513:$G$522&lt;=AB$3,1,0))*OFFSET('Gastos com Pessoal'!$H$512,1,MATCH(1&amp;$B50,'Gastos com Pessoal'!$I$532:$AJ$532&amp;'Gastos com Pessoal'!$I$512:$AJ$512,0),10,1)),0)
+_xlfn.IFNA(SUM((AB$3&gt;='Gastos com Pessoal'!$E$513:$E$522)*(AB$3&lt;='Gastos com Pessoal'!$F$513:$F$522)*(IF('Gastos com Pessoal'!$M$513:$M$522&lt;=AB$3,1,0))*OFFSET('Gastos com Pessoal'!$H$512,1,MATCH(2&amp;$B50,'Gastos com Pessoal'!$I$532:$AJ$532&amp;'Gastos com Pessoal'!$I$512:$AJ$512,0),10,1)),0)
+_xlfn.IFNA(SUM((AB$3&gt;='Gastos com Pessoal'!$E$513:$E$522)*(AB$3&lt;='Gastos com Pessoal'!$F$513:$F$522)*(IF('Gastos com Pessoal'!$S$513:$S$522&lt;=AB$3,1,0))*OFFSET('Gastos com Pessoal'!$H$512,1,MATCH(3&amp;$B50,'Gastos com Pessoal'!$I$532:$AJ$532&amp;'Gastos com Pessoal'!$I$512:$AJ$512,0),10,1)),0)
+_xlfn.IFNA(SUM((AB$3&gt;='Gastos com Pessoal'!$E$513:$E$522)*(AB$3&lt;='Gastos com Pessoal'!$F$513:$F$522)*(IF('Gastos com Pessoal'!$Y$513:$Y$522&lt;=AB$3,1,0))*OFFSET('Gastos com Pessoal'!$H$512,1,MATCH(4&amp;$B50,'Gastos com Pessoal'!$I$532:$AJ$532&amp;'Gastos com Pessoal'!$I$512:$AJ$512,0),10,1)),0)
+_xlfn.IFNA(SUM((AB$3&gt;='Gastos com Pessoal'!$E$513:$E$522)*(AB$3&lt;='Gastos com Pessoal'!$F$513:$F$522)*(IF('Gastos com Pessoal'!$AE$513:$AE$522&lt;=AB$3,1,0))*OFFSET('Gastos com Pessoal'!$H$512,1,MATCH(5&amp;$B50,'Gastos com Pessoal'!$I$532:$AJ$532&amp;'Gastos com Pessoal'!$I$512:$AJ$512,0),10,1)),0)</f>
        <v>231.67999999999995</v>
      </c>
      <c r="AC50" s="32">
        <f t="array" aca="1" ref="AC50" ca="1">_xlfn.IFNA(SUM((AC$3&gt;='Gastos com Pessoal'!$E$7:$E$506)*(AC$3&lt;='Gastos com Pessoal'!$F$7:$F$506)*OFFSET('Encargos e Benefícios'!$D$5,1,MATCH($B50,'Encargos e Benefícios'!$E$5:$AB$5,0),500,1)),0)
+_xlfn.IFNA(SUM((AC$3&gt;='Gastos com Pessoal'!$E$513:$E$522)*(AC$3&lt;='Gastos com Pessoal'!$F$513:$F$522)*OFFSET('Encargos e Benefícios'!$D$511,1,MATCH($B50,'Encargos e Benefícios'!$E$511:$AB$511,0),10,1)),0)
+_xlfn.IFNA(SUM((AC$3&gt;='Gastos com Pessoal'!$E$7:$E$506)*(AC$3&lt;='Gastos com Pessoal'!$F$7:$F$506)*(IF('Gastos com Pessoal'!$G$7:$G$506&lt;=AC$3,1,0))*OFFSET('Gastos com Pessoal'!$H$6,1,MATCH(1&amp;$B50,'Gastos com Pessoal'!$I$532:$AJ$532&amp;'Gastos com Pessoal'!$I$6:$AJ$6,0),500,1)),0)
+_xlfn.IFNA(SUM((AC$3&gt;='Gastos com Pessoal'!$E$7:$E$506)*(AC$3&lt;='Gastos com Pessoal'!$F$7:$F$506)*(IF('Gastos com Pessoal'!$M$7:$M$506&lt;=AC$3,1,0))*OFFSET('Gastos com Pessoal'!$H$6,1,MATCH(2&amp;$B50,'Gastos com Pessoal'!$I$532:$AJ$532&amp;'Gastos com Pessoal'!$I$6:$AJ$6,0),500,1)),0)
+_xlfn.IFNA(SUM((AC$3&gt;='Gastos com Pessoal'!$E$7:$E$506)*(AC$3&lt;='Gastos com Pessoal'!$F$7:$F$506)*(IF('Gastos com Pessoal'!$S$7:$S$506&lt;=AC$3,1,0))*OFFSET('Gastos com Pessoal'!$H$6,1,MATCH(3&amp;$B50,'Gastos com Pessoal'!$I$532:$AJ$532&amp;'Gastos com Pessoal'!$I$6:$AJ$6,0),500,1)),0)
+_xlfn.IFNA(SUM((AC$3&gt;='Gastos com Pessoal'!$E$7:$E$506)*(AC$3&lt;='Gastos com Pessoal'!$F$7:$F$506)*(IF('Gastos com Pessoal'!$Y$7:$Y$506&lt;=AC$3,1,0))*OFFSET('Gastos com Pessoal'!$H$6,1,MATCH(4&amp;$B50,'Gastos com Pessoal'!$I$532:$AJ$532&amp;'Gastos com Pessoal'!$I$6:$AJ$6,0),500,1)),0)
+_xlfn.IFNA(SUM((AC$3&gt;='Gastos com Pessoal'!$E$7:$E$506)*(AC$3&lt;='Gastos com Pessoal'!$F$7:$F$506)*(IF('Gastos com Pessoal'!$AE$7:$AE$506&lt;=AC$3,1,0))*OFFSET('Gastos com Pessoal'!$H$6,1,MATCH(5&amp;$B50,'Gastos com Pessoal'!$I$532:$AJ$532&amp;'Gastos com Pessoal'!$I$6:$AJ$6,0),500,1)),0)
+_xlfn.IFNA(SUM((AC$3&gt;='Gastos com Pessoal'!$E$513:$E$522)*(AC$3&lt;='Gastos com Pessoal'!$F$513:$F$522)*(IF('Gastos com Pessoal'!$G$513:$G$522&lt;=AC$3,1,0))*OFFSET('Gastos com Pessoal'!$H$512,1,MATCH(1&amp;$B50,'Gastos com Pessoal'!$I$532:$AJ$532&amp;'Gastos com Pessoal'!$I$512:$AJ$512,0),10,1)),0)
+_xlfn.IFNA(SUM((AC$3&gt;='Gastos com Pessoal'!$E$513:$E$522)*(AC$3&lt;='Gastos com Pessoal'!$F$513:$F$522)*(IF('Gastos com Pessoal'!$M$513:$M$522&lt;=AC$3,1,0))*OFFSET('Gastos com Pessoal'!$H$512,1,MATCH(2&amp;$B50,'Gastos com Pessoal'!$I$532:$AJ$532&amp;'Gastos com Pessoal'!$I$512:$AJ$512,0),10,1)),0)
+_xlfn.IFNA(SUM((AC$3&gt;='Gastos com Pessoal'!$E$513:$E$522)*(AC$3&lt;='Gastos com Pessoal'!$F$513:$F$522)*(IF('Gastos com Pessoal'!$S$513:$S$522&lt;=AC$3,1,0))*OFFSET('Gastos com Pessoal'!$H$512,1,MATCH(3&amp;$B50,'Gastos com Pessoal'!$I$532:$AJ$532&amp;'Gastos com Pessoal'!$I$512:$AJ$512,0),10,1)),0)
+_xlfn.IFNA(SUM((AC$3&gt;='Gastos com Pessoal'!$E$513:$E$522)*(AC$3&lt;='Gastos com Pessoal'!$F$513:$F$522)*(IF('Gastos com Pessoal'!$Y$513:$Y$522&lt;=AC$3,1,0))*OFFSET('Gastos com Pessoal'!$H$512,1,MATCH(4&amp;$B50,'Gastos com Pessoal'!$I$532:$AJ$532&amp;'Gastos com Pessoal'!$I$512:$AJ$512,0),10,1)),0)
+_xlfn.IFNA(SUM((AC$3&gt;='Gastos com Pessoal'!$E$513:$E$522)*(AC$3&lt;='Gastos com Pessoal'!$F$513:$F$522)*(IF('Gastos com Pessoal'!$AE$513:$AE$522&lt;=AC$3,1,0))*OFFSET('Gastos com Pessoal'!$H$512,1,MATCH(5&amp;$B50,'Gastos com Pessoal'!$I$532:$AJ$532&amp;'Gastos com Pessoal'!$I$512:$AJ$512,0),10,1)),0)</f>
        <v>231.67999999999995</v>
      </c>
      <c r="AD50" s="32">
        <f t="array" aca="1" ref="AD50" ca="1">_xlfn.IFNA(SUM((AD$3&gt;='Gastos com Pessoal'!$E$7:$E$506)*(AD$3&lt;='Gastos com Pessoal'!$F$7:$F$506)*OFFSET('Encargos e Benefícios'!$D$5,1,MATCH($B50,'Encargos e Benefícios'!$E$5:$AB$5,0),500,1)),0)
+_xlfn.IFNA(SUM((AD$3&gt;='Gastos com Pessoal'!$E$513:$E$522)*(AD$3&lt;='Gastos com Pessoal'!$F$513:$F$522)*OFFSET('Encargos e Benefícios'!$D$511,1,MATCH($B50,'Encargos e Benefícios'!$E$511:$AB$511,0),10,1)),0)
+_xlfn.IFNA(SUM((AD$3&gt;='Gastos com Pessoal'!$E$7:$E$506)*(AD$3&lt;='Gastos com Pessoal'!$F$7:$F$506)*(IF('Gastos com Pessoal'!$G$7:$G$506&lt;=AD$3,1,0))*OFFSET('Gastos com Pessoal'!$H$6,1,MATCH(1&amp;$B50,'Gastos com Pessoal'!$I$532:$AJ$532&amp;'Gastos com Pessoal'!$I$6:$AJ$6,0),500,1)),0)
+_xlfn.IFNA(SUM((AD$3&gt;='Gastos com Pessoal'!$E$7:$E$506)*(AD$3&lt;='Gastos com Pessoal'!$F$7:$F$506)*(IF('Gastos com Pessoal'!$M$7:$M$506&lt;=AD$3,1,0))*OFFSET('Gastos com Pessoal'!$H$6,1,MATCH(2&amp;$B50,'Gastos com Pessoal'!$I$532:$AJ$532&amp;'Gastos com Pessoal'!$I$6:$AJ$6,0),500,1)),0)
+_xlfn.IFNA(SUM((AD$3&gt;='Gastos com Pessoal'!$E$7:$E$506)*(AD$3&lt;='Gastos com Pessoal'!$F$7:$F$506)*(IF('Gastos com Pessoal'!$S$7:$S$506&lt;=AD$3,1,0))*OFFSET('Gastos com Pessoal'!$H$6,1,MATCH(3&amp;$B50,'Gastos com Pessoal'!$I$532:$AJ$532&amp;'Gastos com Pessoal'!$I$6:$AJ$6,0),500,1)),0)
+_xlfn.IFNA(SUM((AD$3&gt;='Gastos com Pessoal'!$E$7:$E$506)*(AD$3&lt;='Gastos com Pessoal'!$F$7:$F$506)*(IF('Gastos com Pessoal'!$Y$7:$Y$506&lt;=AD$3,1,0))*OFFSET('Gastos com Pessoal'!$H$6,1,MATCH(4&amp;$B50,'Gastos com Pessoal'!$I$532:$AJ$532&amp;'Gastos com Pessoal'!$I$6:$AJ$6,0),500,1)),0)
+_xlfn.IFNA(SUM((AD$3&gt;='Gastos com Pessoal'!$E$7:$E$506)*(AD$3&lt;='Gastos com Pessoal'!$F$7:$F$506)*(IF('Gastos com Pessoal'!$AE$7:$AE$506&lt;=AD$3,1,0))*OFFSET('Gastos com Pessoal'!$H$6,1,MATCH(5&amp;$B50,'Gastos com Pessoal'!$I$532:$AJ$532&amp;'Gastos com Pessoal'!$I$6:$AJ$6,0),500,1)),0)
+_xlfn.IFNA(SUM((AD$3&gt;='Gastos com Pessoal'!$E$513:$E$522)*(AD$3&lt;='Gastos com Pessoal'!$F$513:$F$522)*(IF('Gastos com Pessoal'!$G$513:$G$522&lt;=AD$3,1,0))*OFFSET('Gastos com Pessoal'!$H$512,1,MATCH(1&amp;$B50,'Gastos com Pessoal'!$I$532:$AJ$532&amp;'Gastos com Pessoal'!$I$512:$AJ$512,0),10,1)),0)
+_xlfn.IFNA(SUM((AD$3&gt;='Gastos com Pessoal'!$E$513:$E$522)*(AD$3&lt;='Gastos com Pessoal'!$F$513:$F$522)*(IF('Gastos com Pessoal'!$M$513:$M$522&lt;=AD$3,1,0))*OFFSET('Gastos com Pessoal'!$H$512,1,MATCH(2&amp;$B50,'Gastos com Pessoal'!$I$532:$AJ$532&amp;'Gastos com Pessoal'!$I$512:$AJ$512,0),10,1)),0)
+_xlfn.IFNA(SUM((AD$3&gt;='Gastos com Pessoal'!$E$513:$E$522)*(AD$3&lt;='Gastos com Pessoal'!$F$513:$F$522)*(IF('Gastos com Pessoal'!$S$513:$S$522&lt;=AD$3,1,0))*OFFSET('Gastos com Pessoal'!$H$512,1,MATCH(3&amp;$B50,'Gastos com Pessoal'!$I$532:$AJ$532&amp;'Gastos com Pessoal'!$I$512:$AJ$512,0),10,1)),0)
+_xlfn.IFNA(SUM((AD$3&gt;='Gastos com Pessoal'!$E$513:$E$522)*(AD$3&lt;='Gastos com Pessoal'!$F$513:$F$522)*(IF('Gastos com Pessoal'!$Y$513:$Y$522&lt;=AD$3,1,0))*OFFSET('Gastos com Pessoal'!$H$512,1,MATCH(4&amp;$B50,'Gastos com Pessoal'!$I$532:$AJ$532&amp;'Gastos com Pessoal'!$I$512:$AJ$512,0),10,1)),0)
+_xlfn.IFNA(SUM((AD$3&gt;='Gastos com Pessoal'!$E$513:$E$522)*(AD$3&lt;='Gastos com Pessoal'!$F$513:$F$522)*(IF('Gastos com Pessoal'!$AE$513:$AE$522&lt;=AD$3,1,0))*OFFSET('Gastos com Pessoal'!$H$512,1,MATCH(5&amp;$B50,'Gastos com Pessoal'!$I$532:$AJ$532&amp;'Gastos com Pessoal'!$I$512:$AJ$512,0),10,1)),0)</f>
        <v>231.67999999999995</v>
      </c>
      <c r="AE50" s="32">
        <f t="array" aca="1" ref="AE50" ca="1">_xlfn.IFNA(SUM((AE$3&gt;='Gastos com Pessoal'!$E$7:$E$506)*(AE$3&lt;='Gastos com Pessoal'!$F$7:$F$506)*OFFSET('Encargos e Benefícios'!$D$5,1,MATCH($B50,'Encargos e Benefícios'!$E$5:$AB$5,0),500,1)),0)
+_xlfn.IFNA(SUM((AE$3&gt;='Gastos com Pessoal'!$E$513:$E$522)*(AE$3&lt;='Gastos com Pessoal'!$F$513:$F$522)*OFFSET('Encargos e Benefícios'!$D$511,1,MATCH($B50,'Encargos e Benefícios'!$E$511:$AB$511,0),10,1)),0)
+_xlfn.IFNA(SUM((AE$3&gt;='Gastos com Pessoal'!$E$7:$E$506)*(AE$3&lt;='Gastos com Pessoal'!$F$7:$F$506)*(IF('Gastos com Pessoal'!$G$7:$G$506&lt;=AE$3,1,0))*OFFSET('Gastos com Pessoal'!$H$6,1,MATCH(1&amp;$B50,'Gastos com Pessoal'!$I$532:$AJ$532&amp;'Gastos com Pessoal'!$I$6:$AJ$6,0),500,1)),0)
+_xlfn.IFNA(SUM((AE$3&gt;='Gastos com Pessoal'!$E$7:$E$506)*(AE$3&lt;='Gastos com Pessoal'!$F$7:$F$506)*(IF('Gastos com Pessoal'!$M$7:$M$506&lt;=AE$3,1,0))*OFFSET('Gastos com Pessoal'!$H$6,1,MATCH(2&amp;$B50,'Gastos com Pessoal'!$I$532:$AJ$532&amp;'Gastos com Pessoal'!$I$6:$AJ$6,0),500,1)),0)
+_xlfn.IFNA(SUM((AE$3&gt;='Gastos com Pessoal'!$E$7:$E$506)*(AE$3&lt;='Gastos com Pessoal'!$F$7:$F$506)*(IF('Gastos com Pessoal'!$S$7:$S$506&lt;=AE$3,1,0))*OFFSET('Gastos com Pessoal'!$H$6,1,MATCH(3&amp;$B50,'Gastos com Pessoal'!$I$532:$AJ$532&amp;'Gastos com Pessoal'!$I$6:$AJ$6,0),500,1)),0)
+_xlfn.IFNA(SUM((AE$3&gt;='Gastos com Pessoal'!$E$7:$E$506)*(AE$3&lt;='Gastos com Pessoal'!$F$7:$F$506)*(IF('Gastos com Pessoal'!$Y$7:$Y$506&lt;=AE$3,1,0))*OFFSET('Gastos com Pessoal'!$H$6,1,MATCH(4&amp;$B50,'Gastos com Pessoal'!$I$532:$AJ$532&amp;'Gastos com Pessoal'!$I$6:$AJ$6,0),500,1)),0)
+_xlfn.IFNA(SUM((AE$3&gt;='Gastos com Pessoal'!$E$7:$E$506)*(AE$3&lt;='Gastos com Pessoal'!$F$7:$F$506)*(IF('Gastos com Pessoal'!$AE$7:$AE$506&lt;=AE$3,1,0))*OFFSET('Gastos com Pessoal'!$H$6,1,MATCH(5&amp;$B50,'Gastos com Pessoal'!$I$532:$AJ$532&amp;'Gastos com Pessoal'!$I$6:$AJ$6,0),500,1)),0)
+_xlfn.IFNA(SUM((AE$3&gt;='Gastos com Pessoal'!$E$513:$E$522)*(AE$3&lt;='Gastos com Pessoal'!$F$513:$F$522)*(IF('Gastos com Pessoal'!$G$513:$G$522&lt;=AE$3,1,0))*OFFSET('Gastos com Pessoal'!$H$512,1,MATCH(1&amp;$B50,'Gastos com Pessoal'!$I$532:$AJ$532&amp;'Gastos com Pessoal'!$I$512:$AJ$512,0),10,1)),0)
+_xlfn.IFNA(SUM((AE$3&gt;='Gastos com Pessoal'!$E$513:$E$522)*(AE$3&lt;='Gastos com Pessoal'!$F$513:$F$522)*(IF('Gastos com Pessoal'!$M$513:$M$522&lt;=AE$3,1,0))*OFFSET('Gastos com Pessoal'!$H$512,1,MATCH(2&amp;$B50,'Gastos com Pessoal'!$I$532:$AJ$532&amp;'Gastos com Pessoal'!$I$512:$AJ$512,0),10,1)),0)
+_xlfn.IFNA(SUM((AE$3&gt;='Gastos com Pessoal'!$E$513:$E$522)*(AE$3&lt;='Gastos com Pessoal'!$F$513:$F$522)*(IF('Gastos com Pessoal'!$S$513:$S$522&lt;=AE$3,1,0))*OFFSET('Gastos com Pessoal'!$H$512,1,MATCH(3&amp;$B50,'Gastos com Pessoal'!$I$532:$AJ$532&amp;'Gastos com Pessoal'!$I$512:$AJ$512,0),10,1)),0)
+_xlfn.IFNA(SUM((AE$3&gt;='Gastos com Pessoal'!$E$513:$E$522)*(AE$3&lt;='Gastos com Pessoal'!$F$513:$F$522)*(IF('Gastos com Pessoal'!$Y$513:$Y$522&lt;=AE$3,1,0))*OFFSET('Gastos com Pessoal'!$H$512,1,MATCH(4&amp;$B50,'Gastos com Pessoal'!$I$532:$AJ$532&amp;'Gastos com Pessoal'!$I$512:$AJ$512,0),10,1)),0)
+_xlfn.IFNA(SUM((AE$3&gt;='Gastos com Pessoal'!$E$513:$E$522)*(AE$3&lt;='Gastos com Pessoal'!$F$513:$F$522)*(IF('Gastos com Pessoal'!$AE$513:$AE$522&lt;=AE$3,1,0))*OFFSET('Gastos com Pessoal'!$H$512,1,MATCH(5&amp;$B50,'Gastos com Pessoal'!$I$532:$AJ$532&amp;'Gastos com Pessoal'!$I$512:$AJ$512,0),10,1)),0)</f>
        <v>231.67999999999995</v>
      </c>
      <c r="AF50" s="32">
        <f t="array" aca="1" ref="AF50" ca="1">_xlfn.IFNA(SUM((AF$3&gt;='Gastos com Pessoal'!$E$7:$E$506)*(AF$3&lt;='Gastos com Pessoal'!$F$7:$F$506)*OFFSET('Encargos e Benefícios'!$D$5,1,MATCH($B50,'Encargos e Benefícios'!$E$5:$AB$5,0),500,1)),0)
+_xlfn.IFNA(SUM((AF$3&gt;='Gastos com Pessoal'!$E$513:$E$522)*(AF$3&lt;='Gastos com Pessoal'!$F$513:$F$522)*OFFSET('Encargos e Benefícios'!$D$511,1,MATCH($B50,'Encargos e Benefícios'!$E$511:$AB$511,0),10,1)),0)
+_xlfn.IFNA(SUM((AF$3&gt;='Gastos com Pessoal'!$E$7:$E$506)*(AF$3&lt;='Gastos com Pessoal'!$F$7:$F$506)*(IF('Gastos com Pessoal'!$G$7:$G$506&lt;=AF$3,1,0))*OFFSET('Gastos com Pessoal'!$H$6,1,MATCH(1&amp;$B50,'Gastos com Pessoal'!$I$532:$AJ$532&amp;'Gastos com Pessoal'!$I$6:$AJ$6,0),500,1)),0)
+_xlfn.IFNA(SUM((AF$3&gt;='Gastos com Pessoal'!$E$7:$E$506)*(AF$3&lt;='Gastos com Pessoal'!$F$7:$F$506)*(IF('Gastos com Pessoal'!$M$7:$M$506&lt;=AF$3,1,0))*OFFSET('Gastos com Pessoal'!$H$6,1,MATCH(2&amp;$B50,'Gastos com Pessoal'!$I$532:$AJ$532&amp;'Gastos com Pessoal'!$I$6:$AJ$6,0),500,1)),0)
+_xlfn.IFNA(SUM((AF$3&gt;='Gastos com Pessoal'!$E$7:$E$506)*(AF$3&lt;='Gastos com Pessoal'!$F$7:$F$506)*(IF('Gastos com Pessoal'!$S$7:$S$506&lt;=AF$3,1,0))*OFFSET('Gastos com Pessoal'!$H$6,1,MATCH(3&amp;$B50,'Gastos com Pessoal'!$I$532:$AJ$532&amp;'Gastos com Pessoal'!$I$6:$AJ$6,0),500,1)),0)
+_xlfn.IFNA(SUM((AF$3&gt;='Gastos com Pessoal'!$E$7:$E$506)*(AF$3&lt;='Gastos com Pessoal'!$F$7:$F$506)*(IF('Gastos com Pessoal'!$Y$7:$Y$506&lt;=AF$3,1,0))*OFFSET('Gastos com Pessoal'!$H$6,1,MATCH(4&amp;$B50,'Gastos com Pessoal'!$I$532:$AJ$532&amp;'Gastos com Pessoal'!$I$6:$AJ$6,0),500,1)),0)
+_xlfn.IFNA(SUM((AF$3&gt;='Gastos com Pessoal'!$E$7:$E$506)*(AF$3&lt;='Gastos com Pessoal'!$F$7:$F$506)*(IF('Gastos com Pessoal'!$AE$7:$AE$506&lt;=AF$3,1,0))*OFFSET('Gastos com Pessoal'!$H$6,1,MATCH(5&amp;$B50,'Gastos com Pessoal'!$I$532:$AJ$532&amp;'Gastos com Pessoal'!$I$6:$AJ$6,0),500,1)),0)
+_xlfn.IFNA(SUM((AF$3&gt;='Gastos com Pessoal'!$E$513:$E$522)*(AF$3&lt;='Gastos com Pessoal'!$F$513:$F$522)*(IF('Gastos com Pessoal'!$G$513:$G$522&lt;=AF$3,1,0))*OFFSET('Gastos com Pessoal'!$H$512,1,MATCH(1&amp;$B50,'Gastos com Pessoal'!$I$532:$AJ$532&amp;'Gastos com Pessoal'!$I$512:$AJ$512,0),10,1)),0)
+_xlfn.IFNA(SUM((AF$3&gt;='Gastos com Pessoal'!$E$513:$E$522)*(AF$3&lt;='Gastos com Pessoal'!$F$513:$F$522)*(IF('Gastos com Pessoal'!$M$513:$M$522&lt;=AF$3,1,0))*OFFSET('Gastos com Pessoal'!$H$512,1,MATCH(2&amp;$B50,'Gastos com Pessoal'!$I$532:$AJ$532&amp;'Gastos com Pessoal'!$I$512:$AJ$512,0),10,1)),0)
+_xlfn.IFNA(SUM((AF$3&gt;='Gastos com Pessoal'!$E$513:$E$522)*(AF$3&lt;='Gastos com Pessoal'!$F$513:$F$522)*(IF('Gastos com Pessoal'!$S$513:$S$522&lt;=AF$3,1,0))*OFFSET('Gastos com Pessoal'!$H$512,1,MATCH(3&amp;$B50,'Gastos com Pessoal'!$I$532:$AJ$532&amp;'Gastos com Pessoal'!$I$512:$AJ$512,0),10,1)),0)
+_xlfn.IFNA(SUM((AF$3&gt;='Gastos com Pessoal'!$E$513:$E$522)*(AF$3&lt;='Gastos com Pessoal'!$F$513:$F$522)*(IF('Gastos com Pessoal'!$Y$513:$Y$522&lt;=AF$3,1,0))*OFFSET('Gastos com Pessoal'!$H$512,1,MATCH(4&amp;$B50,'Gastos com Pessoal'!$I$532:$AJ$532&amp;'Gastos com Pessoal'!$I$512:$AJ$512,0),10,1)),0)
+_xlfn.IFNA(SUM((AF$3&gt;='Gastos com Pessoal'!$E$513:$E$522)*(AF$3&lt;='Gastos com Pessoal'!$F$513:$F$522)*(IF('Gastos com Pessoal'!$AE$513:$AE$522&lt;=AF$3,1,0))*OFFSET('Gastos com Pessoal'!$H$512,1,MATCH(5&amp;$B50,'Gastos com Pessoal'!$I$532:$AJ$532&amp;'Gastos com Pessoal'!$I$512:$AJ$512,0),10,1)),0)</f>
        <v>231.67999999999995</v>
      </c>
      <c r="AG50" s="32">
        <f t="array" aca="1" ref="AG50" ca="1">_xlfn.IFNA(SUM((AG$3&gt;='Gastos com Pessoal'!$E$7:$E$506)*(AG$3&lt;='Gastos com Pessoal'!$F$7:$F$506)*OFFSET('Encargos e Benefícios'!$D$5,1,MATCH($B50,'Encargos e Benefícios'!$E$5:$AB$5,0),500,1)),0)
+_xlfn.IFNA(SUM((AG$3&gt;='Gastos com Pessoal'!$E$513:$E$522)*(AG$3&lt;='Gastos com Pessoal'!$F$513:$F$522)*OFFSET('Encargos e Benefícios'!$D$511,1,MATCH($B50,'Encargos e Benefícios'!$E$511:$AB$511,0),10,1)),0)
+_xlfn.IFNA(SUM((AG$3&gt;='Gastos com Pessoal'!$E$7:$E$506)*(AG$3&lt;='Gastos com Pessoal'!$F$7:$F$506)*(IF('Gastos com Pessoal'!$G$7:$G$506&lt;=AG$3,1,0))*OFFSET('Gastos com Pessoal'!$H$6,1,MATCH(1&amp;$B50,'Gastos com Pessoal'!$I$532:$AJ$532&amp;'Gastos com Pessoal'!$I$6:$AJ$6,0),500,1)),0)
+_xlfn.IFNA(SUM((AG$3&gt;='Gastos com Pessoal'!$E$7:$E$506)*(AG$3&lt;='Gastos com Pessoal'!$F$7:$F$506)*(IF('Gastos com Pessoal'!$M$7:$M$506&lt;=AG$3,1,0))*OFFSET('Gastos com Pessoal'!$H$6,1,MATCH(2&amp;$B50,'Gastos com Pessoal'!$I$532:$AJ$532&amp;'Gastos com Pessoal'!$I$6:$AJ$6,0),500,1)),0)
+_xlfn.IFNA(SUM((AG$3&gt;='Gastos com Pessoal'!$E$7:$E$506)*(AG$3&lt;='Gastos com Pessoal'!$F$7:$F$506)*(IF('Gastos com Pessoal'!$S$7:$S$506&lt;=AG$3,1,0))*OFFSET('Gastos com Pessoal'!$H$6,1,MATCH(3&amp;$B50,'Gastos com Pessoal'!$I$532:$AJ$532&amp;'Gastos com Pessoal'!$I$6:$AJ$6,0),500,1)),0)
+_xlfn.IFNA(SUM((AG$3&gt;='Gastos com Pessoal'!$E$7:$E$506)*(AG$3&lt;='Gastos com Pessoal'!$F$7:$F$506)*(IF('Gastos com Pessoal'!$Y$7:$Y$506&lt;=AG$3,1,0))*OFFSET('Gastos com Pessoal'!$H$6,1,MATCH(4&amp;$B50,'Gastos com Pessoal'!$I$532:$AJ$532&amp;'Gastos com Pessoal'!$I$6:$AJ$6,0),500,1)),0)
+_xlfn.IFNA(SUM((AG$3&gt;='Gastos com Pessoal'!$E$7:$E$506)*(AG$3&lt;='Gastos com Pessoal'!$F$7:$F$506)*(IF('Gastos com Pessoal'!$AE$7:$AE$506&lt;=AG$3,1,0))*OFFSET('Gastos com Pessoal'!$H$6,1,MATCH(5&amp;$B50,'Gastos com Pessoal'!$I$532:$AJ$532&amp;'Gastos com Pessoal'!$I$6:$AJ$6,0),500,1)),0)
+_xlfn.IFNA(SUM((AG$3&gt;='Gastos com Pessoal'!$E$513:$E$522)*(AG$3&lt;='Gastos com Pessoal'!$F$513:$F$522)*(IF('Gastos com Pessoal'!$G$513:$G$522&lt;=AG$3,1,0))*OFFSET('Gastos com Pessoal'!$H$512,1,MATCH(1&amp;$B50,'Gastos com Pessoal'!$I$532:$AJ$532&amp;'Gastos com Pessoal'!$I$512:$AJ$512,0),10,1)),0)
+_xlfn.IFNA(SUM((AG$3&gt;='Gastos com Pessoal'!$E$513:$E$522)*(AG$3&lt;='Gastos com Pessoal'!$F$513:$F$522)*(IF('Gastos com Pessoal'!$M$513:$M$522&lt;=AG$3,1,0))*OFFSET('Gastos com Pessoal'!$H$512,1,MATCH(2&amp;$B50,'Gastos com Pessoal'!$I$532:$AJ$532&amp;'Gastos com Pessoal'!$I$512:$AJ$512,0),10,1)),0)
+_xlfn.IFNA(SUM((AG$3&gt;='Gastos com Pessoal'!$E$513:$E$522)*(AG$3&lt;='Gastos com Pessoal'!$F$513:$F$522)*(IF('Gastos com Pessoal'!$S$513:$S$522&lt;=AG$3,1,0))*OFFSET('Gastos com Pessoal'!$H$512,1,MATCH(3&amp;$B50,'Gastos com Pessoal'!$I$532:$AJ$532&amp;'Gastos com Pessoal'!$I$512:$AJ$512,0),10,1)),0)
+_xlfn.IFNA(SUM((AG$3&gt;='Gastos com Pessoal'!$E$513:$E$522)*(AG$3&lt;='Gastos com Pessoal'!$F$513:$F$522)*(IF('Gastos com Pessoal'!$Y$513:$Y$522&lt;=AG$3,1,0))*OFFSET('Gastos com Pessoal'!$H$512,1,MATCH(4&amp;$B50,'Gastos com Pessoal'!$I$532:$AJ$532&amp;'Gastos com Pessoal'!$I$512:$AJ$512,0),10,1)),0)
+_xlfn.IFNA(SUM((AG$3&gt;='Gastos com Pessoal'!$E$513:$E$522)*(AG$3&lt;='Gastos com Pessoal'!$F$513:$F$522)*(IF('Gastos com Pessoal'!$AE$513:$AE$522&lt;=AG$3,1,0))*OFFSET('Gastos com Pessoal'!$H$512,1,MATCH(5&amp;$B50,'Gastos com Pessoal'!$I$532:$AJ$532&amp;'Gastos com Pessoal'!$I$512:$AJ$512,0),10,1)),0)</f>
        <v>231.67999999999995</v>
      </c>
      <c r="AH50" s="32">
        <f t="array" aca="1" ref="AH50" ca="1">_xlfn.IFNA(SUM((AH$3&gt;='Gastos com Pessoal'!$E$7:$E$506)*(AH$3&lt;='Gastos com Pessoal'!$F$7:$F$506)*OFFSET('Encargos e Benefícios'!$D$5,1,MATCH($B50,'Encargos e Benefícios'!$E$5:$AB$5,0),500,1)),0)
+_xlfn.IFNA(SUM((AH$3&gt;='Gastos com Pessoal'!$E$513:$E$522)*(AH$3&lt;='Gastos com Pessoal'!$F$513:$F$522)*OFFSET('Encargos e Benefícios'!$D$511,1,MATCH($B50,'Encargos e Benefícios'!$E$511:$AB$511,0),10,1)),0)
+_xlfn.IFNA(SUM((AH$3&gt;='Gastos com Pessoal'!$E$7:$E$506)*(AH$3&lt;='Gastos com Pessoal'!$F$7:$F$506)*(IF('Gastos com Pessoal'!$G$7:$G$506&lt;=AH$3,1,0))*OFFSET('Gastos com Pessoal'!$H$6,1,MATCH(1&amp;$B50,'Gastos com Pessoal'!$I$532:$AJ$532&amp;'Gastos com Pessoal'!$I$6:$AJ$6,0),500,1)),0)
+_xlfn.IFNA(SUM((AH$3&gt;='Gastos com Pessoal'!$E$7:$E$506)*(AH$3&lt;='Gastos com Pessoal'!$F$7:$F$506)*(IF('Gastos com Pessoal'!$M$7:$M$506&lt;=AH$3,1,0))*OFFSET('Gastos com Pessoal'!$H$6,1,MATCH(2&amp;$B50,'Gastos com Pessoal'!$I$532:$AJ$532&amp;'Gastos com Pessoal'!$I$6:$AJ$6,0),500,1)),0)
+_xlfn.IFNA(SUM((AH$3&gt;='Gastos com Pessoal'!$E$7:$E$506)*(AH$3&lt;='Gastos com Pessoal'!$F$7:$F$506)*(IF('Gastos com Pessoal'!$S$7:$S$506&lt;=AH$3,1,0))*OFFSET('Gastos com Pessoal'!$H$6,1,MATCH(3&amp;$B50,'Gastos com Pessoal'!$I$532:$AJ$532&amp;'Gastos com Pessoal'!$I$6:$AJ$6,0),500,1)),0)
+_xlfn.IFNA(SUM((AH$3&gt;='Gastos com Pessoal'!$E$7:$E$506)*(AH$3&lt;='Gastos com Pessoal'!$F$7:$F$506)*(IF('Gastos com Pessoal'!$Y$7:$Y$506&lt;=AH$3,1,0))*OFFSET('Gastos com Pessoal'!$H$6,1,MATCH(4&amp;$B50,'Gastos com Pessoal'!$I$532:$AJ$532&amp;'Gastos com Pessoal'!$I$6:$AJ$6,0),500,1)),0)
+_xlfn.IFNA(SUM((AH$3&gt;='Gastos com Pessoal'!$E$7:$E$506)*(AH$3&lt;='Gastos com Pessoal'!$F$7:$F$506)*(IF('Gastos com Pessoal'!$AE$7:$AE$506&lt;=AH$3,1,0))*OFFSET('Gastos com Pessoal'!$H$6,1,MATCH(5&amp;$B50,'Gastos com Pessoal'!$I$532:$AJ$532&amp;'Gastos com Pessoal'!$I$6:$AJ$6,0),500,1)),0)
+_xlfn.IFNA(SUM((AH$3&gt;='Gastos com Pessoal'!$E$513:$E$522)*(AH$3&lt;='Gastos com Pessoal'!$F$513:$F$522)*(IF('Gastos com Pessoal'!$G$513:$G$522&lt;=AH$3,1,0))*OFFSET('Gastos com Pessoal'!$H$512,1,MATCH(1&amp;$B50,'Gastos com Pessoal'!$I$532:$AJ$532&amp;'Gastos com Pessoal'!$I$512:$AJ$512,0),10,1)),0)
+_xlfn.IFNA(SUM((AH$3&gt;='Gastos com Pessoal'!$E$513:$E$522)*(AH$3&lt;='Gastos com Pessoal'!$F$513:$F$522)*(IF('Gastos com Pessoal'!$M$513:$M$522&lt;=AH$3,1,0))*OFFSET('Gastos com Pessoal'!$H$512,1,MATCH(2&amp;$B50,'Gastos com Pessoal'!$I$532:$AJ$532&amp;'Gastos com Pessoal'!$I$512:$AJ$512,0),10,1)),0)
+_xlfn.IFNA(SUM((AH$3&gt;='Gastos com Pessoal'!$E$513:$E$522)*(AH$3&lt;='Gastos com Pessoal'!$F$513:$F$522)*(IF('Gastos com Pessoal'!$S$513:$S$522&lt;=AH$3,1,0))*OFFSET('Gastos com Pessoal'!$H$512,1,MATCH(3&amp;$B50,'Gastos com Pessoal'!$I$532:$AJ$532&amp;'Gastos com Pessoal'!$I$512:$AJ$512,0),10,1)),0)
+_xlfn.IFNA(SUM((AH$3&gt;='Gastos com Pessoal'!$E$513:$E$522)*(AH$3&lt;='Gastos com Pessoal'!$F$513:$F$522)*(IF('Gastos com Pessoal'!$Y$513:$Y$522&lt;=AH$3,1,0))*OFFSET('Gastos com Pessoal'!$H$512,1,MATCH(4&amp;$B50,'Gastos com Pessoal'!$I$532:$AJ$532&amp;'Gastos com Pessoal'!$I$512:$AJ$512,0),10,1)),0)
+_xlfn.IFNA(SUM((AH$3&gt;='Gastos com Pessoal'!$E$513:$E$522)*(AH$3&lt;='Gastos com Pessoal'!$F$513:$F$522)*(IF('Gastos com Pessoal'!$AE$513:$AE$522&lt;=AH$3,1,0))*OFFSET('Gastos com Pessoal'!$H$512,1,MATCH(5&amp;$B50,'Gastos com Pessoal'!$I$532:$AJ$532&amp;'Gastos com Pessoal'!$I$512:$AJ$512,0),10,1)),0)</f>
        <v>231.67999999999995</v>
      </c>
      <c r="AI50" s="32">
        <f t="array" aca="1" ref="AI50" ca="1">_xlfn.IFNA(SUM((AI$3&gt;='Gastos com Pessoal'!$E$7:$E$506)*(AI$3&lt;='Gastos com Pessoal'!$F$7:$F$506)*OFFSET('Encargos e Benefícios'!$D$5,1,MATCH($B50,'Encargos e Benefícios'!$E$5:$AB$5,0),500,1)),0)
+_xlfn.IFNA(SUM((AI$3&gt;='Gastos com Pessoal'!$E$513:$E$522)*(AI$3&lt;='Gastos com Pessoal'!$F$513:$F$522)*OFFSET('Encargos e Benefícios'!$D$511,1,MATCH($B50,'Encargos e Benefícios'!$E$511:$AB$511,0),10,1)),0)
+_xlfn.IFNA(SUM((AI$3&gt;='Gastos com Pessoal'!$E$7:$E$506)*(AI$3&lt;='Gastos com Pessoal'!$F$7:$F$506)*(IF('Gastos com Pessoal'!$G$7:$G$506&lt;=AI$3,1,0))*OFFSET('Gastos com Pessoal'!$H$6,1,MATCH(1&amp;$B50,'Gastos com Pessoal'!$I$532:$AJ$532&amp;'Gastos com Pessoal'!$I$6:$AJ$6,0),500,1)),0)
+_xlfn.IFNA(SUM((AI$3&gt;='Gastos com Pessoal'!$E$7:$E$506)*(AI$3&lt;='Gastos com Pessoal'!$F$7:$F$506)*(IF('Gastos com Pessoal'!$M$7:$M$506&lt;=AI$3,1,0))*OFFSET('Gastos com Pessoal'!$H$6,1,MATCH(2&amp;$B50,'Gastos com Pessoal'!$I$532:$AJ$532&amp;'Gastos com Pessoal'!$I$6:$AJ$6,0),500,1)),0)
+_xlfn.IFNA(SUM((AI$3&gt;='Gastos com Pessoal'!$E$7:$E$506)*(AI$3&lt;='Gastos com Pessoal'!$F$7:$F$506)*(IF('Gastos com Pessoal'!$S$7:$S$506&lt;=AI$3,1,0))*OFFSET('Gastos com Pessoal'!$H$6,1,MATCH(3&amp;$B50,'Gastos com Pessoal'!$I$532:$AJ$532&amp;'Gastos com Pessoal'!$I$6:$AJ$6,0),500,1)),0)
+_xlfn.IFNA(SUM((AI$3&gt;='Gastos com Pessoal'!$E$7:$E$506)*(AI$3&lt;='Gastos com Pessoal'!$F$7:$F$506)*(IF('Gastos com Pessoal'!$Y$7:$Y$506&lt;=AI$3,1,0))*OFFSET('Gastos com Pessoal'!$H$6,1,MATCH(4&amp;$B50,'Gastos com Pessoal'!$I$532:$AJ$532&amp;'Gastos com Pessoal'!$I$6:$AJ$6,0),500,1)),0)
+_xlfn.IFNA(SUM((AI$3&gt;='Gastos com Pessoal'!$E$7:$E$506)*(AI$3&lt;='Gastos com Pessoal'!$F$7:$F$506)*(IF('Gastos com Pessoal'!$AE$7:$AE$506&lt;=AI$3,1,0))*OFFSET('Gastos com Pessoal'!$H$6,1,MATCH(5&amp;$B50,'Gastos com Pessoal'!$I$532:$AJ$532&amp;'Gastos com Pessoal'!$I$6:$AJ$6,0),500,1)),0)
+_xlfn.IFNA(SUM((AI$3&gt;='Gastos com Pessoal'!$E$513:$E$522)*(AI$3&lt;='Gastos com Pessoal'!$F$513:$F$522)*(IF('Gastos com Pessoal'!$G$513:$G$522&lt;=AI$3,1,0))*OFFSET('Gastos com Pessoal'!$H$512,1,MATCH(1&amp;$B50,'Gastos com Pessoal'!$I$532:$AJ$532&amp;'Gastos com Pessoal'!$I$512:$AJ$512,0),10,1)),0)
+_xlfn.IFNA(SUM((AI$3&gt;='Gastos com Pessoal'!$E$513:$E$522)*(AI$3&lt;='Gastos com Pessoal'!$F$513:$F$522)*(IF('Gastos com Pessoal'!$M$513:$M$522&lt;=AI$3,1,0))*OFFSET('Gastos com Pessoal'!$H$512,1,MATCH(2&amp;$B50,'Gastos com Pessoal'!$I$532:$AJ$532&amp;'Gastos com Pessoal'!$I$512:$AJ$512,0),10,1)),0)
+_xlfn.IFNA(SUM((AI$3&gt;='Gastos com Pessoal'!$E$513:$E$522)*(AI$3&lt;='Gastos com Pessoal'!$F$513:$F$522)*(IF('Gastos com Pessoal'!$S$513:$S$522&lt;=AI$3,1,0))*OFFSET('Gastos com Pessoal'!$H$512,1,MATCH(3&amp;$B50,'Gastos com Pessoal'!$I$532:$AJ$532&amp;'Gastos com Pessoal'!$I$512:$AJ$512,0),10,1)),0)
+_xlfn.IFNA(SUM((AI$3&gt;='Gastos com Pessoal'!$E$513:$E$522)*(AI$3&lt;='Gastos com Pessoal'!$F$513:$F$522)*(IF('Gastos com Pessoal'!$Y$513:$Y$522&lt;=AI$3,1,0))*OFFSET('Gastos com Pessoal'!$H$512,1,MATCH(4&amp;$B50,'Gastos com Pessoal'!$I$532:$AJ$532&amp;'Gastos com Pessoal'!$I$512:$AJ$512,0),10,1)),0)
+_xlfn.IFNA(SUM((AI$3&gt;='Gastos com Pessoal'!$E$513:$E$522)*(AI$3&lt;='Gastos com Pessoal'!$F$513:$F$522)*(IF('Gastos com Pessoal'!$AE$513:$AE$522&lt;=AI$3,1,0))*OFFSET('Gastos com Pessoal'!$H$512,1,MATCH(5&amp;$B50,'Gastos com Pessoal'!$I$532:$AJ$532&amp;'Gastos com Pessoal'!$I$512:$AJ$512,0),10,1)),0)</f>
        <v>231.67999999999995</v>
      </c>
      <c r="AJ50" s="32">
        <f t="array" aca="1" ref="AJ50" ca="1">_xlfn.IFNA(SUM((AJ$3&gt;='Gastos com Pessoal'!$E$7:$E$506)*(AJ$3&lt;='Gastos com Pessoal'!$F$7:$F$506)*OFFSET('Encargos e Benefícios'!$D$5,1,MATCH($B50,'Encargos e Benefícios'!$E$5:$AB$5,0),500,1)),0)
+_xlfn.IFNA(SUM((AJ$3&gt;='Gastos com Pessoal'!$E$513:$E$522)*(AJ$3&lt;='Gastos com Pessoal'!$F$513:$F$522)*OFFSET('Encargos e Benefícios'!$D$511,1,MATCH($B50,'Encargos e Benefícios'!$E$511:$AB$511,0),10,1)),0)
+_xlfn.IFNA(SUM((AJ$3&gt;='Gastos com Pessoal'!$E$7:$E$506)*(AJ$3&lt;='Gastos com Pessoal'!$F$7:$F$506)*(IF('Gastos com Pessoal'!$G$7:$G$506&lt;=AJ$3,1,0))*OFFSET('Gastos com Pessoal'!$H$6,1,MATCH(1&amp;$B50,'Gastos com Pessoal'!$I$532:$AJ$532&amp;'Gastos com Pessoal'!$I$6:$AJ$6,0),500,1)),0)
+_xlfn.IFNA(SUM((AJ$3&gt;='Gastos com Pessoal'!$E$7:$E$506)*(AJ$3&lt;='Gastos com Pessoal'!$F$7:$F$506)*(IF('Gastos com Pessoal'!$M$7:$M$506&lt;=AJ$3,1,0))*OFFSET('Gastos com Pessoal'!$H$6,1,MATCH(2&amp;$B50,'Gastos com Pessoal'!$I$532:$AJ$532&amp;'Gastos com Pessoal'!$I$6:$AJ$6,0),500,1)),0)
+_xlfn.IFNA(SUM((AJ$3&gt;='Gastos com Pessoal'!$E$7:$E$506)*(AJ$3&lt;='Gastos com Pessoal'!$F$7:$F$506)*(IF('Gastos com Pessoal'!$S$7:$S$506&lt;=AJ$3,1,0))*OFFSET('Gastos com Pessoal'!$H$6,1,MATCH(3&amp;$B50,'Gastos com Pessoal'!$I$532:$AJ$532&amp;'Gastos com Pessoal'!$I$6:$AJ$6,0),500,1)),0)
+_xlfn.IFNA(SUM((AJ$3&gt;='Gastos com Pessoal'!$E$7:$E$506)*(AJ$3&lt;='Gastos com Pessoal'!$F$7:$F$506)*(IF('Gastos com Pessoal'!$Y$7:$Y$506&lt;=AJ$3,1,0))*OFFSET('Gastos com Pessoal'!$H$6,1,MATCH(4&amp;$B50,'Gastos com Pessoal'!$I$532:$AJ$532&amp;'Gastos com Pessoal'!$I$6:$AJ$6,0),500,1)),0)
+_xlfn.IFNA(SUM((AJ$3&gt;='Gastos com Pessoal'!$E$7:$E$506)*(AJ$3&lt;='Gastos com Pessoal'!$F$7:$F$506)*(IF('Gastos com Pessoal'!$AE$7:$AE$506&lt;=AJ$3,1,0))*OFFSET('Gastos com Pessoal'!$H$6,1,MATCH(5&amp;$B50,'Gastos com Pessoal'!$I$532:$AJ$532&amp;'Gastos com Pessoal'!$I$6:$AJ$6,0),500,1)),0)
+_xlfn.IFNA(SUM((AJ$3&gt;='Gastos com Pessoal'!$E$513:$E$522)*(AJ$3&lt;='Gastos com Pessoal'!$F$513:$F$522)*(IF('Gastos com Pessoal'!$G$513:$G$522&lt;=AJ$3,1,0))*OFFSET('Gastos com Pessoal'!$H$512,1,MATCH(1&amp;$B50,'Gastos com Pessoal'!$I$532:$AJ$532&amp;'Gastos com Pessoal'!$I$512:$AJ$512,0),10,1)),0)
+_xlfn.IFNA(SUM((AJ$3&gt;='Gastos com Pessoal'!$E$513:$E$522)*(AJ$3&lt;='Gastos com Pessoal'!$F$513:$F$522)*(IF('Gastos com Pessoal'!$M$513:$M$522&lt;=AJ$3,1,0))*OFFSET('Gastos com Pessoal'!$H$512,1,MATCH(2&amp;$B50,'Gastos com Pessoal'!$I$532:$AJ$532&amp;'Gastos com Pessoal'!$I$512:$AJ$512,0),10,1)),0)
+_xlfn.IFNA(SUM((AJ$3&gt;='Gastos com Pessoal'!$E$513:$E$522)*(AJ$3&lt;='Gastos com Pessoal'!$F$513:$F$522)*(IF('Gastos com Pessoal'!$S$513:$S$522&lt;=AJ$3,1,0))*OFFSET('Gastos com Pessoal'!$H$512,1,MATCH(3&amp;$B50,'Gastos com Pessoal'!$I$532:$AJ$532&amp;'Gastos com Pessoal'!$I$512:$AJ$512,0),10,1)),0)
+_xlfn.IFNA(SUM((AJ$3&gt;='Gastos com Pessoal'!$E$513:$E$522)*(AJ$3&lt;='Gastos com Pessoal'!$F$513:$F$522)*(IF('Gastos com Pessoal'!$Y$513:$Y$522&lt;=AJ$3,1,0))*OFFSET('Gastos com Pessoal'!$H$512,1,MATCH(4&amp;$B50,'Gastos com Pessoal'!$I$532:$AJ$532&amp;'Gastos com Pessoal'!$I$512:$AJ$512,0),10,1)),0)
+_xlfn.IFNA(SUM((AJ$3&gt;='Gastos com Pessoal'!$E$513:$E$522)*(AJ$3&lt;='Gastos com Pessoal'!$F$513:$F$522)*(IF('Gastos com Pessoal'!$AE$513:$AE$522&lt;=AJ$3,1,0))*OFFSET('Gastos com Pessoal'!$H$512,1,MATCH(5&amp;$B50,'Gastos com Pessoal'!$I$532:$AJ$532&amp;'Gastos com Pessoal'!$I$512:$AJ$512,0),10,1)),0)</f>
        <v>231.67999999999995</v>
      </c>
      <c r="AK50" s="32">
        <f t="array" aca="1" ref="AK50" ca="1">_xlfn.IFNA(SUM((AK$3&gt;='Gastos com Pessoal'!$E$7:$E$506)*(AK$3&lt;='Gastos com Pessoal'!$F$7:$F$506)*OFFSET('Encargos e Benefícios'!$D$5,1,MATCH($B50,'Encargos e Benefícios'!$E$5:$AB$5,0),500,1)),0)
+_xlfn.IFNA(SUM((AK$3&gt;='Gastos com Pessoal'!$E$513:$E$522)*(AK$3&lt;='Gastos com Pessoal'!$F$513:$F$522)*OFFSET('Encargos e Benefícios'!$D$511,1,MATCH($B50,'Encargos e Benefícios'!$E$511:$AB$511,0),10,1)),0)
+_xlfn.IFNA(SUM((AK$3&gt;='Gastos com Pessoal'!$E$7:$E$506)*(AK$3&lt;='Gastos com Pessoal'!$F$7:$F$506)*(IF('Gastos com Pessoal'!$G$7:$G$506&lt;=AK$3,1,0))*OFFSET('Gastos com Pessoal'!$H$6,1,MATCH(1&amp;$B50,'Gastos com Pessoal'!$I$532:$AJ$532&amp;'Gastos com Pessoal'!$I$6:$AJ$6,0),500,1)),0)
+_xlfn.IFNA(SUM((AK$3&gt;='Gastos com Pessoal'!$E$7:$E$506)*(AK$3&lt;='Gastos com Pessoal'!$F$7:$F$506)*(IF('Gastos com Pessoal'!$M$7:$M$506&lt;=AK$3,1,0))*OFFSET('Gastos com Pessoal'!$H$6,1,MATCH(2&amp;$B50,'Gastos com Pessoal'!$I$532:$AJ$532&amp;'Gastos com Pessoal'!$I$6:$AJ$6,0),500,1)),0)
+_xlfn.IFNA(SUM((AK$3&gt;='Gastos com Pessoal'!$E$7:$E$506)*(AK$3&lt;='Gastos com Pessoal'!$F$7:$F$506)*(IF('Gastos com Pessoal'!$S$7:$S$506&lt;=AK$3,1,0))*OFFSET('Gastos com Pessoal'!$H$6,1,MATCH(3&amp;$B50,'Gastos com Pessoal'!$I$532:$AJ$532&amp;'Gastos com Pessoal'!$I$6:$AJ$6,0),500,1)),0)
+_xlfn.IFNA(SUM((AK$3&gt;='Gastos com Pessoal'!$E$7:$E$506)*(AK$3&lt;='Gastos com Pessoal'!$F$7:$F$506)*(IF('Gastos com Pessoal'!$Y$7:$Y$506&lt;=AK$3,1,0))*OFFSET('Gastos com Pessoal'!$H$6,1,MATCH(4&amp;$B50,'Gastos com Pessoal'!$I$532:$AJ$532&amp;'Gastos com Pessoal'!$I$6:$AJ$6,0),500,1)),0)
+_xlfn.IFNA(SUM((AK$3&gt;='Gastos com Pessoal'!$E$7:$E$506)*(AK$3&lt;='Gastos com Pessoal'!$F$7:$F$506)*(IF('Gastos com Pessoal'!$AE$7:$AE$506&lt;=AK$3,1,0))*OFFSET('Gastos com Pessoal'!$H$6,1,MATCH(5&amp;$B50,'Gastos com Pessoal'!$I$532:$AJ$532&amp;'Gastos com Pessoal'!$I$6:$AJ$6,0),500,1)),0)
+_xlfn.IFNA(SUM((AK$3&gt;='Gastos com Pessoal'!$E$513:$E$522)*(AK$3&lt;='Gastos com Pessoal'!$F$513:$F$522)*(IF('Gastos com Pessoal'!$G$513:$G$522&lt;=AK$3,1,0))*OFFSET('Gastos com Pessoal'!$H$512,1,MATCH(1&amp;$B50,'Gastos com Pessoal'!$I$532:$AJ$532&amp;'Gastos com Pessoal'!$I$512:$AJ$512,0),10,1)),0)
+_xlfn.IFNA(SUM((AK$3&gt;='Gastos com Pessoal'!$E$513:$E$522)*(AK$3&lt;='Gastos com Pessoal'!$F$513:$F$522)*(IF('Gastos com Pessoal'!$M$513:$M$522&lt;=AK$3,1,0))*OFFSET('Gastos com Pessoal'!$H$512,1,MATCH(2&amp;$B50,'Gastos com Pessoal'!$I$532:$AJ$532&amp;'Gastos com Pessoal'!$I$512:$AJ$512,0),10,1)),0)
+_xlfn.IFNA(SUM((AK$3&gt;='Gastos com Pessoal'!$E$513:$E$522)*(AK$3&lt;='Gastos com Pessoal'!$F$513:$F$522)*(IF('Gastos com Pessoal'!$S$513:$S$522&lt;=AK$3,1,0))*OFFSET('Gastos com Pessoal'!$H$512,1,MATCH(3&amp;$B50,'Gastos com Pessoal'!$I$532:$AJ$532&amp;'Gastos com Pessoal'!$I$512:$AJ$512,0),10,1)),0)
+_xlfn.IFNA(SUM((AK$3&gt;='Gastos com Pessoal'!$E$513:$E$522)*(AK$3&lt;='Gastos com Pessoal'!$F$513:$F$522)*(IF('Gastos com Pessoal'!$Y$513:$Y$522&lt;=AK$3,1,0))*OFFSET('Gastos com Pessoal'!$H$512,1,MATCH(4&amp;$B50,'Gastos com Pessoal'!$I$532:$AJ$532&amp;'Gastos com Pessoal'!$I$512:$AJ$512,0),10,1)),0)
+_xlfn.IFNA(SUM((AK$3&gt;='Gastos com Pessoal'!$E$513:$E$522)*(AK$3&lt;='Gastos com Pessoal'!$F$513:$F$522)*(IF('Gastos com Pessoal'!$AE$513:$AE$522&lt;=AK$3,1,0))*OFFSET('Gastos com Pessoal'!$H$512,1,MATCH(5&amp;$B50,'Gastos com Pessoal'!$I$532:$AJ$532&amp;'Gastos com Pessoal'!$I$512:$AJ$512,0),10,1)),0)</f>
        <v>231.67999999999995</v>
      </c>
      <c r="AL50" s="32">
        <f t="array" aca="1" ref="AL50" ca="1">_xlfn.IFNA(SUM((AL$3&gt;='Gastos com Pessoal'!$E$7:$E$506)*(AL$3&lt;='Gastos com Pessoal'!$F$7:$F$506)*OFFSET('Encargos e Benefícios'!$D$5,1,MATCH($B50,'Encargos e Benefícios'!$E$5:$AB$5,0),500,1)),0)
+_xlfn.IFNA(SUM((AL$3&gt;='Gastos com Pessoal'!$E$513:$E$522)*(AL$3&lt;='Gastos com Pessoal'!$F$513:$F$522)*OFFSET('Encargos e Benefícios'!$D$511,1,MATCH($B50,'Encargos e Benefícios'!$E$511:$AB$511,0),10,1)),0)
+_xlfn.IFNA(SUM((AL$3&gt;='Gastos com Pessoal'!$E$7:$E$506)*(AL$3&lt;='Gastos com Pessoal'!$F$7:$F$506)*(IF('Gastos com Pessoal'!$G$7:$G$506&lt;=AL$3,1,0))*OFFSET('Gastos com Pessoal'!$H$6,1,MATCH(1&amp;$B50,'Gastos com Pessoal'!$I$532:$AJ$532&amp;'Gastos com Pessoal'!$I$6:$AJ$6,0),500,1)),0)
+_xlfn.IFNA(SUM((AL$3&gt;='Gastos com Pessoal'!$E$7:$E$506)*(AL$3&lt;='Gastos com Pessoal'!$F$7:$F$506)*(IF('Gastos com Pessoal'!$M$7:$M$506&lt;=AL$3,1,0))*OFFSET('Gastos com Pessoal'!$H$6,1,MATCH(2&amp;$B50,'Gastos com Pessoal'!$I$532:$AJ$532&amp;'Gastos com Pessoal'!$I$6:$AJ$6,0),500,1)),0)
+_xlfn.IFNA(SUM((AL$3&gt;='Gastos com Pessoal'!$E$7:$E$506)*(AL$3&lt;='Gastos com Pessoal'!$F$7:$F$506)*(IF('Gastos com Pessoal'!$S$7:$S$506&lt;=AL$3,1,0))*OFFSET('Gastos com Pessoal'!$H$6,1,MATCH(3&amp;$B50,'Gastos com Pessoal'!$I$532:$AJ$532&amp;'Gastos com Pessoal'!$I$6:$AJ$6,0),500,1)),0)
+_xlfn.IFNA(SUM((AL$3&gt;='Gastos com Pessoal'!$E$7:$E$506)*(AL$3&lt;='Gastos com Pessoal'!$F$7:$F$506)*(IF('Gastos com Pessoal'!$Y$7:$Y$506&lt;=AL$3,1,0))*OFFSET('Gastos com Pessoal'!$H$6,1,MATCH(4&amp;$B50,'Gastos com Pessoal'!$I$532:$AJ$532&amp;'Gastos com Pessoal'!$I$6:$AJ$6,0),500,1)),0)
+_xlfn.IFNA(SUM((AL$3&gt;='Gastos com Pessoal'!$E$7:$E$506)*(AL$3&lt;='Gastos com Pessoal'!$F$7:$F$506)*(IF('Gastos com Pessoal'!$AE$7:$AE$506&lt;=AL$3,1,0))*OFFSET('Gastos com Pessoal'!$H$6,1,MATCH(5&amp;$B50,'Gastos com Pessoal'!$I$532:$AJ$532&amp;'Gastos com Pessoal'!$I$6:$AJ$6,0),500,1)),0)
+_xlfn.IFNA(SUM((AL$3&gt;='Gastos com Pessoal'!$E$513:$E$522)*(AL$3&lt;='Gastos com Pessoal'!$F$513:$F$522)*(IF('Gastos com Pessoal'!$G$513:$G$522&lt;=AL$3,1,0))*OFFSET('Gastos com Pessoal'!$H$512,1,MATCH(1&amp;$B50,'Gastos com Pessoal'!$I$532:$AJ$532&amp;'Gastos com Pessoal'!$I$512:$AJ$512,0),10,1)),0)
+_xlfn.IFNA(SUM((AL$3&gt;='Gastos com Pessoal'!$E$513:$E$522)*(AL$3&lt;='Gastos com Pessoal'!$F$513:$F$522)*(IF('Gastos com Pessoal'!$M$513:$M$522&lt;=AL$3,1,0))*OFFSET('Gastos com Pessoal'!$H$512,1,MATCH(2&amp;$B50,'Gastos com Pessoal'!$I$532:$AJ$532&amp;'Gastos com Pessoal'!$I$512:$AJ$512,0),10,1)),0)
+_xlfn.IFNA(SUM((AL$3&gt;='Gastos com Pessoal'!$E$513:$E$522)*(AL$3&lt;='Gastos com Pessoal'!$F$513:$F$522)*(IF('Gastos com Pessoal'!$S$513:$S$522&lt;=AL$3,1,0))*OFFSET('Gastos com Pessoal'!$H$512,1,MATCH(3&amp;$B50,'Gastos com Pessoal'!$I$532:$AJ$532&amp;'Gastos com Pessoal'!$I$512:$AJ$512,0),10,1)),0)
+_xlfn.IFNA(SUM((AL$3&gt;='Gastos com Pessoal'!$E$513:$E$522)*(AL$3&lt;='Gastos com Pessoal'!$F$513:$F$522)*(IF('Gastos com Pessoal'!$Y$513:$Y$522&lt;=AL$3,1,0))*OFFSET('Gastos com Pessoal'!$H$512,1,MATCH(4&amp;$B50,'Gastos com Pessoal'!$I$532:$AJ$532&amp;'Gastos com Pessoal'!$I$512:$AJ$512,0),10,1)),0)
+_xlfn.IFNA(SUM((AL$3&gt;='Gastos com Pessoal'!$E$513:$E$522)*(AL$3&lt;='Gastos com Pessoal'!$F$513:$F$522)*(IF('Gastos com Pessoal'!$AE$513:$AE$522&lt;=AL$3,1,0))*OFFSET('Gastos com Pessoal'!$H$512,1,MATCH(5&amp;$B50,'Gastos com Pessoal'!$I$532:$AJ$532&amp;'Gastos com Pessoal'!$I$512:$AJ$512,0),10,1)),0)</f>
        <v>235.27999999999994</v>
      </c>
      <c r="AM50" s="32">
        <f t="array" aca="1" ref="AM50" ca="1">_xlfn.IFNA(SUM((AM$3&gt;='Gastos com Pessoal'!$E$7:$E$506)*(AM$3&lt;='Gastos com Pessoal'!$F$7:$F$506)*OFFSET('Encargos e Benefícios'!$D$5,1,MATCH($B50,'Encargos e Benefícios'!$E$5:$AB$5,0),500,1)),0)
+_xlfn.IFNA(SUM((AM$3&gt;='Gastos com Pessoal'!$E$513:$E$522)*(AM$3&lt;='Gastos com Pessoal'!$F$513:$F$522)*OFFSET('Encargos e Benefícios'!$D$511,1,MATCH($B50,'Encargos e Benefícios'!$E$511:$AB$511,0),10,1)),0)
+_xlfn.IFNA(SUM((AM$3&gt;='Gastos com Pessoal'!$E$7:$E$506)*(AM$3&lt;='Gastos com Pessoal'!$F$7:$F$506)*(IF('Gastos com Pessoal'!$G$7:$G$506&lt;=AM$3,1,0))*OFFSET('Gastos com Pessoal'!$H$6,1,MATCH(1&amp;$B50,'Gastos com Pessoal'!$I$532:$AJ$532&amp;'Gastos com Pessoal'!$I$6:$AJ$6,0),500,1)),0)
+_xlfn.IFNA(SUM((AM$3&gt;='Gastos com Pessoal'!$E$7:$E$506)*(AM$3&lt;='Gastos com Pessoal'!$F$7:$F$506)*(IF('Gastos com Pessoal'!$M$7:$M$506&lt;=AM$3,1,0))*OFFSET('Gastos com Pessoal'!$H$6,1,MATCH(2&amp;$B50,'Gastos com Pessoal'!$I$532:$AJ$532&amp;'Gastos com Pessoal'!$I$6:$AJ$6,0),500,1)),0)
+_xlfn.IFNA(SUM((AM$3&gt;='Gastos com Pessoal'!$E$7:$E$506)*(AM$3&lt;='Gastos com Pessoal'!$F$7:$F$506)*(IF('Gastos com Pessoal'!$S$7:$S$506&lt;=AM$3,1,0))*OFFSET('Gastos com Pessoal'!$H$6,1,MATCH(3&amp;$B50,'Gastos com Pessoal'!$I$532:$AJ$532&amp;'Gastos com Pessoal'!$I$6:$AJ$6,0),500,1)),0)
+_xlfn.IFNA(SUM((AM$3&gt;='Gastos com Pessoal'!$E$7:$E$506)*(AM$3&lt;='Gastos com Pessoal'!$F$7:$F$506)*(IF('Gastos com Pessoal'!$Y$7:$Y$506&lt;=AM$3,1,0))*OFFSET('Gastos com Pessoal'!$H$6,1,MATCH(4&amp;$B50,'Gastos com Pessoal'!$I$532:$AJ$532&amp;'Gastos com Pessoal'!$I$6:$AJ$6,0),500,1)),0)
+_xlfn.IFNA(SUM((AM$3&gt;='Gastos com Pessoal'!$E$7:$E$506)*(AM$3&lt;='Gastos com Pessoal'!$F$7:$F$506)*(IF('Gastos com Pessoal'!$AE$7:$AE$506&lt;=AM$3,1,0))*OFFSET('Gastos com Pessoal'!$H$6,1,MATCH(5&amp;$B50,'Gastos com Pessoal'!$I$532:$AJ$532&amp;'Gastos com Pessoal'!$I$6:$AJ$6,0),500,1)),0)
+_xlfn.IFNA(SUM((AM$3&gt;='Gastos com Pessoal'!$E$513:$E$522)*(AM$3&lt;='Gastos com Pessoal'!$F$513:$F$522)*(IF('Gastos com Pessoal'!$G$513:$G$522&lt;=AM$3,1,0))*OFFSET('Gastos com Pessoal'!$H$512,1,MATCH(1&amp;$B50,'Gastos com Pessoal'!$I$532:$AJ$532&amp;'Gastos com Pessoal'!$I$512:$AJ$512,0),10,1)),0)
+_xlfn.IFNA(SUM((AM$3&gt;='Gastos com Pessoal'!$E$513:$E$522)*(AM$3&lt;='Gastos com Pessoal'!$F$513:$F$522)*(IF('Gastos com Pessoal'!$M$513:$M$522&lt;=AM$3,1,0))*OFFSET('Gastos com Pessoal'!$H$512,1,MATCH(2&amp;$B50,'Gastos com Pessoal'!$I$532:$AJ$532&amp;'Gastos com Pessoal'!$I$512:$AJ$512,0),10,1)),0)
+_xlfn.IFNA(SUM((AM$3&gt;='Gastos com Pessoal'!$E$513:$E$522)*(AM$3&lt;='Gastos com Pessoal'!$F$513:$F$522)*(IF('Gastos com Pessoal'!$S$513:$S$522&lt;=AM$3,1,0))*OFFSET('Gastos com Pessoal'!$H$512,1,MATCH(3&amp;$B50,'Gastos com Pessoal'!$I$532:$AJ$532&amp;'Gastos com Pessoal'!$I$512:$AJ$512,0),10,1)),0)
+_xlfn.IFNA(SUM((AM$3&gt;='Gastos com Pessoal'!$E$513:$E$522)*(AM$3&lt;='Gastos com Pessoal'!$F$513:$F$522)*(IF('Gastos com Pessoal'!$Y$513:$Y$522&lt;=AM$3,1,0))*OFFSET('Gastos com Pessoal'!$H$512,1,MATCH(4&amp;$B50,'Gastos com Pessoal'!$I$532:$AJ$532&amp;'Gastos com Pessoal'!$I$512:$AJ$512,0),10,1)),0)
+_xlfn.IFNA(SUM((AM$3&gt;='Gastos com Pessoal'!$E$513:$E$522)*(AM$3&lt;='Gastos com Pessoal'!$F$513:$F$522)*(IF('Gastos com Pessoal'!$AE$513:$AE$522&lt;=AM$3,1,0))*OFFSET('Gastos com Pessoal'!$H$512,1,MATCH(5&amp;$B50,'Gastos com Pessoal'!$I$532:$AJ$532&amp;'Gastos com Pessoal'!$I$512:$AJ$512,0),10,1)),0)</f>
        <v>235.27999999999994</v>
      </c>
      <c r="AN50" s="32">
        <f t="array" aca="1" ref="AN50" ca="1">_xlfn.IFNA(SUM((AN$3&gt;='Gastos com Pessoal'!$E$7:$E$506)*(AN$3&lt;='Gastos com Pessoal'!$F$7:$F$506)*OFFSET('Encargos e Benefícios'!$D$5,1,MATCH($B50,'Encargos e Benefícios'!$E$5:$AB$5,0),500,1)),0)
+_xlfn.IFNA(SUM((AN$3&gt;='Gastos com Pessoal'!$E$513:$E$522)*(AN$3&lt;='Gastos com Pessoal'!$F$513:$F$522)*OFFSET('Encargos e Benefícios'!$D$511,1,MATCH($B50,'Encargos e Benefícios'!$E$511:$AB$511,0),10,1)),0)
+_xlfn.IFNA(SUM((AN$3&gt;='Gastos com Pessoal'!$E$7:$E$506)*(AN$3&lt;='Gastos com Pessoal'!$F$7:$F$506)*(IF('Gastos com Pessoal'!$G$7:$G$506&lt;=AN$3,1,0))*OFFSET('Gastos com Pessoal'!$H$6,1,MATCH(1&amp;$B50,'Gastos com Pessoal'!$I$532:$AJ$532&amp;'Gastos com Pessoal'!$I$6:$AJ$6,0),500,1)),0)
+_xlfn.IFNA(SUM((AN$3&gt;='Gastos com Pessoal'!$E$7:$E$506)*(AN$3&lt;='Gastos com Pessoal'!$F$7:$F$506)*(IF('Gastos com Pessoal'!$M$7:$M$506&lt;=AN$3,1,0))*OFFSET('Gastos com Pessoal'!$H$6,1,MATCH(2&amp;$B50,'Gastos com Pessoal'!$I$532:$AJ$532&amp;'Gastos com Pessoal'!$I$6:$AJ$6,0),500,1)),0)
+_xlfn.IFNA(SUM((AN$3&gt;='Gastos com Pessoal'!$E$7:$E$506)*(AN$3&lt;='Gastos com Pessoal'!$F$7:$F$506)*(IF('Gastos com Pessoal'!$S$7:$S$506&lt;=AN$3,1,0))*OFFSET('Gastos com Pessoal'!$H$6,1,MATCH(3&amp;$B50,'Gastos com Pessoal'!$I$532:$AJ$532&amp;'Gastos com Pessoal'!$I$6:$AJ$6,0),500,1)),0)
+_xlfn.IFNA(SUM((AN$3&gt;='Gastos com Pessoal'!$E$7:$E$506)*(AN$3&lt;='Gastos com Pessoal'!$F$7:$F$506)*(IF('Gastos com Pessoal'!$Y$7:$Y$506&lt;=AN$3,1,0))*OFFSET('Gastos com Pessoal'!$H$6,1,MATCH(4&amp;$B50,'Gastos com Pessoal'!$I$532:$AJ$532&amp;'Gastos com Pessoal'!$I$6:$AJ$6,0),500,1)),0)
+_xlfn.IFNA(SUM((AN$3&gt;='Gastos com Pessoal'!$E$7:$E$506)*(AN$3&lt;='Gastos com Pessoal'!$F$7:$F$506)*(IF('Gastos com Pessoal'!$AE$7:$AE$506&lt;=AN$3,1,0))*OFFSET('Gastos com Pessoal'!$H$6,1,MATCH(5&amp;$B50,'Gastos com Pessoal'!$I$532:$AJ$532&amp;'Gastos com Pessoal'!$I$6:$AJ$6,0),500,1)),0)
+_xlfn.IFNA(SUM((AN$3&gt;='Gastos com Pessoal'!$E$513:$E$522)*(AN$3&lt;='Gastos com Pessoal'!$F$513:$F$522)*(IF('Gastos com Pessoal'!$G$513:$G$522&lt;=AN$3,1,0))*OFFSET('Gastos com Pessoal'!$H$512,1,MATCH(1&amp;$B50,'Gastos com Pessoal'!$I$532:$AJ$532&amp;'Gastos com Pessoal'!$I$512:$AJ$512,0),10,1)),0)
+_xlfn.IFNA(SUM((AN$3&gt;='Gastos com Pessoal'!$E$513:$E$522)*(AN$3&lt;='Gastos com Pessoal'!$F$513:$F$522)*(IF('Gastos com Pessoal'!$M$513:$M$522&lt;=AN$3,1,0))*OFFSET('Gastos com Pessoal'!$H$512,1,MATCH(2&amp;$B50,'Gastos com Pessoal'!$I$532:$AJ$532&amp;'Gastos com Pessoal'!$I$512:$AJ$512,0),10,1)),0)
+_xlfn.IFNA(SUM((AN$3&gt;='Gastos com Pessoal'!$E$513:$E$522)*(AN$3&lt;='Gastos com Pessoal'!$F$513:$F$522)*(IF('Gastos com Pessoal'!$S$513:$S$522&lt;=AN$3,1,0))*OFFSET('Gastos com Pessoal'!$H$512,1,MATCH(3&amp;$B50,'Gastos com Pessoal'!$I$532:$AJ$532&amp;'Gastos com Pessoal'!$I$512:$AJ$512,0),10,1)),0)
+_xlfn.IFNA(SUM((AN$3&gt;='Gastos com Pessoal'!$E$513:$E$522)*(AN$3&lt;='Gastos com Pessoal'!$F$513:$F$522)*(IF('Gastos com Pessoal'!$Y$513:$Y$522&lt;=AN$3,1,0))*OFFSET('Gastos com Pessoal'!$H$512,1,MATCH(4&amp;$B50,'Gastos com Pessoal'!$I$532:$AJ$532&amp;'Gastos com Pessoal'!$I$512:$AJ$512,0),10,1)),0)
+_xlfn.IFNA(SUM((AN$3&gt;='Gastos com Pessoal'!$E$513:$E$522)*(AN$3&lt;='Gastos com Pessoal'!$F$513:$F$522)*(IF('Gastos com Pessoal'!$AE$513:$AE$522&lt;=AN$3,1,0))*OFFSET('Gastos com Pessoal'!$H$512,1,MATCH(5&amp;$B50,'Gastos com Pessoal'!$I$532:$AJ$532&amp;'Gastos com Pessoal'!$I$512:$AJ$512,0),10,1)),0)</f>
        <v>235.27999999999994</v>
      </c>
      <c r="AO50" s="32">
        <f t="array" aca="1" ref="AO50" ca="1">_xlfn.IFNA(SUM((AO$3&gt;='Gastos com Pessoal'!$E$7:$E$506)*(AO$3&lt;='Gastos com Pessoal'!$F$7:$F$506)*OFFSET('Encargos e Benefícios'!$D$5,1,MATCH($B50,'Encargos e Benefícios'!$E$5:$AB$5,0),500,1)),0)
+_xlfn.IFNA(SUM((AO$3&gt;='Gastos com Pessoal'!$E$513:$E$522)*(AO$3&lt;='Gastos com Pessoal'!$F$513:$F$522)*OFFSET('Encargos e Benefícios'!$D$511,1,MATCH($B50,'Encargos e Benefícios'!$E$511:$AB$511,0),10,1)),0)
+_xlfn.IFNA(SUM((AO$3&gt;='Gastos com Pessoal'!$E$7:$E$506)*(AO$3&lt;='Gastos com Pessoal'!$F$7:$F$506)*(IF('Gastos com Pessoal'!$G$7:$G$506&lt;=AO$3,1,0))*OFFSET('Gastos com Pessoal'!$H$6,1,MATCH(1&amp;$B50,'Gastos com Pessoal'!$I$532:$AJ$532&amp;'Gastos com Pessoal'!$I$6:$AJ$6,0),500,1)),0)
+_xlfn.IFNA(SUM((AO$3&gt;='Gastos com Pessoal'!$E$7:$E$506)*(AO$3&lt;='Gastos com Pessoal'!$F$7:$F$506)*(IF('Gastos com Pessoal'!$M$7:$M$506&lt;=AO$3,1,0))*OFFSET('Gastos com Pessoal'!$H$6,1,MATCH(2&amp;$B50,'Gastos com Pessoal'!$I$532:$AJ$532&amp;'Gastos com Pessoal'!$I$6:$AJ$6,0),500,1)),0)
+_xlfn.IFNA(SUM((AO$3&gt;='Gastos com Pessoal'!$E$7:$E$506)*(AO$3&lt;='Gastos com Pessoal'!$F$7:$F$506)*(IF('Gastos com Pessoal'!$S$7:$S$506&lt;=AO$3,1,0))*OFFSET('Gastos com Pessoal'!$H$6,1,MATCH(3&amp;$B50,'Gastos com Pessoal'!$I$532:$AJ$532&amp;'Gastos com Pessoal'!$I$6:$AJ$6,0),500,1)),0)
+_xlfn.IFNA(SUM((AO$3&gt;='Gastos com Pessoal'!$E$7:$E$506)*(AO$3&lt;='Gastos com Pessoal'!$F$7:$F$506)*(IF('Gastos com Pessoal'!$Y$7:$Y$506&lt;=AO$3,1,0))*OFFSET('Gastos com Pessoal'!$H$6,1,MATCH(4&amp;$B50,'Gastos com Pessoal'!$I$532:$AJ$532&amp;'Gastos com Pessoal'!$I$6:$AJ$6,0),500,1)),0)
+_xlfn.IFNA(SUM((AO$3&gt;='Gastos com Pessoal'!$E$7:$E$506)*(AO$3&lt;='Gastos com Pessoal'!$F$7:$F$506)*(IF('Gastos com Pessoal'!$AE$7:$AE$506&lt;=AO$3,1,0))*OFFSET('Gastos com Pessoal'!$H$6,1,MATCH(5&amp;$B50,'Gastos com Pessoal'!$I$532:$AJ$532&amp;'Gastos com Pessoal'!$I$6:$AJ$6,0),500,1)),0)
+_xlfn.IFNA(SUM((AO$3&gt;='Gastos com Pessoal'!$E$513:$E$522)*(AO$3&lt;='Gastos com Pessoal'!$F$513:$F$522)*(IF('Gastos com Pessoal'!$G$513:$G$522&lt;=AO$3,1,0))*OFFSET('Gastos com Pessoal'!$H$512,1,MATCH(1&amp;$B50,'Gastos com Pessoal'!$I$532:$AJ$532&amp;'Gastos com Pessoal'!$I$512:$AJ$512,0),10,1)),0)
+_xlfn.IFNA(SUM((AO$3&gt;='Gastos com Pessoal'!$E$513:$E$522)*(AO$3&lt;='Gastos com Pessoal'!$F$513:$F$522)*(IF('Gastos com Pessoal'!$M$513:$M$522&lt;=AO$3,1,0))*OFFSET('Gastos com Pessoal'!$H$512,1,MATCH(2&amp;$B50,'Gastos com Pessoal'!$I$532:$AJ$532&amp;'Gastos com Pessoal'!$I$512:$AJ$512,0),10,1)),0)
+_xlfn.IFNA(SUM((AO$3&gt;='Gastos com Pessoal'!$E$513:$E$522)*(AO$3&lt;='Gastos com Pessoal'!$F$513:$F$522)*(IF('Gastos com Pessoal'!$S$513:$S$522&lt;=AO$3,1,0))*OFFSET('Gastos com Pessoal'!$H$512,1,MATCH(3&amp;$B50,'Gastos com Pessoal'!$I$532:$AJ$532&amp;'Gastos com Pessoal'!$I$512:$AJ$512,0),10,1)),0)
+_xlfn.IFNA(SUM((AO$3&gt;='Gastos com Pessoal'!$E$513:$E$522)*(AO$3&lt;='Gastos com Pessoal'!$F$513:$F$522)*(IF('Gastos com Pessoal'!$Y$513:$Y$522&lt;=AO$3,1,0))*OFFSET('Gastos com Pessoal'!$H$512,1,MATCH(4&amp;$B50,'Gastos com Pessoal'!$I$532:$AJ$532&amp;'Gastos com Pessoal'!$I$512:$AJ$512,0),10,1)),0)
+_xlfn.IFNA(SUM((AO$3&gt;='Gastos com Pessoal'!$E$513:$E$522)*(AO$3&lt;='Gastos com Pessoal'!$F$513:$F$522)*(IF('Gastos com Pessoal'!$AE$513:$AE$522&lt;=AO$3,1,0))*OFFSET('Gastos com Pessoal'!$H$512,1,MATCH(5&amp;$B50,'Gastos com Pessoal'!$I$532:$AJ$532&amp;'Gastos com Pessoal'!$I$512:$AJ$512,0),10,1)),0)</f>
        <v>235.27999999999994</v>
      </c>
      <c r="AP50" s="32">
        <f t="array" aca="1" ref="AP50" ca="1">_xlfn.IFNA(SUM((AP$3&gt;='Gastos com Pessoal'!$E$7:$E$506)*(AP$3&lt;='Gastos com Pessoal'!$F$7:$F$506)*OFFSET('Encargos e Benefícios'!$D$5,1,MATCH($B50,'Encargos e Benefícios'!$E$5:$AB$5,0),500,1)),0)
+_xlfn.IFNA(SUM((AP$3&gt;='Gastos com Pessoal'!$E$513:$E$522)*(AP$3&lt;='Gastos com Pessoal'!$F$513:$F$522)*OFFSET('Encargos e Benefícios'!$D$511,1,MATCH($B50,'Encargos e Benefícios'!$E$511:$AB$511,0),10,1)),0)
+_xlfn.IFNA(SUM((AP$3&gt;='Gastos com Pessoal'!$E$7:$E$506)*(AP$3&lt;='Gastos com Pessoal'!$F$7:$F$506)*(IF('Gastos com Pessoal'!$G$7:$G$506&lt;=AP$3,1,0))*OFFSET('Gastos com Pessoal'!$H$6,1,MATCH(1&amp;$B50,'Gastos com Pessoal'!$I$532:$AJ$532&amp;'Gastos com Pessoal'!$I$6:$AJ$6,0),500,1)),0)
+_xlfn.IFNA(SUM((AP$3&gt;='Gastos com Pessoal'!$E$7:$E$506)*(AP$3&lt;='Gastos com Pessoal'!$F$7:$F$506)*(IF('Gastos com Pessoal'!$M$7:$M$506&lt;=AP$3,1,0))*OFFSET('Gastos com Pessoal'!$H$6,1,MATCH(2&amp;$B50,'Gastos com Pessoal'!$I$532:$AJ$532&amp;'Gastos com Pessoal'!$I$6:$AJ$6,0),500,1)),0)
+_xlfn.IFNA(SUM((AP$3&gt;='Gastos com Pessoal'!$E$7:$E$506)*(AP$3&lt;='Gastos com Pessoal'!$F$7:$F$506)*(IF('Gastos com Pessoal'!$S$7:$S$506&lt;=AP$3,1,0))*OFFSET('Gastos com Pessoal'!$H$6,1,MATCH(3&amp;$B50,'Gastos com Pessoal'!$I$532:$AJ$532&amp;'Gastos com Pessoal'!$I$6:$AJ$6,0),500,1)),0)
+_xlfn.IFNA(SUM((AP$3&gt;='Gastos com Pessoal'!$E$7:$E$506)*(AP$3&lt;='Gastos com Pessoal'!$F$7:$F$506)*(IF('Gastos com Pessoal'!$Y$7:$Y$506&lt;=AP$3,1,0))*OFFSET('Gastos com Pessoal'!$H$6,1,MATCH(4&amp;$B50,'Gastos com Pessoal'!$I$532:$AJ$532&amp;'Gastos com Pessoal'!$I$6:$AJ$6,0),500,1)),0)
+_xlfn.IFNA(SUM((AP$3&gt;='Gastos com Pessoal'!$E$7:$E$506)*(AP$3&lt;='Gastos com Pessoal'!$F$7:$F$506)*(IF('Gastos com Pessoal'!$AE$7:$AE$506&lt;=AP$3,1,0))*OFFSET('Gastos com Pessoal'!$H$6,1,MATCH(5&amp;$B50,'Gastos com Pessoal'!$I$532:$AJ$532&amp;'Gastos com Pessoal'!$I$6:$AJ$6,0),500,1)),0)
+_xlfn.IFNA(SUM((AP$3&gt;='Gastos com Pessoal'!$E$513:$E$522)*(AP$3&lt;='Gastos com Pessoal'!$F$513:$F$522)*(IF('Gastos com Pessoal'!$G$513:$G$522&lt;=AP$3,1,0))*OFFSET('Gastos com Pessoal'!$H$512,1,MATCH(1&amp;$B50,'Gastos com Pessoal'!$I$532:$AJ$532&amp;'Gastos com Pessoal'!$I$512:$AJ$512,0),10,1)),0)
+_xlfn.IFNA(SUM((AP$3&gt;='Gastos com Pessoal'!$E$513:$E$522)*(AP$3&lt;='Gastos com Pessoal'!$F$513:$F$522)*(IF('Gastos com Pessoal'!$M$513:$M$522&lt;=AP$3,1,0))*OFFSET('Gastos com Pessoal'!$H$512,1,MATCH(2&amp;$B50,'Gastos com Pessoal'!$I$532:$AJ$532&amp;'Gastos com Pessoal'!$I$512:$AJ$512,0),10,1)),0)
+_xlfn.IFNA(SUM((AP$3&gt;='Gastos com Pessoal'!$E$513:$E$522)*(AP$3&lt;='Gastos com Pessoal'!$F$513:$F$522)*(IF('Gastos com Pessoal'!$S$513:$S$522&lt;=AP$3,1,0))*OFFSET('Gastos com Pessoal'!$H$512,1,MATCH(3&amp;$B50,'Gastos com Pessoal'!$I$532:$AJ$532&amp;'Gastos com Pessoal'!$I$512:$AJ$512,0),10,1)),0)
+_xlfn.IFNA(SUM((AP$3&gt;='Gastos com Pessoal'!$E$513:$E$522)*(AP$3&lt;='Gastos com Pessoal'!$F$513:$F$522)*(IF('Gastos com Pessoal'!$Y$513:$Y$522&lt;=AP$3,1,0))*OFFSET('Gastos com Pessoal'!$H$512,1,MATCH(4&amp;$B50,'Gastos com Pessoal'!$I$532:$AJ$532&amp;'Gastos com Pessoal'!$I$512:$AJ$512,0),10,1)),0)
+_xlfn.IFNA(SUM((AP$3&gt;='Gastos com Pessoal'!$E$513:$E$522)*(AP$3&lt;='Gastos com Pessoal'!$F$513:$F$522)*(IF('Gastos com Pessoal'!$AE$513:$AE$522&lt;=AP$3,1,0))*OFFSET('Gastos com Pessoal'!$H$512,1,MATCH(5&amp;$B50,'Gastos com Pessoal'!$I$532:$AJ$532&amp;'Gastos com Pessoal'!$I$512:$AJ$512,0),10,1)),0)</f>
        <v>235.27999999999994</v>
      </c>
      <c r="AQ50" s="32">
        <f t="array" aca="1" ref="AQ50" ca="1">_xlfn.IFNA(SUM((AQ$3&gt;='Gastos com Pessoal'!$E$7:$E$506)*(AQ$3&lt;='Gastos com Pessoal'!$F$7:$F$506)*OFFSET('Encargos e Benefícios'!$D$5,1,MATCH($B50,'Encargos e Benefícios'!$E$5:$AB$5,0),500,1)),0)
+_xlfn.IFNA(SUM((AQ$3&gt;='Gastos com Pessoal'!$E$513:$E$522)*(AQ$3&lt;='Gastos com Pessoal'!$F$513:$F$522)*OFFSET('Encargos e Benefícios'!$D$511,1,MATCH($B50,'Encargos e Benefícios'!$E$511:$AB$511,0),10,1)),0)
+_xlfn.IFNA(SUM((AQ$3&gt;='Gastos com Pessoal'!$E$7:$E$506)*(AQ$3&lt;='Gastos com Pessoal'!$F$7:$F$506)*(IF('Gastos com Pessoal'!$G$7:$G$506&lt;=AQ$3,1,0))*OFFSET('Gastos com Pessoal'!$H$6,1,MATCH(1&amp;$B50,'Gastos com Pessoal'!$I$532:$AJ$532&amp;'Gastos com Pessoal'!$I$6:$AJ$6,0),500,1)),0)
+_xlfn.IFNA(SUM((AQ$3&gt;='Gastos com Pessoal'!$E$7:$E$506)*(AQ$3&lt;='Gastos com Pessoal'!$F$7:$F$506)*(IF('Gastos com Pessoal'!$M$7:$M$506&lt;=AQ$3,1,0))*OFFSET('Gastos com Pessoal'!$H$6,1,MATCH(2&amp;$B50,'Gastos com Pessoal'!$I$532:$AJ$532&amp;'Gastos com Pessoal'!$I$6:$AJ$6,0),500,1)),0)
+_xlfn.IFNA(SUM((AQ$3&gt;='Gastos com Pessoal'!$E$7:$E$506)*(AQ$3&lt;='Gastos com Pessoal'!$F$7:$F$506)*(IF('Gastos com Pessoal'!$S$7:$S$506&lt;=AQ$3,1,0))*OFFSET('Gastos com Pessoal'!$H$6,1,MATCH(3&amp;$B50,'Gastos com Pessoal'!$I$532:$AJ$532&amp;'Gastos com Pessoal'!$I$6:$AJ$6,0),500,1)),0)
+_xlfn.IFNA(SUM((AQ$3&gt;='Gastos com Pessoal'!$E$7:$E$506)*(AQ$3&lt;='Gastos com Pessoal'!$F$7:$F$506)*(IF('Gastos com Pessoal'!$Y$7:$Y$506&lt;=AQ$3,1,0))*OFFSET('Gastos com Pessoal'!$H$6,1,MATCH(4&amp;$B50,'Gastos com Pessoal'!$I$532:$AJ$532&amp;'Gastos com Pessoal'!$I$6:$AJ$6,0),500,1)),0)
+_xlfn.IFNA(SUM((AQ$3&gt;='Gastos com Pessoal'!$E$7:$E$506)*(AQ$3&lt;='Gastos com Pessoal'!$F$7:$F$506)*(IF('Gastos com Pessoal'!$AE$7:$AE$506&lt;=AQ$3,1,0))*OFFSET('Gastos com Pessoal'!$H$6,1,MATCH(5&amp;$B50,'Gastos com Pessoal'!$I$532:$AJ$532&amp;'Gastos com Pessoal'!$I$6:$AJ$6,0),500,1)),0)
+_xlfn.IFNA(SUM((AQ$3&gt;='Gastos com Pessoal'!$E$513:$E$522)*(AQ$3&lt;='Gastos com Pessoal'!$F$513:$F$522)*(IF('Gastos com Pessoal'!$G$513:$G$522&lt;=AQ$3,1,0))*OFFSET('Gastos com Pessoal'!$H$512,1,MATCH(1&amp;$B50,'Gastos com Pessoal'!$I$532:$AJ$532&amp;'Gastos com Pessoal'!$I$512:$AJ$512,0),10,1)),0)
+_xlfn.IFNA(SUM((AQ$3&gt;='Gastos com Pessoal'!$E$513:$E$522)*(AQ$3&lt;='Gastos com Pessoal'!$F$513:$F$522)*(IF('Gastos com Pessoal'!$M$513:$M$522&lt;=AQ$3,1,0))*OFFSET('Gastos com Pessoal'!$H$512,1,MATCH(2&amp;$B50,'Gastos com Pessoal'!$I$532:$AJ$532&amp;'Gastos com Pessoal'!$I$512:$AJ$512,0),10,1)),0)
+_xlfn.IFNA(SUM((AQ$3&gt;='Gastos com Pessoal'!$E$513:$E$522)*(AQ$3&lt;='Gastos com Pessoal'!$F$513:$F$522)*(IF('Gastos com Pessoal'!$S$513:$S$522&lt;=AQ$3,1,0))*OFFSET('Gastos com Pessoal'!$H$512,1,MATCH(3&amp;$B50,'Gastos com Pessoal'!$I$532:$AJ$532&amp;'Gastos com Pessoal'!$I$512:$AJ$512,0),10,1)),0)
+_xlfn.IFNA(SUM((AQ$3&gt;='Gastos com Pessoal'!$E$513:$E$522)*(AQ$3&lt;='Gastos com Pessoal'!$F$513:$F$522)*(IF('Gastos com Pessoal'!$Y$513:$Y$522&lt;=AQ$3,1,0))*OFFSET('Gastos com Pessoal'!$H$512,1,MATCH(4&amp;$B50,'Gastos com Pessoal'!$I$532:$AJ$532&amp;'Gastos com Pessoal'!$I$512:$AJ$512,0),10,1)),0)
+_xlfn.IFNA(SUM((AQ$3&gt;='Gastos com Pessoal'!$E$513:$E$522)*(AQ$3&lt;='Gastos com Pessoal'!$F$513:$F$522)*(IF('Gastos com Pessoal'!$AE$513:$AE$522&lt;=AQ$3,1,0))*OFFSET('Gastos com Pessoal'!$H$512,1,MATCH(5&amp;$B50,'Gastos com Pessoal'!$I$532:$AJ$532&amp;'Gastos com Pessoal'!$I$512:$AJ$512,0),10,1)),0)</f>
        <v>235.27999999999994</v>
      </c>
      <c r="AR50" s="32">
        <f t="array" aca="1" ref="AR50" ca="1">_xlfn.IFNA(SUM((AR$3&gt;='Gastos com Pessoal'!$E$7:$E$506)*(AR$3&lt;='Gastos com Pessoal'!$F$7:$F$506)*OFFSET('Encargos e Benefícios'!$D$5,1,MATCH($B50,'Encargos e Benefícios'!$E$5:$AB$5,0),500,1)),0)
+_xlfn.IFNA(SUM((AR$3&gt;='Gastos com Pessoal'!$E$513:$E$522)*(AR$3&lt;='Gastos com Pessoal'!$F$513:$F$522)*OFFSET('Encargos e Benefícios'!$D$511,1,MATCH($B50,'Encargos e Benefícios'!$E$511:$AB$511,0),10,1)),0)
+_xlfn.IFNA(SUM((AR$3&gt;='Gastos com Pessoal'!$E$7:$E$506)*(AR$3&lt;='Gastos com Pessoal'!$F$7:$F$506)*(IF('Gastos com Pessoal'!$G$7:$G$506&lt;=AR$3,1,0))*OFFSET('Gastos com Pessoal'!$H$6,1,MATCH(1&amp;$B50,'Gastos com Pessoal'!$I$532:$AJ$532&amp;'Gastos com Pessoal'!$I$6:$AJ$6,0),500,1)),0)
+_xlfn.IFNA(SUM((AR$3&gt;='Gastos com Pessoal'!$E$7:$E$506)*(AR$3&lt;='Gastos com Pessoal'!$F$7:$F$506)*(IF('Gastos com Pessoal'!$M$7:$M$506&lt;=AR$3,1,0))*OFFSET('Gastos com Pessoal'!$H$6,1,MATCH(2&amp;$B50,'Gastos com Pessoal'!$I$532:$AJ$532&amp;'Gastos com Pessoal'!$I$6:$AJ$6,0),500,1)),0)
+_xlfn.IFNA(SUM((AR$3&gt;='Gastos com Pessoal'!$E$7:$E$506)*(AR$3&lt;='Gastos com Pessoal'!$F$7:$F$506)*(IF('Gastos com Pessoal'!$S$7:$S$506&lt;=AR$3,1,0))*OFFSET('Gastos com Pessoal'!$H$6,1,MATCH(3&amp;$B50,'Gastos com Pessoal'!$I$532:$AJ$532&amp;'Gastos com Pessoal'!$I$6:$AJ$6,0),500,1)),0)
+_xlfn.IFNA(SUM((AR$3&gt;='Gastos com Pessoal'!$E$7:$E$506)*(AR$3&lt;='Gastos com Pessoal'!$F$7:$F$506)*(IF('Gastos com Pessoal'!$Y$7:$Y$506&lt;=AR$3,1,0))*OFFSET('Gastos com Pessoal'!$H$6,1,MATCH(4&amp;$B50,'Gastos com Pessoal'!$I$532:$AJ$532&amp;'Gastos com Pessoal'!$I$6:$AJ$6,0),500,1)),0)
+_xlfn.IFNA(SUM((AR$3&gt;='Gastos com Pessoal'!$E$7:$E$506)*(AR$3&lt;='Gastos com Pessoal'!$F$7:$F$506)*(IF('Gastos com Pessoal'!$AE$7:$AE$506&lt;=AR$3,1,0))*OFFSET('Gastos com Pessoal'!$H$6,1,MATCH(5&amp;$B50,'Gastos com Pessoal'!$I$532:$AJ$532&amp;'Gastos com Pessoal'!$I$6:$AJ$6,0),500,1)),0)
+_xlfn.IFNA(SUM((AR$3&gt;='Gastos com Pessoal'!$E$513:$E$522)*(AR$3&lt;='Gastos com Pessoal'!$F$513:$F$522)*(IF('Gastos com Pessoal'!$G$513:$G$522&lt;=AR$3,1,0))*OFFSET('Gastos com Pessoal'!$H$512,1,MATCH(1&amp;$B50,'Gastos com Pessoal'!$I$532:$AJ$532&amp;'Gastos com Pessoal'!$I$512:$AJ$512,0),10,1)),0)
+_xlfn.IFNA(SUM((AR$3&gt;='Gastos com Pessoal'!$E$513:$E$522)*(AR$3&lt;='Gastos com Pessoal'!$F$513:$F$522)*(IF('Gastos com Pessoal'!$M$513:$M$522&lt;=AR$3,1,0))*OFFSET('Gastos com Pessoal'!$H$512,1,MATCH(2&amp;$B50,'Gastos com Pessoal'!$I$532:$AJ$532&amp;'Gastos com Pessoal'!$I$512:$AJ$512,0),10,1)),0)
+_xlfn.IFNA(SUM((AR$3&gt;='Gastos com Pessoal'!$E$513:$E$522)*(AR$3&lt;='Gastos com Pessoal'!$F$513:$F$522)*(IF('Gastos com Pessoal'!$S$513:$S$522&lt;=AR$3,1,0))*OFFSET('Gastos com Pessoal'!$H$512,1,MATCH(3&amp;$B50,'Gastos com Pessoal'!$I$532:$AJ$532&amp;'Gastos com Pessoal'!$I$512:$AJ$512,0),10,1)),0)
+_xlfn.IFNA(SUM((AR$3&gt;='Gastos com Pessoal'!$E$513:$E$522)*(AR$3&lt;='Gastos com Pessoal'!$F$513:$F$522)*(IF('Gastos com Pessoal'!$Y$513:$Y$522&lt;=AR$3,1,0))*OFFSET('Gastos com Pessoal'!$H$512,1,MATCH(4&amp;$B50,'Gastos com Pessoal'!$I$532:$AJ$532&amp;'Gastos com Pessoal'!$I$512:$AJ$512,0),10,1)),0)
+_xlfn.IFNA(SUM((AR$3&gt;='Gastos com Pessoal'!$E$513:$E$522)*(AR$3&lt;='Gastos com Pessoal'!$F$513:$F$522)*(IF('Gastos com Pessoal'!$AE$513:$AE$522&lt;=AR$3,1,0))*OFFSET('Gastos com Pessoal'!$H$512,1,MATCH(5&amp;$B50,'Gastos com Pessoal'!$I$532:$AJ$532&amp;'Gastos com Pessoal'!$I$512:$AJ$512,0),10,1)),0)</f>
        <v>235.27999999999994</v>
      </c>
      <c r="AS50" s="32">
        <f t="array" aca="1" ref="AS50" ca="1">_xlfn.IFNA(SUM((AS$3&gt;='Gastos com Pessoal'!$E$7:$E$506)*(AS$3&lt;='Gastos com Pessoal'!$F$7:$F$506)*OFFSET('Encargos e Benefícios'!$D$5,1,MATCH($B50,'Encargos e Benefícios'!$E$5:$AB$5,0),500,1)),0)
+_xlfn.IFNA(SUM((AS$3&gt;='Gastos com Pessoal'!$E$513:$E$522)*(AS$3&lt;='Gastos com Pessoal'!$F$513:$F$522)*OFFSET('Encargos e Benefícios'!$D$511,1,MATCH($B50,'Encargos e Benefícios'!$E$511:$AB$511,0),10,1)),0)
+_xlfn.IFNA(SUM((AS$3&gt;='Gastos com Pessoal'!$E$7:$E$506)*(AS$3&lt;='Gastos com Pessoal'!$F$7:$F$506)*(IF('Gastos com Pessoal'!$G$7:$G$506&lt;=AS$3,1,0))*OFFSET('Gastos com Pessoal'!$H$6,1,MATCH(1&amp;$B50,'Gastos com Pessoal'!$I$532:$AJ$532&amp;'Gastos com Pessoal'!$I$6:$AJ$6,0),500,1)),0)
+_xlfn.IFNA(SUM((AS$3&gt;='Gastos com Pessoal'!$E$7:$E$506)*(AS$3&lt;='Gastos com Pessoal'!$F$7:$F$506)*(IF('Gastos com Pessoal'!$M$7:$M$506&lt;=AS$3,1,0))*OFFSET('Gastos com Pessoal'!$H$6,1,MATCH(2&amp;$B50,'Gastos com Pessoal'!$I$532:$AJ$532&amp;'Gastos com Pessoal'!$I$6:$AJ$6,0),500,1)),0)
+_xlfn.IFNA(SUM((AS$3&gt;='Gastos com Pessoal'!$E$7:$E$506)*(AS$3&lt;='Gastos com Pessoal'!$F$7:$F$506)*(IF('Gastos com Pessoal'!$S$7:$S$506&lt;=AS$3,1,0))*OFFSET('Gastos com Pessoal'!$H$6,1,MATCH(3&amp;$B50,'Gastos com Pessoal'!$I$532:$AJ$532&amp;'Gastos com Pessoal'!$I$6:$AJ$6,0),500,1)),0)
+_xlfn.IFNA(SUM((AS$3&gt;='Gastos com Pessoal'!$E$7:$E$506)*(AS$3&lt;='Gastos com Pessoal'!$F$7:$F$506)*(IF('Gastos com Pessoal'!$Y$7:$Y$506&lt;=AS$3,1,0))*OFFSET('Gastos com Pessoal'!$H$6,1,MATCH(4&amp;$B50,'Gastos com Pessoal'!$I$532:$AJ$532&amp;'Gastos com Pessoal'!$I$6:$AJ$6,0),500,1)),0)
+_xlfn.IFNA(SUM((AS$3&gt;='Gastos com Pessoal'!$E$7:$E$506)*(AS$3&lt;='Gastos com Pessoal'!$F$7:$F$506)*(IF('Gastos com Pessoal'!$AE$7:$AE$506&lt;=AS$3,1,0))*OFFSET('Gastos com Pessoal'!$H$6,1,MATCH(5&amp;$B50,'Gastos com Pessoal'!$I$532:$AJ$532&amp;'Gastos com Pessoal'!$I$6:$AJ$6,0),500,1)),0)
+_xlfn.IFNA(SUM((AS$3&gt;='Gastos com Pessoal'!$E$513:$E$522)*(AS$3&lt;='Gastos com Pessoal'!$F$513:$F$522)*(IF('Gastos com Pessoal'!$G$513:$G$522&lt;=AS$3,1,0))*OFFSET('Gastos com Pessoal'!$H$512,1,MATCH(1&amp;$B50,'Gastos com Pessoal'!$I$532:$AJ$532&amp;'Gastos com Pessoal'!$I$512:$AJ$512,0),10,1)),0)
+_xlfn.IFNA(SUM((AS$3&gt;='Gastos com Pessoal'!$E$513:$E$522)*(AS$3&lt;='Gastos com Pessoal'!$F$513:$F$522)*(IF('Gastos com Pessoal'!$M$513:$M$522&lt;=AS$3,1,0))*OFFSET('Gastos com Pessoal'!$H$512,1,MATCH(2&amp;$B50,'Gastos com Pessoal'!$I$532:$AJ$532&amp;'Gastos com Pessoal'!$I$512:$AJ$512,0),10,1)),0)
+_xlfn.IFNA(SUM((AS$3&gt;='Gastos com Pessoal'!$E$513:$E$522)*(AS$3&lt;='Gastos com Pessoal'!$F$513:$F$522)*(IF('Gastos com Pessoal'!$S$513:$S$522&lt;=AS$3,1,0))*OFFSET('Gastos com Pessoal'!$H$512,1,MATCH(3&amp;$B50,'Gastos com Pessoal'!$I$532:$AJ$532&amp;'Gastos com Pessoal'!$I$512:$AJ$512,0),10,1)),0)
+_xlfn.IFNA(SUM((AS$3&gt;='Gastos com Pessoal'!$E$513:$E$522)*(AS$3&lt;='Gastos com Pessoal'!$F$513:$F$522)*(IF('Gastos com Pessoal'!$Y$513:$Y$522&lt;=AS$3,1,0))*OFFSET('Gastos com Pessoal'!$H$512,1,MATCH(4&amp;$B50,'Gastos com Pessoal'!$I$532:$AJ$532&amp;'Gastos com Pessoal'!$I$512:$AJ$512,0),10,1)),0)
+_xlfn.IFNA(SUM((AS$3&gt;='Gastos com Pessoal'!$E$513:$E$522)*(AS$3&lt;='Gastos com Pessoal'!$F$513:$F$522)*(IF('Gastos com Pessoal'!$AE$513:$AE$522&lt;=AS$3,1,0))*OFFSET('Gastos com Pessoal'!$H$512,1,MATCH(5&amp;$B50,'Gastos com Pessoal'!$I$532:$AJ$532&amp;'Gastos com Pessoal'!$I$512:$AJ$512,0),10,1)),0)</f>
        <v>235.27999999999994</v>
      </c>
      <c r="AT50" s="32">
        <f t="array" aca="1" ref="AT50" ca="1">_xlfn.IFNA(SUM((AT$3&gt;='Gastos com Pessoal'!$E$7:$E$506)*(AT$3&lt;='Gastos com Pessoal'!$F$7:$F$506)*OFFSET('Encargos e Benefícios'!$D$5,1,MATCH($B50,'Encargos e Benefícios'!$E$5:$AB$5,0),500,1)),0)
+_xlfn.IFNA(SUM((AT$3&gt;='Gastos com Pessoal'!$E$513:$E$522)*(AT$3&lt;='Gastos com Pessoal'!$F$513:$F$522)*OFFSET('Encargos e Benefícios'!$D$511,1,MATCH($B50,'Encargos e Benefícios'!$E$511:$AB$511,0),10,1)),0)
+_xlfn.IFNA(SUM((AT$3&gt;='Gastos com Pessoal'!$E$7:$E$506)*(AT$3&lt;='Gastos com Pessoal'!$F$7:$F$506)*(IF('Gastos com Pessoal'!$G$7:$G$506&lt;=AT$3,1,0))*OFFSET('Gastos com Pessoal'!$H$6,1,MATCH(1&amp;$B50,'Gastos com Pessoal'!$I$532:$AJ$532&amp;'Gastos com Pessoal'!$I$6:$AJ$6,0),500,1)),0)
+_xlfn.IFNA(SUM((AT$3&gt;='Gastos com Pessoal'!$E$7:$E$506)*(AT$3&lt;='Gastos com Pessoal'!$F$7:$F$506)*(IF('Gastos com Pessoal'!$M$7:$M$506&lt;=AT$3,1,0))*OFFSET('Gastos com Pessoal'!$H$6,1,MATCH(2&amp;$B50,'Gastos com Pessoal'!$I$532:$AJ$532&amp;'Gastos com Pessoal'!$I$6:$AJ$6,0),500,1)),0)
+_xlfn.IFNA(SUM((AT$3&gt;='Gastos com Pessoal'!$E$7:$E$506)*(AT$3&lt;='Gastos com Pessoal'!$F$7:$F$506)*(IF('Gastos com Pessoal'!$S$7:$S$506&lt;=AT$3,1,0))*OFFSET('Gastos com Pessoal'!$H$6,1,MATCH(3&amp;$B50,'Gastos com Pessoal'!$I$532:$AJ$532&amp;'Gastos com Pessoal'!$I$6:$AJ$6,0),500,1)),0)
+_xlfn.IFNA(SUM((AT$3&gt;='Gastos com Pessoal'!$E$7:$E$506)*(AT$3&lt;='Gastos com Pessoal'!$F$7:$F$506)*(IF('Gastos com Pessoal'!$Y$7:$Y$506&lt;=AT$3,1,0))*OFFSET('Gastos com Pessoal'!$H$6,1,MATCH(4&amp;$B50,'Gastos com Pessoal'!$I$532:$AJ$532&amp;'Gastos com Pessoal'!$I$6:$AJ$6,0),500,1)),0)
+_xlfn.IFNA(SUM((AT$3&gt;='Gastos com Pessoal'!$E$7:$E$506)*(AT$3&lt;='Gastos com Pessoal'!$F$7:$F$506)*(IF('Gastos com Pessoal'!$AE$7:$AE$506&lt;=AT$3,1,0))*OFFSET('Gastos com Pessoal'!$H$6,1,MATCH(5&amp;$B50,'Gastos com Pessoal'!$I$532:$AJ$532&amp;'Gastos com Pessoal'!$I$6:$AJ$6,0),500,1)),0)
+_xlfn.IFNA(SUM((AT$3&gt;='Gastos com Pessoal'!$E$513:$E$522)*(AT$3&lt;='Gastos com Pessoal'!$F$513:$F$522)*(IF('Gastos com Pessoal'!$G$513:$G$522&lt;=AT$3,1,0))*OFFSET('Gastos com Pessoal'!$H$512,1,MATCH(1&amp;$B50,'Gastos com Pessoal'!$I$532:$AJ$532&amp;'Gastos com Pessoal'!$I$512:$AJ$512,0),10,1)),0)
+_xlfn.IFNA(SUM((AT$3&gt;='Gastos com Pessoal'!$E$513:$E$522)*(AT$3&lt;='Gastos com Pessoal'!$F$513:$F$522)*(IF('Gastos com Pessoal'!$M$513:$M$522&lt;=AT$3,1,0))*OFFSET('Gastos com Pessoal'!$H$512,1,MATCH(2&amp;$B50,'Gastos com Pessoal'!$I$532:$AJ$532&amp;'Gastos com Pessoal'!$I$512:$AJ$512,0),10,1)),0)
+_xlfn.IFNA(SUM((AT$3&gt;='Gastos com Pessoal'!$E$513:$E$522)*(AT$3&lt;='Gastos com Pessoal'!$F$513:$F$522)*(IF('Gastos com Pessoal'!$S$513:$S$522&lt;=AT$3,1,0))*OFFSET('Gastos com Pessoal'!$H$512,1,MATCH(3&amp;$B50,'Gastos com Pessoal'!$I$532:$AJ$532&amp;'Gastos com Pessoal'!$I$512:$AJ$512,0),10,1)),0)
+_xlfn.IFNA(SUM((AT$3&gt;='Gastos com Pessoal'!$E$513:$E$522)*(AT$3&lt;='Gastos com Pessoal'!$F$513:$F$522)*(IF('Gastos com Pessoal'!$Y$513:$Y$522&lt;=AT$3,1,0))*OFFSET('Gastos com Pessoal'!$H$512,1,MATCH(4&amp;$B50,'Gastos com Pessoal'!$I$532:$AJ$532&amp;'Gastos com Pessoal'!$I$512:$AJ$512,0),10,1)),0)
+_xlfn.IFNA(SUM((AT$3&gt;='Gastos com Pessoal'!$E$513:$E$522)*(AT$3&lt;='Gastos com Pessoal'!$F$513:$F$522)*(IF('Gastos com Pessoal'!$AE$513:$AE$522&lt;=AT$3,1,0))*OFFSET('Gastos com Pessoal'!$H$512,1,MATCH(5&amp;$B50,'Gastos com Pessoal'!$I$532:$AJ$532&amp;'Gastos com Pessoal'!$I$512:$AJ$512,0),10,1)),0)</f>
        <v>235.27999999999994</v>
      </c>
      <c r="AU50" s="32">
        <f t="array" aca="1" ref="AU50" ca="1">_xlfn.IFNA(SUM((AU$3&gt;='Gastos com Pessoal'!$E$7:$E$506)*(AU$3&lt;='Gastos com Pessoal'!$F$7:$F$506)*OFFSET('Encargos e Benefícios'!$D$5,1,MATCH($B50,'Encargos e Benefícios'!$E$5:$AB$5,0),500,1)),0)
+_xlfn.IFNA(SUM((AU$3&gt;='Gastos com Pessoal'!$E$513:$E$522)*(AU$3&lt;='Gastos com Pessoal'!$F$513:$F$522)*OFFSET('Encargos e Benefícios'!$D$511,1,MATCH($B50,'Encargos e Benefícios'!$E$511:$AB$511,0),10,1)),0)
+_xlfn.IFNA(SUM((AU$3&gt;='Gastos com Pessoal'!$E$7:$E$506)*(AU$3&lt;='Gastos com Pessoal'!$F$7:$F$506)*(IF('Gastos com Pessoal'!$G$7:$G$506&lt;=AU$3,1,0))*OFFSET('Gastos com Pessoal'!$H$6,1,MATCH(1&amp;$B50,'Gastos com Pessoal'!$I$532:$AJ$532&amp;'Gastos com Pessoal'!$I$6:$AJ$6,0),500,1)),0)
+_xlfn.IFNA(SUM((AU$3&gt;='Gastos com Pessoal'!$E$7:$E$506)*(AU$3&lt;='Gastos com Pessoal'!$F$7:$F$506)*(IF('Gastos com Pessoal'!$M$7:$M$506&lt;=AU$3,1,0))*OFFSET('Gastos com Pessoal'!$H$6,1,MATCH(2&amp;$B50,'Gastos com Pessoal'!$I$532:$AJ$532&amp;'Gastos com Pessoal'!$I$6:$AJ$6,0),500,1)),0)
+_xlfn.IFNA(SUM((AU$3&gt;='Gastos com Pessoal'!$E$7:$E$506)*(AU$3&lt;='Gastos com Pessoal'!$F$7:$F$506)*(IF('Gastos com Pessoal'!$S$7:$S$506&lt;=AU$3,1,0))*OFFSET('Gastos com Pessoal'!$H$6,1,MATCH(3&amp;$B50,'Gastos com Pessoal'!$I$532:$AJ$532&amp;'Gastos com Pessoal'!$I$6:$AJ$6,0),500,1)),0)
+_xlfn.IFNA(SUM((AU$3&gt;='Gastos com Pessoal'!$E$7:$E$506)*(AU$3&lt;='Gastos com Pessoal'!$F$7:$F$506)*(IF('Gastos com Pessoal'!$Y$7:$Y$506&lt;=AU$3,1,0))*OFFSET('Gastos com Pessoal'!$H$6,1,MATCH(4&amp;$B50,'Gastos com Pessoal'!$I$532:$AJ$532&amp;'Gastos com Pessoal'!$I$6:$AJ$6,0),500,1)),0)
+_xlfn.IFNA(SUM((AU$3&gt;='Gastos com Pessoal'!$E$7:$E$506)*(AU$3&lt;='Gastos com Pessoal'!$F$7:$F$506)*(IF('Gastos com Pessoal'!$AE$7:$AE$506&lt;=AU$3,1,0))*OFFSET('Gastos com Pessoal'!$H$6,1,MATCH(5&amp;$B50,'Gastos com Pessoal'!$I$532:$AJ$532&amp;'Gastos com Pessoal'!$I$6:$AJ$6,0),500,1)),0)
+_xlfn.IFNA(SUM((AU$3&gt;='Gastos com Pessoal'!$E$513:$E$522)*(AU$3&lt;='Gastos com Pessoal'!$F$513:$F$522)*(IF('Gastos com Pessoal'!$G$513:$G$522&lt;=AU$3,1,0))*OFFSET('Gastos com Pessoal'!$H$512,1,MATCH(1&amp;$B50,'Gastos com Pessoal'!$I$532:$AJ$532&amp;'Gastos com Pessoal'!$I$512:$AJ$512,0),10,1)),0)
+_xlfn.IFNA(SUM((AU$3&gt;='Gastos com Pessoal'!$E$513:$E$522)*(AU$3&lt;='Gastos com Pessoal'!$F$513:$F$522)*(IF('Gastos com Pessoal'!$M$513:$M$522&lt;=AU$3,1,0))*OFFSET('Gastos com Pessoal'!$H$512,1,MATCH(2&amp;$B50,'Gastos com Pessoal'!$I$532:$AJ$532&amp;'Gastos com Pessoal'!$I$512:$AJ$512,0),10,1)),0)
+_xlfn.IFNA(SUM((AU$3&gt;='Gastos com Pessoal'!$E$513:$E$522)*(AU$3&lt;='Gastos com Pessoal'!$F$513:$F$522)*(IF('Gastos com Pessoal'!$S$513:$S$522&lt;=AU$3,1,0))*OFFSET('Gastos com Pessoal'!$H$512,1,MATCH(3&amp;$B50,'Gastos com Pessoal'!$I$532:$AJ$532&amp;'Gastos com Pessoal'!$I$512:$AJ$512,0),10,1)),0)
+_xlfn.IFNA(SUM((AU$3&gt;='Gastos com Pessoal'!$E$513:$E$522)*(AU$3&lt;='Gastos com Pessoal'!$F$513:$F$522)*(IF('Gastos com Pessoal'!$Y$513:$Y$522&lt;=AU$3,1,0))*OFFSET('Gastos com Pessoal'!$H$512,1,MATCH(4&amp;$B50,'Gastos com Pessoal'!$I$532:$AJ$532&amp;'Gastos com Pessoal'!$I$512:$AJ$512,0),10,1)),0)
+_xlfn.IFNA(SUM((AU$3&gt;='Gastos com Pessoal'!$E$513:$E$522)*(AU$3&lt;='Gastos com Pessoal'!$F$513:$F$522)*(IF('Gastos com Pessoal'!$AE$513:$AE$522&lt;=AU$3,1,0))*OFFSET('Gastos com Pessoal'!$H$512,1,MATCH(5&amp;$B50,'Gastos com Pessoal'!$I$532:$AJ$532&amp;'Gastos com Pessoal'!$I$512:$AJ$512,0),10,1)),0)</f>
        <v>235.27999999999994</v>
      </c>
      <c r="AV50" s="32">
        <f t="array" aca="1" ref="AV50" ca="1">_xlfn.IFNA(SUM((AV$3&gt;='Gastos com Pessoal'!$E$7:$E$506)*(AV$3&lt;='Gastos com Pessoal'!$F$7:$F$506)*OFFSET('Encargos e Benefícios'!$D$5,1,MATCH($B50,'Encargos e Benefícios'!$E$5:$AB$5,0),500,1)),0)
+_xlfn.IFNA(SUM((AV$3&gt;='Gastos com Pessoal'!$E$513:$E$522)*(AV$3&lt;='Gastos com Pessoal'!$F$513:$F$522)*OFFSET('Encargos e Benefícios'!$D$511,1,MATCH($B50,'Encargos e Benefícios'!$E$511:$AB$511,0),10,1)),0)
+_xlfn.IFNA(SUM((AV$3&gt;='Gastos com Pessoal'!$E$7:$E$506)*(AV$3&lt;='Gastos com Pessoal'!$F$7:$F$506)*(IF('Gastos com Pessoal'!$G$7:$G$506&lt;=AV$3,1,0))*OFFSET('Gastos com Pessoal'!$H$6,1,MATCH(1&amp;$B50,'Gastos com Pessoal'!$I$532:$AJ$532&amp;'Gastos com Pessoal'!$I$6:$AJ$6,0),500,1)),0)
+_xlfn.IFNA(SUM((AV$3&gt;='Gastos com Pessoal'!$E$7:$E$506)*(AV$3&lt;='Gastos com Pessoal'!$F$7:$F$506)*(IF('Gastos com Pessoal'!$M$7:$M$506&lt;=AV$3,1,0))*OFFSET('Gastos com Pessoal'!$H$6,1,MATCH(2&amp;$B50,'Gastos com Pessoal'!$I$532:$AJ$532&amp;'Gastos com Pessoal'!$I$6:$AJ$6,0),500,1)),0)
+_xlfn.IFNA(SUM((AV$3&gt;='Gastos com Pessoal'!$E$7:$E$506)*(AV$3&lt;='Gastos com Pessoal'!$F$7:$F$506)*(IF('Gastos com Pessoal'!$S$7:$S$506&lt;=AV$3,1,0))*OFFSET('Gastos com Pessoal'!$H$6,1,MATCH(3&amp;$B50,'Gastos com Pessoal'!$I$532:$AJ$532&amp;'Gastos com Pessoal'!$I$6:$AJ$6,0),500,1)),0)
+_xlfn.IFNA(SUM((AV$3&gt;='Gastos com Pessoal'!$E$7:$E$506)*(AV$3&lt;='Gastos com Pessoal'!$F$7:$F$506)*(IF('Gastos com Pessoal'!$Y$7:$Y$506&lt;=AV$3,1,0))*OFFSET('Gastos com Pessoal'!$H$6,1,MATCH(4&amp;$B50,'Gastos com Pessoal'!$I$532:$AJ$532&amp;'Gastos com Pessoal'!$I$6:$AJ$6,0),500,1)),0)
+_xlfn.IFNA(SUM((AV$3&gt;='Gastos com Pessoal'!$E$7:$E$506)*(AV$3&lt;='Gastos com Pessoal'!$F$7:$F$506)*(IF('Gastos com Pessoal'!$AE$7:$AE$506&lt;=AV$3,1,0))*OFFSET('Gastos com Pessoal'!$H$6,1,MATCH(5&amp;$B50,'Gastos com Pessoal'!$I$532:$AJ$532&amp;'Gastos com Pessoal'!$I$6:$AJ$6,0),500,1)),0)
+_xlfn.IFNA(SUM((AV$3&gt;='Gastos com Pessoal'!$E$513:$E$522)*(AV$3&lt;='Gastos com Pessoal'!$F$513:$F$522)*(IF('Gastos com Pessoal'!$G$513:$G$522&lt;=AV$3,1,0))*OFFSET('Gastos com Pessoal'!$H$512,1,MATCH(1&amp;$B50,'Gastos com Pessoal'!$I$532:$AJ$532&amp;'Gastos com Pessoal'!$I$512:$AJ$512,0),10,1)),0)
+_xlfn.IFNA(SUM((AV$3&gt;='Gastos com Pessoal'!$E$513:$E$522)*(AV$3&lt;='Gastos com Pessoal'!$F$513:$F$522)*(IF('Gastos com Pessoal'!$M$513:$M$522&lt;=AV$3,1,0))*OFFSET('Gastos com Pessoal'!$H$512,1,MATCH(2&amp;$B50,'Gastos com Pessoal'!$I$532:$AJ$532&amp;'Gastos com Pessoal'!$I$512:$AJ$512,0),10,1)),0)
+_xlfn.IFNA(SUM((AV$3&gt;='Gastos com Pessoal'!$E$513:$E$522)*(AV$3&lt;='Gastos com Pessoal'!$F$513:$F$522)*(IF('Gastos com Pessoal'!$S$513:$S$522&lt;=AV$3,1,0))*OFFSET('Gastos com Pessoal'!$H$512,1,MATCH(3&amp;$B50,'Gastos com Pessoal'!$I$532:$AJ$532&amp;'Gastos com Pessoal'!$I$512:$AJ$512,0),10,1)),0)
+_xlfn.IFNA(SUM((AV$3&gt;='Gastos com Pessoal'!$E$513:$E$522)*(AV$3&lt;='Gastos com Pessoal'!$F$513:$F$522)*(IF('Gastos com Pessoal'!$Y$513:$Y$522&lt;=AV$3,1,0))*OFFSET('Gastos com Pessoal'!$H$512,1,MATCH(4&amp;$B50,'Gastos com Pessoal'!$I$532:$AJ$532&amp;'Gastos com Pessoal'!$I$512:$AJ$512,0),10,1)),0)
+_xlfn.IFNA(SUM((AV$3&gt;='Gastos com Pessoal'!$E$513:$E$522)*(AV$3&lt;='Gastos com Pessoal'!$F$513:$F$522)*(IF('Gastos com Pessoal'!$AE$513:$AE$522&lt;=AV$3,1,0))*OFFSET('Gastos com Pessoal'!$H$512,1,MATCH(5&amp;$B50,'Gastos com Pessoal'!$I$532:$AJ$532&amp;'Gastos com Pessoal'!$I$512:$AJ$512,0),10,1)),0)</f>
        <v>235.27999999999994</v>
      </c>
      <c r="AW50" s="32">
        <f t="array" aca="1" ref="AW50" ca="1">_xlfn.IFNA(SUM((AW$3&gt;='Gastos com Pessoal'!$E$7:$E$506)*(AW$3&lt;='Gastos com Pessoal'!$F$7:$F$506)*OFFSET('Encargos e Benefícios'!$D$5,1,MATCH($B50,'Encargos e Benefícios'!$E$5:$AB$5,0),500,1)),0)
+_xlfn.IFNA(SUM((AW$3&gt;='Gastos com Pessoal'!$E$513:$E$522)*(AW$3&lt;='Gastos com Pessoal'!$F$513:$F$522)*OFFSET('Encargos e Benefícios'!$D$511,1,MATCH($B50,'Encargos e Benefícios'!$E$511:$AB$511,0),10,1)),0)
+_xlfn.IFNA(SUM((AW$3&gt;='Gastos com Pessoal'!$E$7:$E$506)*(AW$3&lt;='Gastos com Pessoal'!$F$7:$F$506)*(IF('Gastos com Pessoal'!$G$7:$G$506&lt;=AW$3,1,0))*OFFSET('Gastos com Pessoal'!$H$6,1,MATCH(1&amp;$B50,'Gastos com Pessoal'!$I$532:$AJ$532&amp;'Gastos com Pessoal'!$I$6:$AJ$6,0),500,1)),0)
+_xlfn.IFNA(SUM((AW$3&gt;='Gastos com Pessoal'!$E$7:$E$506)*(AW$3&lt;='Gastos com Pessoal'!$F$7:$F$506)*(IF('Gastos com Pessoal'!$M$7:$M$506&lt;=AW$3,1,0))*OFFSET('Gastos com Pessoal'!$H$6,1,MATCH(2&amp;$B50,'Gastos com Pessoal'!$I$532:$AJ$532&amp;'Gastos com Pessoal'!$I$6:$AJ$6,0),500,1)),0)
+_xlfn.IFNA(SUM((AW$3&gt;='Gastos com Pessoal'!$E$7:$E$506)*(AW$3&lt;='Gastos com Pessoal'!$F$7:$F$506)*(IF('Gastos com Pessoal'!$S$7:$S$506&lt;=AW$3,1,0))*OFFSET('Gastos com Pessoal'!$H$6,1,MATCH(3&amp;$B50,'Gastos com Pessoal'!$I$532:$AJ$532&amp;'Gastos com Pessoal'!$I$6:$AJ$6,0),500,1)),0)
+_xlfn.IFNA(SUM((AW$3&gt;='Gastos com Pessoal'!$E$7:$E$506)*(AW$3&lt;='Gastos com Pessoal'!$F$7:$F$506)*(IF('Gastos com Pessoal'!$Y$7:$Y$506&lt;=AW$3,1,0))*OFFSET('Gastos com Pessoal'!$H$6,1,MATCH(4&amp;$B50,'Gastos com Pessoal'!$I$532:$AJ$532&amp;'Gastos com Pessoal'!$I$6:$AJ$6,0),500,1)),0)
+_xlfn.IFNA(SUM((AW$3&gt;='Gastos com Pessoal'!$E$7:$E$506)*(AW$3&lt;='Gastos com Pessoal'!$F$7:$F$506)*(IF('Gastos com Pessoal'!$AE$7:$AE$506&lt;=AW$3,1,0))*OFFSET('Gastos com Pessoal'!$H$6,1,MATCH(5&amp;$B50,'Gastos com Pessoal'!$I$532:$AJ$532&amp;'Gastos com Pessoal'!$I$6:$AJ$6,0),500,1)),0)
+_xlfn.IFNA(SUM((AW$3&gt;='Gastos com Pessoal'!$E$513:$E$522)*(AW$3&lt;='Gastos com Pessoal'!$F$513:$F$522)*(IF('Gastos com Pessoal'!$G$513:$G$522&lt;=AW$3,1,0))*OFFSET('Gastos com Pessoal'!$H$512,1,MATCH(1&amp;$B50,'Gastos com Pessoal'!$I$532:$AJ$532&amp;'Gastos com Pessoal'!$I$512:$AJ$512,0),10,1)),0)
+_xlfn.IFNA(SUM((AW$3&gt;='Gastos com Pessoal'!$E$513:$E$522)*(AW$3&lt;='Gastos com Pessoal'!$F$513:$F$522)*(IF('Gastos com Pessoal'!$M$513:$M$522&lt;=AW$3,1,0))*OFFSET('Gastos com Pessoal'!$H$512,1,MATCH(2&amp;$B50,'Gastos com Pessoal'!$I$532:$AJ$532&amp;'Gastos com Pessoal'!$I$512:$AJ$512,0),10,1)),0)
+_xlfn.IFNA(SUM((AW$3&gt;='Gastos com Pessoal'!$E$513:$E$522)*(AW$3&lt;='Gastos com Pessoal'!$F$513:$F$522)*(IF('Gastos com Pessoal'!$S$513:$S$522&lt;=AW$3,1,0))*OFFSET('Gastos com Pessoal'!$H$512,1,MATCH(3&amp;$B50,'Gastos com Pessoal'!$I$532:$AJ$532&amp;'Gastos com Pessoal'!$I$512:$AJ$512,0),10,1)),0)
+_xlfn.IFNA(SUM((AW$3&gt;='Gastos com Pessoal'!$E$513:$E$522)*(AW$3&lt;='Gastos com Pessoal'!$F$513:$F$522)*(IF('Gastos com Pessoal'!$Y$513:$Y$522&lt;=AW$3,1,0))*OFFSET('Gastos com Pessoal'!$H$512,1,MATCH(4&amp;$B50,'Gastos com Pessoal'!$I$532:$AJ$532&amp;'Gastos com Pessoal'!$I$512:$AJ$512,0),10,1)),0)
+_xlfn.IFNA(SUM((AW$3&gt;='Gastos com Pessoal'!$E$513:$E$522)*(AW$3&lt;='Gastos com Pessoal'!$F$513:$F$522)*(IF('Gastos com Pessoal'!$AE$513:$AE$522&lt;=AW$3,1,0))*OFFSET('Gastos com Pessoal'!$H$512,1,MATCH(5&amp;$B50,'Gastos com Pessoal'!$I$532:$AJ$532&amp;'Gastos com Pessoal'!$I$512:$AJ$512,0),10,1)),0)</f>
        <v>235.27999999999994</v>
      </c>
      <c r="AX50" s="32">
        <f t="array" aca="1" ref="AX50" ca="1">_xlfn.IFNA(SUM((AX$3&gt;='Gastos com Pessoal'!$E$7:$E$506)*(AX$3&lt;='Gastos com Pessoal'!$F$7:$F$506)*OFFSET('Encargos e Benefícios'!$D$5,1,MATCH($B50,'Encargos e Benefícios'!$E$5:$AB$5,0),500,1)),0)
+_xlfn.IFNA(SUM((AX$3&gt;='Gastos com Pessoal'!$E$513:$E$522)*(AX$3&lt;='Gastos com Pessoal'!$F$513:$F$522)*OFFSET('Encargos e Benefícios'!$D$511,1,MATCH($B50,'Encargos e Benefícios'!$E$511:$AB$511,0),10,1)),0)
+_xlfn.IFNA(SUM((AX$3&gt;='Gastos com Pessoal'!$E$7:$E$506)*(AX$3&lt;='Gastos com Pessoal'!$F$7:$F$506)*(IF('Gastos com Pessoal'!$G$7:$G$506&lt;=AX$3,1,0))*OFFSET('Gastos com Pessoal'!$H$6,1,MATCH(1&amp;$B50,'Gastos com Pessoal'!$I$532:$AJ$532&amp;'Gastos com Pessoal'!$I$6:$AJ$6,0),500,1)),0)
+_xlfn.IFNA(SUM((AX$3&gt;='Gastos com Pessoal'!$E$7:$E$506)*(AX$3&lt;='Gastos com Pessoal'!$F$7:$F$506)*(IF('Gastos com Pessoal'!$M$7:$M$506&lt;=AX$3,1,0))*OFFSET('Gastos com Pessoal'!$H$6,1,MATCH(2&amp;$B50,'Gastos com Pessoal'!$I$532:$AJ$532&amp;'Gastos com Pessoal'!$I$6:$AJ$6,0),500,1)),0)
+_xlfn.IFNA(SUM((AX$3&gt;='Gastos com Pessoal'!$E$7:$E$506)*(AX$3&lt;='Gastos com Pessoal'!$F$7:$F$506)*(IF('Gastos com Pessoal'!$S$7:$S$506&lt;=AX$3,1,0))*OFFSET('Gastos com Pessoal'!$H$6,1,MATCH(3&amp;$B50,'Gastos com Pessoal'!$I$532:$AJ$532&amp;'Gastos com Pessoal'!$I$6:$AJ$6,0),500,1)),0)
+_xlfn.IFNA(SUM((AX$3&gt;='Gastos com Pessoal'!$E$7:$E$506)*(AX$3&lt;='Gastos com Pessoal'!$F$7:$F$506)*(IF('Gastos com Pessoal'!$Y$7:$Y$506&lt;=AX$3,1,0))*OFFSET('Gastos com Pessoal'!$H$6,1,MATCH(4&amp;$B50,'Gastos com Pessoal'!$I$532:$AJ$532&amp;'Gastos com Pessoal'!$I$6:$AJ$6,0),500,1)),0)
+_xlfn.IFNA(SUM((AX$3&gt;='Gastos com Pessoal'!$E$7:$E$506)*(AX$3&lt;='Gastos com Pessoal'!$F$7:$F$506)*(IF('Gastos com Pessoal'!$AE$7:$AE$506&lt;=AX$3,1,0))*OFFSET('Gastos com Pessoal'!$H$6,1,MATCH(5&amp;$B50,'Gastos com Pessoal'!$I$532:$AJ$532&amp;'Gastos com Pessoal'!$I$6:$AJ$6,0),500,1)),0)
+_xlfn.IFNA(SUM((AX$3&gt;='Gastos com Pessoal'!$E$513:$E$522)*(AX$3&lt;='Gastos com Pessoal'!$F$513:$F$522)*(IF('Gastos com Pessoal'!$G$513:$G$522&lt;=AX$3,1,0))*OFFSET('Gastos com Pessoal'!$H$512,1,MATCH(1&amp;$B50,'Gastos com Pessoal'!$I$532:$AJ$532&amp;'Gastos com Pessoal'!$I$512:$AJ$512,0),10,1)),0)
+_xlfn.IFNA(SUM((AX$3&gt;='Gastos com Pessoal'!$E$513:$E$522)*(AX$3&lt;='Gastos com Pessoal'!$F$513:$F$522)*(IF('Gastos com Pessoal'!$M$513:$M$522&lt;=AX$3,1,0))*OFFSET('Gastos com Pessoal'!$H$512,1,MATCH(2&amp;$B50,'Gastos com Pessoal'!$I$532:$AJ$532&amp;'Gastos com Pessoal'!$I$512:$AJ$512,0),10,1)),0)
+_xlfn.IFNA(SUM((AX$3&gt;='Gastos com Pessoal'!$E$513:$E$522)*(AX$3&lt;='Gastos com Pessoal'!$F$513:$F$522)*(IF('Gastos com Pessoal'!$S$513:$S$522&lt;=AX$3,1,0))*OFFSET('Gastos com Pessoal'!$H$512,1,MATCH(3&amp;$B50,'Gastos com Pessoal'!$I$532:$AJ$532&amp;'Gastos com Pessoal'!$I$512:$AJ$512,0),10,1)),0)
+_xlfn.IFNA(SUM((AX$3&gt;='Gastos com Pessoal'!$E$513:$E$522)*(AX$3&lt;='Gastos com Pessoal'!$F$513:$F$522)*(IF('Gastos com Pessoal'!$Y$513:$Y$522&lt;=AX$3,1,0))*OFFSET('Gastos com Pessoal'!$H$512,1,MATCH(4&amp;$B50,'Gastos com Pessoal'!$I$532:$AJ$532&amp;'Gastos com Pessoal'!$I$512:$AJ$512,0),10,1)),0)
+_xlfn.IFNA(SUM((AX$3&gt;='Gastos com Pessoal'!$E$513:$E$522)*(AX$3&lt;='Gastos com Pessoal'!$F$513:$F$522)*(IF('Gastos com Pessoal'!$AE$513:$AE$522&lt;=AX$3,1,0))*OFFSET('Gastos com Pessoal'!$H$512,1,MATCH(5&amp;$B50,'Gastos com Pessoal'!$I$532:$AJ$532&amp;'Gastos com Pessoal'!$I$512:$AJ$512,0),10,1)),0)</f>
        <v>238.87999999999994</v>
      </c>
      <c r="AY50" s="32">
        <f t="array" aca="1" ref="AY50" ca="1">_xlfn.IFNA(SUM((AY$3&gt;='Gastos com Pessoal'!$E$7:$E$506)*(AY$3&lt;='Gastos com Pessoal'!$F$7:$F$506)*OFFSET('Encargos e Benefícios'!$D$5,1,MATCH($B50,'Encargos e Benefícios'!$E$5:$AB$5,0),500,1)),0)
+_xlfn.IFNA(SUM((AY$3&gt;='Gastos com Pessoal'!$E$513:$E$522)*(AY$3&lt;='Gastos com Pessoal'!$F$513:$F$522)*OFFSET('Encargos e Benefícios'!$D$511,1,MATCH($B50,'Encargos e Benefícios'!$E$511:$AB$511,0),10,1)),0)
+_xlfn.IFNA(SUM((AY$3&gt;='Gastos com Pessoal'!$E$7:$E$506)*(AY$3&lt;='Gastos com Pessoal'!$F$7:$F$506)*(IF('Gastos com Pessoal'!$G$7:$G$506&lt;=AY$3,1,0))*OFFSET('Gastos com Pessoal'!$H$6,1,MATCH(1&amp;$B50,'Gastos com Pessoal'!$I$532:$AJ$532&amp;'Gastos com Pessoal'!$I$6:$AJ$6,0),500,1)),0)
+_xlfn.IFNA(SUM((AY$3&gt;='Gastos com Pessoal'!$E$7:$E$506)*(AY$3&lt;='Gastos com Pessoal'!$F$7:$F$506)*(IF('Gastos com Pessoal'!$M$7:$M$506&lt;=AY$3,1,0))*OFFSET('Gastos com Pessoal'!$H$6,1,MATCH(2&amp;$B50,'Gastos com Pessoal'!$I$532:$AJ$532&amp;'Gastos com Pessoal'!$I$6:$AJ$6,0),500,1)),0)
+_xlfn.IFNA(SUM((AY$3&gt;='Gastos com Pessoal'!$E$7:$E$506)*(AY$3&lt;='Gastos com Pessoal'!$F$7:$F$506)*(IF('Gastos com Pessoal'!$S$7:$S$506&lt;=AY$3,1,0))*OFFSET('Gastos com Pessoal'!$H$6,1,MATCH(3&amp;$B50,'Gastos com Pessoal'!$I$532:$AJ$532&amp;'Gastos com Pessoal'!$I$6:$AJ$6,0),500,1)),0)
+_xlfn.IFNA(SUM((AY$3&gt;='Gastos com Pessoal'!$E$7:$E$506)*(AY$3&lt;='Gastos com Pessoal'!$F$7:$F$506)*(IF('Gastos com Pessoal'!$Y$7:$Y$506&lt;=AY$3,1,0))*OFFSET('Gastos com Pessoal'!$H$6,1,MATCH(4&amp;$B50,'Gastos com Pessoal'!$I$532:$AJ$532&amp;'Gastos com Pessoal'!$I$6:$AJ$6,0),500,1)),0)
+_xlfn.IFNA(SUM((AY$3&gt;='Gastos com Pessoal'!$E$7:$E$506)*(AY$3&lt;='Gastos com Pessoal'!$F$7:$F$506)*(IF('Gastos com Pessoal'!$AE$7:$AE$506&lt;=AY$3,1,0))*OFFSET('Gastos com Pessoal'!$H$6,1,MATCH(5&amp;$B50,'Gastos com Pessoal'!$I$532:$AJ$532&amp;'Gastos com Pessoal'!$I$6:$AJ$6,0),500,1)),0)
+_xlfn.IFNA(SUM((AY$3&gt;='Gastos com Pessoal'!$E$513:$E$522)*(AY$3&lt;='Gastos com Pessoal'!$F$513:$F$522)*(IF('Gastos com Pessoal'!$G$513:$G$522&lt;=AY$3,1,0))*OFFSET('Gastos com Pessoal'!$H$512,1,MATCH(1&amp;$B50,'Gastos com Pessoal'!$I$532:$AJ$532&amp;'Gastos com Pessoal'!$I$512:$AJ$512,0),10,1)),0)
+_xlfn.IFNA(SUM((AY$3&gt;='Gastos com Pessoal'!$E$513:$E$522)*(AY$3&lt;='Gastos com Pessoal'!$F$513:$F$522)*(IF('Gastos com Pessoal'!$M$513:$M$522&lt;=AY$3,1,0))*OFFSET('Gastos com Pessoal'!$H$512,1,MATCH(2&amp;$B50,'Gastos com Pessoal'!$I$532:$AJ$532&amp;'Gastos com Pessoal'!$I$512:$AJ$512,0),10,1)),0)
+_xlfn.IFNA(SUM((AY$3&gt;='Gastos com Pessoal'!$E$513:$E$522)*(AY$3&lt;='Gastos com Pessoal'!$F$513:$F$522)*(IF('Gastos com Pessoal'!$S$513:$S$522&lt;=AY$3,1,0))*OFFSET('Gastos com Pessoal'!$H$512,1,MATCH(3&amp;$B50,'Gastos com Pessoal'!$I$532:$AJ$532&amp;'Gastos com Pessoal'!$I$512:$AJ$512,0),10,1)),0)
+_xlfn.IFNA(SUM((AY$3&gt;='Gastos com Pessoal'!$E$513:$E$522)*(AY$3&lt;='Gastos com Pessoal'!$F$513:$F$522)*(IF('Gastos com Pessoal'!$Y$513:$Y$522&lt;=AY$3,1,0))*OFFSET('Gastos com Pessoal'!$H$512,1,MATCH(4&amp;$B50,'Gastos com Pessoal'!$I$532:$AJ$532&amp;'Gastos com Pessoal'!$I$512:$AJ$512,0),10,1)),0)
+_xlfn.IFNA(SUM((AY$3&gt;='Gastos com Pessoal'!$E$513:$E$522)*(AY$3&lt;='Gastos com Pessoal'!$F$513:$F$522)*(IF('Gastos com Pessoal'!$AE$513:$AE$522&lt;=AY$3,1,0))*OFFSET('Gastos com Pessoal'!$H$512,1,MATCH(5&amp;$B50,'Gastos com Pessoal'!$I$532:$AJ$532&amp;'Gastos com Pessoal'!$I$512:$AJ$512,0),10,1)),0)</f>
        <v>238.87999999999994</v>
      </c>
      <c r="AZ50" s="32">
        <f t="array" aca="1" ref="AZ50" ca="1">_xlfn.IFNA(SUM((AZ$3&gt;='Gastos com Pessoal'!$E$7:$E$506)*(AZ$3&lt;='Gastos com Pessoal'!$F$7:$F$506)*OFFSET('Encargos e Benefícios'!$D$5,1,MATCH($B50,'Encargos e Benefícios'!$E$5:$AB$5,0),500,1)),0)
+_xlfn.IFNA(SUM((AZ$3&gt;='Gastos com Pessoal'!$E$513:$E$522)*(AZ$3&lt;='Gastos com Pessoal'!$F$513:$F$522)*OFFSET('Encargos e Benefícios'!$D$511,1,MATCH($B50,'Encargos e Benefícios'!$E$511:$AB$511,0),10,1)),0)
+_xlfn.IFNA(SUM((AZ$3&gt;='Gastos com Pessoal'!$E$7:$E$506)*(AZ$3&lt;='Gastos com Pessoal'!$F$7:$F$506)*(IF('Gastos com Pessoal'!$G$7:$G$506&lt;=AZ$3,1,0))*OFFSET('Gastos com Pessoal'!$H$6,1,MATCH(1&amp;$B50,'Gastos com Pessoal'!$I$532:$AJ$532&amp;'Gastos com Pessoal'!$I$6:$AJ$6,0),500,1)),0)
+_xlfn.IFNA(SUM((AZ$3&gt;='Gastos com Pessoal'!$E$7:$E$506)*(AZ$3&lt;='Gastos com Pessoal'!$F$7:$F$506)*(IF('Gastos com Pessoal'!$M$7:$M$506&lt;=AZ$3,1,0))*OFFSET('Gastos com Pessoal'!$H$6,1,MATCH(2&amp;$B50,'Gastos com Pessoal'!$I$532:$AJ$532&amp;'Gastos com Pessoal'!$I$6:$AJ$6,0),500,1)),0)
+_xlfn.IFNA(SUM((AZ$3&gt;='Gastos com Pessoal'!$E$7:$E$506)*(AZ$3&lt;='Gastos com Pessoal'!$F$7:$F$506)*(IF('Gastos com Pessoal'!$S$7:$S$506&lt;=AZ$3,1,0))*OFFSET('Gastos com Pessoal'!$H$6,1,MATCH(3&amp;$B50,'Gastos com Pessoal'!$I$532:$AJ$532&amp;'Gastos com Pessoal'!$I$6:$AJ$6,0),500,1)),0)
+_xlfn.IFNA(SUM((AZ$3&gt;='Gastos com Pessoal'!$E$7:$E$506)*(AZ$3&lt;='Gastos com Pessoal'!$F$7:$F$506)*(IF('Gastos com Pessoal'!$Y$7:$Y$506&lt;=AZ$3,1,0))*OFFSET('Gastos com Pessoal'!$H$6,1,MATCH(4&amp;$B50,'Gastos com Pessoal'!$I$532:$AJ$532&amp;'Gastos com Pessoal'!$I$6:$AJ$6,0),500,1)),0)
+_xlfn.IFNA(SUM((AZ$3&gt;='Gastos com Pessoal'!$E$7:$E$506)*(AZ$3&lt;='Gastos com Pessoal'!$F$7:$F$506)*(IF('Gastos com Pessoal'!$AE$7:$AE$506&lt;=AZ$3,1,0))*OFFSET('Gastos com Pessoal'!$H$6,1,MATCH(5&amp;$B50,'Gastos com Pessoal'!$I$532:$AJ$532&amp;'Gastos com Pessoal'!$I$6:$AJ$6,0),500,1)),0)
+_xlfn.IFNA(SUM((AZ$3&gt;='Gastos com Pessoal'!$E$513:$E$522)*(AZ$3&lt;='Gastos com Pessoal'!$F$513:$F$522)*(IF('Gastos com Pessoal'!$G$513:$G$522&lt;=AZ$3,1,0))*OFFSET('Gastos com Pessoal'!$H$512,1,MATCH(1&amp;$B50,'Gastos com Pessoal'!$I$532:$AJ$532&amp;'Gastos com Pessoal'!$I$512:$AJ$512,0),10,1)),0)
+_xlfn.IFNA(SUM((AZ$3&gt;='Gastos com Pessoal'!$E$513:$E$522)*(AZ$3&lt;='Gastos com Pessoal'!$F$513:$F$522)*(IF('Gastos com Pessoal'!$M$513:$M$522&lt;=AZ$3,1,0))*OFFSET('Gastos com Pessoal'!$H$512,1,MATCH(2&amp;$B50,'Gastos com Pessoal'!$I$532:$AJ$532&amp;'Gastos com Pessoal'!$I$512:$AJ$512,0),10,1)),0)
+_xlfn.IFNA(SUM((AZ$3&gt;='Gastos com Pessoal'!$E$513:$E$522)*(AZ$3&lt;='Gastos com Pessoal'!$F$513:$F$522)*(IF('Gastos com Pessoal'!$S$513:$S$522&lt;=AZ$3,1,0))*OFFSET('Gastos com Pessoal'!$H$512,1,MATCH(3&amp;$B50,'Gastos com Pessoal'!$I$532:$AJ$532&amp;'Gastos com Pessoal'!$I$512:$AJ$512,0),10,1)),0)
+_xlfn.IFNA(SUM((AZ$3&gt;='Gastos com Pessoal'!$E$513:$E$522)*(AZ$3&lt;='Gastos com Pessoal'!$F$513:$F$522)*(IF('Gastos com Pessoal'!$Y$513:$Y$522&lt;=AZ$3,1,0))*OFFSET('Gastos com Pessoal'!$H$512,1,MATCH(4&amp;$B50,'Gastos com Pessoal'!$I$532:$AJ$532&amp;'Gastos com Pessoal'!$I$512:$AJ$512,0),10,1)),0)
+_xlfn.IFNA(SUM((AZ$3&gt;='Gastos com Pessoal'!$E$513:$E$522)*(AZ$3&lt;='Gastos com Pessoal'!$F$513:$F$522)*(IF('Gastos com Pessoal'!$AE$513:$AE$522&lt;=AZ$3,1,0))*OFFSET('Gastos com Pessoal'!$H$512,1,MATCH(5&amp;$B50,'Gastos com Pessoal'!$I$532:$AJ$532&amp;'Gastos com Pessoal'!$I$512:$AJ$512,0),10,1)),0)</f>
        <v>238.87999999999994</v>
      </c>
      <c r="BA50" s="32">
        <f t="array" aca="1" ref="BA50" ca="1">_xlfn.IFNA(SUM((BA$3&gt;='Gastos com Pessoal'!$E$7:$E$506)*(BA$3&lt;='Gastos com Pessoal'!$F$7:$F$506)*OFFSET('Encargos e Benefícios'!$D$5,1,MATCH($B50,'Encargos e Benefícios'!$E$5:$AB$5,0),500,1)),0)
+_xlfn.IFNA(SUM((BA$3&gt;='Gastos com Pessoal'!$E$513:$E$522)*(BA$3&lt;='Gastos com Pessoal'!$F$513:$F$522)*OFFSET('Encargos e Benefícios'!$D$511,1,MATCH($B50,'Encargos e Benefícios'!$E$511:$AB$511,0),10,1)),0)
+_xlfn.IFNA(SUM((BA$3&gt;='Gastos com Pessoal'!$E$7:$E$506)*(BA$3&lt;='Gastos com Pessoal'!$F$7:$F$506)*(IF('Gastos com Pessoal'!$G$7:$G$506&lt;=BA$3,1,0))*OFFSET('Gastos com Pessoal'!$H$6,1,MATCH(1&amp;$B50,'Gastos com Pessoal'!$I$532:$AJ$532&amp;'Gastos com Pessoal'!$I$6:$AJ$6,0),500,1)),0)
+_xlfn.IFNA(SUM((BA$3&gt;='Gastos com Pessoal'!$E$7:$E$506)*(BA$3&lt;='Gastos com Pessoal'!$F$7:$F$506)*(IF('Gastos com Pessoal'!$M$7:$M$506&lt;=BA$3,1,0))*OFFSET('Gastos com Pessoal'!$H$6,1,MATCH(2&amp;$B50,'Gastos com Pessoal'!$I$532:$AJ$532&amp;'Gastos com Pessoal'!$I$6:$AJ$6,0),500,1)),0)
+_xlfn.IFNA(SUM((BA$3&gt;='Gastos com Pessoal'!$E$7:$E$506)*(BA$3&lt;='Gastos com Pessoal'!$F$7:$F$506)*(IF('Gastos com Pessoal'!$S$7:$S$506&lt;=BA$3,1,0))*OFFSET('Gastos com Pessoal'!$H$6,1,MATCH(3&amp;$B50,'Gastos com Pessoal'!$I$532:$AJ$532&amp;'Gastos com Pessoal'!$I$6:$AJ$6,0),500,1)),0)
+_xlfn.IFNA(SUM((BA$3&gt;='Gastos com Pessoal'!$E$7:$E$506)*(BA$3&lt;='Gastos com Pessoal'!$F$7:$F$506)*(IF('Gastos com Pessoal'!$Y$7:$Y$506&lt;=BA$3,1,0))*OFFSET('Gastos com Pessoal'!$H$6,1,MATCH(4&amp;$B50,'Gastos com Pessoal'!$I$532:$AJ$532&amp;'Gastos com Pessoal'!$I$6:$AJ$6,0),500,1)),0)
+_xlfn.IFNA(SUM((BA$3&gt;='Gastos com Pessoal'!$E$7:$E$506)*(BA$3&lt;='Gastos com Pessoal'!$F$7:$F$506)*(IF('Gastos com Pessoal'!$AE$7:$AE$506&lt;=BA$3,1,0))*OFFSET('Gastos com Pessoal'!$H$6,1,MATCH(5&amp;$B50,'Gastos com Pessoal'!$I$532:$AJ$532&amp;'Gastos com Pessoal'!$I$6:$AJ$6,0),500,1)),0)
+_xlfn.IFNA(SUM((BA$3&gt;='Gastos com Pessoal'!$E$513:$E$522)*(BA$3&lt;='Gastos com Pessoal'!$F$513:$F$522)*(IF('Gastos com Pessoal'!$G$513:$G$522&lt;=BA$3,1,0))*OFFSET('Gastos com Pessoal'!$H$512,1,MATCH(1&amp;$B50,'Gastos com Pessoal'!$I$532:$AJ$532&amp;'Gastos com Pessoal'!$I$512:$AJ$512,0),10,1)),0)
+_xlfn.IFNA(SUM((BA$3&gt;='Gastos com Pessoal'!$E$513:$E$522)*(BA$3&lt;='Gastos com Pessoal'!$F$513:$F$522)*(IF('Gastos com Pessoal'!$M$513:$M$522&lt;=BA$3,1,0))*OFFSET('Gastos com Pessoal'!$H$512,1,MATCH(2&amp;$B50,'Gastos com Pessoal'!$I$532:$AJ$532&amp;'Gastos com Pessoal'!$I$512:$AJ$512,0),10,1)),0)
+_xlfn.IFNA(SUM((BA$3&gt;='Gastos com Pessoal'!$E$513:$E$522)*(BA$3&lt;='Gastos com Pessoal'!$F$513:$F$522)*(IF('Gastos com Pessoal'!$S$513:$S$522&lt;=BA$3,1,0))*OFFSET('Gastos com Pessoal'!$H$512,1,MATCH(3&amp;$B50,'Gastos com Pessoal'!$I$532:$AJ$532&amp;'Gastos com Pessoal'!$I$512:$AJ$512,0),10,1)),0)
+_xlfn.IFNA(SUM((BA$3&gt;='Gastos com Pessoal'!$E$513:$E$522)*(BA$3&lt;='Gastos com Pessoal'!$F$513:$F$522)*(IF('Gastos com Pessoal'!$Y$513:$Y$522&lt;=BA$3,1,0))*OFFSET('Gastos com Pessoal'!$H$512,1,MATCH(4&amp;$B50,'Gastos com Pessoal'!$I$532:$AJ$532&amp;'Gastos com Pessoal'!$I$512:$AJ$512,0),10,1)),0)
+_xlfn.IFNA(SUM((BA$3&gt;='Gastos com Pessoal'!$E$513:$E$522)*(BA$3&lt;='Gastos com Pessoal'!$F$513:$F$522)*(IF('Gastos com Pessoal'!$AE$513:$AE$522&lt;=BA$3,1,0))*OFFSET('Gastos com Pessoal'!$H$512,1,MATCH(5&amp;$B50,'Gastos com Pessoal'!$I$532:$AJ$532&amp;'Gastos com Pessoal'!$I$512:$AJ$512,0),10,1)),0)</f>
        <v>238.87999999999994</v>
      </c>
      <c r="BB50" s="32">
        <f t="array" aca="1" ref="BB50" ca="1">_xlfn.IFNA(SUM((BB$3&gt;='Gastos com Pessoal'!$E$7:$E$506)*(BB$3&lt;='Gastos com Pessoal'!$F$7:$F$506)*OFFSET('Encargos e Benefícios'!$D$5,1,MATCH($B50,'Encargos e Benefícios'!$E$5:$AB$5,0),500,1)),0)
+_xlfn.IFNA(SUM((BB$3&gt;='Gastos com Pessoal'!$E$513:$E$522)*(BB$3&lt;='Gastos com Pessoal'!$F$513:$F$522)*OFFSET('Encargos e Benefícios'!$D$511,1,MATCH($B50,'Encargos e Benefícios'!$E$511:$AB$511,0),10,1)),0)
+_xlfn.IFNA(SUM((BB$3&gt;='Gastos com Pessoal'!$E$7:$E$506)*(BB$3&lt;='Gastos com Pessoal'!$F$7:$F$506)*(IF('Gastos com Pessoal'!$G$7:$G$506&lt;=BB$3,1,0))*OFFSET('Gastos com Pessoal'!$H$6,1,MATCH(1&amp;$B50,'Gastos com Pessoal'!$I$532:$AJ$532&amp;'Gastos com Pessoal'!$I$6:$AJ$6,0),500,1)),0)
+_xlfn.IFNA(SUM((BB$3&gt;='Gastos com Pessoal'!$E$7:$E$506)*(BB$3&lt;='Gastos com Pessoal'!$F$7:$F$506)*(IF('Gastos com Pessoal'!$M$7:$M$506&lt;=BB$3,1,0))*OFFSET('Gastos com Pessoal'!$H$6,1,MATCH(2&amp;$B50,'Gastos com Pessoal'!$I$532:$AJ$532&amp;'Gastos com Pessoal'!$I$6:$AJ$6,0),500,1)),0)
+_xlfn.IFNA(SUM((BB$3&gt;='Gastos com Pessoal'!$E$7:$E$506)*(BB$3&lt;='Gastos com Pessoal'!$F$7:$F$506)*(IF('Gastos com Pessoal'!$S$7:$S$506&lt;=BB$3,1,0))*OFFSET('Gastos com Pessoal'!$H$6,1,MATCH(3&amp;$B50,'Gastos com Pessoal'!$I$532:$AJ$532&amp;'Gastos com Pessoal'!$I$6:$AJ$6,0),500,1)),0)
+_xlfn.IFNA(SUM((BB$3&gt;='Gastos com Pessoal'!$E$7:$E$506)*(BB$3&lt;='Gastos com Pessoal'!$F$7:$F$506)*(IF('Gastos com Pessoal'!$Y$7:$Y$506&lt;=BB$3,1,0))*OFFSET('Gastos com Pessoal'!$H$6,1,MATCH(4&amp;$B50,'Gastos com Pessoal'!$I$532:$AJ$532&amp;'Gastos com Pessoal'!$I$6:$AJ$6,0),500,1)),0)
+_xlfn.IFNA(SUM((BB$3&gt;='Gastos com Pessoal'!$E$7:$E$506)*(BB$3&lt;='Gastos com Pessoal'!$F$7:$F$506)*(IF('Gastos com Pessoal'!$AE$7:$AE$506&lt;=BB$3,1,0))*OFFSET('Gastos com Pessoal'!$H$6,1,MATCH(5&amp;$B50,'Gastos com Pessoal'!$I$532:$AJ$532&amp;'Gastos com Pessoal'!$I$6:$AJ$6,0),500,1)),0)
+_xlfn.IFNA(SUM((BB$3&gt;='Gastos com Pessoal'!$E$513:$E$522)*(BB$3&lt;='Gastos com Pessoal'!$F$513:$F$522)*(IF('Gastos com Pessoal'!$G$513:$G$522&lt;=BB$3,1,0))*OFFSET('Gastos com Pessoal'!$H$512,1,MATCH(1&amp;$B50,'Gastos com Pessoal'!$I$532:$AJ$532&amp;'Gastos com Pessoal'!$I$512:$AJ$512,0),10,1)),0)
+_xlfn.IFNA(SUM((BB$3&gt;='Gastos com Pessoal'!$E$513:$E$522)*(BB$3&lt;='Gastos com Pessoal'!$F$513:$F$522)*(IF('Gastos com Pessoal'!$M$513:$M$522&lt;=BB$3,1,0))*OFFSET('Gastos com Pessoal'!$H$512,1,MATCH(2&amp;$B50,'Gastos com Pessoal'!$I$532:$AJ$532&amp;'Gastos com Pessoal'!$I$512:$AJ$512,0),10,1)),0)
+_xlfn.IFNA(SUM((BB$3&gt;='Gastos com Pessoal'!$E$513:$E$522)*(BB$3&lt;='Gastos com Pessoal'!$F$513:$F$522)*(IF('Gastos com Pessoal'!$S$513:$S$522&lt;=BB$3,1,0))*OFFSET('Gastos com Pessoal'!$H$512,1,MATCH(3&amp;$B50,'Gastos com Pessoal'!$I$532:$AJ$532&amp;'Gastos com Pessoal'!$I$512:$AJ$512,0),10,1)),0)
+_xlfn.IFNA(SUM((BB$3&gt;='Gastos com Pessoal'!$E$513:$E$522)*(BB$3&lt;='Gastos com Pessoal'!$F$513:$F$522)*(IF('Gastos com Pessoal'!$Y$513:$Y$522&lt;=BB$3,1,0))*OFFSET('Gastos com Pessoal'!$H$512,1,MATCH(4&amp;$B50,'Gastos com Pessoal'!$I$532:$AJ$532&amp;'Gastos com Pessoal'!$I$512:$AJ$512,0),10,1)),0)
+_xlfn.IFNA(SUM((BB$3&gt;='Gastos com Pessoal'!$E$513:$E$522)*(BB$3&lt;='Gastos com Pessoal'!$F$513:$F$522)*(IF('Gastos com Pessoal'!$AE$513:$AE$522&lt;=BB$3,1,0))*OFFSET('Gastos com Pessoal'!$H$512,1,MATCH(5&amp;$B50,'Gastos com Pessoal'!$I$532:$AJ$532&amp;'Gastos com Pessoal'!$I$512:$AJ$512,0),10,1)),0)</f>
        <v>238.87999999999994</v>
      </c>
      <c r="BC50" s="32">
        <f t="array" aca="1" ref="BC50" ca="1">_xlfn.IFNA(SUM((BC$3&gt;='Gastos com Pessoal'!$E$7:$E$506)*(BC$3&lt;='Gastos com Pessoal'!$F$7:$F$506)*OFFSET('Encargos e Benefícios'!$D$5,1,MATCH($B50,'Encargos e Benefícios'!$E$5:$AB$5,0),500,1)),0)
+_xlfn.IFNA(SUM((BC$3&gt;='Gastos com Pessoal'!$E$513:$E$522)*(BC$3&lt;='Gastos com Pessoal'!$F$513:$F$522)*OFFSET('Encargos e Benefícios'!$D$511,1,MATCH($B50,'Encargos e Benefícios'!$E$511:$AB$511,0),10,1)),0)
+_xlfn.IFNA(SUM((BC$3&gt;='Gastos com Pessoal'!$E$7:$E$506)*(BC$3&lt;='Gastos com Pessoal'!$F$7:$F$506)*(IF('Gastos com Pessoal'!$G$7:$G$506&lt;=BC$3,1,0))*OFFSET('Gastos com Pessoal'!$H$6,1,MATCH(1&amp;$B50,'Gastos com Pessoal'!$I$532:$AJ$532&amp;'Gastos com Pessoal'!$I$6:$AJ$6,0),500,1)),0)
+_xlfn.IFNA(SUM((BC$3&gt;='Gastos com Pessoal'!$E$7:$E$506)*(BC$3&lt;='Gastos com Pessoal'!$F$7:$F$506)*(IF('Gastos com Pessoal'!$M$7:$M$506&lt;=BC$3,1,0))*OFFSET('Gastos com Pessoal'!$H$6,1,MATCH(2&amp;$B50,'Gastos com Pessoal'!$I$532:$AJ$532&amp;'Gastos com Pessoal'!$I$6:$AJ$6,0),500,1)),0)
+_xlfn.IFNA(SUM((BC$3&gt;='Gastos com Pessoal'!$E$7:$E$506)*(BC$3&lt;='Gastos com Pessoal'!$F$7:$F$506)*(IF('Gastos com Pessoal'!$S$7:$S$506&lt;=BC$3,1,0))*OFFSET('Gastos com Pessoal'!$H$6,1,MATCH(3&amp;$B50,'Gastos com Pessoal'!$I$532:$AJ$532&amp;'Gastos com Pessoal'!$I$6:$AJ$6,0),500,1)),0)
+_xlfn.IFNA(SUM((BC$3&gt;='Gastos com Pessoal'!$E$7:$E$506)*(BC$3&lt;='Gastos com Pessoal'!$F$7:$F$506)*(IF('Gastos com Pessoal'!$Y$7:$Y$506&lt;=BC$3,1,0))*OFFSET('Gastos com Pessoal'!$H$6,1,MATCH(4&amp;$B50,'Gastos com Pessoal'!$I$532:$AJ$532&amp;'Gastos com Pessoal'!$I$6:$AJ$6,0),500,1)),0)
+_xlfn.IFNA(SUM((BC$3&gt;='Gastos com Pessoal'!$E$7:$E$506)*(BC$3&lt;='Gastos com Pessoal'!$F$7:$F$506)*(IF('Gastos com Pessoal'!$AE$7:$AE$506&lt;=BC$3,1,0))*OFFSET('Gastos com Pessoal'!$H$6,1,MATCH(5&amp;$B50,'Gastos com Pessoal'!$I$532:$AJ$532&amp;'Gastos com Pessoal'!$I$6:$AJ$6,0),500,1)),0)
+_xlfn.IFNA(SUM((BC$3&gt;='Gastos com Pessoal'!$E$513:$E$522)*(BC$3&lt;='Gastos com Pessoal'!$F$513:$F$522)*(IF('Gastos com Pessoal'!$G$513:$G$522&lt;=BC$3,1,0))*OFFSET('Gastos com Pessoal'!$H$512,1,MATCH(1&amp;$B50,'Gastos com Pessoal'!$I$532:$AJ$532&amp;'Gastos com Pessoal'!$I$512:$AJ$512,0),10,1)),0)
+_xlfn.IFNA(SUM((BC$3&gt;='Gastos com Pessoal'!$E$513:$E$522)*(BC$3&lt;='Gastos com Pessoal'!$F$513:$F$522)*(IF('Gastos com Pessoal'!$M$513:$M$522&lt;=BC$3,1,0))*OFFSET('Gastos com Pessoal'!$H$512,1,MATCH(2&amp;$B50,'Gastos com Pessoal'!$I$532:$AJ$532&amp;'Gastos com Pessoal'!$I$512:$AJ$512,0),10,1)),0)
+_xlfn.IFNA(SUM((BC$3&gt;='Gastos com Pessoal'!$E$513:$E$522)*(BC$3&lt;='Gastos com Pessoal'!$F$513:$F$522)*(IF('Gastos com Pessoal'!$S$513:$S$522&lt;=BC$3,1,0))*OFFSET('Gastos com Pessoal'!$H$512,1,MATCH(3&amp;$B50,'Gastos com Pessoal'!$I$532:$AJ$532&amp;'Gastos com Pessoal'!$I$512:$AJ$512,0),10,1)),0)
+_xlfn.IFNA(SUM((BC$3&gt;='Gastos com Pessoal'!$E$513:$E$522)*(BC$3&lt;='Gastos com Pessoal'!$F$513:$F$522)*(IF('Gastos com Pessoal'!$Y$513:$Y$522&lt;=BC$3,1,0))*OFFSET('Gastos com Pessoal'!$H$512,1,MATCH(4&amp;$B50,'Gastos com Pessoal'!$I$532:$AJ$532&amp;'Gastos com Pessoal'!$I$512:$AJ$512,0),10,1)),0)
+_xlfn.IFNA(SUM((BC$3&gt;='Gastos com Pessoal'!$E$513:$E$522)*(BC$3&lt;='Gastos com Pessoal'!$F$513:$F$522)*(IF('Gastos com Pessoal'!$AE$513:$AE$522&lt;=BC$3,1,0))*OFFSET('Gastos com Pessoal'!$H$512,1,MATCH(5&amp;$B50,'Gastos com Pessoal'!$I$532:$AJ$532&amp;'Gastos com Pessoal'!$I$512:$AJ$512,0),10,1)),0)</f>
        <v>238.87999999999994</v>
      </c>
      <c r="BD50" s="32">
        <f t="array" aca="1" ref="BD50" ca="1">_xlfn.IFNA(SUM((BD$3&gt;='Gastos com Pessoal'!$E$7:$E$506)*(BD$3&lt;='Gastos com Pessoal'!$F$7:$F$506)*OFFSET('Encargos e Benefícios'!$D$5,1,MATCH($B50,'Encargos e Benefícios'!$E$5:$AB$5,0),500,1)),0)
+_xlfn.IFNA(SUM((BD$3&gt;='Gastos com Pessoal'!$E$513:$E$522)*(BD$3&lt;='Gastos com Pessoal'!$F$513:$F$522)*OFFSET('Encargos e Benefícios'!$D$511,1,MATCH($B50,'Encargos e Benefícios'!$E$511:$AB$511,0),10,1)),0)
+_xlfn.IFNA(SUM((BD$3&gt;='Gastos com Pessoal'!$E$7:$E$506)*(BD$3&lt;='Gastos com Pessoal'!$F$7:$F$506)*(IF('Gastos com Pessoal'!$G$7:$G$506&lt;=BD$3,1,0))*OFFSET('Gastos com Pessoal'!$H$6,1,MATCH(1&amp;$B50,'Gastos com Pessoal'!$I$532:$AJ$532&amp;'Gastos com Pessoal'!$I$6:$AJ$6,0),500,1)),0)
+_xlfn.IFNA(SUM((BD$3&gt;='Gastos com Pessoal'!$E$7:$E$506)*(BD$3&lt;='Gastos com Pessoal'!$F$7:$F$506)*(IF('Gastos com Pessoal'!$M$7:$M$506&lt;=BD$3,1,0))*OFFSET('Gastos com Pessoal'!$H$6,1,MATCH(2&amp;$B50,'Gastos com Pessoal'!$I$532:$AJ$532&amp;'Gastos com Pessoal'!$I$6:$AJ$6,0),500,1)),0)
+_xlfn.IFNA(SUM((BD$3&gt;='Gastos com Pessoal'!$E$7:$E$506)*(BD$3&lt;='Gastos com Pessoal'!$F$7:$F$506)*(IF('Gastos com Pessoal'!$S$7:$S$506&lt;=BD$3,1,0))*OFFSET('Gastos com Pessoal'!$H$6,1,MATCH(3&amp;$B50,'Gastos com Pessoal'!$I$532:$AJ$532&amp;'Gastos com Pessoal'!$I$6:$AJ$6,0),500,1)),0)
+_xlfn.IFNA(SUM((BD$3&gt;='Gastos com Pessoal'!$E$7:$E$506)*(BD$3&lt;='Gastos com Pessoal'!$F$7:$F$506)*(IF('Gastos com Pessoal'!$Y$7:$Y$506&lt;=BD$3,1,0))*OFFSET('Gastos com Pessoal'!$H$6,1,MATCH(4&amp;$B50,'Gastos com Pessoal'!$I$532:$AJ$532&amp;'Gastos com Pessoal'!$I$6:$AJ$6,0),500,1)),0)
+_xlfn.IFNA(SUM((BD$3&gt;='Gastos com Pessoal'!$E$7:$E$506)*(BD$3&lt;='Gastos com Pessoal'!$F$7:$F$506)*(IF('Gastos com Pessoal'!$AE$7:$AE$506&lt;=BD$3,1,0))*OFFSET('Gastos com Pessoal'!$H$6,1,MATCH(5&amp;$B50,'Gastos com Pessoal'!$I$532:$AJ$532&amp;'Gastos com Pessoal'!$I$6:$AJ$6,0),500,1)),0)
+_xlfn.IFNA(SUM((BD$3&gt;='Gastos com Pessoal'!$E$513:$E$522)*(BD$3&lt;='Gastos com Pessoal'!$F$513:$F$522)*(IF('Gastos com Pessoal'!$G$513:$G$522&lt;=BD$3,1,0))*OFFSET('Gastos com Pessoal'!$H$512,1,MATCH(1&amp;$B50,'Gastos com Pessoal'!$I$532:$AJ$532&amp;'Gastos com Pessoal'!$I$512:$AJ$512,0),10,1)),0)
+_xlfn.IFNA(SUM((BD$3&gt;='Gastos com Pessoal'!$E$513:$E$522)*(BD$3&lt;='Gastos com Pessoal'!$F$513:$F$522)*(IF('Gastos com Pessoal'!$M$513:$M$522&lt;=BD$3,1,0))*OFFSET('Gastos com Pessoal'!$H$512,1,MATCH(2&amp;$B50,'Gastos com Pessoal'!$I$532:$AJ$532&amp;'Gastos com Pessoal'!$I$512:$AJ$512,0),10,1)),0)
+_xlfn.IFNA(SUM((BD$3&gt;='Gastos com Pessoal'!$E$513:$E$522)*(BD$3&lt;='Gastos com Pessoal'!$F$513:$F$522)*(IF('Gastos com Pessoal'!$S$513:$S$522&lt;=BD$3,1,0))*OFFSET('Gastos com Pessoal'!$H$512,1,MATCH(3&amp;$B50,'Gastos com Pessoal'!$I$532:$AJ$532&amp;'Gastos com Pessoal'!$I$512:$AJ$512,0),10,1)),0)
+_xlfn.IFNA(SUM((BD$3&gt;='Gastos com Pessoal'!$E$513:$E$522)*(BD$3&lt;='Gastos com Pessoal'!$F$513:$F$522)*(IF('Gastos com Pessoal'!$Y$513:$Y$522&lt;=BD$3,1,0))*OFFSET('Gastos com Pessoal'!$H$512,1,MATCH(4&amp;$B50,'Gastos com Pessoal'!$I$532:$AJ$532&amp;'Gastos com Pessoal'!$I$512:$AJ$512,0),10,1)),0)
+_xlfn.IFNA(SUM((BD$3&gt;='Gastos com Pessoal'!$E$513:$E$522)*(BD$3&lt;='Gastos com Pessoal'!$F$513:$F$522)*(IF('Gastos com Pessoal'!$AE$513:$AE$522&lt;=BD$3,1,0))*OFFSET('Gastos com Pessoal'!$H$512,1,MATCH(5&amp;$B50,'Gastos com Pessoal'!$I$532:$AJ$532&amp;'Gastos com Pessoal'!$I$512:$AJ$512,0),10,1)),0)</f>
        <v>238.87999999999994</v>
      </c>
      <c r="BE50" s="32">
        <f t="array" aca="1" ref="BE50" ca="1">_xlfn.IFNA(SUM((BE$3&gt;='Gastos com Pessoal'!$E$7:$E$506)*(BE$3&lt;='Gastos com Pessoal'!$F$7:$F$506)*OFFSET('Encargos e Benefícios'!$D$5,1,MATCH($B50,'Encargos e Benefícios'!$E$5:$AB$5,0),500,1)),0)
+_xlfn.IFNA(SUM((BE$3&gt;='Gastos com Pessoal'!$E$513:$E$522)*(BE$3&lt;='Gastos com Pessoal'!$F$513:$F$522)*OFFSET('Encargos e Benefícios'!$D$511,1,MATCH($B50,'Encargos e Benefícios'!$E$511:$AB$511,0),10,1)),0)
+_xlfn.IFNA(SUM((BE$3&gt;='Gastos com Pessoal'!$E$7:$E$506)*(BE$3&lt;='Gastos com Pessoal'!$F$7:$F$506)*(IF('Gastos com Pessoal'!$G$7:$G$506&lt;=BE$3,1,0))*OFFSET('Gastos com Pessoal'!$H$6,1,MATCH(1&amp;$B50,'Gastos com Pessoal'!$I$532:$AJ$532&amp;'Gastos com Pessoal'!$I$6:$AJ$6,0),500,1)),0)
+_xlfn.IFNA(SUM((BE$3&gt;='Gastos com Pessoal'!$E$7:$E$506)*(BE$3&lt;='Gastos com Pessoal'!$F$7:$F$506)*(IF('Gastos com Pessoal'!$M$7:$M$506&lt;=BE$3,1,0))*OFFSET('Gastos com Pessoal'!$H$6,1,MATCH(2&amp;$B50,'Gastos com Pessoal'!$I$532:$AJ$532&amp;'Gastos com Pessoal'!$I$6:$AJ$6,0),500,1)),0)
+_xlfn.IFNA(SUM((BE$3&gt;='Gastos com Pessoal'!$E$7:$E$506)*(BE$3&lt;='Gastos com Pessoal'!$F$7:$F$506)*(IF('Gastos com Pessoal'!$S$7:$S$506&lt;=BE$3,1,0))*OFFSET('Gastos com Pessoal'!$H$6,1,MATCH(3&amp;$B50,'Gastos com Pessoal'!$I$532:$AJ$532&amp;'Gastos com Pessoal'!$I$6:$AJ$6,0),500,1)),0)
+_xlfn.IFNA(SUM((BE$3&gt;='Gastos com Pessoal'!$E$7:$E$506)*(BE$3&lt;='Gastos com Pessoal'!$F$7:$F$506)*(IF('Gastos com Pessoal'!$Y$7:$Y$506&lt;=BE$3,1,0))*OFFSET('Gastos com Pessoal'!$H$6,1,MATCH(4&amp;$B50,'Gastos com Pessoal'!$I$532:$AJ$532&amp;'Gastos com Pessoal'!$I$6:$AJ$6,0),500,1)),0)
+_xlfn.IFNA(SUM((BE$3&gt;='Gastos com Pessoal'!$E$7:$E$506)*(BE$3&lt;='Gastos com Pessoal'!$F$7:$F$506)*(IF('Gastos com Pessoal'!$AE$7:$AE$506&lt;=BE$3,1,0))*OFFSET('Gastos com Pessoal'!$H$6,1,MATCH(5&amp;$B50,'Gastos com Pessoal'!$I$532:$AJ$532&amp;'Gastos com Pessoal'!$I$6:$AJ$6,0),500,1)),0)
+_xlfn.IFNA(SUM((BE$3&gt;='Gastos com Pessoal'!$E$513:$E$522)*(BE$3&lt;='Gastos com Pessoal'!$F$513:$F$522)*(IF('Gastos com Pessoal'!$G$513:$G$522&lt;=BE$3,1,0))*OFFSET('Gastos com Pessoal'!$H$512,1,MATCH(1&amp;$B50,'Gastos com Pessoal'!$I$532:$AJ$532&amp;'Gastos com Pessoal'!$I$512:$AJ$512,0),10,1)),0)
+_xlfn.IFNA(SUM((BE$3&gt;='Gastos com Pessoal'!$E$513:$E$522)*(BE$3&lt;='Gastos com Pessoal'!$F$513:$F$522)*(IF('Gastos com Pessoal'!$M$513:$M$522&lt;=BE$3,1,0))*OFFSET('Gastos com Pessoal'!$H$512,1,MATCH(2&amp;$B50,'Gastos com Pessoal'!$I$532:$AJ$532&amp;'Gastos com Pessoal'!$I$512:$AJ$512,0),10,1)),0)
+_xlfn.IFNA(SUM((BE$3&gt;='Gastos com Pessoal'!$E$513:$E$522)*(BE$3&lt;='Gastos com Pessoal'!$F$513:$F$522)*(IF('Gastos com Pessoal'!$S$513:$S$522&lt;=BE$3,1,0))*OFFSET('Gastos com Pessoal'!$H$512,1,MATCH(3&amp;$B50,'Gastos com Pessoal'!$I$532:$AJ$532&amp;'Gastos com Pessoal'!$I$512:$AJ$512,0),10,1)),0)
+_xlfn.IFNA(SUM((BE$3&gt;='Gastos com Pessoal'!$E$513:$E$522)*(BE$3&lt;='Gastos com Pessoal'!$F$513:$F$522)*(IF('Gastos com Pessoal'!$Y$513:$Y$522&lt;=BE$3,1,0))*OFFSET('Gastos com Pessoal'!$H$512,1,MATCH(4&amp;$B50,'Gastos com Pessoal'!$I$532:$AJ$532&amp;'Gastos com Pessoal'!$I$512:$AJ$512,0),10,1)),0)
+_xlfn.IFNA(SUM((BE$3&gt;='Gastos com Pessoal'!$E$513:$E$522)*(BE$3&lt;='Gastos com Pessoal'!$F$513:$F$522)*(IF('Gastos com Pessoal'!$AE$513:$AE$522&lt;=BE$3,1,0))*OFFSET('Gastos com Pessoal'!$H$512,1,MATCH(5&amp;$B50,'Gastos com Pessoal'!$I$532:$AJ$532&amp;'Gastos com Pessoal'!$I$512:$AJ$512,0),10,1)),0)</f>
        <v>238.87999999999994</v>
      </c>
      <c r="BF50" s="32">
        <f t="array" aca="1" ref="BF50" ca="1">_xlfn.IFNA(SUM((BF$3&gt;='Gastos com Pessoal'!$E$7:$E$506)*(BF$3&lt;='Gastos com Pessoal'!$F$7:$F$506)*OFFSET('Encargos e Benefícios'!$D$5,1,MATCH($B50,'Encargos e Benefícios'!$E$5:$AB$5,0),500,1)),0)
+_xlfn.IFNA(SUM((BF$3&gt;='Gastos com Pessoal'!$E$513:$E$522)*(BF$3&lt;='Gastos com Pessoal'!$F$513:$F$522)*OFFSET('Encargos e Benefícios'!$D$511,1,MATCH($B50,'Encargos e Benefícios'!$E$511:$AB$511,0),10,1)),0)
+_xlfn.IFNA(SUM((BF$3&gt;='Gastos com Pessoal'!$E$7:$E$506)*(BF$3&lt;='Gastos com Pessoal'!$F$7:$F$506)*(IF('Gastos com Pessoal'!$G$7:$G$506&lt;=BF$3,1,0))*OFFSET('Gastos com Pessoal'!$H$6,1,MATCH(1&amp;$B50,'Gastos com Pessoal'!$I$532:$AJ$532&amp;'Gastos com Pessoal'!$I$6:$AJ$6,0),500,1)),0)
+_xlfn.IFNA(SUM((BF$3&gt;='Gastos com Pessoal'!$E$7:$E$506)*(BF$3&lt;='Gastos com Pessoal'!$F$7:$F$506)*(IF('Gastos com Pessoal'!$M$7:$M$506&lt;=BF$3,1,0))*OFFSET('Gastos com Pessoal'!$H$6,1,MATCH(2&amp;$B50,'Gastos com Pessoal'!$I$532:$AJ$532&amp;'Gastos com Pessoal'!$I$6:$AJ$6,0),500,1)),0)
+_xlfn.IFNA(SUM((BF$3&gt;='Gastos com Pessoal'!$E$7:$E$506)*(BF$3&lt;='Gastos com Pessoal'!$F$7:$F$506)*(IF('Gastos com Pessoal'!$S$7:$S$506&lt;=BF$3,1,0))*OFFSET('Gastos com Pessoal'!$H$6,1,MATCH(3&amp;$B50,'Gastos com Pessoal'!$I$532:$AJ$532&amp;'Gastos com Pessoal'!$I$6:$AJ$6,0),500,1)),0)
+_xlfn.IFNA(SUM((BF$3&gt;='Gastos com Pessoal'!$E$7:$E$506)*(BF$3&lt;='Gastos com Pessoal'!$F$7:$F$506)*(IF('Gastos com Pessoal'!$Y$7:$Y$506&lt;=BF$3,1,0))*OFFSET('Gastos com Pessoal'!$H$6,1,MATCH(4&amp;$B50,'Gastos com Pessoal'!$I$532:$AJ$532&amp;'Gastos com Pessoal'!$I$6:$AJ$6,0),500,1)),0)
+_xlfn.IFNA(SUM((BF$3&gt;='Gastos com Pessoal'!$E$7:$E$506)*(BF$3&lt;='Gastos com Pessoal'!$F$7:$F$506)*(IF('Gastos com Pessoal'!$AE$7:$AE$506&lt;=BF$3,1,0))*OFFSET('Gastos com Pessoal'!$H$6,1,MATCH(5&amp;$B50,'Gastos com Pessoal'!$I$532:$AJ$532&amp;'Gastos com Pessoal'!$I$6:$AJ$6,0),500,1)),0)
+_xlfn.IFNA(SUM((BF$3&gt;='Gastos com Pessoal'!$E$513:$E$522)*(BF$3&lt;='Gastos com Pessoal'!$F$513:$F$522)*(IF('Gastos com Pessoal'!$G$513:$G$522&lt;=BF$3,1,0))*OFFSET('Gastos com Pessoal'!$H$512,1,MATCH(1&amp;$B50,'Gastos com Pessoal'!$I$532:$AJ$532&amp;'Gastos com Pessoal'!$I$512:$AJ$512,0),10,1)),0)
+_xlfn.IFNA(SUM((BF$3&gt;='Gastos com Pessoal'!$E$513:$E$522)*(BF$3&lt;='Gastos com Pessoal'!$F$513:$F$522)*(IF('Gastos com Pessoal'!$M$513:$M$522&lt;=BF$3,1,0))*OFFSET('Gastos com Pessoal'!$H$512,1,MATCH(2&amp;$B50,'Gastos com Pessoal'!$I$532:$AJ$532&amp;'Gastos com Pessoal'!$I$512:$AJ$512,0),10,1)),0)
+_xlfn.IFNA(SUM((BF$3&gt;='Gastos com Pessoal'!$E$513:$E$522)*(BF$3&lt;='Gastos com Pessoal'!$F$513:$F$522)*(IF('Gastos com Pessoal'!$S$513:$S$522&lt;=BF$3,1,0))*OFFSET('Gastos com Pessoal'!$H$512,1,MATCH(3&amp;$B50,'Gastos com Pessoal'!$I$532:$AJ$532&amp;'Gastos com Pessoal'!$I$512:$AJ$512,0),10,1)),0)
+_xlfn.IFNA(SUM((BF$3&gt;='Gastos com Pessoal'!$E$513:$E$522)*(BF$3&lt;='Gastos com Pessoal'!$F$513:$F$522)*(IF('Gastos com Pessoal'!$Y$513:$Y$522&lt;=BF$3,1,0))*OFFSET('Gastos com Pessoal'!$H$512,1,MATCH(4&amp;$B50,'Gastos com Pessoal'!$I$532:$AJ$532&amp;'Gastos com Pessoal'!$I$512:$AJ$512,0),10,1)),0)
+_xlfn.IFNA(SUM((BF$3&gt;='Gastos com Pessoal'!$E$513:$E$522)*(BF$3&lt;='Gastos com Pessoal'!$F$513:$F$522)*(IF('Gastos com Pessoal'!$AE$513:$AE$522&lt;=BF$3,1,0))*OFFSET('Gastos com Pessoal'!$H$512,1,MATCH(5&amp;$B50,'Gastos com Pessoal'!$I$532:$AJ$532&amp;'Gastos com Pessoal'!$I$512:$AJ$512,0),10,1)),0)</f>
        <v>238.87999999999994</v>
      </c>
      <c r="BG50" s="32">
        <f t="array" aca="1" ref="BG50" ca="1">_xlfn.IFNA(SUM((BG$3&gt;='Gastos com Pessoal'!$E$7:$E$506)*(BG$3&lt;='Gastos com Pessoal'!$F$7:$F$506)*OFFSET('Encargos e Benefícios'!$D$5,1,MATCH($B50,'Encargos e Benefícios'!$E$5:$AB$5,0),500,1)),0)
+_xlfn.IFNA(SUM((BG$3&gt;='Gastos com Pessoal'!$E$513:$E$522)*(BG$3&lt;='Gastos com Pessoal'!$F$513:$F$522)*OFFSET('Encargos e Benefícios'!$D$511,1,MATCH($B50,'Encargos e Benefícios'!$E$511:$AB$511,0),10,1)),0)
+_xlfn.IFNA(SUM((BG$3&gt;='Gastos com Pessoal'!$E$7:$E$506)*(BG$3&lt;='Gastos com Pessoal'!$F$7:$F$506)*(IF('Gastos com Pessoal'!$G$7:$G$506&lt;=BG$3,1,0))*OFFSET('Gastos com Pessoal'!$H$6,1,MATCH(1&amp;$B50,'Gastos com Pessoal'!$I$532:$AJ$532&amp;'Gastos com Pessoal'!$I$6:$AJ$6,0),500,1)),0)
+_xlfn.IFNA(SUM((BG$3&gt;='Gastos com Pessoal'!$E$7:$E$506)*(BG$3&lt;='Gastos com Pessoal'!$F$7:$F$506)*(IF('Gastos com Pessoal'!$M$7:$M$506&lt;=BG$3,1,0))*OFFSET('Gastos com Pessoal'!$H$6,1,MATCH(2&amp;$B50,'Gastos com Pessoal'!$I$532:$AJ$532&amp;'Gastos com Pessoal'!$I$6:$AJ$6,0),500,1)),0)
+_xlfn.IFNA(SUM((BG$3&gt;='Gastos com Pessoal'!$E$7:$E$506)*(BG$3&lt;='Gastos com Pessoal'!$F$7:$F$506)*(IF('Gastos com Pessoal'!$S$7:$S$506&lt;=BG$3,1,0))*OFFSET('Gastos com Pessoal'!$H$6,1,MATCH(3&amp;$B50,'Gastos com Pessoal'!$I$532:$AJ$532&amp;'Gastos com Pessoal'!$I$6:$AJ$6,0),500,1)),0)
+_xlfn.IFNA(SUM((BG$3&gt;='Gastos com Pessoal'!$E$7:$E$506)*(BG$3&lt;='Gastos com Pessoal'!$F$7:$F$506)*(IF('Gastos com Pessoal'!$Y$7:$Y$506&lt;=BG$3,1,0))*OFFSET('Gastos com Pessoal'!$H$6,1,MATCH(4&amp;$B50,'Gastos com Pessoal'!$I$532:$AJ$532&amp;'Gastos com Pessoal'!$I$6:$AJ$6,0),500,1)),0)
+_xlfn.IFNA(SUM((BG$3&gt;='Gastos com Pessoal'!$E$7:$E$506)*(BG$3&lt;='Gastos com Pessoal'!$F$7:$F$506)*(IF('Gastos com Pessoal'!$AE$7:$AE$506&lt;=BG$3,1,0))*OFFSET('Gastos com Pessoal'!$H$6,1,MATCH(5&amp;$B50,'Gastos com Pessoal'!$I$532:$AJ$532&amp;'Gastos com Pessoal'!$I$6:$AJ$6,0),500,1)),0)
+_xlfn.IFNA(SUM((BG$3&gt;='Gastos com Pessoal'!$E$513:$E$522)*(BG$3&lt;='Gastos com Pessoal'!$F$513:$F$522)*(IF('Gastos com Pessoal'!$G$513:$G$522&lt;=BG$3,1,0))*OFFSET('Gastos com Pessoal'!$H$512,1,MATCH(1&amp;$B50,'Gastos com Pessoal'!$I$532:$AJ$532&amp;'Gastos com Pessoal'!$I$512:$AJ$512,0),10,1)),0)
+_xlfn.IFNA(SUM((BG$3&gt;='Gastos com Pessoal'!$E$513:$E$522)*(BG$3&lt;='Gastos com Pessoal'!$F$513:$F$522)*(IF('Gastos com Pessoal'!$M$513:$M$522&lt;=BG$3,1,0))*OFFSET('Gastos com Pessoal'!$H$512,1,MATCH(2&amp;$B50,'Gastos com Pessoal'!$I$532:$AJ$532&amp;'Gastos com Pessoal'!$I$512:$AJ$512,0),10,1)),0)
+_xlfn.IFNA(SUM((BG$3&gt;='Gastos com Pessoal'!$E$513:$E$522)*(BG$3&lt;='Gastos com Pessoal'!$F$513:$F$522)*(IF('Gastos com Pessoal'!$S$513:$S$522&lt;=BG$3,1,0))*OFFSET('Gastos com Pessoal'!$H$512,1,MATCH(3&amp;$B50,'Gastos com Pessoal'!$I$532:$AJ$532&amp;'Gastos com Pessoal'!$I$512:$AJ$512,0),10,1)),0)
+_xlfn.IFNA(SUM((BG$3&gt;='Gastos com Pessoal'!$E$513:$E$522)*(BG$3&lt;='Gastos com Pessoal'!$F$513:$F$522)*(IF('Gastos com Pessoal'!$Y$513:$Y$522&lt;=BG$3,1,0))*OFFSET('Gastos com Pessoal'!$H$512,1,MATCH(4&amp;$B50,'Gastos com Pessoal'!$I$532:$AJ$532&amp;'Gastos com Pessoal'!$I$512:$AJ$512,0),10,1)),0)
+_xlfn.IFNA(SUM((BG$3&gt;='Gastos com Pessoal'!$E$513:$E$522)*(BG$3&lt;='Gastos com Pessoal'!$F$513:$F$522)*(IF('Gastos com Pessoal'!$AE$513:$AE$522&lt;=BG$3,1,0))*OFFSET('Gastos com Pessoal'!$H$512,1,MATCH(5&amp;$B50,'Gastos com Pessoal'!$I$532:$AJ$532&amp;'Gastos com Pessoal'!$I$512:$AJ$512,0),10,1)),0)</f>
        <v>238.87999999999994</v>
      </c>
      <c r="BH50" s="32">
        <f t="array" aca="1" ref="BH50" ca="1">_xlfn.IFNA(SUM((BH$3&gt;='Gastos com Pessoal'!$E$7:$E$506)*(BH$3&lt;='Gastos com Pessoal'!$F$7:$F$506)*OFFSET('Encargos e Benefícios'!$D$5,1,MATCH($B50,'Encargos e Benefícios'!$E$5:$AB$5,0),500,1)),0)
+_xlfn.IFNA(SUM((BH$3&gt;='Gastos com Pessoal'!$E$513:$E$522)*(BH$3&lt;='Gastos com Pessoal'!$F$513:$F$522)*OFFSET('Encargos e Benefícios'!$D$511,1,MATCH($B50,'Encargos e Benefícios'!$E$511:$AB$511,0),10,1)),0)
+_xlfn.IFNA(SUM((BH$3&gt;='Gastos com Pessoal'!$E$7:$E$506)*(BH$3&lt;='Gastos com Pessoal'!$F$7:$F$506)*(IF('Gastos com Pessoal'!$G$7:$G$506&lt;=BH$3,1,0))*OFFSET('Gastos com Pessoal'!$H$6,1,MATCH(1&amp;$B50,'Gastos com Pessoal'!$I$532:$AJ$532&amp;'Gastos com Pessoal'!$I$6:$AJ$6,0),500,1)),0)
+_xlfn.IFNA(SUM((BH$3&gt;='Gastos com Pessoal'!$E$7:$E$506)*(BH$3&lt;='Gastos com Pessoal'!$F$7:$F$506)*(IF('Gastos com Pessoal'!$M$7:$M$506&lt;=BH$3,1,0))*OFFSET('Gastos com Pessoal'!$H$6,1,MATCH(2&amp;$B50,'Gastos com Pessoal'!$I$532:$AJ$532&amp;'Gastos com Pessoal'!$I$6:$AJ$6,0),500,1)),0)
+_xlfn.IFNA(SUM((BH$3&gt;='Gastos com Pessoal'!$E$7:$E$506)*(BH$3&lt;='Gastos com Pessoal'!$F$7:$F$506)*(IF('Gastos com Pessoal'!$S$7:$S$506&lt;=BH$3,1,0))*OFFSET('Gastos com Pessoal'!$H$6,1,MATCH(3&amp;$B50,'Gastos com Pessoal'!$I$532:$AJ$532&amp;'Gastos com Pessoal'!$I$6:$AJ$6,0),500,1)),0)
+_xlfn.IFNA(SUM((BH$3&gt;='Gastos com Pessoal'!$E$7:$E$506)*(BH$3&lt;='Gastos com Pessoal'!$F$7:$F$506)*(IF('Gastos com Pessoal'!$Y$7:$Y$506&lt;=BH$3,1,0))*OFFSET('Gastos com Pessoal'!$H$6,1,MATCH(4&amp;$B50,'Gastos com Pessoal'!$I$532:$AJ$532&amp;'Gastos com Pessoal'!$I$6:$AJ$6,0),500,1)),0)
+_xlfn.IFNA(SUM((BH$3&gt;='Gastos com Pessoal'!$E$7:$E$506)*(BH$3&lt;='Gastos com Pessoal'!$F$7:$F$506)*(IF('Gastos com Pessoal'!$AE$7:$AE$506&lt;=BH$3,1,0))*OFFSET('Gastos com Pessoal'!$H$6,1,MATCH(5&amp;$B50,'Gastos com Pessoal'!$I$532:$AJ$532&amp;'Gastos com Pessoal'!$I$6:$AJ$6,0),500,1)),0)
+_xlfn.IFNA(SUM((BH$3&gt;='Gastos com Pessoal'!$E$513:$E$522)*(BH$3&lt;='Gastos com Pessoal'!$F$513:$F$522)*(IF('Gastos com Pessoal'!$G$513:$G$522&lt;=BH$3,1,0))*OFFSET('Gastos com Pessoal'!$H$512,1,MATCH(1&amp;$B50,'Gastos com Pessoal'!$I$532:$AJ$532&amp;'Gastos com Pessoal'!$I$512:$AJ$512,0),10,1)),0)
+_xlfn.IFNA(SUM((BH$3&gt;='Gastos com Pessoal'!$E$513:$E$522)*(BH$3&lt;='Gastos com Pessoal'!$F$513:$F$522)*(IF('Gastos com Pessoal'!$M$513:$M$522&lt;=BH$3,1,0))*OFFSET('Gastos com Pessoal'!$H$512,1,MATCH(2&amp;$B50,'Gastos com Pessoal'!$I$532:$AJ$532&amp;'Gastos com Pessoal'!$I$512:$AJ$512,0),10,1)),0)
+_xlfn.IFNA(SUM((BH$3&gt;='Gastos com Pessoal'!$E$513:$E$522)*(BH$3&lt;='Gastos com Pessoal'!$F$513:$F$522)*(IF('Gastos com Pessoal'!$S$513:$S$522&lt;=BH$3,1,0))*OFFSET('Gastos com Pessoal'!$H$512,1,MATCH(3&amp;$B50,'Gastos com Pessoal'!$I$532:$AJ$532&amp;'Gastos com Pessoal'!$I$512:$AJ$512,0),10,1)),0)
+_xlfn.IFNA(SUM((BH$3&gt;='Gastos com Pessoal'!$E$513:$E$522)*(BH$3&lt;='Gastos com Pessoal'!$F$513:$F$522)*(IF('Gastos com Pessoal'!$Y$513:$Y$522&lt;=BH$3,1,0))*OFFSET('Gastos com Pessoal'!$H$512,1,MATCH(4&amp;$B50,'Gastos com Pessoal'!$I$532:$AJ$532&amp;'Gastos com Pessoal'!$I$512:$AJ$512,0),10,1)),0)
+_xlfn.IFNA(SUM((BH$3&gt;='Gastos com Pessoal'!$E$513:$E$522)*(BH$3&lt;='Gastos com Pessoal'!$F$513:$F$522)*(IF('Gastos com Pessoal'!$AE$513:$AE$522&lt;=BH$3,1,0))*OFFSET('Gastos com Pessoal'!$H$512,1,MATCH(5&amp;$B50,'Gastos com Pessoal'!$I$532:$AJ$532&amp;'Gastos com Pessoal'!$I$512:$AJ$512,0),10,1)),0)</f>
        <v>238.87999999999994</v>
      </c>
      <c r="BI50" s="32">
        <f t="array" aca="1" ref="BI50" ca="1">_xlfn.IFNA(SUM((BI$3&gt;='Gastos com Pessoal'!$E$7:$E$506)*(BI$3&lt;='Gastos com Pessoal'!$F$7:$F$506)*OFFSET('Encargos e Benefícios'!$D$5,1,MATCH($B50,'Encargos e Benefícios'!$E$5:$AB$5,0),500,1)),0)
+_xlfn.IFNA(SUM((BI$3&gt;='Gastos com Pessoal'!$E$513:$E$522)*(BI$3&lt;='Gastos com Pessoal'!$F$513:$F$522)*OFFSET('Encargos e Benefícios'!$D$511,1,MATCH($B50,'Encargos e Benefícios'!$E$511:$AB$511,0),10,1)),0)
+_xlfn.IFNA(SUM((BI$3&gt;='Gastos com Pessoal'!$E$7:$E$506)*(BI$3&lt;='Gastos com Pessoal'!$F$7:$F$506)*(IF('Gastos com Pessoal'!$G$7:$G$506&lt;=BI$3,1,0))*OFFSET('Gastos com Pessoal'!$H$6,1,MATCH(1&amp;$B50,'Gastos com Pessoal'!$I$532:$AJ$532&amp;'Gastos com Pessoal'!$I$6:$AJ$6,0),500,1)),0)
+_xlfn.IFNA(SUM((BI$3&gt;='Gastos com Pessoal'!$E$7:$E$506)*(BI$3&lt;='Gastos com Pessoal'!$F$7:$F$506)*(IF('Gastos com Pessoal'!$M$7:$M$506&lt;=BI$3,1,0))*OFFSET('Gastos com Pessoal'!$H$6,1,MATCH(2&amp;$B50,'Gastos com Pessoal'!$I$532:$AJ$532&amp;'Gastos com Pessoal'!$I$6:$AJ$6,0),500,1)),0)
+_xlfn.IFNA(SUM((BI$3&gt;='Gastos com Pessoal'!$E$7:$E$506)*(BI$3&lt;='Gastos com Pessoal'!$F$7:$F$506)*(IF('Gastos com Pessoal'!$S$7:$S$506&lt;=BI$3,1,0))*OFFSET('Gastos com Pessoal'!$H$6,1,MATCH(3&amp;$B50,'Gastos com Pessoal'!$I$532:$AJ$532&amp;'Gastos com Pessoal'!$I$6:$AJ$6,0),500,1)),0)
+_xlfn.IFNA(SUM((BI$3&gt;='Gastos com Pessoal'!$E$7:$E$506)*(BI$3&lt;='Gastos com Pessoal'!$F$7:$F$506)*(IF('Gastos com Pessoal'!$Y$7:$Y$506&lt;=BI$3,1,0))*OFFSET('Gastos com Pessoal'!$H$6,1,MATCH(4&amp;$B50,'Gastos com Pessoal'!$I$532:$AJ$532&amp;'Gastos com Pessoal'!$I$6:$AJ$6,0),500,1)),0)
+_xlfn.IFNA(SUM((BI$3&gt;='Gastos com Pessoal'!$E$7:$E$506)*(BI$3&lt;='Gastos com Pessoal'!$F$7:$F$506)*(IF('Gastos com Pessoal'!$AE$7:$AE$506&lt;=BI$3,1,0))*OFFSET('Gastos com Pessoal'!$H$6,1,MATCH(5&amp;$B50,'Gastos com Pessoal'!$I$532:$AJ$532&amp;'Gastos com Pessoal'!$I$6:$AJ$6,0),500,1)),0)
+_xlfn.IFNA(SUM((BI$3&gt;='Gastos com Pessoal'!$E$513:$E$522)*(BI$3&lt;='Gastos com Pessoal'!$F$513:$F$522)*(IF('Gastos com Pessoal'!$G$513:$G$522&lt;=BI$3,1,0))*OFFSET('Gastos com Pessoal'!$H$512,1,MATCH(1&amp;$B50,'Gastos com Pessoal'!$I$532:$AJ$532&amp;'Gastos com Pessoal'!$I$512:$AJ$512,0),10,1)),0)
+_xlfn.IFNA(SUM((BI$3&gt;='Gastos com Pessoal'!$E$513:$E$522)*(BI$3&lt;='Gastos com Pessoal'!$F$513:$F$522)*(IF('Gastos com Pessoal'!$M$513:$M$522&lt;=BI$3,1,0))*OFFSET('Gastos com Pessoal'!$H$512,1,MATCH(2&amp;$B50,'Gastos com Pessoal'!$I$532:$AJ$532&amp;'Gastos com Pessoal'!$I$512:$AJ$512,0),10,1)),0)
+_xlfn.IFNA(SUM((BI$3&gt;='Gastos com Pessoal'!$E$513:$E$522)*(BI$3&lt;='Gastos com Pessoal'!$F$513:$F$522)*(IF('Gastos com Pessoal'!$S$513:$S$522&lt;=BI$3,1,0))*OFFSET('Gastos com Pessoal'!$H$512,1,MATCH(3&amp;$B50,'Gastos com Pessoal'!$I$532:$AJ$532&amp;'Gastos com Pessoal'!$I$512:$AJ$512,0),10,1)),0)
+_xlfn.IFNA(SUM((BI$3&gt;='Gastos com Pessoal'!$E$513:$E$522)*(BI$3&lt;='Gastos com Pessoal'!$F$513:$F$522)*(IF('Gastos com Pessoal'!$Y$513:$Y$522&lt;=BI$3,1,0))*OFFSET('Gastos com Pessoal'!$H$512,1,MATCH(4&amp;$B50,'Gastos com Pessoal'!$I$532:$AJ$532&amp;'Gastos com Pessoal'!$I$512:$AJ$512,0),10,1)),0)
+_xlfn.IFNA(SUM((BI$3&gt;='Gastos com Pessoal'!$E$513:$E$522)*(BI$3&lt;='Gastos com Pessoal'!$F$513:$F$522)*(IF('Gastos com Pessoal'!$AE$513:$AE$522&lt;=BI$3,1,0))*OFFSET('Gastos com Pessoal'!$H$512,1,MATCH(5&amp;$B50,'Gastos com Pessoal'!$I$532:$AJ$532&amp;'Gastos com Pessoal'!$I$512:$AJ$512,0),10,1)),0)</f>
        <v>238.87999999999994</v>
      </c>
      <c r="BJ50" s="32">
        <f t="array" aca="1" ref="BJ50" ca="1">_xlfn.IFNA(SUM((BJ$3&gt;='Gastos com Pessoal'!$E$7:$E$506)*(BJ$3&lt;='Gastos com Pessoal'!$F$7:$F$506)*OFFSET('Encargos e Benefícios'!$D$5,1,MATCH($B50,'Encargos e Benefícios'!$E$5:$AB$5,0),500,1)),0)
+_xlfn.IFNA(SUM((BJ$3&gt;='Gastos com Pessoal'!$E$513:$E$522)*(BJ$3&lt;='Gastos com Pessoal'!$F$513:$F$522)*OFFSET('Encargos e Benefícios'!$D$511,1,MATCH($B50,'Encargos e Benefícios'!$E$511:$AB$511,0),10,1)),0)
+_xlfn.IFNA(SUM((BJ$3&gt;='Gastos com Pessoal'!$E$7:$E$506)*(BJ$3&lt;='Gastos com Pessoal'!$F$7:$F$506)*(IF('Gastos com Pessoal'!$G$7:$G$506&lt;=BJ$3,1,0))*OFFSET('Gastos com Pessoal'!$H$6,1,MATCH(1&amp;$B50,'Gastos com Pessoal'!$I$532:$AJ$532&amp;'Gastos com Pessoal'!$I$6:$AJ$6,0),500,1)),0)
+_xlfn.IFNA(SUM((BJ$3&gt;='Gastos com Pessoal'!$E$7:$E$506)*(BJ$3&lt;='Gastos com Pessoal'!$F$7:$F$506)*(IF('Gastos com Pessoal'!$M$7:$M$506&lt;=BJ$3,1,0))*OFFSET('Gastos com Pessoal'!$H$6,1,MATCH(2&amp;$B50,'Gastos com Pessoal'!$I$532:$AJ$532&amp;'Gastos com Pessoal'!$I$6:$AJ$6,0),500,1)),0)
+_xlfn.IFNA(SUM((BJ$3&gt;='Gastos com Pessoal'!$E$7:$E$506)*(BJ$3&lt;='Gastos com Pessoal'!$F$7:$F$506)*(IF('Gastos com Pessoal'!$S$7:$S$506&lt;=BJ$3,1,0))*OFFSET('Gastos com Pessoal'!$H$6,1,MATCH(3&amp;$B50,'Gastos com Pessoal'!$I$532:$AJ$532&amp;'Gastos com Pessoal'!$I$6:$AJ$6,0),500,1)),0)
+_xlfn.IFNA(SUM((BJ$3&gt;='Gastos com Pessoal'!$E$7:$E$506)*(BJ$3&lt;='Gastos com Pessoal'!$F$7:$F$506)*(IF('Gastos com Pessoal'!$Y$7:$Y$506&lt;=BJ$3,1,0))*OFFSET('Gastos com Pessoal'!$H$6,1,MATCH(4&amp;$B50,'Gastos com Pessoal'!$I$532:$AJ$532&amp;'Gastos com Pessoal'!$I$6:$AJ$6,0),500,1)),0)
+_xlfn.IFNA(SUM((BJ$3&gt;='Gastos com Pessoal'!$E$7:$E$506)*(BJ$3&lt;='Gastos com Pessoal'!$F$7:$F$506)*(IF('Gastos com Pessoal'!$AE$7:$AE$506&lt;=BJ$3,1,0))*OFFSET('Gastos com Pessoal'!$H$6,1,MATCH(5&amp;$B50,'Gastos com Pessoal'!$I$532:$AJ$532&amp;'Gastos com Pessoal'!$I$6:$AJ$6,0),500,1)),0)
+_xlfn.IFNA(SUM((BJ$3&gt;='Gastos com Pessoal'!$E$513:$E$522)*(BJ$3&lt;='Gastos com Pessoal'!$F$513:$F$522)*(IF('Gastos com Pessoal'!$G$513:$G$522&lt;=BJ$3,1,0))*OFFSET('Gastos com Pessoal'!$H$512,1,MATCH(1&amp;$B50,'Gastos com Pessoal'!$I$532:$AJ$532&amp;'Gastos com Pessoal'!$I$512:$AJ$512,0),10,1)),0)
+_xlfn.IFNA(SUM((BJ$3&gt;='Gastos com Pessoal'!$E$513:$E$522)*(BJ$3&lt;='Gastos com Pessoal'!$F$513:$F$522)*(IF('Gastos com Pessoal'!$M$513:$M$522&lt;=BJ$3,1,0))*OFFSET('Gastos com Pessoal'!$H$512,1,MATCH(2&amp;$B50,'Gastos com Pessoal'!$I$532:$AJ$532&amp;'Gastos com Pessoal'!$I$512:$AJ$512,0),10,1)),0)
+_xlfn.IFNA(SUM((BJ$3&gt;='Gastos com Pessoal'!$E$513:$E$522)*(BJ$3&lt;='Gastos com Pessoal'!$F$513:$F$522)*(IF('Gastos com Pessoal'!$S$513:$S$522&lt;=BJ$3,1,0))*OFFSET('Gastos com Pessoal'!$H$512,1,MATCH(3&amp;$B50,'Gastos com Pessoal'!$I$532:$AJ$532&amp;'Gastos com Pessoal'!$I$512:$AJ$512,0),10,1)),0)
+_xlfn.IFNA(SUM((BJ$3&gt;='Gastos com Pessoal'!$E$513:$E$522)*(BJ$3&lt;='Gastos com Pessoal'!$F$513:$F$522)*(IF('Gastos com Pessoal'!$Y$513:$Y$522&lt;=BJ$3,1,0))*OFFSET('Gastos com Pessoal'!$H$512,1,MATCH(4&amp;$B50,'Gastos com Pessoal'!$I$532:$AJ$532&amp;'Gastos com Pessoal'!$I$512:$AJ$512,0),10,1)),0)
+_xlfn.IFNA(SUM((BJ$3&gt;='Gastos com Pessoal'!$E$513:$E$522)*(BJ$3&lt;='Gastos com Pessoal'!$F$513:$F$522)*(IF('Gastos com Pessoal'!$AE$513:$AE$522&lt;=BJ$3,1,0))*OFFSET('Gastos com Pessoal'!$H$512,1,MATCH(5&amp;$B50,'Gastos com Pessoal'!$I$532:$AJ$532&amp;'Gastos com Pessoal'!$I$512:$AJ$512,0),10,1)),0)</f>
        <v>242.47999999999993</v>
      </c>
      <c r="BK50" s="72">
        <f t="shared" ca="1" si="20"/>
        <v>13788.56</v>
      </c>
      <c r="BL50" s="77">
        <f t="shared" ca="1" si="21"/>
        <v>1.9913810302186615E-4</v>
      </c>
    </row>
    <row r="51" spans="1:64" s="50" customFormat="1" ht="23.25" customHeight="1" x14ac:dyDescent="0.2">
      <c r="A51" s="18" t="s">
        <v>167</v>
      </c>
      <c r="B51" s="12" t="s">
        <v>168</v>
      </c>
      <c r="C51" s="32">
        <f t="array" aca="1" ref="C51" ca="1">_xlfn.IFNA(SUM((C$3&gt;='Gastos com Pessoal'!$E$7:$E$506)*(C$3&lt;='Gastos com Pessoal'!$F$7:$F$506)*OFFSET('Encargos e Benefícios'!$D$5,1,MATCH($B51,'Encargos e Benefícios'!$E$5:$AB$5,0),500,1)),0)
+_xlfn.IFNA(SUM((C$3&gt;='Gastos com Pessoal'!$E$513:$E$522)*(C$3&lt;='Gastos com Pessoal'!$F$513:$F$522)*OFFSET('Encargos e Benefícios'!$D$511,1,MATCH($B51,'Encargos e Benefícios'!$E$511:$AB$511,0),10,1)),0)
+_xlfn.IFNA(SUM((C$3&gt;='Gastos com Pessoal'!$E$7:$E$506)*(C$3&lt;='Gastos com Pessoal'!$F$7:$F$506)*(IF('Gastos com Pessoal'!$G$7:$G$506&lt;=C$3,1,0))*OFFSET('Gastos com Pessoal'!$H$6,1,MATCH(1&amp;$B51,'Gastos com Pessoal'!$I$532:$AJ$532&amp;'Gastos com Pessoal'!$I$6:$AJ$6,0),500,1)),0)
+_xlfn.IFNA(SUM((C$3&gt;='Gastos com Pessoal'!$E$7:$E$506)*(C$3&lt;='Gastos com Pessoal'!$F$7:$F$506)*(IF('Gastos com Pessoal'!$M$7:$M$506&lt;=C$3,1,0))*OFFSET('Gastos com Pessoal'!$H$6,1,MATCH(2&amp;$B51,'Gastos com Pessoal'!$I$532:$AJ$532&amp;'Gastos com Pessoal'!$I$6:$AJ$6,0),500,1)),0)
+_xlfn.IFNA(SUM((C$3&gt;='Gastos com Pessoal'!$E$7:$E$506)*(C$3&lt;='Gastos com Pessoal'!$F$7:$F$506)*(IF('Gastos com Pessoal'!$S$7:$S$506&lt;=C$3,1,0))*OFFSET('Gastos com Pessoal'!$H$6,1,MATCH(3&amp;$B51,'Gastos com Pessoal'!$I$532:$AJ$532&amp;'Gastos com Pessoal'!$I$6:$AJ$6,0),500,1)),0)
+_xlfn.IFNA(SUM((C$3&gt;='Gastos com Pessoal'!$E$7:$E$506)*(C$3&lt;='Gastos com Pessoal'!$F$7:$F$506)*(IF('Gastos com Pessoal'!$Y$7:$Y$506&lt;=C$3,1,0))*OFFSET('Gastos com Pessoal'!$H$6,1,MATCH(4&amp;$B51,'Gastos com Pessoal'!$I$532:$AJ$532&amp;'Gastos com Pessoal'!$I$6:$AJ$6,0),500,1)),0)
+_xlfn.IFNA(SUM((C$3&gt;='Gastos com Pessoal'!$E$7:$E$506)*(C$3&lt;='Gastos com Pessoal'!$F$7:$F$506)*(IF('Gastos com Pessoal'!$AE$7:$AE$506&lt;=C$3,1,0))*OFFSET('Gastos com Pessoal'!$H$6,1,MATCH(5&amp;$B51,'Gastos com Pessoal'!$I$532:$AJ$532&amp;'Gastos com Pessoal'!$I$6:$AJ$6,0),500,1)),0)
+_xlfn.IFNA(SUM((C$3&gt;='Gastos com Pessoal'!$E$513:$E$522)*(C$3&lt;='Gastos com Pessoal'!$F$513:$F$522)*(IF('Gastos com Pessoal'!$G$513:$G$522&lt;=C$3,1,0))*OFFSET('Gastos com Pessoal'!$H$512,1,MATCH(1&amp;$B51,'Gastos com Pessoal'!$I$532:$AJ$532&amp;'Gastos com Pessoal'!$I$512:$AJ$512,0),10,1)),0)
+_xlfn.IFNA(SUM((C$3&gt;='Gastos com Pessoal'!$E$513:$E$522)*(C$3&lt;='Gastos com Pessoal'!$F$513:$F$522)*(IF('Gastos com Pessoal'!$M$513:$M$522&lt;=C$3,1,0))*OFFSET('Gastos com Pessoal'!$H$512,1,MATCH(2&amp;$B51,'Gastos com Pessoal'!$I$532:$AJ$532&amp;'Gastos com Pessoal'!$I$512:$AJ$512,0),10,1)),0)
+_xlfn.IFNA(SUM((C$3&gt;='Gastos com Pessoal'!$E$513:$E$522)*(C$3&lt;='Gastos com Pessoal'!$F$513:$F$522)*(IF('Gastos com Pessoal'!$S$513:$S$522&lt;=C$3,1,0))*OFFSET('Gastos com Pessoal'!$H$512,1,MATCH(3&amp;$B51,'Gastos com Pessoal'!$I$532:$AJ$532&amp;'Gastos com Pessoal'!$I$512:$AJ$512,0),10,1)),0)
+_xlfn.IFNA(SUM((C$3&gt;='Gastos com Pessoal'!$E$513:$E$522)*(C$3&lt;='Gastos com Pessoal'!$F$513:$F$522)*(IF('Gastos com Pessoal'!$Y$513:$Y$522&lt;=C$3,1,0))*OFFSET('Gastos com Pessoal'!$H$512,1,MATCH(4&amp;$B51,'Gastos com Pessoal'!$I$532:$AJ$532&amp;'Gastos com Pessoal'!$I$512:$AJ$512,0),10,1)),0)
+_xlfn.IFNA(SUM((C$3&gt;='Gastos com Pessoal'!$E$513:$E$522)*(C$3&lt;='Gastos com Pessoal'!$F$513:$F$522)*(IF('Gastos com Pessoal'!$AE$513:$AE$522&lt;=C$3,1,0))*OFFSET('Gastos com Pessoal'!$H$512,1,MATCH(5&amp;$B51,'Gastos com Pessoal'!$I$532:$AJ$532&amp;'Gastos com Pessoal'!$I$512:$AJ$512,0),10,1)),0)</f>
        <v>347.59000000000003</v>
      </c>
      <c r="D51" s="32">
        <f t="array" aca="1" ref="D51" ca="1">_xlfn.IFNA(SUM((D$3&gt;='Gastos com Pessoal'!$E$7:$E$506)*(D$3&lt;='Gastos com Pessoal'!$F$7:$F$506)*OFFSET('Encargos e Benefícios'!$D$5,1,MATCH($B51,'Encargos e Benefícios'!$E$5:$AB$5,0),500,1)),0)
+_xlfn.IFNA(SUM((D$3&gt;='Gastos com Pessoal'!$E$513:$E$522)*(D$3&lt;='Gastos com Pessoal'!$F$513:$F$522)*OFFSET('Encargos e Benefícios'!$D$511,1,MATCH($B51,'Encargos e Benefícios'!$E$511:$AB$511,0),10,1)),0)
+_xlfn.IFNA(SUM((D$3&gt;='Gastos com Pessoal'!$E$7:$E$506)*(D$3&lt;='Gastos com Pessoal'!$F$7:$F$506)*(IF('Gastos com Pessoal'!$G$7:$G$506&lt;=D$3,1,0))*OFFSET('Gastos com Pessoal'!$H$6,1,MATCH(1&amp;$B51,'Gastos com Pessoal'!$I$532:$AJ$532&amp;'Gastos com Pessoal'!$I$6:$AJ$6,0),500,1)),0)
+_xlfn.IFNA(SUM((D$3&gt;='Gastos com Pessoal'!$E$7:$E$506)*(D$3&lt;='Gastos com Pessoal'!$F$7:$F$506)*(IF('Gastos com Pessoal'!$M$7:$M$506&lt;=D$3,1,0))*OFFSET('Gastos com Pessoal'!$H$6,1,MATCH(2&amp;$B51,'Gastos com Pessoal'!$I$532:$AJ$532&amp;'Gastos com Pessoal'!$I$6:$AJ$6,0),500,1)),0)
+_xlfn.IFNA(SUM((D$3&gt;='Gastos com Pessoal'!$E$7:$E$506)*(D$3&lt;='Gastos com Pessoal'!$F$7:$F$506)*(IF('Gastos com Pessoal'!$S$7:$S$506&lt;=D$3,1,0))*OFFSET('Gastos com Pessoal'!$H$6,1,MATCH(3&amp;$B51,'Gastos com Pessoal'!$I$532:$AJ$532&amp;'Gastos com Pessoal'!$I$6:$AJ$6,0),500,1)),0)
+_xlfn.IFNA(SUM((D$3&gt;='Gastos com Pessoal'!$E$7:$E$506)*(D$3&lt;='Gastos com Pessoal'!$F$7:$F$506)*(IF('Gastos com Pessoal'!$Y$7:$Y$506&lt;=D$3,1,0))*OFFSET('Gastos com Pessoal'!$H$6,1,MATCH(4&amp;$B51,'Gastos com Pessoal'!$I$532:$AJ$532&amp;'Gastos com Pessoal'!$I$6:$AJ$6,0),500,1)),0)
+_xlfn.IFNA(SUM((D$3&gt;='Gastos com Pessoal'!$E$7:$E$506)*(D$3&lt;='Gastos com Pessoal'!$F$7:$F$506)*(IF('Gastos com Pessoal'!$AE$7:$AE$506&lt;=D$3,1,0))*OFFSET('Gastos com Pessoal'!$H$6,1,MATCH(5&amp;$B51,'Gastos com Pessoal'!$I$532:$AJ$532&amp;'Gastos com Pessoal'!$I$6:$AJ$6,0),500,1)),0)
+_xlfn.IFNA(SUM((D$3&gt;='Gastos com Pessoal'!$E$513:$E$522)*(D$3&lt;='Gastos com Pessoal'!$F$513:$F$522)*(IF('Gastos com Pessoal'!$G$513:$G$522&lt;=D$3,1,0))*OFFSET('Gastos com Pessoal'!$H$512,1,MATCH(1&amp;$B51,'Gastos com Pessoal'!$I$532:$AJ$532&amp;'Gastos com Pessoal'!$I$512:$AJ$512,0),10,1)),0)
+_xlfn.IFNA(SUM((D$3&gt;='Gastos com Pessoal'!$E$513:$E$522)*(D$3&lt;='Gastos com Pessoal'!$F$513:$F$522)*(IF('Gastos com Pessoal'!$M$513:$M$522&lt;=D$3,1,0))*OFFSET('Gastos com Pessoal'!$H$512,1,MATCH(2&amp;$B51,'Gastos com Pessoal'!$I$532:$AJ$532&amp;'Gastos com Pessoal'!$I$512:$AJ$512,0),10,1)),0)
+_xlfn.IFNA(SUM((D$3&gt;='Gastos com Pessoal'!$E$513:$E$522)*(D$3&lt;='Gastos com Pessoal'!$F$513:$F$522)*(IF('Gastos com Pessoal'!$S$513:$S$522&lt;=D$3,1,0))*OFFSET('Gastos com Pessoal'!$H$512,1,MATCH(3&amp;$B51,'Gastos com Pessoal'!$I$532:$AJ$532&amp;'Gastos com Pessoal'!$I$512:$AJ$512,0),10,1)),0)
+_xlfn.IFNA(SUM((D$3&gt;='Gastos com Pessoal'!$E$513:$E$522)*(D$3&lt;='Gastos com Pessoal'!$F$513:$F$522)*(IF('Gastos com Pessoal'!$Y$513:$Y$522&lt;=D$3,1,0))*OFFSET('Gastos com Pessoal'!$H$512,1,MATCH(4&amp;$B51,'Gastos com Pessoal'!$I$532:$AJ$532&amp;'Gastos com Pessoal'!$I$512:$AJ$512,0),10,1)),0)
+_xlfn.IFNA(SUM((D$3&gt;='Gastos com Pessoal'!$E$513:$E$522)*(D$3&lt;='Gastos com Pessoal'!$F$513:$F$522)*(IF('Gastos com Pessoal'!$AE$513:$AE$522&lt;=D$3,1,0))*OFFSET('Gastos com Pessoal'!$H$512,1,MATCH(5&amp;$B51,'Gastos com Pessoal'!$I$532:$AJ$532&amp;'Gastos com Pessoal'!$I$512:$AJ$512,0),10,1)),0)</f>
        <v>712.06999999999982</v>
      </c>
      <c r="E51" s="32">
        <f t="array" aca="1" ref="E51" ca="1">_xlfn.IFNA(SUM((E$3&gt;='Gastos com Pessoal'!$E$7:$E$506)*(E$3&lt;='Gastos com Pessoal'!$F$7:$F$506)*OFFSET('Encargos e Benefícios'!$D$5,1,MATCH($B51,'Encargos e Benefícios'!$E$5:$AB$5,0),500,1)),0)
+_xlfn.IFNA(SUM((E$3&gt;='Gastos com Pessoal'!$E$513:$E$522)*(E$3&lt;='Gastos com Pessoal'!$F$513:$F$522)*OFFSET('Encargos e Benefícios'!$D$511,1,MATCH($B51,'Encargos e Benefícios'!$E$511:$AB$511,0),10,1)),0)
+_xlfn.IFNA(SUM((E$3&gt;='Gastos com Pessoal'!$E$7:$E$506)*(E$3&lt;='Gastos com Pessoal'!$F$7:$F$506)*(IF('Gastos com Pessoal'!$G$7:$G$506&lt;=E$3,1,0))*OFFSET('Gastos com Pessoal'!$H$6,1,MATCH(1&amp;$B51,'Gastos com Pessoal'!$I$532:$AJ$532&amp;'Gastos com Pessoal'!$I$6:$AJ$6,0),500,1)),0)
+_xlfn.IFNA(SUM((E$3&gt;='Gastos com Pessoal'!$E$7:$E$506)*(E$3&lt;='Gastos com Pessoal'!$F$7:$F$506)*(IF('Gastos com Pessoal'!$M$7:$M$506&lt;=E$3,1,0))*OFFSET('Gastos com Pessoal'!$H$6,1,MATCH(2&amp;$B51,'Gastos com Pessoal'!$I$532:$AJ$532&amp;'Gastos com Pessoal'!$I$6:$AJ$6,0),500,1)),0)
+_xlfn.IFNA(SUM((E$3&gt;='Gastos com Pessoal'!$E$7:$E$506)*(E$3&lt;='Gastos com Pessoal'!$F$7:$F$506)*(IF('Gastos com Pessoal'!$S$7:$S$506&lt;=E$3,1,0))*OFFSET('Gastos com Pessoal'!$H$6,1,MATCH(3&amp;$B51,'Gastos com Pessoal'!$I$532:$AJ$532&amp;'Gastos com Pessoal'!$I$6:$AJ$6,0),500,1)),0)
+_xlfn.IFNA(SUM((E$3&gt;='Gastos com Pessoal'!$E$7:$E$506)*(E$3&lt;='Gastos com Pessoal'!$F$7:$F$506)*(IF('Gastos com Pessoal'!$Y$7:$Y$506&lt;=E$3,1,0))*OFFSET('Gastos com Pessoal'!$H$6,1,MATCH(4&amp;$B51,'Gastos com Pessoal'!$I$532:$AJ$532&amp;'Gastos com Pessoal'!$I$6:$AJ$6,0),500,1)),0)
+_xlfn.IFNA(SUM((E$3&gt;='Gastos com Pessoal'!$E$7:$E$506)*(E$3&lt;='Gastos com Pessoal'!$F$7:$F$506)*(IF('Gastos com Pessoal'!$AE$7:$AE$506&lt;=E$3,1,0))*OFFSET('Gastos com Pessoal'!$H$6,1,MATCH(5&amp;$B51,'Gastos com Pessoal'!$I$532:$AJ$532&amp;'Gastos com Pessoal'!$I$6:$AJ$6,0),500,1)),0)
+_xlfn.IFNA(SUM((E$3&gt;='Gastos com Pessoal'!$E$513:$E$522)*(E$3&lt;='Gastos com Pessoal'!$F$513:$F$522)*(IF('Gastos com Pessoal'!$G$513:$G$522&lt;=E$3,1,0))*OFFSET('Gastos com Pessoal'!$H$512,1,MATCH(1&amp;$B51,'Gastos com Pessoal'!$I$532:$AJ$532&amp;'Gastos com Pessoal'!$I$512:$AJ$512,0),10,1)),0)
+_xlfn.IFNA(SUM((E$3&gt;='Gastos com Pessoal'!$E$513:$E$522)*(E$3&lt;='Gastos com Pessoal'!$F$513:$F$522)*(IF('Gastos com Pessoal'!$M$513:$M$522&lt;=E$3,1,0))*OFFSET('Gastos com Pessoal'!$H$512,1,MATCH(2&amp;$B51,'Gastos com Pessoal'!$I$532:$AJ$532&amp;'Gastos com Pessoal'!$I$512:$AJ$512,0),10,1)),0)
+_xlfn.IFNA(SUM((E$3&gt;='Gastos com Pessoal'!$E$513:$E$522)*(E$3&lt;='Gastos com Pessoal'!$F$513:$F$522)*(IF('Gastos com Pessoal'!$S$513:$S$522&lt;=E$3,1,0))*OFFSET('Gastos com Pessoal'!$H$512,1,MATCH(3&amp;$B51,'Gastos com Pessoal'!$I$532:$AJ$532&amp;'Gastos com Pessoal'!$I$512:$AJ$512,0),10,1)),0)
+_xlfn.IFNA(SUM((E$3&gt;='Gastos com Pessoal'!$E$513:$E$522)*(E$3&lt;='Gastos com Pessoal'!$F$513:$F$522)*(IF('Gastos com Pessoal'!$Y$513:$Y$522&lt;=E$3,1,0))*OFFSET('Gastos com Pessoal'!$H$512,1,MATCH(4&amp;$B51,'Gastos com Pessoal'!$I$532:$AJ$532&amp;'Gastos com Pessoal'!$I$512:$AJ$512,0),10,1)),0)
+_xlfn.IFNA(SUM((E$3&gt;='Gastos com Pessoal'!$E$513:$E$522)*(E$3&lt;='Gastos com Pessoal'!$F$513:$F$522)*(IF('Gastos com Pessoal'!$AE$513:$AE$522&lt;=E$3,1,0))*OFFSET('Gastos com Pessoal'!$H$512,1,MATCH(5&amp;$B51,'Gastos com Pessoal'!$I$532:$AJ$532&amp;'Gastos com Pessoal'!$I$512:$AJ$512,0),10,1)),0)</f>
        <v>712.06999999999982</v>
      </c>
      <c r="F51" s="32">
        <f t="array" aca="1" ref="F51" ca="1">_xlfn.IFNA(SUM((F$3&gt;='Gastos com Pessoal'!$E$7:$E$506)*(F$3&lt;='Gastos com Pessoal'!$F$7:$F$506)*OFFSET('Encargos e Benefícios'!$D$5,1,MATCH($B51,'Encargos e Benefícios'!$E$5:$AB$5,0),500,1)),0)
+_xlfn.IFNA(SUM((F$3&gt;='Gastos com Pessoal'!$E$513:$E$522)*(F$3&lt;='Gastos com Pessoal'!$F$513:$F$522)*OFFSET('Encargos e Benefícios'!$D$511,1,MATCH($B51,'Encargos e Benefícios'!$E$511:$AB$511,0),10,1)),0)
+_xlfn.IFNA(SUM((F$3&gt;='Gastos com Pessoal'!$E$7:$E$506)*(F$3&lt;='Gastos com Pessoal'!$F$7:$F$506)*(IF('Gastos com Pessoal'!$G$7:$G$506&lt;=F$3,1,0))*OFFSET('Gastos com Pessoal'!$H$6,1,MATCH(1&amp;$B51,'Gastos com Pessoal'!$I$532:$AJ$532&amp;'Gastos com Pessoal'!$I$6:$AJ$6,0),500,1)),0)
+_xlfn.IFNA(SUM((F$3&gt;='Gastos com Pessoal'!$E$7:$E$506)*(F$3&lt;='Gastos com Pessoal'!$F$7:$F$506)*(IF('Gastos com Pessoal'!$M$7:$M$506&lt;=F$3,1,0))*OFFSET('Gastos com Pessoal'!$H$6,1,MATCH(2&amp;$B51,'Gastos com Pessoal'!$I$532:$AJ$532&amp;'Gastos com Pessoal'!$I$6:$AJ$6,0),500,1)),0)
+_xlfn.IFNA(SUM((F$3&gt;='Gastos com Pessoal'!$E$7:$E$506)*(F$3&lt;='Gastos com Pessoal'!$F$7:$F$506)*(IF('Gastos com Pessoal'!$S$7:$S$506&lt;=F$3,1,0))*OFFSET('Gastos com Pessoal'!$H$6,1,MATCH(3&amp;$B51,'Gastos com Pessoal'!$I$532:$AJ$532&amp;'Gastos com Pessoal'!$I$6:$AJ$6,0),500,1)),0)
+_xlfn.IFNA(SUM((F$3&gt;='Gastos com Pessoal'!$E$7:$E$506)*(F$3&lt;='Gastos com Pessoal'!$F$7:$F$506)*(IF('Gastos com Pessoal'!$Y$7:$Y$506&lt;=F$3,1,0))*OFFSET('Gastos com Pessoal'!$H$6,1,MATCH(4&amp;$B51,'Gastos com Pessoal'!$I$532:$AJ$532&amp;'Gastos com Pessoal'!$I$6:$AJ$6,0),500,1)),0)
+_xlfn.IFNA(SUM((F$3&gt;='Gastos com Pessoal'!$E$7:$E$506)*(F$3&lt;='Gastos com Pessoal'!$F$7:$F$506)*(IF('Gastos com Pessoal'!$AE$7:$AE$506&lt;=F$3,1,0))*OFFSET('Gastos com Pessoal'!$H$6,1,MATCH(5&amp;$B51,'Gastos com Pessoal'!$I$532:$AJ$532&amp;'Gastos com Pessoal'!$I$6:$AJ$6,0),500,1)),0)
+_xlfn.IFNA(SUM((F$3&gt;='Gastos com Pessoal'!$E$513:$E$522)*(F$3&lt;='Gastos com Pessoal'!$F$513:$F$522)*(IF('Gastos com Pessoal'!$G$513:$G$522&lt;=F$3,1,0))*OFFSET('Gastos com Pessoal'!$H$512,1,MATCH(1&amp;$B51,'Gastos com Pessoal'!$I$532:$AJ$532&amp;'Gastos com Pessoal'!$I$512:$AJ$512,0),10,1)),0)
+_xlfn.IFNA(SUM((F$3&gt;='Gastos com Pessoal'!$E$513:$E$522)*(F$3&lt;='Gastos com Pessoal'!$F$513:$F$522)*(IF('Gastos com Pessoal'!$M$513:$M$522&lt;=F$3,1,0))*OFFSET('Gastos com Pessoal'!$H$512,1,MATCH(2&amp;$B51,'Gastos com Pessoal'!$I$532:$AJ$532&amp;'Gastos com Pessoal'!$I$512:$AJ$512,0),10,1)),0)
+_xlfn.IFNA(SUM((F$3&gt;='Gastos com Pessoal'!$E$513:$E$522)*(F$3&lt;='Gastos com Pessoal'!$F$513:$F$522)*(IF('Gastos com Pessoal'!$S$513:$S$522&lt;=F$3,1,0))*OFFSET('Gastos com Pessoal'!$H$512,1,MATCH(3&amp;$B51,'Gastos com Pessoal'!$I$532:$AJ$532&amp;'Gastos com Pessoal'!$I$512:$AJ$512,0),10,1)),0)
+_xlfn.IFNA(SUM((F$3&gt;='Gastos com Pessoal'!$E$513:$E$522)*(F$3&lt;='Gastos com Pessoal'!$F$513:$F$522)*(IF('Gastos com Pessoal'!$Y$513:$Y$522&lt;=F$3,1,0))*OFFSET('Gastos com Pessoal'!$H$512,1,MATCH(4&amp;$B51,'Gastos com Pessoal'!$I$532:$AJ$532&amp;'Gastos com Pessoal'!$I$512:$AJ$512,0),10,1)),0)
+_xlfn.IFNA(SUM((F$3&gt;='Gastos com Pessoal'!$E$513:$E$522)*(F$3&lt;='Gastos com Pessoal'!$F$513:$F$522)*(IF('Gastos com Pessoal'!$AE$513:$AE$522&lt;=F$3,1,0))*OFFSET('Gastos com Pessoal'!$H$512,1,MATCH(5&amp;$B51,'Gastos com Pessoal'!$I$532:$AJ$532&amp;'Gastos com Pessoal'!$I$512:$AJ$512,0),10,1)),0)</f>
        <v>712.06999999999982</v>
      </c>
      <c r="G51" s="32">
        <f t="array" aca="1" ref="G51" ca="1">_xlfn.IFNA(SUM((G$3&gt;='Gastos com Pessoal'!$E$7:$E$506)*(G$3&lt;='Gastos com Pessoal'!$F$7:$F$506)*OFFSET('Encargos e Benefícios'!$D$5,1,MATCH($B51,'Encargos e Benefícios'!$E$5:$AB$5,0),500,1)),0)
+_xlfn.IFNA(SUM((G$3&gt;='Gastos com Pessoal'!$E$513:$E$522)*(G$3&lt;='Gastos com Pessoal'!$F$513:$F$522)*OFFSET('Encargos e Benefícios'!$D$511,1,MATCH($B51,'Encargos e Benefícios'!$E$511:$AB$511,0),10,1)),0)
+_xlfn.IFNA(SUM((G$3&gt;='Gastos com Pessoal'!$E$7:$E$506)*(G$3&lt;='Gastos com Pessoal'!$F$7:$F$506)*(IF('Gastos com Pessoal'!$G$7:$G$506&lt;=G$3,1,0))*OFFSET('Gastos com Pessoal'!$H$6,1,MATCH(1&amp;$B51,'Gastos com Pessoal'!$I$532:$AJ$532&amp;'Gastos com Pessoal'!$I$6:$AJ$6,0),500,1)),0)
+_xlfn.IFNA(SUM((G$3&gt;='Gastos com Pessoal'!$E$7:$E$506)*(G$3&lt;='Gastos com Pessoal'!$F$7:$F$506)*(IF('Gastos com Pessoal'!$M$7:$M$506&lt;=G$3,1,0))*OFFSET('Gastos com Pessoal'!$H$6,1,MATCH(2&amp;$B51,'Gastos com Pessoal'!$I$532:$AJ$532&amp;'Gastos com Pessoal'!$I$6:$AJ$6,0),500,1)),0)
+_xlfn.IFNA(SUM((G$3&gt;='Gastos com Pessoal'!$E$7:$E$506)*(G$3&lt;='Gastos com Pessoal'!$F$7:$F$506)*(IF('Gastos com Pessoal'!$S$7:$S$506&lt;=G$3,1,0))*OFFSET('Gastos com Pessoal'!$H$6,1,MATCH(3&amp;$B51,'Gastos com Pessoal'!$I$532:$AJ$532&amp;'Gastos com Pessoal'!$I$6:$AJ$6,0),500,1)),0)
+_xlfn.IFNA(SUM((G$3&gt;='Gastos com Pessoal'!$E$7:$E$506)*(G$3&lt;='Gastos com Pessoal'!$F$7:$F$506)*(IF('Gastos com Pessoal'!$Y$7:$Y$506&lt;=G$3,1,0))*OFFSET('Gastos com Pessoal'!$H$6,1,MATCH(4&amp;$B51,'Gastos com Pessoal'!$I$532:$AJ$532&amp;'Gastos com Pessoal'!$I$6:$AJ$6,0),500,1)),0)
+_xlfn.IFNA(SUM((G$3&gt;='Gastos com Pessoal'!$E$7:$E$506)*(G$3&lt;='Gastos com Pessoal'!$F$7:$F$506)*(IF('Gastos com Pessoal'!$AE$7:$AE$506&lt;=G$3,1,0))*OFFSET('Gastos com Pessoal'!$H$6,1,MATCH(5&amp;$B51,'Gastos com Pessoal'!$I$532:$AJ$532&amp;'Gastos com Pessoal'!$I$6:$AJ$6,0),500,1)),0)
+_xlfn.IFNA(SUM((G$3&gt;='Gastos com Pessoal'!$E$513:$E$522)*(G$3&lt;='Gastos com Pessoal'!$F$513:$F$522)*(IF('Gastos com Pessoal'!$G$513:$G$522&lt;=G$3,1,0))*OFFSET('Gastos com Pessoal'!$H$512,1,MATCH(1&amp;$B51,'Gastos com Pessoal'!$I$532:$AJ$532&amp;'Gastos com Pessoal'!$I$512:$AJ$512,0),10,1)),0)
+_xlfn.IFNA(SUM((G$3&gt;='Gastos com Pessoal'!$E$513:$E$522)*(G$3&lt;='Gastos com Pessoal'!$F$513:$F$522)*(IF('Gastos com Pessoal'!$M$513:$M$522&lt;=G$3,1,0))*OFFSET('Gastos com Pessoal'!$H$512,1,MATCH(2&amp;$B51,'Gastos com Pessoal'!$I$532:$AJ$532&amp;'Gastos com Pessoal'!$I$512:$AJ$512,0),10,1)),0)
+_xlfn.IFNA(SUM((G$3&gt;='Gastos com Pessoal'!$E$513:$E$522)*(G$3&lt;='Gastos com Pessoal'!$F$513:$F$522)*(IF('Gastos com Pessoal'!$S$513:$S$522&lt;=G$3,1,0))*OFFSET('Gastos com Pessoal'!$H$512,1,MATCH(3&amp;$B51,'Gastos com Pessoal'!$I$532:$AJ$532&amp;'Gastos com Pessoal'!$I$512:$AJ$512,0),10,1)),0)
+_xlfn.IFNA(SUM((G$3&gt;='Gastos com Pessoal'!$E$513:$E$522)*(G$3&lt;='Gastos com Pessoal'!$F$513:$F$522)*(IF('Gastos com Pessoal'!$Y$513:$Y$522&lt;=G$3,1,0))*OFFSET('Gastos com Pessoal'!$H$512,1,MATCH(4&amp;$B51,'Gastos com Pessoal'!$I$532:$AJ$532&amp;'Gastos com Pessoal'!$I$512:$AJ$512,0),10,1)),0)
+_xlfn.IFNA(SUM((G$3&gt;='Gastos com Pessoal'!$E$513:$E$522)*(G$3&lt;='Gastos com Pessoal'!$F$513:$F$522)*(IF('Gastos com Pessoal'!$AE$513:$AE$522&lt;=G$3,1,0))*OFFSET('Gastos com Pessoal'!$H$512,1,MATCH(5&amp;$B51,'Gastos com Pessoal'!$I$532:$AJ$532&amp;'Gastos com Pessoal'!$I$512:$AJ$512,0),10,1)),0)</f>
        <v>712.06999999999982</v>
      </c>
      <c r="H51" s="32">
        <f t="array" aca="1" ref="H51" ca="1">_xlfn.IFNA(SUM((H$3&gt;='Gastos com Pessoal'!$E$7:$E$506)*(H$3&lt;='Gastos com Pessoal'!$F$7:$F$506)*OFFSET('Encargos e Benefícios'!$D$5,1,MATCH($B51,'Encargos e Benefícios'!$E$5:$AB$5,0),500,1)),0)
+_xlfn.IFNA(SUM((H$3&gt;='Gastos com Pessoal'!$E$513:$E$522)*(H$3&lt;='Gastos com Pessoal'!$F$513:$F$522)*OFFSET('Encargos e Benefícios'!$D$511,1,MATCH($B51,'Encargos e Benefícios'!$E$511:$AB$511,0),10,1)),0)
+_xlfn.IFNA(SUM((H$3&gt;='Gastos com Pessoal'!$E$7:$E$506)*(H$3&lt;='Gastos com Pessoal'!$F$7:$F$506)*(IF('Gastos com Pessoal'!$G$7:$G$506&lt;=H$3,1,0))*OFFSET('Gastos com Pessoal'!$H$6,1,MATCH(1&amp;$B51,'Gastos com Pessoal'!$I$532:$AJ$532&amp;'Gastos com Pessoal'!$I$6:$AJ$6,0),500,1)),0)
+_xlfn.IFNA(SUM((H$3&gt;='Gastos com Pessoal'!$E$7:$E$506)*(H$3&lt;='Gastos com Pessoal'!$F$7:$F$506)*(IF('Gastos com Pessoal'!$M$7:$M$506&lt;=H$3,1,0))*OFFSET('Gastos com Pessoal'!$H$6,1,MATCH(2&amp;$B51,'Gastos com Pessoal'!$I$532:$AJ$532&amp;'Gastos com Pessoal'!$I$6:$AJ$6,0),500,1)),0)
+_xlfn.IFNA(SUM((H$3&gt;='Gastos com Pessoal'!$E$7:$E$506)*(H$3&lt;='Gastos com Pessoal'!$F$7:$F$506)*(IF('Gastos com Pessoal'!$S$7:$S$506&lt;=H$3,1,0))*OFFSET('Gastos com Pessoal'!$H$6,1,MATCH(3&amp;$B51,'Gastos com Pessoal'!$I$532:$AJ$532&amp;'Gastos com Pessoal'!$I$6:$AJ$6,0),500,1)),0)
+_xlfn.IFNA(SUM((H$3&gt;='Gastos com Pessoal'!$E$7:$E$506)*(H$3&lt;='Gastos com Pessoal'!$F$7:$F$506)*(IF('Gastos com Pessoal'!$Y$7:$Y$506&lt;=H$3,1,0))*OFFSET('Gastos com Pessoal'!$H$6,1,MATCH(4&amp;$B51,'Gastos com Pessoal'!$I$532:$AJ$532&amp;'Gastos com Pessoal'!$I$6:$AJ$6,0),500,1)),0)
+_xlfn.IFNA(SUM((H$3&gt;='Gastos com Pessoal'!$E$7:$E$506)*(H$3&lt;='Gastos com Pessoal'!$F$7:$F$506)*(IF('Gastos com Pessoal'!$AE$7:$AE$506&lt;=H$3,1,0))*OFFSET('Gastos com Pessoal'!$H$6,1,MATCH(5&amp;$B51,'Gastos com Pessoal'!$I$532:$AJ$532&amp;'Gastos com Pessoal'!$I$6:$AJ$6,0),500,1)),0)
+_xlfn.IFNA(SUM((H$3&gt;='Gastos com Pessoal'!$E$513:$E$522)*(H$3&lt;='Gastos com Pessoal'!$F$513:$F$522)*(IF('Gastos com Pessoal'!$G$513:$G$522&lt;=H$3,1,0))*OFFSET('Gastos com Pessoal'!$H$512,1,MATCH(1&amp;$B51,'Gastos com Pessoal'!$I$532:$AJ$532&amp;'Gastos com Pessoal'!$I$512:$AJ$512,0),10,1)),0)
+_xlfn.IFNA(SUM((H$3&gt;='Gastos com Pessoal'!$E$513:$E$522)*(H$3&lt;='Gastos com Pessoal'!$F$513:$F$522)*(IF('Gastos com Pessoal'!$M$513:$M$522&lt;=H$3,1,0))*OFFSET('Gastos com Pessoal'!$H$512,1,MATCH(2&amp;$B51,'Gastos com Pessoal'!$I$532:$AJ$532&amp;'Gastos com Pessoal'!$I$512:$AJ$512,0),10,1)),0)
+_xlfn.IFNA(SUM((H$3&gt;='Gastos com Pessoal'!$E$513:$E$522)*(H$3&lt;='Gastos com Pessoal'!$F$513:$F$522)*(IF('Gastos com Pessoal'!$S$513:$S$522&lt;=H$3,1,0))*OFFSET('Gastos com Pessoal'!$H$512,1,MATCH(3&amp;$B51,'Gastos com Pessoal'!$I$532:$AJ$532&amp;'Gastos com Pessoal'!$I$512:$AJ$512,0),10,1)),0)
+_xlfn.IFNA(SUM((H$3&gt;='Gastos com Pessoal'!$E$513:$E$522)*(H$3&lt;='Gastos com Pessoal'!$F$513:$F$522)*(IF('Gastos com Pessoal'!$Y$513:$Y$522&lt;=H$3,1,0))*OFFSET('Gastos com Pessoal'!$H$512,1,MATCH(4&amp;$B51,'Gastos com Pessoal'!$I$532:$AJ$532&amp;'Gastos com Pessoal'!$I$512:$AJ$512,0),10,1)),0)
+_xlfn.IFNA(SUM((H$3&gt;='Gastos com Pessoal'!$E$513:$E$522)*(H$3&lt;='Gastos com Pessoal'!$F$513:$F$522)*(IF('Gastos com Pessoal'!$AE$513:$AE$522&lt;=H$3,1,0))*OFFSET('Gastos com Pessoal'!$H$512,1,MATCH(5&amp;$B51,'Gastos com Pessoal'!$I$532:$AJ$532&amp;'Gastos com Pessoal'!$I$512:$AJ$512,0),10,1)),0)</f>
        <v>712.06999999999982</v>
      </c>
      <c r="I51" s="32">
        <f t="array" aca="1" ref="I51" ca="1">_xlfn.IFNA(SUM((I$3&gt;='Gastos com Pessoal'!$E$7:$E$506)*(I$3&lt;='Gastos com Pessoal'!$F$7:$F$506)*OFFSET('Encargos e Benefícios'!$D$5,1,MATCH($B51,'Encargos e Benefícios'!$E$5:$AB$5,0),500,1)),0)
+_xlfn.IFNA(SUM((I$3&gt;='Gastos com Pessoal'!$E$513:$E$522)*(I$3&lt;='Gastos com Pessoal'!$F$513:$F$522)*OFFSET('Encargos e Benefícios'!$D$511,1,MATCH($B51,'Encargos e Benefícios'!$E$511:$AB$511,0),10,1)),0)
+_xlfn.IFNA(SUM((I$3&gt;='Gastos com Pessoal'!$E$7:$E$506)*(I$3&lt;='Gastos com Pessoal'!$F$7:$F$506)*(IF('Gastos com Pessoal'!$G$7:$G$506&lt;=I$3,1,0))*OFFSET('Gastos com Pessoal'!$H$6,1,MATCH(1&amp;$B51,'Gastos com Pessoal'!$I$532:$AJ$532&amp;'Gastos com Pessoal'!$I$6:$AJ$6,0),500,1)),0)
+_xlfn.IFNA(SUM((I$3&gt;='Gastos com Pessoal'!$E$7:$E$506)*(I$3&lt;='Gastos com Pessoal'!$F$7:$F$506)*(IF('Gastos com Pessoal'!$M$7:$M$506&lt;=I$3,1,0))*OFFSET('Gastos com Pessoal'!$H$6,1,MATCH(2&amp;$B51,'Gastos com Pessoal'!$I$532:$AJ$532&amp;'Gastos com Pessoal'!$I$6:$AJ$6,0),500,1)),0)
+_xlfn.IFNA(SUM((I$3&gt;='Gastos com Pessoal'!$E$7:$E$506)*(I$3&lt;='Gastos com Pessoal'!$F$7:$F$506)*(IF('Gastos com Pessoal'!$S$7:$S$506&lt;=I$3,1,0))*OFFSET('Gastos com Pessoal'!$H$6,1,MATCH(3&amp;$B51,'Gastos com Pessoal'!$I$532:$AJ$532&amp;'Gastos com Pessoal'!$I$6:$AJ$6,0),500,1)),0)
+_xlfn.IFNA(SUM((I$3&gt;='Gastos com Pessoal'!$E$7:$E$506)*(I$3&lt;='Gastos com Pessoal'!$F$7:$F$506)*(IF('Gastos com Pessoal'!$Y$7:$Y$506&lt;=I$3,1,0))*OFFSET('Gastos com Pessoal'!$H$6,1,MATCH(4&amp;$B51,'Gastos com Pessoal'!$I$532:$AJ$532&amp;'Gastos com Pessoal'!$I$6:$AJ$6,0),500,1)),0)
+_xlfn.IFNA(SUM((I$3&gt;='Gastos com Pessoal'!$E$7:$E$506)*(I$3&lt;='Gastos com Pessoal'!$F$7:$F$506)*(IF('Gastos com Pessoal'!$AE$7:$AE$506&lt;=I$3,1,0))*OFFSET('Gastos com Pessoal'!$H$6,1,MATCH(5&amp;$B51,'Gastos com Pessoal'!$I$532:$AJ$532&amp;'Gastos com Pessoal'!$I$6:$AJ$6,0),500,1)),0)
+_xlfn.IFNA(SUM((I$3&gt;='Gastos com Pessoal'!$E$513:$E$522)*(I$3&lt;='Gastos com Pessoal'!$F$513:$F$522)*(IF('Gastos com Pessoal'!$G$513:$G$522&lt;=I$3,1,0))*OFFSET('Gastos com Pessoal'!$H$512,1,MATCH(1&amp;$B51,'Gastos com Pessoal'!$I$532:$AJ$532&amp;'Gastos com Pessoal'!$I$512:$AJ$512,0),10,1)),0)
+_xlfn.IFNA(SUM((I$3&gt;='Gastos com Pessoal'!$E$513:$E$522)*(I$3&lt;='Gastos com Pessoal'!$F$513:$F$522)*(IF('Gastos com Pessoal'!$M$513:$M$522&lt;=I$3,1,0))*OFFSET('Gastos com Pessoal'!$H$512,1,MATCH(2&amp;$B51,'Gastos com Pessoal'!$I$532:$AJ$532&amp;'Gastos com Pessoal'!$I$512:$AJ$512,0),10,1)),0)
+_xlfn.IFNA(SUM((I$3&gt;='Gastos com Pessoal'!$E$513:$E$522)*(I$3&lt;='Gastos com Pessoal'!$F$513:$F$522)*(IF('Gastos com Pessoal'!$S$513:$S$522&lt;=I$3,1,0))*OFFSET('Gastos com Pessoal'!$H$512,1,MATCH(3&amp;$B51,'Gastos com Pessoal'!$I$532:$AJ$532&amp;'Gastos com Pessoal'!$I$512:$AJ$512,0),10,1)),0)
+_xlfn.IFNA(SUM((I$3&gt;='Gastos com Pessoal'!$E$513:$E$522)*(I$3&lt;='Gastos com Pessoal'!$F$513:$F$522)*(IF('Gastos com Pessoal'!$Y$513:$Y$522&lt;=I$3,1,0))*OFFSET('Gastos com Pessoal'!$H$512,1,MATCH(4&amp;$B51,'Gastos com Pessoal'!$I$532:$AJ$532&amp;'Gastos com Pessoal'!$I$512:$AJ$512,0),10,1)),0)
+_xlfn.IFNA(SUM((I$3&gt;='Gastos com Pessoal'!$E$513:$E$522)*(I$3&lt;='Gastos com Pessoal'!$F$513:$F$522)*(IF('Gastos com Pessoal'!$AE$513:$AE$522&lt;=I$3,1,0))*OFFSET('Gastos com Pessoal'!$H$512,1,MATCH(5&amp;$B51,'Gastos com Pessoal'!$I$532:$AJ$532&amp;'Gastos com Pessoal'!$I$512:$AJ$512,0),10,1)),0)</f>
        <v>712.06999999999982</v>
      </c>
      <c r="J51" s="32">
        <f t="array" aca="1" ref="J51" ca="1">_xlfn.IFNA(SUM((J$3&gt;='Gastos com Pessoal'!$E$7:$E$506)*(J$3&lt;='Gastos com Pessoal'!$F$7:$F$506)*OFFSET('Encargos e Benefícios'!$D$5,1,MATCH($B51,'Encargos e Benefícios'!$E$5:$AB$5,0),500,1)),0)
+_xlfn.IFNA(SUM((J$3&gt;='Gastos com Pessoal'!$E$513:$E$522)*(J$3&lt;='Gastos com Pessoal'!$F$513:$F$522)*OFFSET('Encargos e Benefícios'!$D$511,1,MATCH($B51,'Encargos e Benefícios'!$E$511:$AB$511,0),10,1)),0)
+_xlfn.IFNA(SUM((J$3&gt;='Gastos com Pessoal'!$E$7:$E$506)*(J$3&lt;='Gastos com Pessoal'!$F$7:$F$506)*(IF('Gastos com Pessoal'!$G$7:$G$506&lt;=J$3,1,0))*OFFSET('Gastos com Pessoal'!$H$6,1,MATCH(1&amp;$B51,'Gastos com Pessoal'!$I$532:$AJ$532&amp;'Gastos com Pessoal'!$I$6:$AJ$6,0),500,1)),0)
+_xlfn.IFNA(SUM((J$3&gt;='Gastos com Pessoal'!$E$7:$E$506)*(J$3&lt;='Gastos com Pessoal'!$F$7:$F$506)*(IF('Gastos com Pessoal'!$M$7:$M$506&lt;=J$3,1,0))*OFFSET('Gastos com Pessoal'!$H$6,1,MATCH(2&amp;$B51,'Gastos com Pessoal'!$I$532:$AJ$532&amp;'Gastos com Pessoal'!$I$6:$AJ$6,0),500,1)),0)
+_xlfn.IFNA(SUM((J$3&gt;='Gastos com Pessoal'!$E$7:$E$506)*(J$3&lt;='Gastos com Pessoal'!$F$7:$F$506)*(IF('Gastos com Pessoal'!$S$7:$S$506&lt;=J$3,1,0))*OFFSET('Gastos com Pessoal'!$H$6,1,MATCH(3&amp;$B51,'Gastos com Pessoal'!$I$532:$AJ$532&amp;'Gastos com Pessoal'!$I$6:$AJ$6,0),500,1)),0)
+_xlfn.IFNA(SUM((J$3&gt;='Gastos com Pessoal'!$E$7:$E$506)*(J$3&lt;='Gastos com Pessoal'!$F$7:$F$506)*(IF('Gastos com Pessoal'!$Y$7:$Y$506&lt;=J$3,1,0))*OFFSET('Gastos com Pessoal'!$H$6,1,MATCH(4&amp;$B51,'Gastos com Pessoal'!$I$532:$AJ$532&amp;'Gastos com Pessoal'!$I$6:$AJ$6,0),500,1)),0)
+_xlfn.IFNA(SUM((J$3&gt;='Gastos com Pessoal'!$E$7:$E$506)*(J$3&lt;='Gastos com Pessoal'!$F$7:$F$506)*(IF('Gastos com Pessoal'!$AE$7:$AE$506&lt;=J$3,1,0))*OFFSET('Gastos com Pessoal'!$H$6,1,MATCH(5&amp;$B51,'Gastos com Pessoal'!$I$532:$AJ$532&amp;'Gastos com Pessoal'!$I$6:$AJ$6,0),500,1)),0)
+_xlfn.IFNA(SUM((J$3&gt;='Gastos com Pessoal'!$E$513:$E$522)*(J$3&lt;='Gastos com Pessoal'!$F$513:$F$522)*(IF('Gastos com Pessoal'!$G$513:$G$522&lt;=J$3,1,0))*OFFSET('Gastos com Pessoal'!$H$512,1,MATCH(1&amp;$B51,'Gastos com Pessoal'!$I$532:$AJ$532&amp;'Gastos com Pessoal'!$I$512:$AJ$512,0),10,1)),0)
+_xlfn.IFNA(SUM((J$3&gt;='Gastos com Pessoal'!$E$513:$E$522)*(J$3&lt;='Gastos com Pessoal'!$F$513:$F$522)*(IF('Gastos com Pessoal'!$M$513:$M$522&lt;=J$3,1,0))*OFFSET('Gastos com Pessoal'!$H$512,1,MATCH(2&amp;$B51,'Gastos com Pessoal'!$I$532:$AJ$532&amp;'Gastos com Pessoal'!$I$512:$AJ$512,0),10,1)),0)
+_xlfn.IFNA(SUM((J$3&gt;='Gastos com Pessoal'!$E$513:$E$522)*(J$3&lt;='Gastos com Pessoal'!$F$513:$F$522)*(IF('Gastos com Pessoal'!$S$513:$S$522&lt;=J$3,1,0))*OFFSET('Gastos com Pessoal'!$H$512,1,MATCH(3&amp;$B51,'Gastos com Pessoal'!$I$532:$AJ$532&amp;'Gastos com Pessoal'!$I$512:$AJ$512,0),10,1)),0)
+_xlfn.IFNA(SUM((J$3&gt;='Gastos com Pessoal'!$E$513:$E$522)*(J$3&lt;='Gastos com Pessoal'!$F$513:$F$522)*(IF('Gastos com Pessoal'!$Y$513:$Y$522&lt;=J$3,1,0))*OFFSET('Gastos com Pessoal'!$H$512,1,MATCH(4&amp;$B51,'Gastos com Pessoal'!$I$532:$AJ$532&amp;'Gastos com Pessoal'!$I$512:$AJ$512,0),10,1)),0)
+_xlfn.IFNA(SUM((J$3&gt;='Gastos com Pessoal'!$E$513:$E$522)*(J$3&lt;='Gastos com Pessoal'!$F$513:$F$522)*(IF('Gastos com Pessoal'!$AE$513:$AE$522&lt;=J$3,1,0))*OFFSET('Gastos com Pessoal'!$H$512,1,MATCH(5&amp;$B51,'Gastos com Pessoal'!$I$532:$AJ$532&amp;'Gastos com Pessoal'!$I$512:$AJ$512,0),10,1)),0)</f>
        <v>712.06999999999982</v>
      </c>
      <c r="K51" s="32">
        <f t="array" aca="1" ref="K51" ca="1">_xlfn.IFNA(SUM((K$3&gt;='Gastos com Pessoal'!$E$7:$E$506)*(K$3&lt;='Gastos com Pessoal'!$F$7:$F$506)*OFFSET('Encargos e Benefícios'!$D$5,1,MATCH($B51,'Encargos e Benefícios'!$E$5:$AB$5,0),500,1)),0)
+_xlfn.IFNA(SUM((K$3&gt;='Gastos com Pessoal'!$E$513:$E$522)*(K$3&lt;='Gastos com Pessoal'!$F$513:$F$522)*OFFSET('Encargos e Benefícios'!$D$511,1,MATCH($B51,'Encargos e Benefícios'!$E$511:$AB$511,0),10,1)),0)
+_xlfn.IFNA(SUM((K$3&gt;='Gastos com Pessoal'!$E$7:$E$506)*(K$3&lt;='Gastos com Pessoal'!$F$7:$F$506)*(IF('Gastos com Pessoal'!$G$7:$G$506&lt;=K$3,1,0))*OFFSET('Gastos com Pessoal'!$H$6,1,MATCH(1&amp;$B51,'Gastos com Pessoal'!$I$532:$AJ$532&amp;'Gastos com Pessoal'!$I$6:$AJ$6,0),500,1)),0)
+_xlfn.IFNA(SUM((K$3&gt;='Gastos com Pessoal'!$E$7:$E$506)*(K$3&lt;='Gastos com Pessoal'!$F$7:$F$506)*(IF('Gastos com Pessoal'!$M$7:$M$506&lt;=K$3,1,0))*OFFSET('Gastos com Pessoal'!$H$6,1,MATCH(2&amp;$B51,'Gastos com Pessoal'!$I$532:$AJ$532&amp;'Gastos com Pessoal'!$I$6:$AJ$6,0),500,1)),0)
+_xlfn.IFNA(SUM((K$3&gt;='Gastos com Pessoal'!$E$7:$E$506)*(K$3&lt;='Gastos com Pessoal'!$F$7:$F$506)*(IF('Gastos com Pessoal'!$S$7:$S$506&lt;=K$3,1,0))*OFFSET('Gastos com Pessoal'!$H$6,1,MATCH(3&amp;$B51,'Gastos com Pessoal'!$I$532:$AJ$532&amp;'Gastos com Pessoal'!$I$6:$AJ$6,0),500,1)),0)
+_xlfn.IFNA(SUM((K$3&gt;='Gastos com Pessoal'!$E$7:$E$506)*(K$3&lt;='Gastos com Pessoal'!$F$7:$F$506)*(IF('Gastos com Pessoal'!$Y$7:$Y$506&lt;=K$3,1,0))*OFFSET('Gastos com Pessoal'!$H$6,1,MATCH(4&amp;$B51,'Gastos com Pessoal'!$I$532:$AJ$532&amp;'Gastos com Pessoal'!$I$6:$AJ$6,0),500,1)),0)
+_xlfn.IFNA(SUM((K$3&gt;='Gastos com Pessoal'!$E$7:$E$506)*(K$3&lt;='Gastos com Pessoal'!$F$7:$F$506)*(IF('Gastos com Pessoal'!$AE$7:$AE$506&lt;=K$3,1,0))*OFFSET('Gastos com Pessoal'!$H$6,1,MATCH(5&amp;$B51,'Gastos com Pessoal'!$I$532:$AJ$532&amp;'Gastos com Pessoal'!$I$6:$AJ$6,0),500,1)),0)
+_xlfn.IFNA(SUM((K$3&gt;='Gastos com Pessoal'!$E$513:$E$522)*(K$3&lt;='Gastos com Pessoal'!$F$513:$F$522)*(IF('Gastos com Pessoal'!$G$513:$G$522&lt;=K$3,1,0))*OFFSET('Gastos com Pessoal'!$H$512,1,MATCH(1&amp;$B51,'Gastos com Pessoal'!$I$532:$AJ$532&amp;'Gastos com Pessoal'!$I$512:$AJ$512,0),10,1)),0)
+_xlfn.IFNA(SUM((K$3&gt;='Gastos com Pessoal'!$E$513:$E$522)*(K$3&lt;='Gastos com Pessoal'!$F$513:$F$522)*(IF('Gastos com Pessoal'!$M$513:$M$522&lt;=K$3,1,0))*OFFSET('Gastos com Pessoal'!$H$512,1,MATCH(2&amp;$B51,'Gastos com Pessoal'!$I$532:$AJ$532&amp;'Gastos com Pessoal'!$I$512:$AJ$512,0),10,1)),0)
+_xlfn.IFNA(SUM((K$3&gt;='Gastos com Pessoal'!$E$513:$E$522)*(K$3&lt;='Gastos com Pessoal'!$F$513:$F$522)*(IF('Gastos com Pessoal'!$S$513:$S$522&lt;=K$3,1,0))*OFFSET('Gastos com Pessoal'!$H$512,1,MATCH(3&amp;$B51,'Gastos com Pessoal'!$I$532:$AJ$532&amp;'Gastos com Pessoal'!$I$512:$AJ$512,0),10,1)),0)
+_xlfn.IFNA(SUM((K$3&gt;='Gastos com Pessoal'!$E$513:$E$522)*(K$3&lt;='Gastos com Pessoal'!$F$513:$F$522)*(IF('Gastos com Pessoal'!$Y$513:$Y$522&lt;=K$3,1,0))*OFFSET('Gastos com Pessoal'!$H$512,1,MATCH(4&amp;$B51,'Gastos com Pessoal'!$I$532:$AJ$532&amp;'Gastos com Pessoal'!$I$512:$AJ$512,0),10,1)),0)
+_xlfn.IFNA(SUM((K$3&gt;='Gastos com Pessoal'!$E$513:$E$522)*(K$3&lt;='Gastos com Pessoal'!$F$513:$F$522)*(IF('Gastos com Pessoal'!$AE$513:$AE$522&lt;=K$3,1,0))*OFFSET('Gastos com Pessoal'!$H$512,1,MATCH(5&amp;$B51,'Gastos com Pessoal'!$I$532:$AJ$532&amp;'Gastos com Pessoal'!$I$512:$AJ$512,0),10,1)),0)</f>
        <v>712.06999999999982</v>
      </c>
      <c r="L51" s="32">
        <f t="array" aca="1" ref="L51" ca="1">_xlfn.IFNA(SUM((L$3&gt;='Gastos com Pessoal'!$E$7:$E$506)*(L$3&lt;='Gastos com Pessoal'!$F$7:$F$506)*OFFSET('Encargos e Benefícios'!$D$5,1,MATCH($B51,'Encargos e Benefícios'!$E$5:$AB$5,0),500,1)),0)
+_xlfn.IFNA(SUM((L$3&gt;='Gastos com Pessoal'!$E$513:$E$522)*(L$3&lt;='Gastos com Pessoal'!$F$513:$F$522)*OFFSET('Encargos e Benefícios'!$D$511,1,MATCH($B51,'Encargos e Benefícios'!$E$511:$AB$511,0),10,1)),0)
+_xlfn.IFNA(SUM((L$3&gt;='Gastos com Pessoal'!$E$7:$E$506)*(L$3&lt;='Gastos com Pessoal'!$F$7:$F$506)*(IF('Gastos com Pessoal'!$G$7:$G$506&lt;=L$3,1,0))*OFFSET('Gastos com Pessoal'!$H$6,1,MATCH(1&amp;$B51,'Gastos com Pessoal'!$I$532:$AJ$532&amp;'Gastos com Pessoal'!$I$6:$AJ$6,0),500,1)),0)
+_xlfn.IFNA(SUM((L$3&gt;='Gastos com Pessoal'!$E$7:$E$506)*(L$3&lt;='Gastos com Pessoal'!$F$7:$F$506)*(IF('Gastos com Pessoal'!$M$7:$M$506&lt;=L$3,1,0))*OFFSET('Gastos com Pessoal'!$H$6,1,MATCH(2&amp;$B51,'Gastos com Pessoal'!$I$532:$AJ$532&amp;'Gastos com Pessoal'!$I$6:$AJ$6,0),500,1)),0)
+_xlfn.IFNA(SUM((L$3&gt;='Gastos com Pessoal'!$E$7:$E$506)*(L$3&lt;='Gastos com Pessoal'!$F$7:$F$506)*(IF('Gastos com Pessoal'!$S$7:$S$506&lt;=L$3,1,0))*OFFSET('Gastos com Pessoal'!$H$6,1,MATCH(3&amp;$B51,'Gastos com Pessoal'!$I$532:$AJ$532&amp;'Gastos com Pessoal'!$I$6:$AJ$6,0),500,1)),0)
+_xlfn.IFNA(SUM((L$3&gt;='Gastos com Pessoal'!$E$7:$E$506)*(L$3&lt;='Gastos com Pessoal'!$F$7:$F$506)*(IF('Gastos com Pessoal'!$Y$7:$Y$506&lt;=L$3,1,0))*OFFSET('Gastos com Pessoal'!$H$6,1,MATCH(4&amp;$B51,'Gastos com Pessoal'!$I$532:$AJ$532&amp;'Gastos com Pessoal'!$I$6:$AJ$6,0),500,1)),0)
+_xlfn.IFNA(SUM((L$3&gt;='Gastos com Pessoal'!$E$7:$E$506)*(L$3&lt;='Gastos com Pessoal'!$F$7:$F$506)*(IF('Gastos com Pessoal'!$AE$7:$AE$506&lt;=L$3,1,0))*OFFSET('Gastos com Pessoal'!$H$6,1,MATCH(5&amp;$B51,'Gastos com Pessoal'!$I$532:$AJ$532&amp;'Gastos com Pessoal'!$I$6:$AJ$6,0),500,1)),0)
+_xlfn.IFNA(SUM((L$3&gt;='Gastos com Pessoal'!$E$513:$E$522)*(L$3&lt;='Gastos com Pessoal'!$F$513:$F$522)*(IF('Gastos com Pessoal'!$G$513:$G$522&lt;=L$3,1,0))*OFFSET('Gastos com Pessoal'!$H$512,1,MATCH(1&amp;$B51,'Gastos com Pessoal'!$I$532:$AJ$532&amp;'Gastos com Pessoal'!$I$512:$AJ$512,0),10,1)),0)
+_xlfn.IFNA(SUM((L$3&gt;='Gastos com Pessoal'!$E$513:$E$522)*(L$3&lt;='Gastos com Pessoal'!$F$513:$F$522)*(IF('Gastos com Pessoal'!$M$513:$M$522&lt;=L$3,1,0))*OFFSET('Gastos com Pessoal'!$H$512,1,MATCH(2&amp;$B51,'Gastos com Pessoal'!$I$532:$AJ$532&amp;'Gastos com Pessoal'!$I$512:$AJ$512,0),10,1)),0)
+_xlfn.IFNA(SUM((L$3&gt;='Gastos com Pessoal'!$E$513:$E$522)*(L$3&lt;='Gastos com Pessoal'!$F$513:$F$522)*(IF('Gastos com Pessoal'!$S$513:$S$522&lt;=L$3,1,0))*OFFSET('Gastos com Pessoal'!$H$512,1,MATCH(3&amp;$B51,'Gastos com Pessoal'!$I$532:$AJ$532&amp;'Gastos com Pessoal'!$I$512:$AJ$512,0),10,1)),0)
+_xlfn.IFNA(SUM((L$3&gt;='Gastos com Pessoal'!$E$513:$E$522)*(L$3&lt;='Gastos com Pessoal'!$F$513:$F$522)*(IF('Gastos com Pessoal'!$Y$513:$Y$522&lt;=L$3,1,0))*OFFSET('Gastos com Pessoal'!$H$512,1,MATCH(4&amp;$B51,'Gastos com Pessoal'!$I$532:$AJ$532&amp;'Gastos com Pessoal'!$I$512:$AJ$512,0),10,1)),0)
+_xlfn.IFNA(SUM((L$3&gt;='Gastos com Pessoal'!$E$513:$E$522)*(L$3&lt;='Gastos com Pessoal'!$F$513:$F$522)*(IF('Gastos com Pessoal'!$AE$513:$AE$522&lt;=L$3,1,0))*OFFSET('Gastos com Pessoal'!$H$512,1,MATCH(5&amp;$B51,'Gastos com Pessoal'!$I$532:$AJ$532&amp;'Gastos com Pessoal'!$I$512:$AJ$512,0),10,1)),0)</f>
        <v>712.06999999999982</v>
      </c>
      <c r="M51" s="32">
        <f t="array" aca="1" ref="M51" ca="1">_xlfn.IFNA(SUM((M$3&gt;='Gastos com Pessoal'!$E$7:$E$506)*(M$3&lt;='Gastos com Pessoal'!$F$7:$F$506)*OFFSET('Encargos e Benefícios'!$D$5,1,MATCH($B51,'Encargos e Benefícios'!$E$5:$AB$5,0),500,1)),0)
+_xlfn.IFNA(SUM((M$3&gt;='Gastos com Pessoal'!$E$513:$E$522)*(M$3&lt;='Gastos com Pessoal'!$F$513:$F$522)*OFFSET('Encargos e Benefícios'!$D$511,1,MATCH($B51,'Encargos e Benefícios'!$E$511:$AB$511,0),10,1)),0)
+_xlfn.IFNA(SUM((M$3&gt;='Gastos com Pessoal'!$E$7:$E$506)*(M$3&lt;='Gastos com Pessoal'!$F$7:$F$506)*(IF('Gastos com Pessoal'!$G$7:$G$506&lt;=M$3,1,0))*OFFSET('Gastos com Pessoal'!$H$6,1,MATCH(1&amp;$B51,'Gastos com Pessoal'!$I$532:$AJ$532&amp;'Gastos com Pessoal'!$I$6:$AJ$6,0),500,1)),0)
+_xlfn.IFNA(SUM((M$3&gt;='Gastos com Pessoal'!$E$7:$E$506)*(M$3&lt;='Gastos com Pessoal'!$F$7:$F$506)*(IF('Gastos com Pessoal'!$M$7:$M$506&lt;=M$3,1,0))*OFFSET('Gastos com Pessoal'!$H$6,1,MATCH(2&amp;$B51,'Gastos com Pessoal'!$I$532:$AJ$532&amp;'Gastos com Pessoal'!$I$6:$AJ$6,0),500,1)),0)
+_xlfn.IFNA(SUM((M$3&gt;='Gastos com Pessoal'!$E$7:$E$506)*(M$3&lt;='Gastos com Pessoal'!$F$7:$F$506)*(IF('Gastos com Pessoal'!$S$7:$S$506&lt;=M$3,1,0))*OFFSET('Gastos com Pessoal'!$H$6,1,MATCH(3&amp;$B51,'Gastos com Pessoal'!$I$532:$AJ$532&amp;'Gastos com Pessoal'!$I$6:$AJ$6,0),500,1)),0)
+_xlfn.IFNA(SUM((M$3&gt;='Gastos com Pessoal'!$E$7:$E$506)*(M$3&lt;='Gastos com Pessoal'!$F$7:$F$506)*(IF('Gastos com Pessoal'!$Y$7:$Y$506&lt;=M$3,1,0))*OFFSET('Gastos com Pessoal'!$H$6,1,MATCH(4&amp;$B51,'Gastos com Pessoal'!$I$532:$AJ$532&amp;'Gastos com Pessoal'!$I$6:$AJ$6,0),500,1)),0)
+_xlfn.IFNA(SUM((M$3&gt;='Gastos com Pessoal'!$E$7:$E$506)*(M$3&lt;='Gastos com Pessoal'!$F$7:$F$506)*(IF('Gastos com Pessoal'!$AE$7:$AE$506&lt;=M$3,1,0))*OFFSET('Gastos com Pessoal'!$H$6,1,MATCH(5&amp;$B51,'Gastos com Pessoal'!$I$532:$AJ$532&amp;'Gastos com Pessoal'!$I$6:$AJ$6,0),500,1)),0)
+_xlfn.IFNA(SUM((M$3&gt;='Gastos com Pessoal'!$E$513:$E$522)*(M$3&lt;='Gastos com Pessoal'!$F$513:$F$522)*(IF('Gastos com Pessoal'!$G$513:$G$522&lt;=M$3,1,0))*OFFSET('Gastos com Pessoal'!$H$512,1,MATCH(1&amp;$B51,'Gastos com Pessoal'!$I$532:$AJ$532&amp;'Gastos com Pessoal'!$I$512:$AJ$512,0),10,1)),0)
+_xlfn.IFNA(SUM((M$3&gt;='Gastos com Pessoal'!$E$513:$E$522)*(M$3&lt;='Gastos com Pessoal'!$F$513:$F$522)*(IF('Gastos com Pessoal'!$M$513:$M$522&lt;=M$3,1,0))*OFFSET('Gastos com Pessoal'!$H$512,1,MATCH(2&amp;$B51,'Gastos com Pessoal'!$I$532:$AJ$532&amp;'Gastos com Pessoal'!$I$512:$AJ$512,0),10,1)),0)
+_xlfn.IFNA(SUM((M$3&gt;='Gastos com Pessoal'!$E$513:$E$522)*(M$3&lt;='Gastos com Pessoal'!$F$513:$F$522)*(IF('Gastos com Pessoal'!$S$513:$S$522&lt;=M$3,1,0))*OFFSET('Gastos com Pessoal'!$H$512,1,MATCH(3&amp;$B51,'Gastos com Pessoal'!$I$532:$AJ$532&amp;'Gastos com Pessoal'!$I$512:$AJ$512,0),10,1)),0)
+_xlfn.IFNA(SUM((M$3&gt;='Gastos com Pessoal'!$E$513:$E$522)*(M$3&lt;='Gastos com Pessoal'!$F$513:$F$522)*(IF('Gastos com Pessoal'!$Y$513:$Y$522&lt;=M$3,1,0))*OFFSET('Gastos com Pessoal'!$H$512,1,MATCH(4&amp;$B51,'Gastos com Pessoal'!$I$532:$AJ$532&amp;'Gastos com Pessoal'!$I$512:$AJ$512,0),10,1)),0)
+_xlfn.IFNA(SUM((M$3&gt;='Gastos com Pessoal'!$E$513:$E$522)*(M$3&lt;='Gastos com Pessoal'!$F$513:$F$522)*(IF('Gastos com Pessoal'!$AE$513:$AE$522&lt;=M$3,1,0))*OFFSET('Gastos com Pessoal'!$H$512,1,MATCH(5&amp;$B51,'Gastos com Pessoal'!$I$532:$AJ$532&amp;'Gastos com Pessoal'!$I$512:$AJ$512,0),10,1)),0)</f>
        <v>712.06999999999982</v>
      </c>
      <c r="N51" s="32">
        <f t="array" aca="1" ref="N51" ca="1">_xlfn.IFNA(SUM((N$3&gt;='Gastos com Pessoal'!$E$7:$E$506)*(N$3&lt;='Gastos com Pessoal'!$F$7:$F$506)*OFFSET('Encargos e Benefícios'!$D$5,1,MATCH($B51,'Encargos e Benefícios'!$E$5:$AB$5,0),500,1)),0)
+_xlfn.IFNA(SUM((N$3&gt;='Gastos com Pessoal'!$E$513:$E$522)*(N$3&lt;='Gastos com Pessoal'!$F$513:$F$522)*OFFSET('Encargos e Benefícios'!$D$511,1,MATCH($B51,'Encargos e Benefícios'!$E$511:$AB$511,0),10,1)),0)
+_xlfn.IFNA(SUM((N$3&gt;='Gastos com Pessoal'!$E$7:$E$506)*(N$3&lt;='Gastos com Pessoal'!$F$7:$F$506)*(IF('Gastos com Pessoal'!$G$7:$G$506&lt;=N$3,1,0))*OFFSET('Gastos com Pessoal'!$H$6,1,MATCH(1&amp;$B51,'Gastos com Pessoal'!$I$532:$AJ$532&amp;'Gastos com Pessoal'!$I$6:$AJ$6,0),500,1)),0)
+_xlfn.IFNA(SUM((N$3&gt;='Gastos com Pessoal'!$E$7:$E$506)*(N$3&lt;='Gastos com Pessoal'!$F$7:$F$506)*(IF('Gastos com Pessoal'!$M$7:$M$506&lt;=N$3,1,0))*OFFSET('Gastos com Pessoal'!$H$6,1,MATCH(2&amp;$B51,'Gastos com Pessoal'!$I$532:$AJ$532&amp;'Gastos com Pessoal'!$I$6:$AJ$6,0),500,1)),0)
+_xlfn.IFNA(SUM((N$3&gt;='Gastos com Pessoal'!$E$7:$E$506)*(N$3&lt;='Gastos com Pessoal'!$F$7:$F$506)*(IF('Gastos com Pessoal'!$S$7:$S$506&lt;=N$3,1,0))*OFFSET('Gastos com Pessoal'!$H$6,1,MATCH(3&amp;$B51,'Gastos com Pessoal'!$I$532:$AJ$532&amp;'Gastos com Pessoal'!$I$6:$AJ$6,0),500,1)),0)
+_xlfn.IFNA(SUM((N$3&gt;='Gastos com Pessoal'!$E$7:$E$506)*(N$3&lt;='Gastos com Pessoal'!$F$7:$F$506)*(IF('Gastos com Pessoal'!$Y$7:$Y$506&lt;=N$3,1,0))*OFFSET('Gastos com Pessoal'!$H$6,1,MATCH(4&amp;$B51,'Gastos com Pessoal'!$I$532:$AJ$532&amp;'Gastos com Pessoal'!$I$6:$AJ$6,0),500,1)),0)
+_xlfn.IFNA(SUM((N$3&gt;='Gastos com Pessoal'!$E$7:$E$506)*(N$3&lt;='Gastos com Pessoal'!$F$7:$F$506)*(IF('Gastos com Pessoal'!$AE$7:$AE$506&lt;=N$3,1,0))*OFFSET('Gastos com Pessoal'!$H$6,1,MATCH(5&amp;$B51,'Gastos com Pessoal'!$I$532:$AJ$532&amp;'Gastos com Pessoal'!$I$6:$AJ$6,0),500,1)),0)
+_xlfn.IFNA(SUM((N$3&gt;='Gastos com Pessoal'!$E$513:$E$522)*(N$3&lt;='Gastos com Pessoal'!$F$513:$F$522)*(IF('Gastos com Pessoal'!$G$513:$G$522&lt;=N$3,1,0))*OFFSET('Gastos com Pessoal'!$H$512,1,MATCH(1&amp;$B51,'Gastos com Pessoal'!$I$532:$AJ$532&amp;'Gastos com Pessoal'!$I$512:$AJ$512,0),10,1)),0)
+_xlfn.IFNA(SUM((N$3&gt;='Gastos com Pessoal'!$E$513:$E$522)*(N$3&lt;='Gastos com Pessoal'!$F$513:$F$522)*(IF('Gastos com Pessoal'!$M$513:$M$522&lt;=N$3,1,0))*OFFSET('Gastos com Pessoal'!$H$512,1,MATCH(2&amp;$B51,'Gastos com Pessoal'!$I$532:$AJ$532&amp;'Gastos com Pessoal'!$I$512:$AJ$512,0),10,1)),0)
+_xlfn.IFNA(SUM((N$3&gt;='Gastos com Pessoal'!$E$513:$E$522)*(N$3&lt;='Gastos com Pessoal'!$F$513:$F$522)*(IF('Gastos com Pessoal'!$S$513:$S$522&lt;=N$3,1,0))*OFFSET('Gastos com Pessoal'!$H$512,1,MATCH(3&amp;$B51,'Gastos com Pessoal'!$I$532:$AJ$532&amp;'Gastos com Pessoal'!$I$512:$AJ$512,0),10,1)),0)
+_xlfn.IFNA(SUM((N$3&gt;='Gastos com Pessoal'!$E$513:$E$522)*(N$3&lt;='Gastos com Pessoal'!$F$513:$F$522)*(IF('Gastos com Pessoal'!$Y$513:$Y$522&lt;=N$3,1,0))*OFFSET('Gastos com Pessoal'!$H$512,1,MATCH(4&amp;$B51,'Gastos com Pessoal'!$I$532:$AJ$532&amp;'Gastos com Pessoal'!$I$512:$AJ$512,0),10,1)),0)
+_xlfn.IFNA(SUM((N$3&gt;='Gastos com Pessoal'!$E$513:$E$522)*(N$3&lt;='Gastos com Pessoal'!$F$513:$F$522)*(IF('Gastos com Pessoal'!$AE$513:$AE$522&lt;=N$3,1,0))*OFFSET('Gastos com Pessoal'!$H$512,1,MATCH(5&amp;$B51,'Gastos com Pessoal'!$I$532:$AJ$532&amp;'Gastos com Pessoal'!$I$512:$AJ$512,0),10,1)),0)</f>
        <v>787.2439999999998</v>
      </c>
      <c r="O51" s="32">
        <f t="array" aca="1" ref="O51" ca="1">_xlfn.IFNA(SUM((O$3&gt;='Gastos com Pessoal'!$E$7:$E$506)*(O$3&lt;='Gastos com Pessoal'!$F$7:$F$506)*OFFSET('Encargos e Benefícios'!$D$5,1,MATCH($B51,'Encargos e Benefícios'!$E$5:$AB$5,0),500,1)),0)
+_xlfn.IFNA(SUM((O$3&gt;='Gastos com Pessoal'!$E$513:$E$522)*(O$3&lt;='Gastos com Pessoal'!$F$513:$F$522)*OFFSET('Encargos e Benefícios'!$D$511,1,MATCH($B51,'Encargos e Benefícios'!$E$511:$AB$511,0),10,1)),0)
+_xlfn.IFNA(SUM((O$3&gt;='Gastos com Pessoal'!$E$7:$E$506)*(O$3&lt;='Gastos com Pessoal'!$F$7:$F$506)*(IF('Gastos com Pessoal'!$G$7:$G$506&lt;=O$3,1,0))*OFFSET('Gastos com Pessoal'!$H$6,1,MATCH(1&amp;$B51,'Gastos com Pessoal'!$I$532:$AJ$532&amp;'Gastos com Pessoal'!$I$6:$AJ$6,0),500,1)),0)
+_xlfn.IFNA(SUM((O$3&gt;='Gastos com Pessoal'!$E$7:$E$506)*(O$3&lt;='Gastos com Pessoal'!$F$7:$F$506)*(IF('Gastos com Pessoal'!$M$7:$M$506&lt;=O$3,1,0))*OFFSET('Gastos com Pessoal'!$H$6,1,MATCH(2&amp;$B51,'Gastos com Pessoal'!$I$532:$AJ$532&amp;'Gastos com Pessoal'!$I$6:$AJ$6,0),500,1)),0)
+_xlfn.IFNA(SUM((O$3&gt;='Gastos com Pessoal'!$E$7:$E$506)*(O$3&lt;='Gastos com Pessoal'!$F$7:$F$506)*(IF('Gastos com Pessoal'!$S$7:$S$506&lt;=O$3,1,0))*OFFSET('Gastos com Pessoal'!$H$6,1,MATCH(3&amp;$B51,'Gastos com Pessoal'!$I$532:$AJ$532&amp;'Gastos com Pessoal'!$I$6:$AJ$6,0),500,1)),0)
+_xlfn.IFNA(SUM((O$3&gt;='Gastos com Pessoal'!$E$7:$E$506)*(O$3&lt;='Gastos com Pessoal'!$F$7:$F$506)*(IF('Gastos com Pessoal'!$Y$7:$Y$506&lt;=O$3,1,0))*OFFSET('Gastos com Pessoal'!$H$6,1,MATCH(4&amp;$B51,'Gastos com Pessoal'!$I$532:$AJ$532&amp;'Gastos com Pessoal'!$I$6:$AJ$6,0),500,1)),0)
+_xlfn.IFNA(SUM((O$3&gt;='Gastos com Pessoal'!$E$7:$E$506)*(O$3&lt;='Gastos com Pessoal'!$F$7:$F$506)*(IF('Gastos com Pessoal'!$AE$7:$AE$506&lt;=O$3,1,0))*OFFSET('Gastos com Pessoal'!$H$6,1,MATCH(5&amp;$B51,'Gastos com Pessoal'!$I$532:$AJ$532&amp;'Gastos com Pessoal'!$I$6:$AJ$6,0),500,1)),0)
+_xlfn.IFNA(SUM((O$3&gt;='Gastos com Pessoal'!$E$513:$E$522)*(O$3&lt;='Gastos com Pessoal'!$F$513:$F$522)*(IF('Gastos com Pessoal'!$G$513:$G$522&lt;=O$3,1,0))*OFFSET('Gastos com Pessoal'!$H$512,1,MATCH(1&amp;$B51,'Gastos com Pessoal'!$I$532:$AJ$532&amp;'Gastos com Pessoal'!$I$512:$AJ$512,0),10,1)),0)
+_xlfn.IFNA(SUM((O$3&gt;='Gastos com Pessoal'!$E$513:$E$522)*(O$3&lt;='Gastos com Pessoal'!$F$513:$F$522)*(IF('Gastos com Pessoal'!$M$513:$M$522&lt;=O$3,1,0))*OFFSET('Gastos com Pessoal'!$H$512,1,MATCH(2&amp;$B51,'Gastos com Pessoal'!$I$532:$AJ$532&amp;'Gastos com Pessoal'!$I$512:$AJ$512,0),10,1)),0)
+_xlfn.IFNA(SUM((O$3&gt;='Gastos com Pessoal'!$E$513:$E$522)*(O$3&lt;='Gastos com Pessoal'!$F$513:$F$522)*(IF('Gastos com Pessoal'!$S$513:$S$522&lt;=O$3,1,0))*OFFSET('Gastos com Pessoal'!$H$512,1,MATCH(3&amp;$B51,'Gastos com Pessoal'!$I$532:$AJ$532&amp;'Gastos com Pessoal'!$I$512:$AJ$512,0),10,1)),0)
+_xlfn.IFNA(SUM((O$3&gt;='Gastos com Pessoal'!$E$513:$E$522)*(O$3&lt;='Gastos com Pessoal'!$F$513:$F$522)*(IF('Gastos com Pessoal'!$Y$513:$Y$522&lt;=O$3,1,0))*OFFSET('Gastos com Pessoal'!$H$512,1,MATCH(4&amp;$B51,'Gastos com Pessoal'!$I$532:$AJ$532&amp;'Gastos com Pessoal'!$I$512:$AJ$512,0),10,1)),0)
+_xlfn.IFNA(SUM((O$3&gt;='Gastos com Pessoal'!$E$513:$E$522)*(O$3&lt;='Gastos com Pessoal'!$F$513:$F$522)*(IF('Gastos com Pessoal'!$AE$513:$AE$522&lt;=O$3,1,0))*OFFSET('Gastos com Pessoal'!$H$512,1,MATCH(5&amp;$B51,'Gastos com Pessoal'!$I$532:$AJ$532&amp;'Gastos com Pessoal'!$I$512:$AJ$512,0),10,1)),0)</f>
        <v>787.2439999999998</v>
      </c>
      <c r="P51" s="32">
        <f t="array" aca="1" ref="P51" ca="1">_xlfn.IFNA(SUM((P$3&gt;='Gastos com Pessoal'!$E$7:$E$506)*(P$3&lt;='Gastos com Pessoal'!$F$7:$F$506)*OFFSET('Encargos e Benefícios'!$D$5,1,MATCH($B51,'Encargos e Benefícios'!$E$5:$AB$5,0),500,1)),0)
+_xlfn.IFNA(SUM((P$3&gt;='Gastos com Pessoal'!$E$513:$E$522)*(P$3&lt;='Gastos com Pessoal'!$F$513:$F$522)*OFFSET('Encargos e Benefícios'!$D$511,1,MATCH($B51,'Encargos e Benefícios'!$E$511:$AB$511,0),10,1)),0)
+_xlfn.IFNA(SUM((P$3&gt;='Gastos com Pessoal'!$E$7:$E$506)*(P$3&lt;='Gastos com Pessoal'!$F$7:$F$506)*(IF('Gastos com Pessoal'!$G$7:$G$506&lt;=P$3,1,0))*OFFSET('Gastos com Pessoal'!$H$6,1,MATCH(1&amp;$B51,'Gastos com Pessoal'!$I$532:$AJ$532&amp;'Gastos com Pessoal'!$I$6:$AJ$6,0),500,1)),0)
+_xlfn.IFNA(SUM((P$3&gt;='Gastos com Pessoal'!$E$7:$E$506)*(P$3&lt;='Gastos com Pessoal'!$F$7:$F$506)*(IF('Gastos com Pessoal'!$M$7:$M$506&lt;=P$3,1,0))*OFFSET('Gastos com Pessoal'!$H$6,1,MATCH(2&amp;$B51,'Gastos com Pessoal'!$I$532:$AJ$532&amp;'Gastos com Pessoal'!$I$6:$AJ$6,0),500,1)),0)
+_xlfn.IFNA(SUM((P$3&gt;='Gastos com Pessoal'!$E$7:$E$506)*(P$3&lt;='Gastos com Pessoal'!$F$7:$F$506)*(IF('Gastos com Pessoal'!$S$7:$S$506&lt;=P$3,1,0))*OFFSET('Gastos com Pessoal'!$H$6,1,MATCH(3&amp;$B51,'Gastos com Pessoal'!$I$532:$AJ$532&amp;'Gastos com Pessoal'!$I$6:$AJ$6,0),500,1)),0)
+_xlfn.IFNA(SUM((P$3&gt;='Gastos com Pessoal'!$E$7:$E$506)*(P$3&lt;='Gastos com Pessoal'!$F$7:$F$506)*(IF('Gastos com Pessoal'!$Y$7:$Y$506&lt;=P$3,1,0))*OFFSET('Gastos com Pessoal'!$H$6,1,MATCH(4&amp;$B51,'Gastos com Pessoal'!$I$532:$AJ$532&amp;'Gastos com Pessoal'!$I$6:$AJ$6,0),500,1)),0)
+_xlfn.IFNA(SUM((P$3&gt;='Gastos com Pessoal'!$E$7:$E$506)*(P$3&lt;='Gastos com Pessoal'!$F$7:$F$506)*(IF('Gastos com Pessoal'!$AE$7:$AE$506&lt;=P$3,1,0))*OFFSET('Gastos com Pessoal'!$H$6,1,MATCH(5&amp;$B51,'Gastos com Pessoal'!$I$532:$AJ$532&amp;'Gastos com Pessoal'!$I$6:$AJ$6,0),500,1)),0)
+_xlfn.IFNA(SUM((P$3&gt;='Gastos com Pessoal'!$E$513:$E$522)*(P$3&lt;='Gastos com Pessoal'!$F$513:$F$522)*(IF('Gastos com Pessoal'!$G$513:$G$522&lt;=P$3,1,0))*OFFSET('Gastos com Pessoal'!$H$512,1,MATCH(1&amp;$B51,'Gastos com Pessoal'!$I$532:$AJ$532&amp;'Gastos com Pessoal'!$I$512:$AJ$512,0),10,1)),0)
+_xlfn.IFNA(SUM((P$3&gt;='Gastos com Pessoal'!$E$513:$E$522)*(P$3&lt;='Gastos com Pessoal'!$F$513:$F$522)*(IF('Gastos com Pessoal'!$M$513:$M$522&lt;=P$3,1,0))*OFFSET('Gastos com Pessoal'!$H$512,1,MATCH(2&amp;$B51,'Gastos com Pessoal'!$I$532:$AJ$532&amp;'Gastos com Pessoal'!$I$512:$AJ$512,0),10,1)),0)
+_xlfn.IFNA(SUM((P$3&gt;='Gastos com Pessoal'!$E$513:$E$522)*(P$3&lt;='Gastos com Pessoal'!$F$513:$F$522)*(IF('Gastos com Pessoal'!$S$513:$S$522&lt;=P$3,1,0))*OFFSET('Gastos com Pessoal'!$H$512,1,MATCH(3&amp;$B51,'Gastos com Pessoal'!$I$532:$AJ$532&amp;'Gastos com Pessoal'!$I$512:$AJ$512,0),10,1)),0)
+_xlfn.IFNA(SUM((P$3&gt;='Gastos com Pessoal'!$E$513:$E$522)*(P$3&lt;='Gastos com Pessoal'!$F$513:$F$522)*(IF('Gastos com Pessoal'!$Y$513:$Y$522&lt;=P$3,1,0))*OFFSET('Gastos com Pessoal'!$H$512,1,MATCH(4&amp;$B51,'Gastos com Pessoal'!$I$532:$AJ$532&amp;'Gastos com Pessoal'!$I$512:$AJ$512,0),10,1)),0)
+_xlfn.IFNA(SUM((P$3&gt;='Gastos com Pessoal'!$E$513:$E$522)*(P$3&lt;='Gastos com Pessoal'!$F$513:$F$522)*(IF('Gastos com Pessoal'!$AE$513:$AE$522&lt;=P$3,1,0))*OFFSET('Gastos com Pessoal'!$H$512,1,MATCH(5&amp;$B51,'Gastos com Pessoal'!$I$532:$AJ$532&amp;'Gastos com Pessoal'!$I$512:$AJ$512,0),10,1)),0)</f>
        <v>787.2439999999998</v>
      </c>
      <c r="Q51" s="32">
        <f t="array" aca="1" ref="Q51" ca="1">_xlfn.IFNA(SUM((Q$3&gt;='Gastos com Pessoal'!$E$7:$E$506)*(Q$3&lt;='Gastos com Pessoal'!$F$7:$F$506)*OFFSET('Encargos e Benefícios'!$D$5,1,MATCH($B51,'Encargos e Benefícios'!$E$5:$AB$5,0),500,1)),0)
+_xlfn.IFNA(SUM((Q$3&gt;='Gastos com Pessoal'!$E$513:$E$522)*(Q$3&lt;='Gastos com Pessoal'!$F$513:$F$522)*OFFSET('Encargos e Benefícios'!$D$511,1,MATCH($B51,'Encargos e Benefícios'!$E$511:$AB$511,0),10,1)),0)
+_xlfn.IFNA(SUM((Q$3&gt;='Gastos com Pessoal'!$E$7:$E$506)*(Q$3&lt;='Gastos com Pessoal'!$F$7:$F$506)*(IF('Gastos com Pessoal'!$G$7:$G$506&lt;=Q$3,1,0))*OFFSET('Gastos com Pessoal'!$H$6,1,MATCH(1&amp;$B51,'Gastos com Pessoal'!$I$532:$AJ$532&amp;'Gastos com Pessoal'!$I$6:$AJ$6,0),500,1)),0)
+_xlfn.IFNA(SUM((Q$3&gt;='Gastos com Pessoal'!$E$7:$E$506)*(Q$3&lt;='Gastos com Pessoal'!$F$7:$F$506)*(IF('Gastos com Pessoal'!$M$7:$M$506&lt;=Q$3,1,0))*OFFSET('Gastos com Pessoal'!$H$6,1,MATCH(2&amp;$B51,'Gastos com Pessoal'!$I$532:$AJ$532&amp;'Gastos com Pessoal'!$I$6:$AJ$6,0),500,1)),0)
+_xlfn.IFNA(SUM((Q$3&gt;='Gastos com Pessoal'!$E$7:$E$506)*(Q$3&lt;='Gastos com Pessoal'!$F$7:$F$506)*(IF('Gastos com Pessoal'!$S$7:$S$506&lt;=Q$3,1,0))*OFFSET('Gastos com Pessoal'!$H$6,1,MATCH(3&amp;$B51,'Gastos com Pessoal'!$I$532:$AJ$532&amp;'Gastos com Pessoal'!$I$6:$AJ$6,0),500,1)),0)
+_xlfn.IFNA(SUM((Q$3&gt;='Gastos com Pessoal'!$E$7:$E$506)*(Q$3&lt;='Gastos com Pessoal'!$F$7:$F$506)*(IF('Gastos com Pessoal'!$Y$7:$Y$506&lt;=Q$3,1,0))*OFFSET('Gastos com Pessoal'!$H$6,1,MATCH(4&amp;$B51,'Gastos com Pessoal'!$I$532:$AJ$532&amp;'Gastos com Pessoal'!$I$6:$AJ$6,0),500,1)),0)
+_xlfn.IFNA(SUM((Q$3&gt;='Gastos com Pessoal'!$E$7:$E$506)*(Q$3&lt;='Gastos com Pessoal'!$F$7:$F$506)*(IF('Gastos com Pessoal'!$AE$7:$AE$506&lt;=Q$3,1,0))*OFFSET('Gastos com Pessoal'!$H$6,1,MATCH(5&amp;$B51,'Gastos com Pessoal'!$I$532:$AJ$532&amp;'Gastos com Pessoal'!$I$6:$AJ$6,0),500,1)),0)
+_xlfn.IFNA(SUM((Q$3&gt;='Gastos com Pessoal'!$E$513:$E$522)*(Q$3&lt;='Gastos com Pessoal'!$F$513:$F$522)*(IF('Gastos com Pessoal'!$G$513:$G$522&lt;=Q$3,1,0))*OFFSET('Gastos com Pessoal'!$H$512,1,MATCH(1&amp;$B51,'Gastos com Pessoal'!$I$532:$AJ$532&amp;'Gastos com Pessoal'!$I$512:$AJ$512,0),10,1)),0)
+_xlfn.IFNA(SUM((Q$3&gt;='Gastos com Pessoal'!$E$513:$E$522)*(Q$3&lt;='Gastos com Pessoal'!$F$513:$F$522)*(IF('Gastos com Pessoal'!$M$513:$M$522&lt;=Q$3,1,0))*OFFSET('Gastos com Pessoal'!$H$512,1,MATCH(2&amp;$B51,'Gastos com Pessoal'!$I$532:$AJ$532&amp;'Gastos com Pessoal'!$I$512:$AJ$512,0),10,1)),0)
+_xlfn.IFNA(SUM((Q$3&gt;='Gastos com Pessoal'!$E$513:$E$522)*(Q$3&lt;='Gastos com Pessoal'!$F$513:$F$522)*(IF('Gastos com Pessoal'!$S$513:$S$522&lt;=Q$3,1,0))*OFFSET('Gastos com Pessoal'!$H$512,1,MATCH(3&amp;$B51,'Gastos com Pessoal'!$I$532:$AJ$532&amp;'Gastos com Pessoal'!$I$512:$AJ$512,0),10,1)),0)
+_xlfn.IFNA(SUM((Q$3&gt;='Gastos com Pessoal'!$E$513:$E$522)*(Q$3&lt;='Gastos com Pessoal'!$F$513:$F$522)*(IF('Gastos com Pessoal'!$Y$513:$Y$522&lt;=Q$3,1,0))*OFFSET('Gastos com Pessoal'!$H$512,1,MATCH(4&amp;$B51,'Gastos com Pessoal'!$I$532:$AJ$532&amp;'Gastos com Pessoal'!$I$512:$AJ$512,0),10,1)),0)
+_xlfn.IFNA(SUM((Q$3&gt;='Gastos com Pessoal'!$E$513:$E$522)*(Q$3&lt;='Gastos com Pessoal'!$F$513:$F$522)*(IF('Gastos com Pessoal'!$AE$513:$AE$522&lt;=Q$3,1,0))*OFFSET('Gastos com Pessoal'!$H$512,1,MATCH(5&amp;$B51,'Gastos com Pessoal'!$I$532:$AJ$532&amp;'Gastos com Pessoal'!$I$512:$AJ$512,0),10,1)),0)</f>
        <v>787.2439999999998</v>
      </c>
      <c r="R51" s="32">
        <f t="array" aca="1" ref="R51" ca="1">_xlfn.IFNA(SUM((R$3&gt;='Gastos com Pessoal'!$E$7:$E$506)*(R$3&lt;='Gastos com Pessoal'!$F$7:$F$506)*OFFSET('Encargos e Benefícios'!$D$5,1,MATCH($B51,'Encargos e Benefícios'!$E$5:$AB$5,0),500,1)),0)
+_xlfn.IFNA(SUM((R$3&gt;='Gastos com Pessoal'!$E$513:$E$522)*(R$3&lt;='Gastos com Pessoal'!$F$513:$F$522)*OFFSET('Encargos e Benefícios'!$D$511,1,MATCH($B51,'Encargos e Benefícios'!$E$511:$AB$511,0),10,1)),0)
+_xlfn.IFNA(SUM((R$3&gt;='Gastos com Pessoal'!$E$7:$E$506)*(R$3&lt;='Gastos com Pessoal'!$F$7:$F$506)*(IF('Gastos com Pessoal'!$G$7:$G$506&lt;=R$3,1,0))*OFFSET('Gastos com Pessoal'!$H$6,1,MATCH(1&amp;$B51,'Gastos com Pessoal'!$I$532:$AJ$532&amp;'Gastos com Pessoal'!$I$6:$AJ$6,0),500,1)),0)
+_xlfn.IFNA(SUM((R$3&gt;='Gastos com Pessoal'!$E$7:$E$506)*(R$3&lt;='Gastos com Pessoal'!$F$7:$F$506)*(IF('Gastos com Pessoal'!$M$7:$M$506&lt;=R$3,1,0))*OFFSET('Gastos com Pessoal'!$H$6,1,MATCH(2&amp;$B51,'Gastos com Pessoal'!$I$532:$AJ$532&amp;'Gastos com Pessoal'!$I$6:$AJ$6,0),500,1)),0)
+_xlfn.IFNA(SUM((R$3&gt;='Gastos com Pessoal'!$E$7:$E$506)*(R$3&lt;='Gastos com Pessoal'!$F$7:$F$506)*(IF('Gastos com Pessoal'!$S$7:$S$506&lt;=R$3,1,0))*OFFSET('Gastos com Pessoal'!$H$6,1,MATCH(3&amp;$B51,'Gastos com Pessoal'!$I$532:$AJ$532&amp;'Gastos com Pessoal'!$I$6:$AJ$6,0),500,1)),0)
+_xlfn.IFNA(SUM((R$3&gt;='Gastos com Pessoal'!$E$7:$E$506)*(R$3&lt;='Gastos com Pessoal'!$F$7:$F$506)*(IF('Gastos com Pessoal'!$Y$7:$Y$506&lt;=R$3,1,0))*OFFSET('Gastos com Pessoal'!$H$6,1,MATCH(4&amp;$B51,'Gastos com Pessoal'!$I$532:$AJ$532&amp;'Gastos com Pessoal'!$I$6:$AJ$6,0),500,1)),0)
+_xlfn.IFNA(SUM((R$3&gt;='Gastos com Pessoal'!$E$7:$E$506)*(R$3&lt;='Gastos com Pessoal'!$F$7:$F$506)*(IF('Gastos com Pessoal'!$AE$7:$AE$506&lt;=R$3,1,0))*OFFSET('Gastos com Pessoal'!$H$6,1,MATCH(5&amp;$B51,'Gastos com Pessoal'!$I$532:$AJ$532&amp;'Gastos com Pessoal'!$I$6:$AJ$6,0),500,1)),0)
+_xlfn.IFNA(SUM((R$3&gt;='Gastos com Pessoal'!$E$513:$E$522)*(R$3&lt;='Gastos com Pessoal'!$F$513:$F$522)*(IF('Gastos com Pessoal'!$G$513:$G$522&lt;=R$3,1,0))*OFFSET('Gastos com Pessoal'!$H$512,1,MATCH(1&amp;$B51,'Gastos com Pessoal'!$I$532:$AJ$532&amp;'Gastos com Pessoal'!$I$512:$AJ$512,0),10,1)),0)
+_xlfn.IFNA(SUM((R$3&gt;='Gastos com Pessoal'!$E$513:$E$522)*(R$3&lt;='Gastos com Pessoal'!$F$513:$F$522)*(IF('Gastos com Pessoal'!$M$513:$M$522&lt;=R$3,1,0))*OFFSET('Gastos com Pessoal'!$H$512,1,MATCH(2&amp;$B51,'Gastos com Pessoal'!$I$532:$AJ$532&amp;'Gastos com Pessoal'!$I$512:$AJ$512,0),10,1)),0)
+_xlfn.IFNA(SUM((R$3&gt;='Gastos com Pessoal'!$E$513:$E$522)*(R$3&lt;='Gastos com Pessoal'!$F$513:$F$522)*(IF('Gastos com Pessoal'!$S$513:$S$522&lt;=R$3,1,0))*OFFSET('Gastos com Pessoal'!$H$512,1,MATCH(3&amp;$B51,'Gastos com Pessoal'!$I$532:$AJ$532&amp;'Gastos com Pessoal'!$I$512:$AJ$512,0),10,1)),0)
+_xlfn.IFNA(SUM((R$3&gt;='Gastos com Pessoal'!$E$513:$E$522)*(R$3&lt;='Gastos com Pessoal'!$F$513:$F$522)*(IF('Gastos com Pessoal'!$Y$513:$Y$522&lt;=R$3,1,0))*OFFSET('Gastos com Pessoal'!$H$512,1,MATCH(4&amp;$B51,'Gastos com Pessoal'!$I$532:$AJ$532&amp;'Gastos com Pessoal'!$I$512:$AJ$512,0),10,1)),0)
+_xlfn.IFNA(SUM((R$3&gt;='Gastos com Pessoal'!$E$513:$E$522)*(R$3&lt;='Gastos com Pessoal'!$F$513:$F$522)*(IF('Gastos com Pessoal'!$AE$513:$AE$522&lt;=R$3,1,0))*OFFSET('Gastos com Pessoal'!$H$512,1,MATCH(5&amp;$B51,'Gastos com Pessoal'!$I$532:$AJ$532&amp;'Gastos com Pessoal'!$I$512:$AJ$512,0),10,1)),0)</f>
        <v>787.2439999999998</v>
      </c>
      <c r="S51" s="32">
        <f t="array" aca="1" ref="S51" ca="1">_xlfn.IFNA(SUM((S$3&gt;='Gastos com Pessoal'!$E$7:$E$506)*(S$3&lt;='Gastos com Pessoal'!$F$7:$F$506)*OFFSET('Encargos e Benefícios'!$D$5,1,MATCH($B51,'Encargos e Benefícios'!$E$5:$AB$5,0),500,1)),0)
+_xlfn.IFNA(SUM((S$3&gt;='Gastos com Pessoal'!$E$513:$E$522)*(S$3&lt;='Gastos com Pessoal'!$F$513:$F$522)*OFFSET('Encargos e Benefícios'!$D$511,1,MATCH($B51,'Encargos e Benefícios'!$E$511:$AB$511,0),10,1)),0)
+_xlfn.IFNA(SUM((S$3&gt;='Gastos com Pessoal'!$E$7:$E$506)*(S$3&lt;='Gastos com Pessoal'!$F$7:$F$506)*(IF('Gastos com Pessoal'!$G$7:$G$506&lt;=S$3,1,0))*OFFSET('Gastos com Pessoal'!$H$6,1,MATCH(1&amp;$B51,'Gastos com Pessoal'!$I$532:$AJ$532&amp;'Gastos com Pessoal'!$I$6:$AJ$6,0),500,1)),0)
+_xlfn.IFNA(SUM((S$3&gt;='Gastos com Pessoal'!$E$7:$E$506)*(S$3&lt;='Gastos com Pessoal'!$F$7:$F$506)*(IF('Gastos com Pessoal'!$M$7:$M$506&lt;=S$3,1,0))*OFFSET('Gastos com Pessoal'!$H$6,1,MATCH(2&amp;$B51,'Gastos com Pessoal'!$I$532:$AJ$532&amp;'Gastos com Pessoal'!$I$6:$AJ$6,0),500,1)),0)
+_xlfn.IFNA(SUM((S$3&gt;='Gastos com Pessoal'!$E$7:$E$506)*(S$3&lt;='Gastos com Pessoal'!$F$7:$F$506)*(IF('Gastos com Pessoal'!$S$7:$S$506&lt;=S$3,1,0))*OFFSET('Gastos com Pessoal'!$H$6,1,MATCH(3&amp;$B51,'Gastos com Pessoal'!$I$532:$AJ$532&amp;'Gastos com Pessoal'!$I$6:$AJ$6,0),500,1)),0)
+_xlfn.IFNA(SUM((S$3&gt;='Gastos com Pessoal'!$E$7:$E$506)*(S$3&lt;='Gastos com Pessoal'!$F$7:$F$506)*(IF('Gastos com Pessoal'!$Y$7:$Y$506&lt;=S$3,1,0))*OFFSET('Gastos com Pessoal'!$H$6,1,MATCH(4&amp;$B51,'Gastos com Pessoal'!$I$532:$AJ$532&amp;'Gastos com Pessoal'!$I$6:$AJ$6,0),500,1)),0)
+_xlfn.IFNA(SUM((S$3&gt;='Gastos com Pessoal'!$E$7:$E$506)*(S$3&lt;='Gastos com Pessoal'!$F$7:$F$506)*(IF('Gastos com Pessoal'!$AE$7:$AE$506&lt;=S$3,1,0))*OFFSET('Gastos com Pessoal'!$H$6,1,MATCH(5&amp;$B51,'Gastos com Pessoal'!$I$532:$AJ$532&amp;'Gastos com Pessoal'!$I$6:$AJ$6,0),500,1)),0)
+_xlfn.IFNA(SUM((S$3&gt;='Gastos com Pessoal'!$E$513:$E$522)*(S$3&lt;='Gastos com Pessoal'!$F$513:$F$522)*(IF('Gastos com Pessoal'!$G$513:$G$522&lt;=S$3,1,0))*OFFSET('Gastos com Pessoal'!$H$512,1,MATCH(1&amp;$B51,'Gastos com Pessoal'!$I$532:$AJ$532&amp;'Gastos com Pessoal'!$I$512:$AJ$512,0),10,1)),0)
+_xlfn.IFNA(SUM((S$3&gt;='Gastos com Pessoal'!$E$513:$E$522)*(S$3&lt;='Gastos com Pessoal'!$F$513:$F$522)*(IF('Gastos com Pessoal'!$M$513:$M$522&lt;=S$3,1,0))*OFFSET('Gastos com Pessoal'!$H$512,1,MATCH(2&amp;$B51,'Gastos com Pessoal'!$I$532:$AJ$532&amp;'Gastos com Pessoal'!$I$512:$AJ$512,0),10,1)),0)
+_xlfn.IFNA(SUM((S$3&gt;='Gastos com Pessoal'!$E$513:$E$522)*(S$3&lt;='Gastos com Pessoal'!$F$513:$F$522)*(IF('Gastos com Pessoal'!$S$513:$S$522&lt;=S$3,1,0))*OFFSET('Gastos com Pessoal'!$H$512,1,MATCH(3&amp;$B51,'Gastos com Pessoal'!$I$532:$AJ$532&amp;'Gastos com Pessoal'!$I$512:$AJ$512,0),10,1)),0)
+_xlfn.IFNA(SUM((S$3&gt;='Gastos com Pessoal'!$E$513:$E$522)*(S$3&lt;='Gastos com Pessoal'!$F$513:$F$522)*(IF('Gastos com Pessoal'!$Y$513:$Y$522&lt;=S$3,1,0))*OFFSET('Gastos com Pessoal'!$H$512,1,MATCH(4&amp;$B51,'Gastos com Pessoal'!$I$532:$AJ$532&amp;'Gastos com Pessoal'!$I$512:$AJ$512,0),10,1)),0)
+_xlfn.IFNA(SUM((S$3&gt;='Gastos com Pessoal'!$E$513:$E$522)*(S$3&lt;='Gastos com Pessoal'!$F$513:$F$522)*(IF('Gastos com Pessoal'!$AE$513:$AE$522&lt;=S$3,1,0))*OFFSET('Gastos com Pessoal'!$H$512,1,MATCH(5&amp;$B51,'Gastos com Pessoal'!$I$532:$AJ$532&amp;'Gastos com Pessoal'!$I$512:$AJ$512,0),10,1)),0)</f>
        <v>787.2439999999998</v>
      </c>
      <c r="T51" s="32">
        <f t="array" aca="1" ref="T51" ca="1">_xlfn.IFNA(SUM((T$3&gt;='Gastos com Pessoal'!$E$7:$E$506)*(T$3&lt;='Gastos com Pessoal'!$F$7:$F$506)*OFFSET('Encargos e Benefícios'!$D$5,1,MATCH($B51,'Encargos e Benefícios'!$E$5:$AB$5,0),500,1)),0)
+_xlfn.IFNA(SUM((T$3&gt;='Gastos com Pessoal'!$E$513:$E$522)*(T$3&lt;='Gastos com Pessoal'!$F$513:$F$522)*OFFSET('Encargos e Benefícios'!$D$511,1,MATCH($B51,'Encargos e Benefícios'!$E$511:$AB$511,0),10,1)),0)
+_xlfn.IFNA(SUM((T$3&gt;='Gastos com Pessoal'!$E$7:$E$506)*(T$3&lt;='Gastos com Pessoal'!$F$7:$F$506)*(IF('Gastos com Pessoal'!$G$7:$G$506&lt;=T$3,1,0))*OFFSET('Gastos com Pessoal'!$H$6,1,MATCH(1&amp;$B51,'Gastos com Pessoal'!$I$532:$AJ$532&amp;'Gastos com Pessoal'!$I$6:$AJ$6,0),500,1)),0)
+_xlfn.IFNA(SUM((T$3&gt;='Gastos com Pessoal'!$E$7:$E$506)*(T$3&lt;='Gastos com Pessoal'!$F$7:$F$506)*(IF('Gastos com Pessoal'!$M$7:$M$506&lt;=T$3,1,0))*OFFSET('Gastos com Pessoal'!$H$6,1,MATCH(2&amp;$B51,'Gastos com Pessoal'!$I$532:$AJ$532&amp;'Gastos com Pessoal'!$I$6:$AJ$6,0),500,1)),0)
+_xlfn.IFNA(SUM((T$3&gt;='Gastos com Pessoal'!$E$7:$E$506)*(T$3&lt;='Gastos com Pessoal'!$F$7:$F$506)*(IF('Gastos com Pessoal'!$S$7:$S$506&lt;=T$3,1,0))*OFFSET('Gastos com Pessoal'!$H$6,1,MATCH(3&amp;$B51,'Gastos com Pessoal'!$I$532:$AJ$532&amp;'Gastos com Pessoal'!$I$6:$AJ$6,0),500,1)),0)
+_xlfn.IFNA(SUM((T$3&gt;='Gastos com Pessoal'!$E$7:$E$506)*(T$3&lt;='Gastos com Pessoal'!$F$7:$F$506)*(IF('Gastos com Pessoal'!$Y$7:$Y$506&lt;=T$3,1,0))*OFFSET('Gastos com Pessoal'!$H$6,1,MATCH(4&amp;$B51,'Gastos com Pessoal'!$I$532:$AJ$532&amp;'Gastos com Pessoal'!$I$6:$AJ$6,0),500,1)),0)
+_xlfn.IFNA(SUM((T$3&gt;='Gastos com Pessoal'!$E$7:$E$506)*(T$3&lt;='Gastos com Pessoal'!$F$7:$F$506)*(IF('Gastos com Pessoal'!$AE$7:$AE$506&lt;=T$3,1,0))*OFFSET('Gastos com Pessoal'!$H$6,1,MATCH(5&amp;$B51,'Gastos com Pessoal'!$I$532:$AJ$532&amp;'Gastos com Pessoal'!$I$6:$AJ$6,0),500,1)),0)
+_xlfn.IFNA(SUM((T$3&gt;='Gastos com Pessoal'!$E$513:$E$522)*(T$3&lt;='Gastos com Pessoal'!$F$513:$F$522)*(IF('Gastos com Pessoal'!$G$513:$G$522&lt;=T$3,1,0))*OFFSET('Gastos com Pessoal'!$H$512,1,MATCH(1&amp;$B51,'Gastos com Pessoal'!$I$532:$AJ$532&amp;'Gastos com Pessoal'!$I$512:$AJ$512,0),10,1)),0)
+_xlfn.IFNA(SUM((T$3&gt;='Gastos com Pessoal'!$E$513:$E$522)*(T$3&lt;='Gastos com Pessoal'!$F$513:$F$522)*(IF('Gastos com Pessoal'!$M$513:$M$522&lt;=T$3,1,0))*OFFSET('Gastos com Pessoal'!$H$512,1,MATCH(2&amp;$B51,'Gastos com Pessoal'!$I$532:$AJ$532&amp;'Gastos com Pessoal'!$I$512:$AJ$512,0),10,1)),0)
+_xlfn.IFNA(SUM((T$3&gt;='Gastos com Pessoal'!$E$513:$E$522)*(T$3&lt;='Gastos com Pessoal'!$F$513:$F$522)*(IF('Gastos com Pessoal'!$S$513:$S$522&lt;=T$3,1,0))*OFFSET('Gastos com Pessoal'!$H$512,1,MATCH(3&amp;$B51,'Gastos com Pessoal'!$I$532:$AJ$532&amp;'Gastos com Pessoal'!$I$512:$AJ$512,0),10,1)),0)
+_xlfn.IFNA(SUM((T$3&gt;='Gastos com Pessoal'!$E$513:$E$522)*(T$3&lt;='Gastos com Pessoal'!$F$513:$F$522)*(IF('Gastos com Pessoal'!$Y$513:$Y$522&lt;=T$3,1,0))*OFFSET('Gastos com Pessoal'!$H$512,1,MATCH(4&amp;$B51,'Gastos com Pessoal'!$I$532:$AJ$532&amp;'Gastos com Pessoal'!$I$512:$AJ$512,0),10,1)),0)
+_xlfn.IFNA(SUM((T$3&gt;='Gastos com Pessoal'!$E$513:$E$522)*(T$3&lt;='Gastos com Pessoal'!$F$513:$F$522)*(IF('Gastos com Pessoal'!$AE$513:$AE$522&lt;=T$3,1,0))*OFFSET('Gastos com Pessoal'!$H$512,1,MATCH(5&amp;$B51,'Gastos com Pessoal'!$I$532:$AJ$532&amp;'Gastos com Pessoal'!$I$512:$AJ$512,0),10,1)),0)</f>
        <v>787.2439999999998</v>
      </c>
      <c r="U51" s="32">
        <f t="array" aca="1" ref="U51" ca="1">_xlfn.IFNA(SUM((U$3&gt;='Gastos com Pessoal'!$E$7:$E$506)*(U$3&lt;='Gastos com Pessoal'!$F$7:$F$506)*OFFSET('Encargos e Benefícios'!$D$5,1,MATCH($B51,'Encargos e Benefícios'!$E$5:$AB$5,0),500,1)),0)
+_xlfn.IFNA(SUM((U$3&gt;='Gastos com Pessoal'!$E$513:$E$522)*(U$3&lt;='Gastos com Pessoal'!$F$513:$F$522)*OFFSET('Encargos e Benefícios'!$D$511,1,MATCH($B51,'Encargos e Benefícios'!$E$511:$AB$511,0),10,1)),0)
+_xlfn.IFNA(SUM((U$3&gt;='Gastos com Pessoal'!$E$7:$E$506)*(U$3&lt;='Gastos com Pessoal'!$F$7:$F$506)*(IF('Gastos com Pessoal'!$G$7:$G$506&lt;=U$3,1,0))*OFFSET('Gastos com Pessoal'!$H$6,1,MATCH(1&amp;$B51,'Gastos com Pessoal'!$I$532:$AJ$532&amp;'Gastos com Pessoal'!$I$6:$AJ$6,0),500,1)),0)
+_xlfn.IFNA(SUM((U$3&gt;='Gastos com Pessoal'!$E$7:$E$506)*(U$3&lt;='Gastos com Pessoal'!$F$7:$F$506)*(IF('Gastos com Pessoal'!$M$7:$M$506&lt;=U$3,1,0))*OFFSET('Gastos com Pessoal'!$H$6,1,MATCH(2&amp;$B51,'Gastos com Pessoal'!$I$532:$AJ$532&amp;'Gastos com Pessoal'!$I$6:$AJ$6,0),500,1)),0)
+_xlfn.IFNA(SUM((U$3&gt;='Gastos com Pessoal'!$E$7:$E$506)*(U$3&lt;='Gastos com Pessoal'!$F$7:$F$506)*(IF('Gastos com Pessoal'!$S$7:$S$506&lt;=U$3,1,0))*OFFSET('Gastos com Pessoal'!$H$6,1,MATCH(3&amp;$B51,'Gastos com Pessoal'!$I$532:$AJ$532&amp;'Gastos com Pessoal'!$I$6:$AJ$6,0),500,1)),0)
+_xlfn.IFNA(SUM((U$3&gt;='Gastos com Pessoal'!$E$7:$E$506)*(U$3&lt;='Gastos com Pessoal'!$F$7:$F$506)*(IF('Gastos com Pessoal'!$Y$7:$Y$506&lt;=U$3,1,0))*OFFSET('Gastos com Pessoal'!$H$6,1,MATCH(4&amp;$B51,'Gastos com Pessoal'!$I$532:$AJ$532&amp;'Gastos com Pessoal'!$I$6:$AJ$6,0),500,1)),0)
+_xlfn.IFNA(SUM((U$3&gt;='Gastos com Pessoal'!$E$7:$E$506)*(U$3&lt;='Gastos com Pessoal'!$F$7:$F$506)*(IF('Gastos com Pessoal'!$AE$7:$AE$506&lt;=U$3,1,0))*OFFSET('Gastos com Pessoal'!$H$6,1,MATCH(5&amp;$B51,'Gastos com Pessoal'!$I$532:$AJ$532&amp;'Gastos com Pessoal'!$I$6:$AJ$6,0),500,1)),0)
+_xlfn.IFNA(SUM((U$3&gt;='Gastos com Pessoal'!$E$513:$E$522)*(U$3&lt;='Gastos com Pessoal'!$F$513:$F$522)*(IF('Gastos com Pessoal'!$G$513:$G$522&lt;=U$3,1,0))*OFFSET('Gastos com Pessoal'!$H$512,1,MATCH(1&amp;$B51,'Gastos com Pessoal'!$I$532:$AJ$532&amp;'Gastos com Pessoal'!$I$512:$AJ$512,0),10,1)),0)
+_xlfn.IFNA(SUM((U$3&gt;='Gastos com Pessoal'!$E$513:$E$522)*(U$3&lt;='Gastos com Pessoal'!$F$513:$F$522)*(IF('Gastos com Pessoal'!$M$513:$M$522&lt;=U$3,1,0))*OFFSET('Gastos com Pessoal'!$H$512,1,MATCH(2&amp;$B51,'Gastos com Pessoal'!$I$532:$AJ$532&amp;'Gastos com Pessoal'!$I$512:$AJ$512,0),10,1)),0)
+_xlfn.IFNA(SUM((U$3&gt;='Gastos com Pessoal'!$E$513:$E$522)*(U$3&lt;='Gastos com Pessoal'!$F$513:$F$522)*(IF('Gastos com Pessoal'!$S$513:$S$522&lt;=U$3,1,0))*OFFSET('Gastos com Pessoal'!$H$512,1,MATCH(3&amp;$B51,'Gastos com Pessoal'!$I$532:$AJ$532&amp;'Gastos com Pessoal'!$I$512:$AJ$512,0),10,1)),0)
+_xlfn.IFNA(SUM((U$3&gt;='Gastos com Pessoal'!$E$513:$E$522)*(U$3&lt;='Gastos com Pessoal'!$F$513:$F$522)*(IF('Gastos com Pessoal'!$Y$513:$Y$522&lt;=U$3,1,0))*OFFSET('Gastos com Pessoal'!$H$512,1,MATCH(4&amp;$B51,'Gastos com Pessoal'!$I$532:$AJ$532&amp;'Gastos com Pessoal'!$I$512:$AJ$512,0),10,1)),0)
+_xlfn.IFNA(SUM((U$3&gt;='Gastos com Pessoal'!$E$513:$E$522)*(U$3&lt;='Gastos com Pessoal'!$F$513:$F$522)*(IF('Gastos com Pessoal'!$AE$513:$AE$522&lt;=U$3,1,0))*OFFSET('Gastos com Pessoal'!$H$512,1,MATCH(5&amp;$B51,'Gastos com Pessoal'!$I$532:$AJ$532&amp;'Gastos com Pessoal'!$I$512:$AJ$512,0),10,1)),0)</f>
        <v>787.2439999999998</v>
      </c>
      <c r="V51" s="32">
        <f t="array" aca="1" ref="V51" ca="1">_xlfn.IFNA(SUM((V$3&gt;='Gastos com Pessoal'!$E$7:$E$506)*(V$3&lt;='Gastos com Pessoal'!$F$7:$F$506)*OFFSET('Encargos e Benefícios'!$D$5,1,MATCH($B51,'Encargos e Benefícios'!$E$5:$AB$5,0),500,1)),0)
+_xlfn.IFNA(SUM((V$3&gt;='Gastos com Pessoal'!$E$513:$E$522)*(V$3&lt;='Gastos com Pessoal'!$F$513:$F$522)*OFFSET('Encargos e Benefícios'!$D$511,1,MATCH($B51,'Encargos e Benefícios'!$E$511:$AB$511,0),10,1)),0)
+_xlfn.IFNA(SUM((V$3&gt;='Gastos com Pessoal'!$E$7:$E$506)*(V$3&lt;='Gastos com Pessoal'!$F$7:$F$506)*(IF('Gastos com Pessoal'!$G$7:$G$506&lt;=V$3,1,0))*OFFSET('Gastos com Pessoal'!$H$6,1,MATCH(1&amp;$B51,'Gastos com Pessoal'!$I$532:$AJ$532&amp;'Gastos com Pessoal'!$I$6:$AJ$6,0),500,1)),0)
+_xlfn.IFNA(SUM((V$3&gt;='Gastos com Pessoal'!$E$7:$E$506)*(V$3&lt;='Gastos com Pessoal'!$F$7:$F$506)*(IF('Gastos com Pessoal'!$M$7:$M$506&lt;=V$3,1,0))*OFFSET('Gastos com Pessoal'!$H$6,1,MATCH(2&amp;$B51,'Gastos com Pessoal'!$I$532:$AJ$532&amp;'Gastos com Pessoal'!$I$6:$AJ$6,0),500,1)),0)
+_xlfn.IFNA(SUM((V$3&gt;='Gastos com Pessoal'!$E$7:$E$506)*(V$3&lt;='Gastos com Pessoal'!$F$7:$F$506)*(IF('Gastos com Pessoal'!$S$7:$S$506&lt;=V$3,1,0))*OFFSET('Gastos com Pessoal'!$H$6,1,MATCH(3&amp;$B51,'Gastos com Pessoal'!$I$532:$AJ$532&amp;'Gastos com Pessoal'!$I$6:$AJ$6,0),500,1)),0)
+_xlfn.IFNA(SUM((V$3&gt;='Gastos com Pessoal'!$E$7:$E$506)*(V$3&lt;='Gastos com Pessoal'!$F$7:$F$506)*(IF('Gastos com Pessoal'!$Y$7:$Y$506&lt;=V$3,1,0))*OFFSET('Gastos com Pessoal'!$H$6,1,MATCH(4&amp;$B51,'Gastos com Pessoal'!$I$532:$AJ$532&amp;'Gastos com Pessoal'!$I$6:$AJ$6,0),500,1)),0)
+_xlfn.IFNA(SUM((V$3&gt;='Gastos com Pessoal'!$E$7:$E$506)*(V$3&lt;='Gastos com Pessoal'!$F$7:$F$506)*(IF('Gastos com Pessoal'!$AE$7:$AE$506&lt;=V$3,1,0))*OFFSET('Gastos com Pessoal'!$H$6,1,MATCH(5&amp;$B51,'Gastos com Pessoal'!$I$532:$AJ$532&amp;'Gastos com Pessoal'!$I$6:$AJ$6,0),500,1)),0)
+_xlfn.IFNA(SUM((V$3&gt;='Gastos com Pessoal'!$E$513:$E$522)*(V$3&lt;='Gastos com Pessoal'!$F$513:$F$522)*(IF('Gastos com Pessoal'!$G$513:$G$522&lt;=V$3,1,0))*OFFSET('Gastos com Pessoal'!$H$512,1,MATCH(1&amp;$B51,'Gastos com Pessoal'!$I$532:$AJ$532&amp;'Gastos com Pessoal'!$I$512:$AJ$512,0),10,1)),0)
+_xlfn.IFNA(SUM((V$3&gt;='Gastos com Pessoal'!$E$513:$E$522)*(V$3&lt;='Gastos com Pessoal'!$F$513:$F$522)*(IF('Gastos com Pessoal'!$M$513:$M$522&lt;=V$3,1,0))*OFFSET('Gastos com Pessoal'!$H$512,1,MATCH(2&amp;$B51,'Gastos com Pessoal'!$I$532:$AJ$532&amp;'Gastos com Pessoal'!$I$512:$AJ$512,0),10,1)),0)
+_xlfn.IFNA(SUM((V$3&gt;='Gastos com Pessoal'!$E$513:$E$522)*(V$3&lt;='Gastos com Pessoal'!$F$513:$F$522)*(IF('Gastos com Pessoal'!$S$513:$S$522&lt;=V$3,1,0))*OFFSET('Gastos com Pessoal'!$H$512,1,MATCH(3&amp;$B51,'Gastos com Pessoal'!$I$532:$AJ$532&amp;'Gastos com Pessoal'!$I$512:$AJ$512,0),10,1)),0)
+_xlfn.IFNA(SUM((V$3&gt;='Gastos com Pessoal'!$E$513:$E$522)*(V$3&lt;='Gastos com Pessoal'!$F$513:$F$522)*(IF('Gastos com Pessoal'!$Y$513:$Y$522&lt;=V$3,1,0))*OFFSET('Gastos com Pessoal'!$H$512,1,MATCH(4&amp;$B51,'Gastos com Pessoal'!$I$532:$AJ$532&amp;'Gastos com Pessoal'!$I$512:$AJ$512,0),10,1)),0)
+_xlfn.IFNA(SUM((V$3&gt;='Gastos com Pessoal'!$E$513:$E$522)*(V$3&lt;='Gastos com Pessoal'!$F$513:$F$522)*(IF('Gastos com Pessoal'!$AE$513:$AE$522&lt;=V$3,1,0))*OFFSET('Gastos com Pessoal'!$H$512,1,MATCH(5&amp;$B51,'Gastos com Pessoal'!$I$532:$AJ$532&amp;'Gastos com Pessoal'!$I$512:$AJ$512,0),10,1)),0)</f>
        <v>787.2439999999998</v>
      </c>
      <c r="W51" s="32">
        <f t="array" aca="1" ref="W51" ca="1">_xlfn.IFNA(SUM((W$3&gt;='Gastos com Pessoal'!$E$7:$E$506)*(W$3&lt;='Gastos com Pessoal'!$F$7:$F$506)*OFFSET('Encargos e Benefícios'!$D$5,1,MATCH($B51,'Encargos e Benefícios'!$E$5:$AB$5,0),500,1)),0)
+_xlfn.IFNA(SUM((W$3&gt;='Gastos com Pessoal'!$E$513:$E$522)*(W$3&lt;='Gastos com Pessoal'!$F$513:$F$522)*OFFSET('Encargos e Benefícios'!$D$511,1,MATCH($B51,'Encargos e Benefícios'!$E$511:$AB$511,0),10,1)),0)
+_xlfn.IFNA(SUM((W$3&gt;='Gastos com Pessoal'!$E$7:$E$506)*(W$3&lt;='Gastos com Pessoal'!$F$7:$F$506)*(IF('Gastos com Pessoal'!$G$7:$G$506&lt;=W$3,1,0))*OFFSET('Gastos com Pessoal'!$H$6,1,MATCH(1&amp;$B51,'Gastos com Pessoal'!$I$532:$AJ$532&amp;'Gastos com Pessoal'!$I$6:$AJ$6,0),500,1)),0)
+_xlfn.IFNA(SUM((W$3&gt;='Gastos com Pessoal'!$E$7:$E$506)*(W$3&lt;='Gastos com Pessoal'!$F$7:$F$506)*(IF('Gastos com Pessoal'!$M$7:$M$506&lt;=W$3,1,0))*OFFSET('Gastos com Pessoal'!$H$6,1,MATCH(2&amp;$B51,'Gastos com Pessoal'!$I$532:$AJ$532&amp;'Gastos com Pessoal'!$I$6:$AJ$6,0),500,1)),0)
+_xlfn.IFNA(SUM((W$3&gt;='Gastos com Pessoal'!$E$7:$E$506)*(W$3&lt;='Gastos com Pessoal'!$F$7:$F$506)*(IF('Gastos com Pessoal'!$S$7:$S$506&lt;=W$3,1,0))*OFFSET('Gastos com Pessoal'!$H$6,1,MATCH(3&amp;$B51,'Gastos com Pessoal'!$I$532:$AJ$532&amp;'Gastos com Pessoal'!$I$6:$AJ$6,0),500,1)),0)
+_xlfn.IFNA(SUM((W$3&gt;='Gastos com Pessoal'!$E$7:$E$506)*(W$3&lt;='Gastos com Pessoal'!$F$7:$F$506)*(IF('Gastos com Pessoal'!$Y$7:$Y$506&lt;=W$3,1,0))*OFFSET('Gastos com Pessoal'!$H$6,1,MATCH(4&amp;$B51,'Gastos com Pessoal'!$I$532:$AJ$532&amp;'Gastos com Pessoal'!$I$6:$AJ$6,0),500,1)),0)
+_xlfn.IFNA(SUM((W$3&gt;='Gastos com Pessoal'!$E$7:$E$506)*(W$3&lt;='Gastos com Pessoal'!$F$7:$F$506)*(IF('Gastos com Pessoal'!$AE$7:$AE$506&lt;=W$3,1,0))*OFFSET('Gastos com Pessoal'!$H$6,1,MATCH(5&amp;$B51,'Gastos com Pessoal'!$I$532:$AJ$532&amp;'Gastos com Pessoal'!$I$6:$AJ$6,0),500,1)),0)
+_xlfn.IFNA(SUM((W$3&gt;='Gastos com Pessoal'!$E$513:$E$522)*(W$3&lt;='Gastos com Pessoal'!$F$513:$F$522)*(IF('Gastos com Pessoal'!$G$513:$G$522&lt;=W$3,1,0))*OFFSET('Gastos com Pessoal'!$H$512,1,MATCH(1&amp;$B51,'Gastos com Pessoal'!$I$532:$AJ$532&amp;'Gastos com Pessoal'!$I$512:$AJ$512,0),10,1)),0)
+_xlfn.IFNA(SUM((W$3&gt;='Gastos com Pessoal'!$E$513:$E$522)*(W$3&lt;='Gastos com Pessoal'!$F$513:$F$522)*(IF('Gastos com Pessoal'!$M$513:$M$522&lt;=W$3,1,0))*OFFSET('Gastos com Pessoal'!$H$512,1,MATCH(2&amp;$B51,'Gastos com Pessoal'!$I$532:$AJ$532&amp;'Gastos com Pessoal'!$I$512:$AJ$512,0),10,1)),0)
+_xlfn.IFNA(SUM((W$3&gt;='Gastos com Pessoal'!$E$513:$E$522)*(W$3&lt;='Gastos com Pessoal'!$F$513:$F$522)*(IF('Gastos com Pessoal'!$S$513:$S$522&lt;=W$3,1,0))*OFFSET('Gastos com Pessoal'!$H$512,1,MATCH(3&amp;$B51,'Gastos com Pessoal'!$I$532:$AJ$532&amp;'Gastos com Pessoal'!$I$512:$AJ$512,0),10,1)),0)
+_xlfn.IFNA(SUM((W$3&gt;='Gastos com Pessoal'!$E$513:$E$522)*(W$3&lt;='Gastos com Pessoal'!$F$513:$F$522)*(IF('Gastos com Pessoal'!$Y$513:$Y$522&lt;=W$3,1,0))*OFFSET('Gastos com Pessoal'!$H$512,1,MATCH(4&amp;$B51,'Gastos com Pessoal'!$I$532:$AJ$532&amp;'Gastos com Pessoal'!$I$512:$AJ$512,0),10,1)),0)
+_xlfn.IFNA(SUM((W$3&gt;='Gastos com Pessoal'!$E$513:$E$522)*(W$3&lt;='Gastos com Pessoal'!$F$513:$F$522)*(IF('Gastos com Pessoal'!$AE$513:$AE$522&lt;=W$3,1,0))*OFFSET('Gastos com Pessoal'!$H$512,1,MATCH(5&amp;$B51,'Gastos com Pessoal'!$I$532:$AJ$532&amp;'Gastos com Pessoal'!$I$512:$AJ$512,0),10,1)),0)</f>
        <v>787.2439999999998</v>
      </c>
      <c r="X51" s="32">
        <f t="array" aca="1" ref="X51" ca="1">_xlfn.IFNA(SUM((X$3&gt;='Gastos com Pessoal'!$E$7:$E$506)*(X$3&lt;='Gastos com Pessoal'!$F$7:$F$506)*OFFSET('Encargos e Benefícios'!$D$5,1,MATCH($B51,'Encargos e Benefícios'!$E$5:$AB$5,0),500,1)),0)
+_xlfn.IFNA(SUM((X$3&gt;='Gastos com Pessoal'!$E$513:$E$522)*(X$3&lt;='Gastos com Pessoal'!$F$513:$F$522)*OFFSET('Encargos e Benefícios'!$D$511,1,MATCH($B51,'Encargos e Benefícios'!$E$511:$AB$511,0),10,1)),0)
+_xlfn.IFNA(SUM((X$3&gt;='Gastos com Pessoal'!$E$7:$E$506)*(X$3&lt;='Gastos com Pessoal'!$F$7:$F$506)*(IF('Gastos com Pessoal'!$G$7:$G$506&lt;=X$3,1,0))*OFFSET('Gastos com Pessoal'!$H$6,1,MATCH(1&amp;$B51,'Gastos com Pessoal'!$I$532:$AJ$532&amp;'Gastos com Pessoal'!$I$6:$AJ$6,0),500,1)),0)
+_xlfn.IFNA(SUM((X$3&gt;='Gastos com Pessoal'!$E$7:$E$506)*(X$3&lt;='Gastos com Pessoal'!$F$7:$F$506)*(IF('Gastos com Pessoal'!$M$7:$M$506&lt;=X$3,1,0))*OFFSET('Gastos com Pessoal'!$H$6,1,MATCH(2&amp;$B51,'Gastos com Pessoal'!$I$532:$AJ$532&amp;'Gastos com Pessoal'!$I$6:$AJ$6,0),500,1)),0)
+_xlfn.IFNA(SUM((X$3&gt;='Gastos com Pessoal'!$E$7:$E$506)*(X$3&lt;='Gastos com Pessoal'!$F$7:$F$506)*(IF('Gastos com Pessoal'!$S$7:$S$506&lt;=X$3,1,0))*OFFSET('Gastos com Pessoal'!$H$6,1,MATCH(3&amp;$B51,'Gastos com Pessoal'!$I$532:$AJ$532&amp;'Gastos com Pessoal'!$I$6:$AJ$6,0),500,1)),0)
+_xlfn.IFNA(SUM((X$3&gt;='Gastos com Pessoal'!$E$7:$E$506)*(X$3&lt;='Gastos com Pessoal'!$F$7:$F$506)*(IF('Gastos com Pessoal'!$Y$7:$Y$506&lt;=X$3,1,0))*OFFSET('Gastos com Pessoal'!$H$6,1,MATCH(4&amp;$B51,'Gastos com Pessoal'!$I$532:$AJ$532&amp;'Gastos com Pessoal'!$I$6:$AJ$6,0),500,1)),0)
+_xlfn.IFNA(SUM((X$3&gt;='Gastos com Pessoal'!$E$7:$E$506)*(X$3&lt;='Gastos com Pessoal'!$F$7:$F$506)*(IF('Gastos com Pessoal'!$AE$7:$AE$506&lt;=X$3,1,0))*OFFSET('Gastos com Pessoal'!$H$6,1,MATCH(5&amp;$B51,'Gastos com Pessoal'!$I$532:$AJ$532&amp;'Gastos com Pessoal'!$I$6:$AJ$6,0),500,1)),0)
+_xlfn.IFNA(SUM((X$3&gt;='Gastos com Pessoal'!$E$513:$E$522)*(X$3&lt;='Gastos com Pessoal'!$F$513:$F$522)*(IF('Gastos com Pessoal'!$G$513:$G$522&lt;=X$3,1,0))*OFFSET('Gastos com Pessoal'!$H$512,1,MATCH(1&amp;$B51,'Gastos com Pessoal'!$I$532:$AJ$532&amp;'Gastos com Pessoal'!$I$512:$AJ$512,0),10,1)),0)
+_xlfn.IFNA(SUM((X$3&gt;='Gastos com Pessoal'!$E$513:$E$522)*(X$3&lt;='Gastos com Pessoal'!$F$513:$F$522)*(IF('Gastos com Pessoal'!$M$513:$M$522&lt;=X$3,1,0))*OFFSET('Gastos com Pessoal'!$H$512,1,MATCH(2&amp;$B51,'Gastos com Pessoal'!$I$532:$AJ$532&amp;'Gastos com Pessoal'!$I$512:$AJ$512,0),10,1)),0)
+_xlfn.IFNA(SUM((X$3&gt;='Gastos com Pessoal'!$E$513:$E$522)*(X$3&lt;='Gastos com Pessoal'!$F$513:$F$522)*(IF('Gastos com Pessoal'!$S$513:$S$522&lt;=X$3,1,0))*OFFSET('Gastos com Pessoal'!$H$512,1,MATCH(3&amp;$B51,'Gastos com Pessoal'!$I$532:$AJ$532&amp;'Gastos com Pessoal'!$I$512:$AJ$512,0),10,1)),0)
+_xlfn.IFNA(SUM((X$3&gt;='Gastos com Pessoal'!$E$513:$E$522)*(X$3&lt;='Gastos com Pessoal'!$F$513:$F$522)*(IF('Gastos com Pessoal'!$Y$513:$Y$522&lt;=X$3,1,0))*OFFSET('Gastos com Pessoal'!$H$512,1,MATCH(4&amp;$B51,'Gastos com Pessoal'!$I$532:$AJ$532&amp;'Gastos com Pessoal'!$I$512:$AJ$512,0),10,1)),0)
+_xlfn.IFNA(SUM((X$3&gt;='Gastos com Pessoal'!$E$513:$E$522)*(X$3&lt;='Gastos com Pessoal'!$F$513:$F$522)*(IF('Gastos com Pessoal'!$AE$513:$AE$522&lt;=X$3,1,0))*OFFSET('Gastos com Pessoal'!$H$512,1,MATCH(5&amp;$B51,'Gastos com Pessoal'!$I$532:$AJ$532&amp;'Gastos com Pessoal'!$I$512:$AJ$512,0),10,1)),0)</f>
        <v>787.2439999999998</v>
      </c>
      <c r="Y51" s="32">
        <f t="array" aca="1" ref="Y51" ca="1">_xlfn.IFNA(SUM((Y$3&gt;='Gastos com Pessoal'!$E$7:$E$506)*(Y$3&lt;='Gastos com Pessoal'!$F$7:$F$506)*OFFSET('Encargos e Benefícios'!$D$5,1,MATCH($B51,'Encargos e Benefícios'!$E$5:$AB$5,0),500,1)),0)
+_xlfn.IFNA(SUM((Y$3&gt;='Gastos com Pessoal'!$E$513:$E$522)*(Y$3&lt;='Gastos com Pessoal'!$F$513:$F$522)*OFFSET('Encargos e Benefícios'!$D$511,1,MATCH($B51,'Encargos e Benefícios'!$E$511:$AB$511,0),10,1)),0)
+_xlfn.IFNA(SUM((Y$3&gt;='Gastos com Pessoal'!$E$7:$E$506)*(Y$3&lt;='Gastos com Pessoal'!$F$7:$F$506)*(IF('Gastos com Pessoal'!$G$7:$G$506&lt;=Y$3,1,0))*OFFSET('Gastos com Pessoal'!$H$6,1,MATCH(1&amp;$B51,'Gastos com Pessoal'!$I$532:$AJ$532&amp;'Gastos com Pessoal'!$I$6:$AJ$6,0),500,1)),0)
+_xlfn.IFNA(SUM((Y$3&gt;='Gastos com Pessoal'!$E$7:$E$506)*(Y$3&lt;='Gastos com Pessoal'!$F$7:$F$506)*(IF('Gastos com Pessoal'!$M$7:$M$506&lt;=Y$3,1,0))*OFFSET('Gastos com Pessoal'!$H$6,1,MATCH(2&amp;$B51,'Gastos com Pessoal'!$I$532:$AJ$532&amp;'Gastos com Pessoal'!$I$6:$AJ$6,0),500,1)),0)
+_xlfn.IFNA(SUM((Y$3&gt;='Gastos com Pessoal'!$E$7:$E$506)*(Y$3&lt;='Gastos com Pessoal'!$F$7:$F$506)*(IF('Gastos com Pessoal'!$S$7:$S$506&lt;=Y$3,1,0))*OFFSET('Gastos com Pessoal'!$H$6,1,MATCH(3&amp;$B51,'Gastos com Pessoal'!$I$532:$AJ$532&amp;'Gastos com Pessoal'!$I$6:$AJ$6,0),500,1)),0)
+_xlfn.IFNA(SUM((Y$3&gt;='Gastos com Pessoal'!$E$7:$E$506)*(Y$3&lt;='Gastos com Pessoal'!$F$7:$F$506)*(IF('Gastos com Pessoal'!$Y$7:$Y$506&lt;=Y$3,1,0))*OFFSET('Gastos com Pessoal'!$H$6,1,MATCH(4&amp;$B51,'Gastos com Pessoal'!$I$532:$AJ$532&amp;'Gastos com Pessoal'!$I$6:$AJ$6,0),500,1)),0)
+_xlfn.IFNA(SUM((Y$3&gt;='Gastos com Pessoal'!$E$7:$E$506)*(Y$3&lt;='Gastos com Pessoal'!$F$7:$F$506)*(IF('Gastos com Pessoal'!$AE$7:$AE$506&lt;=Y$3,1,0))*OFFSET('Gastos com Pessoal'!$H$6,1,MATCH(5&amp;$B51,'Gastos com Pessoal'!$I$532:$AJ$532&amp;'Gastos com Pessoal'!$I$6:$AJ$6,0),500,1)),0)
+_xlfn.IFNA(SUM((Y$3&gt;='Gastos com Pessoal'!$E$513:$E$522)*(Y$3&lt;='Gastos com Pessoal'!$F$513:$F$522)*(IF('Gastos com Pessoal'!$G$513:$G$522&lt;=Y$3,1,0))*OFFSET('Gastos com Pessoal'!$H$512,1,MATCH(1&amp;$B51,'Gastos com Pessoal'!$I$532:$AJ$532&amp;'Gastos com Pessoal'!$I$512:$AJ$512,0),10,1)),0)
+_xlfn.IFNA(SUM((Y$3&gt;='Gastos com Pessoal'!$E$513:$E$522)*(Y$3&lt;='Gastos com Pessoal'!$F$513:$F$522)*(IF('Gastos com Pessoal'!$M$513:$M$522&lt;=Y$3,1,0))*OFFSET('Gastos com Pessoal'!$H$512,1,MATCH(2&amp;$B51,'Gastos com Pessoal'!$I$532:$AJ$532&amp;'Gastos com Pessoal'!$I$512:$AJ$512,0),10,1)),0)
+_xlfn.IFNA(SUM((Y$3&gt;='Gastos com Pessoal'!$E$513:$E$522)*(Y$3&lt;='Gastos com Pessoal'!$F$513:$F$522)*(IF('Gastos com Pessoal'!$S$513:$S$522&lt;=Y$3,1,0))*OFFSET('Gastos com Pessoal'!$H$512,1,MATCH(3&amp;$B51,'Gastos com Pessoal'!$I$532:$AJ$532&amp;'Gastos com Pessoal'!$I$512:$AJ$512,0),10,1)),0)
+_xlfn.IFNA(SUM((Y$3&gt;='Gastos com Pessoal'!$E$513:$E$522)*(Y$3&lt;='Gastos com Pessoal'!$F$513:$F$522)*(IF('Gastos com Pessoal'!$Y$513:$Y$522&lt;=Y$3,1,0))*OFFSET('Gastos com Pessoal'!$H$512,1,MATCH(4&amp;$B51,'Gastos com Pessoal'!$I$532:$AJ$532&amp;'Gastos com Pessoal'!$I$512:$AJ$512,0),10,1)),0)
+_xlfn.IFNA(SUM((Y$3&gt;='Gastos com Pessoal'!$E$513:$E$522)*(Y$3&lt;='Gastos com Pessoal'!$F$513:$F$522)*(IF('Gastos com Pessoal'!$AE$513:$AE$522&lt;=Y$3,1,0))*OFFSET('Gastos com Pessoal'!$H$512,1,MATCH(5&amp;$B51,'Gastos com Pessoal'!$I$532:$AJ$532&amp;'Gastos com Pessoal'!$I$512:$AJ$512,0),10,1)),0)</f>
        <v>787.2439999999998</v>
      </c>
      <c r="Z51" s="32">
        <f t="array" aca="1" ref="Z51" ca="1">_xlfn.IFNA(SUM((Z$3&gt;='Gastos com Pessoal'!$E$7:$E$506)*(Z$3&lt;='Gastos com Pessoal'!$F$7:$F$506)*OFFSET('Encargos e Benefícios'!$D$5,1,MATCH($B51,'Encargos e Benefícios'!$E$5:$AB$5,0),500,1)),0)
+_xlfn.IFNA(SUM((Z$3&gt;='Gastos com Pessoal'!$E$513:$E$522)*(Z$3&lt;='Gastos com Pessoal'!$F$513:$F$522)*OFFSET('Encargos e Benefícios'!$D$511,1,MATCH($B51,'Encargos e Benefícios'!$E$511:$AB$511,0),10,1)),0)
+_xlfn.IFNA(SUM((Z$3&gt;='Gastos com Pessoal'!$E$7:$E$506)*(Z$3&lt;='Gastos com Pessoal'!$F$7:$F$506)*(IF('Gastos com Pessoal'!$G$7:$G$506&lt;=Z$3,1,0))*OFFSET('Gastos com Pessoal'!$H$6,1,MATCH(1&amp;$B51,'Gastos com Pessoal'!$I$532:$AJ$532&amp;'Gastos com Pessoal'!$I$6:$AJ$6,0),500,1)),0)
+_xlfn.IFNA(SUM((Z$3&gt;='Gastos com Pessoal'!$E$7:$E$506)*(Z$3&lt;='Gastos com Pessoal'!$F$7:$F$506)*(IF('Gastos com Pessoal'!$M$7:$M$506&lt;=Z$3,1,0))*OFFSET('Gastos com Pessoal'!$H$6,1,MATCH(2&amp;$B51,'Gastos com Pessoal'!$I$532:$AJ$532&amp;'Gastos com Pessoal'!$I$6:$AJ$6,0),500,1)),0)
+_xlfn.IFNA(SUM((Z$3&gt;='Gastos com Pessoal'!$E$7:$E$506)*(Z$3&lt;='Gastos com Pessoal'!$F$7:$F$506)*(IF('Gastos com Pessoal'!$S$7:$S$506&lt;=Z$3,1,0))*OFFSET('Gastos com Pessoal'!$H$6,1,MATCH(3&amp;$B51,'Gastos com Pessoal'!$I$532:$AJ$532&amp;'Gastos com Pessoal'!$I$6:$AJ$6,0),500,1)),0)
+_xlfn.IFNA(SUM((Z$3&gt;='Gastos com Pessoal'!$E$7:$E$506)*(Z$3&lt;='Gastos com Pessoal'!$F$7:$F$506)*(IF('Gastos com Pessoal'!$Y$7:$Y$506&lt;=Z$3,1,0))*OFFSET('Gastos com Pessoal'!$H$6,1,MATCH(4&amp;$B51,'Gastos com Pessoal'!$I$532:$AJ$532&amp;'Gastos com Pessoal'!$I$6:$AJ$6,0),500,1)),0)
+_xlfn.IFNA(SUM((Z$3&gt;='Gastos com Pessoal'!$E$7:$E$506)*(Z$3&lt;='Gastos com Pessoal'!$F$7:$F$506)*(IF('Gastos com Pessoal'!$AE$7:$AE$506&lt;=Z$3,1,0))*OFFSET('Gastos com Pessoal'!$H$6,1,MATCH(5&amp;$B51,'Gastos com Pessoal'!$I$532:$AJ$532&amp;'Gastos com Pessoal'!$I$6:$AJ$6,0),500,1)),0)
+_xlfn.IFNA(SUM((Z$3&gt;='Gastos com Pessoal'!$E$513:$E$522)*(Z$3&lt;='Gastos com Pessoal'!$F$513:$F$522)*(IF('Gastos com Pessoal'!$G$513:$G$522&lt;=Z$3,1,0))*OFFSET('Gastos com Pessoal'!$H$512,1,MATCH(1&amp;$B51,'Gastos com Pessoal'!$I$532:$AJ$532&amp;'Gastos com Pessoal'!$I$512:$AJ$512,0),10,1)),0)
+_xlfn.IFNA(SUM((Z$3&gt;='Gastos com Pessoal'!$E$513:$E$522)*(Z$3&lt;='Gastos com Pessoal'!$F$513:$F$522)*(IF('Gastos com Pessoal'!$M$513:$M$522&lt;=Z$3,1,0))*OFFSET('Gastos com Pessoal'!$H$512,1,MATCH(2&amp;$B51,'Gastos com Pessoal'!$I$532:$AJ$532&amp;'Gastos com Pessoal'!$I$512:$AJ$512,0),10,1)),0)
+_xlfn.IFNA(SUM((Z$3&gt;='Gastos com Pessoal'!$E$513:$E$522)*(Z$3&lt;='Gastos com Pessoal'!$F$513:$F$522)*(IF('Gastos com Pessoal'!$S$513:$S$522&lt;=Z$3,1,0))*OFFSET('Gastos com Pessoal'!$H$512,1,MATCH(3&amp;$B51,'Gastos com Pessoal'!$I$532:$AJ$532&amp;'Gastos com Pessoal'!$I$512:$AJ$512,0),10,1)),0)
+_xlfn.IFNA(SUM((Z$3&gt;='Gastos com Pessoal'!$E$513:$E$522)*(Z$3&lt;='Gastos com Pessoal'!$F$513:$F$522)*(IF('Gastos com Pessoal'!$Y$513:$Y$522&lt;=Z$3,1,0))*OFFSET('Gastos com Pessoal'!$H$512,1,MATCH(4&amp;$B51,'Gastos com Pessoal'!$I$532:$AJ$532&amp;'Gastos com Pessoal'!$I$512:$AJ$512,0),10,1)),0)
+_xlfn.IFNA(SUM((Z$3&gt;='Gastos com Pessoal'!$E$513:$E$522)*(Z$3&lt;='Gastos com Pessoal'!$F$513:$F$522)*(IF('Gastos com Pessoal'!$AE$513:$AE$522&lt;=Z$3,1,0))*OFFSET('Gastos com Pessoal'!$H$512,1,MATCH(5&amp;$B51,'Gastos com Pessoal'!$I$532:$AJ$532&amp;'Gastos com Pessoal'!$I$512:$AJ$512,0),10,1)),0)</f>
        <v>862.41799999999978</v>
      </c>
      <c r="AA51" s="32">
        <f t="array" aca="1" ref="AA51" ca="1">_xlfn.IFNA(SUM((AA$3&gt;='Gastos com Pessoal'!$E$7:$E$506)*(AA$3&lt;='Gastos com Pessoal'!$F$7:$F$506)*OFFSET('Encargos e Benefícios'!$D$5,1,MATCH($B51,'Encargos e Benefícios'!$E$5:$AB$5,0),500,1)),0)
+_xlfn.IFNA(SUM((AA$3&gt;='Gastos com Pessoal'!$E$513:$E$522)*(AA$3&lt;='Gastos com Pessoal'!$F$513:$F$522)*OFFSET('Encargos e Benefícios'!$D$511,1,MATCH($B51,'Encargos e Benefícios'!$E$511:$AB$511,0),10,1)),0)
+_xlfn.IFNA(SUM((AA$3&gt;='Gastos com Pessoal'!$E$7:$E$506)*(AA$3&lt;='Gastos com Pessoal'!$F$7:$F$506)*(IF('Gastos com Pessoal'!$G$7:$G$506&lt;=AA$3,1,0))*OFFSET('Gastos com Pessoal'!$H$6,1,MATCH(1&amp;$B51,'Gastos com Pessoal'!$I$532:$AJ$532&amp;'Gastos com Pessoal'!$I$6:$AJ$6,0),500,1)),0)
+_xlfn.IFNA(SUM((AA$3&gt;='Gastos com Pessoal'!$E$7:$E$506)*(AA$3&lt;='Gastos com Pessoal'!$F$7:$F$506)*(IF('Gastos com Pessoal'!$M$7:$M$506&lt;=AA$3,1,0))*OFFSET('Gastos com Pessoal'!$H$6,1,MATCH(2&amp;$B51,'Gastos com Pessoal'!$I$532:$AJ$532&amp;'Gastos com Pessoal'!$I$6:$AJ$6,0),500,1)),0)
+_xlfn.IFNA(SUM((AA$3&gt;='Gastos com Pessoal'!$E$7:$E$506)*(AA$3&lt;='Gastos com Pessoal'!$F$7:$F$506)*(IF('Gastos com Pessoal'!$S$7:$S$506&lt;=AA$3,1,0))*OFFSET('Gastos com Pessoal'!$H$6,1,MATCH(3&amp;$B51,'Gastos com Pessoal'!$I$532:$AJ$532&amp;'Gastos com Pessoal'!$I$6:$AJ$6,0),500,1)),0)
+_xlfn.IFNA(SUM((AA$3&gt;='Gastos com Pessoal'!$E$7:$E$506)*(AA$3&lt;='Gastos com Pessoal'!$F$7:$F$506)*(IF('Gastos com Pessoal'!$Y$7:$Y$506&lt;=AA$3,1,0))*OFFSET('Gastos com Pessoal'!$H$6,1,MATCH(4&amp;$B51,'Gastos com Pessoal'!$I$532:$AJ$532&amp;'Gastos com Pessoal'!$I$6:$AJ$6,0),500,1)),0)
+_xlfn.IFNA(SUM((AA$3&gt;='Gastos com Pessoal'!$E$7:$E$506)*(AA$3&lt;='Gastos com Pessoal'!$F$7:$F$506)*(IF('Gastos com Pessoal'!$AE$7:$AE$506&lt;=AA$3,1,0))*OFFSET('Gastos com Pessoal'!$H$6,1,MATCH(5&amp;$B51,'Gastos com Pessoal'!$I$532:$AJ$532&amp;'Gastos com Pessoal'!$I$6:$AJ$6,0),500,1)),0)
+_xlfn.IFNA(SUM((AA$3&gt;='Gastos com Pessoal'!$E$513:$E$522)*(AA$3&lt;='Gastos com Pessoal'!$F$513:$F$522)*(IF('Gastos com Pessoal'!$G$513:$G$522&lt;=AA$3,1,0))*OFFSET('Gastos com Pessoal'!$H$512,1,MATCH(1&amp;$B51,'Gastos com Pessoal'!$I$532:$AJ$532&amp;'Gastos com Pessoal'!$I$512:$AJ$512,0),10,1)),0)
+_xlfn.IFNA(SUM((AA$3&gt;='Gastos com Pessoal'!$E$513:$E$522)*(AA$3&lt;='Gastos com Pessoal'!$F$513:$F$522)*(IF('Gastos com Pessoal'!$M$513:$M$522&lt;=AA$3,1,0))*OFFSET('Gastos com Pessoal'!$H$512,1,MATCH(2&amp;$B51,'Gastos com Pessoal'!$I$532:$AJ$532&amp;'Gastos com Pessoal'!$I$512:$AJ$512,0),10,1)),0)
+_xlfn.IFNA(SUM((AA$3&gt;='Gastos com Pessoal'!$E$513:$E$522)*(AA$3&lt;='Gastos com Pessoal'!$F$513:$F$522)*(IF('Gastos com Pessoal'!$S$513:$S$522&lt;=AA$3,1,0))*OFFSET('Gastos com Pessoal'!$H$512,1,MATCH(3&amp;$B51,'Gastos com Pessoal'!$I$532:$AJ$532&amp;'Gastos com Pessoal'!$I$512:$AJ$512,0),10,1)),0)
+_xlfn.IFNA(SUM((AA$3&gt;='Gastos com Pessoal'!$E$513:$E$522)*(AA$3&lt;='Gastos com Pessoal'!$F$513:$F$522)*(IF('Gastos com Pessoal'!$Y$513:$Y$522&lt;=AA$3,1,0))*OFFSET('Gastos com Pessoal'!$H$512,1,MATCH(4&amp;$B51,'Gastos com Pessoal'!$I$532:$AJ$532&amp;'Gastos com Pessoal'!$I$512:$AJ$512,0),10,1)),0)
+_xlfn.IFNA(SUM((AA$3&gt;='Gastos com Pessoal'!$E$513:$E$522)*(AA$3&lt;='Gastos com Pessoal'!$F$513:$F$522)*(IF('Gastos com Pessoal'!$AE$513:$AE$522&lt;=AA$3,1,0))*OFFSET('Gastos com Pessoal'!$H$512,1,MATCH(5&amp;$B51,'Gastos com Pessoal'!$I$532:$AJ$532&amp;'Gastos com Pessoal'!$I$512:$AJ$512,0),10,1)),0)</f>
        <v>862.41799999999978</v>
      </c>
      <c r="AB51" s="32">
        <f t="array" aca="1" ref="AB51" ca="1">_xlfn.IFNA(SUM((AB$3&gt;='Gastos com Pessoal'!$E$7:$E$506)*(AB$3&lt;='Gastos com Pessoal'!$F$7:$F$506)*OFFSET('Encargos e Benefícios'!$D$5,1,MATCH($B51,'Encargos e Benefícios'!$E$5:$AB$5,0),500,1)),0)
+_xlfn.IFNA(SUM((AB$3&gt;='Gastos com Pessoal'!$E$513:$E$522)*(AB$3&lt;='Gastos com Pessoal'!$F$513:$F$522)*OFFSET('Encargos e Benefícios'!$D$511,1,MATCH($B51,'Encargos e Benefícios'!$E$511:$AB$511,0),10,1)),0)
+_xlfn.IFNA(SUM((AB$3&gt;='Gastos com Pessoal'!$E$7:$E$506)*(AB$3&lt;='Gastos com Pessoal'!$F$7:$F$506)*(IF('Gastos com Pessoal'!$G$7:$G$506&lt;=AB$3,1,0))*OFFSET('Gastos com Pessoal'!$H$6,1,MATCH(1&amp;$B51,'Gastos com Pessoal'!$I$532:$AJ$532&amp;'Gastos com Pessoal'!$I$6:$AJ$6,0),500,1)),0)
+_xlfn.IFNA(SUM((AB$3&gt;='Gastos com Pessoal'!$E$7:$E$506)*(AB$3&lt;='Gastos com Pessoal'!$F$7:$F$506)*(IF('Gastos com Pessoal'!$M$7:$M$506&lt;=AB$3,1,0))*OFFSET('Gastos com Pessoal'!$H$6,1,MATCH(2&amp;$B51,'Gastos com Pessoal'!$I$532:$AJ$532&amp;'Gastos com Pessoal'!$I$6:$AJ$6,0),500,1)),0)
+_xlfn.IFNA(SUM((AB$3&gt;='Gastos com Pessoal'!$E$7:$E$506)*(AB$3&lt;='Gastos com Pessoal'!$F$7:$F$506)*(IF('Gastos com Pessoal'!$S$7:$S$506&lt;=AB$3,1,0))*OFFSET('Gastos com Pessoal'!$H$6,1,MATCH(3&amp;$B51,'Gastos com Pessoal'!$I$532:$AJ$532&amp;'Gastos com Pessoal'!$I$6:$AJ$6,0),500,1)),0)
+_xlfn.IFNA(SUM((AB$3&gt;='Gastos com Pessoal'!$E$7:$E$506)*(AB$3&lt;='Gastos com Pessoal'!$F$7:$F$506)*(IF('Gastos com Pessoal'!$Y$7:$Y$506&lt;=AB$3,1,0))*OFFSET('Gastos com Pessoal'!$H$6,1,MATCH(4&amp;$B51,'Gastos com Pessoal'!$I$532:$AJ$532&amp;'Gastos com Pessoal'!$I$6:$AJ$6,0),500,1)),0)
+_xlfn.IFNA(SUM((AB$3&gt;='Gastos com Pessoal'!$E$7:$E$506)*(AB$3&lt;='Gastos com Pessoal'!$F$7:$F$506)*(IF('Gastos com Pessoal'!$AE$7:$AE$506&lt;=AB$3,1,0))*OFFSET('Gastos com Pessoal'!$H$6,1,MATCH(5&amp;$B51,'Gastos com Pessoal'!$I$532:$AJ$532&amp;'Gastos com Pessoal'!$I$6:$AJ$6,0),500,1)),0)
+_xlfn.IFNA(SUM((AB$3&gt;='Gastos com Pessoal'!$E$513:$E$522)*(AB$3&lt;='Gastos com Pessoal'!$F$513:$F$522)*(IF('Gastos com Pessoal'!$G$513:$G$522&lt;=AB$3,1,0))*OFFSET('Gastos com Pessoal'!$H$512,1,MATCH(1&amp;$B51,'Gastos com Pessoal'!$I$532:$AJ$532&amp;'Gastos com Pessoal'!$I$512:$AJ$512,0),10,1)),0)
+_xlfn.IFNA(SUM((AB$3&gt;='Gastos com Pessoal'!$E$513:$E$522)*(AB$3&lt;='Gastos com Pessoal'!$F$513:$F$522)*(IF('Gastos com Pessoal'!$M$513:$M$522&lt;=AB$3,1,0))*OFFSET('Gastos com Pessoal'!$H$512,1,MATCH(2&amp;$B51,'Gastos com Pessoal'!$I$532:$AJ$532&amp;'Gastos com Pessoal'!$I$512:$AJ$512,0),10,1)),0)
+_xlfn.IFNA(SUM((AB$3&gt;='Gastos com Pessoal'!$E$513:$E$522)*(AB$3&lt;='Gastos com Pessoal'!$F$513:$F$522)*(IF('Gastos com Pessoal'!$S$513:$S$522&lt;=AB$3,1,0))*OFFSET('Gastos com Pessoal'!$H$512,1,MATCH(3&amp;$B51,'Gastos com Pessoal'!$I$532:$AJ$532&amp;'Gastos com Pessoal'!$I$512:$AJ$512,0),10,1)),0)
+_xlfn.IFNA(SUM((AB$3&gt;='Gastos com Pessoal'!$E$513:$E$522)*(AB$3&lt;='Gastos com Pessoal'!$F$513:$F$522)*(IF('Gastos com Pessoal'!$Y$513:$Y$522&lt;=AB$3,1,0))*OFFSET('Gastos com Pessoal'!$H$512,1,MATCH(4&amp;$B51,'Gastos com Pessoal'!$I$532:$AJ$532&amp;'Gastos com Pessoal'!$I$512:$AJ$512,0),10,1)),0)
+_xlfn.IFNA(SUM((AB$3&gt;='Gastos com Pessoal'!$E$513:$E$522)*(AB$3&lt;='Gastos com Pessoal'!$F$513:$F$522)*(IF('Gastos com Pessoal'!$AE$513:$AE$522&lt;=AB$3,1,0))*OFFSET('Gastos com Pessoal'!$H$512,1,MATCH(5&amp;$B51,'Gastos com Pessoal'!$I$532:$AJ$532&amp;'Gastos com Pessoal'!$I$512:$AJ$512,0),10,1)),0)</f>
        <v>862.41799999999978</v>
      </c>
      <c r="AC51" s="32">
        <f t="array" aca="1" ref="AC51" ca="1">_xlfn.IFNA(SUM((AC$3&gt;='Gastos com Pessoal'!$E$7:$E$506)*(AC$3&lt;='Gastos com Pessoal'!$F$7:$F$506)*OFFSET('Encargos e Benefícios'!$D$5,1,MATCH($B51,'Encargos e Benefícios'!$E$5:$AB$5,0),500,1)),0)
+_xlfn.IFNA(SUM((AC$3&gt;='Gastos com Pessoal'!$E$513:$E$522)*(AC$3&lt;='Gastos com Pessoal'!$F$513:$F$522)*OFFSET('Encargos e Benefícios'!$D$511,1,MATCH($B51,'Encargos e Benefícios'!$E$511:$AB$511,0),10,1)),0)
+_xlfn.IFNA(SUM((AC$3&gt;='Gastos com Pessoal'!$E$7:$E$506)*(AC$3&lt;='Gastos com Pessoal'!$F$7:$F$506)*(IF('Gastos com Pessoal'!$G$7:$G$506&lt;=AC$3,1,0))*OFFSET('Gastos com Pessoal'!$H$6,1,MATCH(1&amp;$B51,'Gastos com Pessoal'!$I$532:$AJ$532&amp;'Gastos com Pessoal'!$I$6:$AJ$6,0),500,1)),0)
+_xlfn.IFNA(SUM((AC$3&gt;='Gastos com Pessoal'!$E$7:$E$506)*(AC$3&lt;='Gastos com Pessoal'!$F$7:$F$506)*(IF('Gastos com Pessoal'!$M$7:$M$506&lt;=AC$3,1,0))*OFFSET('Gastos com Pessoal'!$H$6,1,MATCH(2&amp;$B51,'Gastos com Pessoal'!$I$532:$AJ$532&amp;'Gastos com Pessoal'!$I$6:$AJ$6,0),500,1)),0)
+_xlfn.IFNA(SUM((AC$3&gt;='Gastos com Pessoal'!$E$7:$E$506)*(AC$3&lt;='Gastos com Pessoal'!$F$7:$F$506)*(IF('Gastos com Pessoal'!$S$7:$S$506&lt;=AC$3,1,0))*OFFSET('Gastos com Pessoal'!$H$6,1,MATCH(3&amp;$B51,'Gastos com Pessoal'!$I$532:$AJ$532&amp;'Gastos com Pessoal'!$I$6:$AJ$6,0),500,1)),0)
+_xlfn.IFNA(SUM((AC$3&gt;='Gastos com Pessoal'!$E$7:$E$506)*(AC$3&lt;='Gastos com Pessoal'!$F$7:$F$506)*(IF('Gastos com Pessoal'!$Y$7:$Y$506&lt;=AC$3,1,0))*OFFSET('Gastos com Pessoal'!$H$6,1,MATCH(4&amp;$B51,'Gastos com Pessoal'!$I$532:$AJ$532&amp;'Gastos com Pessoal'!$I$6:$AJ$6,0),500,1)),0)
+_xlfn.IFNA(SUM((AC$3&gt;='Gastos com Pessoal'!$E$7:$E$506)*(AC$3&lt;='Gastos com Pessoal'!$F$7:$F$506)*(IF('Gastos com Pessoal'!$AE$7:$AE$506&lt;=AC$3,1,0))*OFFSET('Gastos com Pessoal'!$H$6,1,MATCH(5&amp;$B51,'Gastos com Pessoal'!$I$532:$AJ$532&amp;'Gastos com Pessoal'!$I$6:$AJ$6,0),500,1)),0)
+_xlfn.IFNA(SUM((AC$3&gt;='Gastos com Pessoal'!$E$513:$E$522)*(AC$3&lt;='Gastos com Pessoal'!$F$513:$F$522)*(IF('Gastos com Pessoal'!$G$513:$G$522&lt;=AC$3,1,0))*OFFSET('Gastos com Pessoal'!$H$512,1,MATCH(1&amp;$B51,'Gastos com Pessoal'!$I$532:$AJ$532&amp;'Gastos com Pessoal'!$I$512:$AJ$512,0),10,1)),0)
+_xlfn.IFNA(SUM((AC$3&gt;='Gastos com Pessoal'!$E$513:$E$522)*(AC$3&lt;='Gastos com Pessoal'!$F$513:$F$522)*(IF('Gastos com Pessoal'!$M$513:$M$522&lt;=AC$3,1,0))*OFFSET('Gastos com Pessoal'!$H$512,1,MATCH(2&amp;$B51,'Gastos com Pessoal'!$I$532:$AJ$532&amp;'Gastos com Pessoal'!$I$512:$AJ$512,0),10,1)),0)
+_xlfn.IFNA(SUM((AC$3&gt;='Gastos com Pessoal'!$E$513:$E$522)*(AC$3&lt;='Gastos com Pessoal'!$F$513:$F$522)*(IF('Gastos com Pessoal'!$S$513:$S$522&lt;=AC$3,1,0))*OFFSET('Gastos com Pessoal'!$H$512,1,MATCH(3&amp;$B51,'Gastos com Pessoal'!$I$532:$AJ$532&amp;'Gastos com Pessoal'!$I$512:$AJ$512,0),10,1)),0)
+_xlfn.IFNA(SUM((AC$3&gt;='Gastos com Pessoal'!$E$513:$E$522)*(AC$3&lt;='Gastos com Pessoal'!$F$513:$F$522)*(IF('Gastos com Pessoal'!$Y$513:$Y$522&lt;=AC$3,1,0))*OFFSET('Gastos com Pessoal'!$H$512,1,MATCH(4&amp;$B51,'Gastos com Pessoal'!$I$532:$AJ$532&amp;'Gastos com Pessoal'!$I$512:$AJ$512,0),10,1)),0)
+_xlfn.IFNA(SUM((AC$3&gt;='Gastos com Pessoal'!$E$513:$E$522)*(AC$3&lt;='Gastos com Pessoal'!$F$513:$F$522)*(IF('Gastos com Pessoal'!$AE$513:$AE$522&lt;=AC$3,1,0))*OFFSET('Gastos com Pessoal'!$H$512,1,MATCH(5&amp;$B51,'Gastos com Pessoal'!$I$532:$AJ$532&amp;'Gastos com Pessoal'!$I$512:$AJ$512,0),10,1)),0)</f>
        <v>862.41799999999978</v>
      </c>
      <c r="AD51" s="32">
        <f t="array" aca="1" ref="AD51" ca="1">_xlfn.IFNA(SUM((AD$3&gt;='Gastos com Pessoal'!$E$7:$E$506)*(AD$3&lt;='Gastos com Pessoal'!$F$7:$F$506)*OFFSET('Encargos e Benefícios'!$D$5,1,MATCH($B51,'Encargos e Benefícios'!$E$5:$AB$5,0),500,1)),0)
+_xlfn.IFNA(SUM((AD$3&gt;='Gastos com Pessoal'!$E$513:$E$522)*(AD$3&lt;='Gastos com Pessoal'!$F$513:$F$522)*OFFSET('Encargos e Benefícios'!$D$511,1,MATCH($B51,'Encargos e Benefícios'!$E$511:$AB$511,0),10,1)),0)
+_xlfn.IFNA(SUM((AD$3&gt;='Gastos com Pessoal'!$E$7:$E$506)*(AD$3&lt;='Gastos com Pessoal'!$F$7:$F$506)*(IF('Gastos com Pessoal'!$G$7:$G$506&lt;=AD$3,1,0))*OFFSET('Gastos com Pessoal'!$H$6,1,MATCH(1&amp;$B51,'Gastos com Pessoal'!$I$532:$AJ$532&amp;'Gastos com Pessoal'!$I$6:$AJ$6,0),500,1)),0)
+_xlfn.IFNA(SUM((AD$3&gt;='Gastos com Pessoal'!$E$7:$E$506)*(AD$3&lt;='Gastos com Pessoal'!$F$7:$F$506)*(IF('Gastos com Pessoal'!$M$7:$M$506&lt;=AD$3,1,0))*OFFSET('Gastos com Pessoal'!$H$6,1,MATCH(2&amp;$B51,'Gastos com Pessoal'!$I$532:$AJ$532&amp;'Gastos com Pessoal'!$I$6:$AJ$6,0),500,1)),0)
+_xlfn.IFNA(SUM((AD$3&gt;='Gastos com Pessoal'!$E$7:$E$506)*(AD$3&lt;='Gastos com Pessoal'!$F$7:$F$506)*(IF('Gastos com Pessoal'!$S$7:$S$506&lt;=AD$3,1,0))*OFFSET('Gastos com Pessoal'!$H$6,1,MATCH(3&amp;$B51,'Gastos com Pessoal'!$I$532:$AJ$532&amp;'Gastos com Pessoal'!$I$6:$AJ$6,0),500,1)),0)
+_xlfn.IFNA(SUM((AD$3&gt;='Gastos com Pessoal'!$E$7:$E$506)*(AD$3&lt;='Gastos com Pessoal'!$F$7:$F$506)*(IF('Gastos com Pessoal'!$Y$7:$Y$506&lt;=AD$3,1,0))*OFFSET('Gastos com Pessoal'!$H$6,1,MATCH(4&amp;$B51,'Gastos com Pessoal'!$I$532:$AJ$532&amp;'Gastos com Pessoal'!$I$6:$AJ$6,0),500,1)),0)
+_xlfn.IFNA(SUM((AD$3&gt;='Gastos com Pessoal'!$E$7:$E$506)*(AD$3&lt;='Gastos com Pessoal'!$F$7:$F$506)*(IF('Gastos com Pessoal'!$AE$7:$AE$506&lt;=AD$3,1,0))*OFFSET('Gastos com Pessoal'!$H$6,1,MATCH(5&amp;$B51,'Gastos com Pessoal'!$I$532:$AJ$532&amp;'Gastos com Pessoal'!$I$6:$AJ$6,0),500,1)),0)
+_xlfn.IFNA(SUM((AD$3&gt;='Gastos com Pessoal'!$E$513:$E$522)*(AD$3&lt;='Gastos com Pessoal'!$F$513:$F$522)*(IF('Gastos com Pessoal'!$G$513:$G$522&lt;=AD$3,1,0))*OFFSET('Gastos com Pessoal'!$H$512,1,MATCH(1&amp;$B51,'Gastos com Pessoal'!$I$532:$AJ$532&amp;'Gastos com Pessoal'!$I$512:$AJ$512,0),10,1)),0)
+_xlfn.IFNA(SUM((AD$3&gt;='Gastos com Pessoal'!$E$513:$E$522)*(AD$3&lt;='Gastos com Pessoal'!$F$513:$F$522)*(IF('Gastos com Pessoal'!$M$513:$M$522&lt;=AD$3,1,0))*OFFSET('Gastos com Pessoal'!$H$512,1,MATCH(2&amp;$B51,'Gastos com Pessoal'!$I$532:$AJ$532&amp;'Gastos com Pessoal'!$I$512:$AJ$512,0),10,1)),0)
+_xlfn.IFNA(SUM((AD$3&gt;='Gastos com Pessoal'!$E$513:$E$522)*(AD$3&lt;='Gastos com Pessoal'!$F$513:$F$522)*(IF('Gastos com Pessoal'!$S$513:$S$522&lt;=AD$3,1,0))*OFFSET('Gastos com Pessoal'!$H$512,1,MATCH(3&amp;$B51,'Gastos com Pessoal'!$I$532:$AJ$532&amp;'Gastos com Pessoal'!$I$512:$AJ$512,0),10,1)),0)
+_xlfn.IFNA(SUM((AD$3&gt;='Gastos com Pessoal'!$E$513:$E$522)*(AD$3&lt;='Gastos com Pessoal'!$F$513:$F$522)*(IF('Gastos com Pessoal'!$Y$513:$Y$522&lt;=AD$3,1,0))*OFFSET('Gastos com Pessoal'!$H$512,1,MATCH(4&amp;$B51,'Gastos com Pessoal'!$I$532:$AJ$532&amp;'Gastos com Pessoal'!$I$512:$AJ$512,0),10,1)),0)
+_xlfn.IFNA(SUM((AD$3&gt;='Gastos com Pessoal'!$E$513:$E$522)*(AD$3&lt;='Gastos com Pessoal'!$F$513:$F$522)*(IF('Gastos com Pessoal'!$AE$513:$AE$522&lt;=AD$3,1,0))*OFFSET('Gastos com Pessoal'!$H$512,1,MATCH(5&amp;$B51,'Gastos com Pessoal'!$I$532:$AJ$532&amp;'Gastos com Pessoal'!$I$512:$AJ$512,0),10,1)),0)</f>
        <v>862.41799999999978</v>
      </c>
      <c r="AE51" s="32">
        <f t="array" aca="1" ref="AE51" ca="1">_xlfn.IFNA(SUM((AE$3&gt;='Gastos com Pessoal'!$E$7:$E$506)*(AE$3&lt;='Gastos com Pessoal'!$F$7:$F$506)*OFFSET('Encargos e Benefícios'!$D$5,1,MATCH($B51,'Encargos e Benefícios'!$E$5:$AB$5,0),500,1)),0)
+_xlfn.IFNA(SUM((AE$3&gt;='Gastos com Pessoal'!$E$513:$E$522)*(AE$3&lt;='Gastos com Pessoal'!$F$513:$F$522)*OFFSET('Encargos e Benefícios'!$D$511,1,MATCH($B51,'Encargos e Benefícios'!$E$511:$AB$511,0),10,1)),0)
+_xlfn.IFNA(SUM((AE$3&gt;='Gastos com Pessoal'!$E$7:$E$506)*(AE$3&lt;='Gastos com Pessoal'!$F$7:$F$506)*(IF('Gastos com Pessoal'!$G$7:$G$506&lt;=AE$3,1,0))*OFFSET('Gastos com Pessoal'!$H$6,1,MATCH(1&amp;$B51,'Gastos com Pessoal'!$I$532:$AJ$532&amp;'Gastos com Pessoal'!$I$6:$AJ$6,0),500,1)),0)
+_xlfn.IFNA(SUM((AE$3&gt;='Gastos com Pessoal'!$E$7:$E$506)*(AE$3&lt;='Gastos com Pessoal'!$F$7:$F$506)*(IF('Gastos com Pessoal'!$M$7:$M$506&lt;=AE$3,1,0))*OFFSET('Gastos com Pessoal'!$H$6,1,MATCH(2&amp;$B51,'Gastos com Pessoal'!$I$532:$AJ$532&amp;'Gastos com Pessoal'!$I$6:$AJ$6,0),500,1)),0)
+_xlfn.IFNA(SUM((AE$3&gt;='Gastos com Pessoal'!$E$7:$E$506)*(AE$3&lt;='Gastos com Pessoal'!$F$7:$F$506)*(IF('Gastos com Pessoal'!$S$7:$S$506&lt;=AE$3,1,0))*OFFSET('Gastos com Pessoal'!$H$6,1,MATCH(3&amp;$B51,'Gastos com Pessoal'!$I$532:$AJ$532&amp;'Gastos com Pessoal'!$I$6:$AJ$6,0),500,1)),0)
+_xlfn.IFNA(SUM((AE$3&gt;='Gastos com Pessoal'!$E$7:$E$506)*(AE$3&lt;='Gastos com Pessoal'!$F$7:$F$506)*(IF('Gastos com Pessoal'!$Y$7:$Y$506&lt;=AE$3,1,0))*OFFSET('Gastos com Pessoal'!$H$6,1,MATCH(4&amp;$B51,'Gastos com Pessoal'!$I$532:$AJ$532&amp;'Gastos com Pessoal'!$I$6:$AJ$6,0),500,1)),0)
+_xlfn.IFNA(SUM((AE$3&gt;='Gastos com Pessoal'!$E$7:$E$506)*(AE$3&lt;='Gastos com Pessoal'!$F$7:$F$506)*(IF('Gastos com Pessoal'!$AE$7:$AE$506&lt;=AE$3,1,0))*OFFSET('Gastos com Pessoal'!$H$6,1,MATCH(5&amp;$B51,'Gastos com Pessoal'!$I$532:$AJ$532&amp;'Gastos com Pessoal'!$I$6:$AJ$6,0),500,1)),0)
+_xlfn.IFNA(SUM((AE$3&gt;='Gastos com Pessoal'!$E$513:$E$522)*(AE$3&lt;='Gastos com Pessoal'!$F$513:$F$522)*(IF('Gastos com Pessoal'!$G$513:$G$522&lt;=AE$3,1,0))*OFFSET('Gastos com Pessoal'!$H$512,1,MATCH(1&amp;$B51,'Gastos com Pessoal'!$I$532:$AJ$532&amp;'Gastos com Pessoal'!$I$512:$AJ$512,0),10,1)),0)
+_xlfn.IFNA(SUM((AE$3&gt;='Gastos com Pessoal'!$E$513:$E$522)*(AE$3&lt;='Gastos com Pessoal'!$F$513:$F$522)*(IF('Gastos com Pessoal'!$M$513:$M$522&lt;=AE$3,1,0))*OFFSET('Gastos com Pessoal'!$H$512,1,MATCH(2&amp;$B51,'Gastos com Pessoal'!$I$532:$AJ$532&amp;'Gastos com Pessoal'!$I$512:$AJ$512,0),10,1)),0)
+_xlfn.IFNA(SUM((AE$3&gt;='Gastos com Pessoal'!$E$513:$E$522)*(AE$3&lt;='Gastos com Pessoal'!$F$513:$F$522)*(IF('Gastos com Pessoal'!$S$513:$S$522&lt;=AE$3,1,0))*OFFSET('Gastos com Pessoal'!$H$512,1,MATCH(3&amp;$B51,'Gastos com Pessoal'!$I$532:$AJ$532&amp;'Gastos com Pessoal'!$I$512:$AJ$512,0),10,1)),0)
+_xlfn.IFNA(SUM((AE$3&gt;='Gastos com Pessoal'!$E$513:$E$522)*(AE$3&lt;='Gastos com Pessoal'!$F$513:$F$522)*(IF('Gastos com Pessoal'!$Y$513:$Y$522&lt;=AE$3,1,0))*OFFSET('Gastos com Pessoal'!$H$512,1,MATCH(4&amp;$B51,'Gastos com Pessoal'!$I$532:$AJ$532&amp;'Gastos com Pessoal'!$I$512:$AJ$512,0),10,1)),0)
+_xlfn.IFNA(SUM((AE$3&gt;='Gastos com Pessoal'!$E$513:$E$522)*(AE$3&lt;='Gastos com Pessoal'!$F$513:$F$522)*(IF('Gastos com Pessoal'!$AE$513:$AE$522&lt;=AE$3,1,0))*OFFSET('Gastos com Pessoal'!$H$512,1,MATCH(5&amp;$B51,'Gastos com Pessoal'!$I$532:$AJ$532&amp;'Gastos com Pessoal'!$I$512:$AJ$512,0),10,1)),0)</f>
        <v>862.41799999999978</v>
      </c>
      <c r="AF51" s="32">
        <f t="array" aca="1" ref="AF51" ca="1">_xlfn.IFNA(SUM((AF$3&gt;='Gastos com Pessoal'!$E$7:$E$506)*(AF$3&lt;='Gastos com Pessoal'!$F$7:$F$506)*OFFSET('Encargos e Benefícios'!$D$5,1,MATCH($B51,'Encargos e Benefícios'!$E$5:$AB$5,0),500,1)),0)
+_xlfn.IFNA(SUM((AF$3&gt;='Gastos com Pessoal'!$E$513:$E$522)*(AF$3&lt;='Gastos com Pessoal'!$F$513:$F$522)*OFFSET('Encargos e Benefícios'!$D$511,1,MATCH($B51,'Encargos e Benefícios'!$E$511:$AB$511,0),10,1)),0)
+_xlfn.IFNA(SUM((AF$3&gt;='Gastos com Pessoal'!$E$7:$E$506)*(AF$3&lt;='Gastos com Pessoal'!$F$7:$F$506)*(IF('Gastos com Pessoal'!$G$7:$G$506&lt;=AF$3,1,0))*OFFSET('Gastos com Pessoal'!$H$6,1,MATCH(1&amp;$B51,'Gastos com Pessoal'!$I$532:$AJ$532&amp;'Gastos com Pessoal'!$I$6:$AJ$6,0),500,1)),0)
+_xlfn.IFNA(SUM((AF$3&gt;='Gastos com Pessoal'!$E$7:$E$506)*(AF$3&lt;='Gastos com Pessoal'!$F$7:$F$506)*(IF('Gastos com Pessoal'!$M$7:$M$506&lt;=AF$3,1,0))*OFFSET('Gastos com Pessoal'!$H$6,1,MATCH(2&amp;$B51,'Gastos com Pessoal'!$I$532:$AJ$532&amp;'Gastos com Pessoal'!$I$6:$AJ$6,0),500,1)),0)
+_xlfn.IFNA(SUM((AF$3&gt;='Gastos com Pessoal'!$E$7:$E$506)*(AF$3&lt;='Gastos com Pessoal'!$F$7:$F$506)*(IF('Gastos com Pessoal'!$S$7:$S$506&lt;=AF$3,1,0))*OFFSET('Gastos com Pessoal'!$H$6,1,MATCH(3&amp;$B51,'Gastos com Pessoal'!$I$532:$AJ$532&amp;'Gastos com Pessoal'!$I$6:$AJ$6,0),500,1)),0)
+_xlfn.IFNA(SUM((AF$3&gt;='Gastos com Pessoal'!$E$7:$E$506)*(AF$3&lt;='Gastos com Pessoal'!$F$7:$F$506)*(IF('Gastos com Pessoal'!$Y$7:$Y$506&lt;=AF$3,1,0))*OFFSET('Gastos com Pessoal'!$H$6,1,MATCH(4&amp;$B51,'Gastos com Pessoal'!$I$532:$AJ$532&amp;'Gastos com Pessoal'!$I$6:$AJ$6,0),500,1)),0)
+_xlfn.IFNA(SUM((AF$3&gt;='Gastos com Pessoal'!$E$7:$E$506)*(AF$3&lt;='Gastos com Pessoal'!$F$7:$F$506)*(IF('Gastos com Pessoal'!$AE$7:$AE$506&lt;=AF$3,1,0))*OFFSET('Gastos com Pessoal'!$H$6,1,MATCH(5&amp;$B51,'Gastos com Pessoal'!$I$532:$AJ$532&amp;'Gastos com Pessoal'!$I$6:$AJ$6,0),500,1)),0)
+_xlfn.IFNA(SUM((AF$3&gt;='Gastos com Pessoal'!$E$513:$E$522)*(AF$3&lt;='Gastos com Pessoal'!$F$513:$F$522)*(IF('Gastos com Pessoal'!$G$513:$G$522&lt;=AF$3,1,0))*OFFSET('Gastos com Pessoal'!$H$512,1,MATCH(1&amp;$B51,'Gastos com Pessoal'!$I$532:$AJ$532&amp;'Gastos com Pessoal'!$I$512:$AJ$512,0),10,1)),0)
+_xlfn.IFNA(SUM((AF$3&gt;='Gastos com Pessoal'!$E$513:$E$522)*(AF$3&lt;='Gastos com Pessoal'!$F$513:$F$522)*(IF('Gastos com Pessoal'!$M$513:$M$522&lt;=AF$3,1,0))*OFFSET('Gastos com Pessoal'!$H$512,1,MATCH(2&amp;$B51,'Gastos com Pessoal'!$I$532:$AJ$532&amp;'Gastos com Pessoal'!$I$512:$AJ$512,0),10,1)),0)
+_xlfn.IFNA(SUM((AF$3&gt;='Gastos com Pessoal'!$E$513:$E$522)*(AF$3&lt;='Gastos com Pessoal'!$F$513:$F$522)*(IF('Gastos com Pessoal'!$S$513:$S$522&lt;=AF$3,1,0))*OFFSET('Gastos com Pessoal'!$H$512,1,MATCH(3&amp;$B51,'Gastos com Pessoal'!$I$532:$AJ$532&amp;'Gastos com Pessoal'!$I$512:$AJ$512,0),10,1)),0)
+_xlfn.IFNA(SUM((AF$3&gt;='Gastos com Pessoal'!$E$513:$E$522)*(AF$3&lt;='Gastos com Pessoal'!$F$513:$F$522)*(IF('Gastos com Pessoal'!$Y$513:$Y$522&lt;=AF$3,1,0))*OFFSET('Gastos com Pessoal'!$H$512,1,MATCH(4&amp;$B51,'Gastos com Pessoal'!$I$532:$AJ$532&amp;'Gastos com Pessoal'!$I$512:$AJ$512,0),10,1)),0)
+_xlfn.IFNA(SUM((AF$3&gt;='Gastos com Pessoal'!$E$513:$E$522)*(AF$3&lt;='Gastos com Pessoal'!$F$513:$F$522)*(IF('Gastos com Pessoal'!$AE$513:$AE$522&lt;=AF$3,1,0))*OFFSET('Gastos com Pessoal'!$H$512,1,MATCH(5&amp;$B51,'Gastos com Pessoal'!$I$532:$AJ$532&amp;'Gastos com Pessoal'!$I$512:$AJ$512,0),10,1)),0)</f>
        <v>862.41799999999978</v>
      </c>
      <c r="AG51" s="32">
        <f t="array" aca="1" ref="AG51" ca="1">_xlfn.IFNA(SUM((AG$3&gt;='Gastos com Pessoal'!$E$7:$E$506)*(AG$3&lt;='Gastos com Pessoal'!$F$7:$F$506)*OFFSET('Encargos e Benefícios'!$D$5,1,MATCH($B51,'Encargos e Benefícios'!$E$5:$AB$5,0),500,1)),0)
+_xlfn.IFNA(SUM((AG$3&gt;='Gastos com Pessoal'!$E$513:$E$522)*(AG$3&lt;='Gastos com Pessoal'!$F$513:$F$522)*OFFSET('Encargos e Benefícios'!$D$511,1,MATCH($B51,'Encargos e Benefícios'!$E$511:$AB$511,0),10,1)),0)
+_xlfn.IFNA(SUM((AG$3&gt;='Gastos com Pessoal'!$E$7:$E$506)*(AG$3&lt;='Gastos com Pessoal'!$F$7:$F$506)*(IF('Gastos com Pessoal'!$G$7:$G$506&lt;=AG$3,1,0))*OFFSET('Gastos com Pessoal'!$H$6,1,MATCH(1&amp;$B51,'Gastos com Pessoal'!$I$532:$AJ$532&amp;'Gastos com Pessoal'!$I$6:$AJ$6,0),500,1)),0)
+_xlfn.IFNA(SUM((AG$3&gt;='Gastos com Pessoal'!$E$7:$E$506)*(AG$3&lt;='Gastos com Pessoal'!$F$7:$F$506)*(IF('Gastos com Pessoal'!$M$7:$M$506&lt;=AG$3,1,0))*OFFSET('Gastos com Pessoal'!$H$6,1,MATCH(2&amp;$B51,'Gastos com Pessoal'!$I$532:$AJ$532&amp;'Gastos com Pessoal'!$I$6:$AJ$6,0),500,1)),0)
+_xlfn.IFNA(SUM((AG$3&gt;='Gastos com Pessoal'!$E$7:$E$506)*(AG$3&lt;='Gastos com Pessoal'!$F$7:$F$506)*(IF('Gastos com Pessoal'!$S$7:$S$506&lt;=AG$3,1,0))*OFFSET('Gastos com Pessoal'!$H$6,1,MATCH(3&amp;$B51,'Gastos com Pessoal'!$I$532:$AJ$532&amp;'Gastos com Pessoal'!$I$6:$AJ$6,0),500,1)),0)
+_xlfn.IFNA(SUM((AG$3&gt;='Gastos com Pessoal'!$E$7:$E$506)*(AG$3&lt;='Gastos com Pessoal'!$F$7:$F$506)*(IF('Gastos com Pessoal'!$Y$7:$Y$506&lt;=AG$3,1,0))*OFFSET('Gastos com Pessoal'!$H$6,1,MATCH(4&amp;$B51,'Gastos com Pessoal'!$I$532:$AJ$532&amp;'Gastos com Pessoal'!$I$6:$AJ$6,0),500,1)),0)
+_xlfn.IFNA(SUM((AG$3&gt;='Gastos com Pessoal'!$E$7:$E$506)*(AG$3&lt;='Gastos com Pessoal'!$F$7:$F$506)*(IF('Gastos com Pessoal'!$AE$7:$AE$506&lt;=AG$3,1,0))*OFFSET('Gastos com Pessoal'!$H$6,1,MATCH(5&amp;$B51,'Gastos com Pessoal'!$I$532:$AJ$532&amp;'Gastos com Pessoal'!$I$6:$AJ$6,0),500,1)),0)
+_xlfn.IFNA(SUM((AG$3&gt;='Gastos com Pessoal'!$E$513:$E$522)*(AG$3&lt;='Gastos com Pessoal'!$F$513:$F$522)*(IF('Gastos com Pessoal'!$G$513:$G$522&lt;=AG$3,1,0))*OFFSET('Gastos com Pessoal'!$H$512,1,MATCH(1&amp;$B51,'Gastos com Pessoal'!$I$532:$AJ$532&amp;'Gastos com Pessoal'!$I$512:$AJ$512,0),10,1)),0)
+_xlfn.IFNA(SUM((AG$3&gt;='Gastos com Pessoal'!$E$513:$E$522)*(AG$3&lt;='Gastos com Pessoal'!$F$513:$F$522)*(IF('Gastos com Pessoal'!$M$513:$M$522&lt;=AG$3,1,0))*OFFSET('Gastos com Pessoal'!$H$512,1,MATCH(2&amp;$B51,'Gastos com Pessoal'!$I$532:$AJ$532&amp;'Gastos com Pessoal'!$I$512:$AJ$512,0),10,1)),0)
+_xlfn.IFNA(SUM((AG$3&gt;='Gastos com Pessoal'!$E$513:$E$522)*(AG$3&lt;='Gastos com Pessoal'!$F$513:$F$522)*(IF('Gastos com Pessoal'!$S$513:$S$522&lt;=AG$3,1,0))*OFFSET('Gastos com Pessoal'!$H$512,1,MATCH(3&amp;$B51,'Gastos com Pessoal'!$I$532:$AJ$532&amp;'Gastos com Pessoal'!$I$512:$AJ$512,0),10,1)),0)
+_xlfn.IFNA(SUM((AG$3&gt;='Gastos com Pessoal'!$E$513:$E$522)*(AG$3&lt;='Gastos com Pessoal'!$F$513:$F$522)*(IF('Gastos com Pessoal'!$Y$513:$Y$522&lt;=AG$3,1,0))*OFFSET('Gastos com Pessoal'!$H$512,1,MATCH(4&amp;$B51,'Gastos com Pessoal'!$I$532:$AJ$532&amp;'Gastos com Pessoal'!$I$512:$AJ$512,0),10,1)),0)
+_xlfn.IFNA(SUM((AG$3&gt;='Gastos com Pessoal'!$E$513:$E$522)*(AG$3&lt;='Gastos com Pessoal'!$F$513:$F$522)*(IF('Gastos com Pessoal'!$AE$513:$AE$522&lt;=AG$3,1,0))*OFFSET('Gastos com Pessoal'!$H$512,1,MATCH(5&amp;$B51,'Gastos com Pessoal'!$I$532:$AJ$532&amp;'Gastos com Pessoal'!$I$512:$AJ$512,0),10,1)),0)</f>
        <v>862.41799999999978</v>
      </c>
      <c r="AH51" s="32">
        <f t="array" aca="1" ref="AH51" ca="1">_xlfn.IFNA(SUM((AH$3&gt;='Gastos com Pessoal'!$E$7:$E$506)*(AH$3&lt;='Gastos com Pessoal'!$F$7:$F$506)*OFFSET('Encargos e Benefícios'!$D$5,1,MATCH($B51,'Encargos e Benefícios'!$E$5:$AB$5,0),500,1)),0)
+_xlfn.IFNA(SUM((AH$3&gt;='Gastos com Pessoal'!$E$513:$E$522)*(AH$3&lt;='Gastos com Pessoal'!$F$513:$F$522)*OFFSET('Encargos e Benefícios'!$D$511,1,MATCH($B51,'Encargos e Benefícios'!$E$511:$AB$511,0),10,1)),0)
+_xlfn.IFNA(SUM((AH$3&gt;='Gastos com Pessoal'!$E$7:$E$506)*(AH$3&lt;='Gastos com Pessoal'!$F$7:$F$506)*(IF('Gastos com Pessoal'!$G$7:$G$506&lt;=AH$3,1,0))*OFFSET('Gastos com Pessoal'!$H$6,1,MATCH(1&amp;$B51,'Gastos com Pessoal'!$I$532:$AJ$532&amp;'Gastos com Pessoal'!$I$6:$AJ$6,0),500,1)),0)
+_xlfn.IFNA(SUM((AH$3&gt;='Gastos com Pessoal'!$E$7:$E$506)*(AH$3&lt;='Gastos com Pessoal'!$F$7:$F$506)*(IF('Gastos com Pessoal'!$M$7:$M$506&lt;=AH$3,1,0))*OFFSET('Gastos com Pessoal'!$H$6,1,MATCH(2&amp;$B51,'Gastos com Pessoal'!$I$532:$AJ$532&amp;'Gastos com Pessoal'!$I$6:$AJ$6,0),500,1)),0)
+_xlfn.IFNA(SUM((AH$3&gt;='Gastos com Pessoal'!$E$7:$E$506)*(AH$3&lt;='Gastos com Pessoal'!$F$7:$F$506)*(IF('Gastos com Pessoal'!$S$7:$S$506&lt;=AH$3,1,0))*OFFSET('Gastos com Pessoal'!$H$6,1,MATCH(3&amp;$B51,'Gastos com Pessoal'!$I$532:$AJ$532&amp;'Gastos com Pessoal'!$I$6:$AJ$6,0),500,1)),0)
+_xlfn.IFNA(SUM((AH$3&gt;='Gastos com Pessoal'!$E$7:$E$506)*(AH$3&lt;='Gastos com Pessoal'!$F$7:$F$506)*(IF('Gastos com Pessoal'!$Y$7:$Y$506&lt;=AH$3,1,0))*OFFSET('Gastos com Pessoal'!$H$6,1,MATCH(4&amp;$B51,'Gastos com Pessoal'!$I$532:$AJ$532&amp;'Gastos com Pessoal'!$I$6:$AJ$6,0),500,1)),0)
+_xlfn.IFNA(SUM((AH$3&gt;='Gastos com Pessoal'!$E$7:$E$506)*(AH$3&lt;='Gastos com Pessoal'!$F$7:$F$506)*(IF('Gastos com Pessoal'!$AE$7:$AE$506&lt;=AH$3,1,0))*OFFSET('Gastos com Pessoal'!$H$6,1,MATCH(5&amp;$B51,'Gastos com Pessoal'!$I$532:$AJ$532&amp;'Gastos com Pessoal'!$I$6:$AJ$6,0),500,1)),0)
+_xlfn.IFNA(SUM((AH$3&gt;='Gastos com Pessoal'!$E$513:$E$522)*(AH$3&lt;='Gastos com Pessoal'!$F$513:$F$522)*(IF('Gastos com Pessoal'!$G$513:$G$522&lt;=AH$3,1,0))*OFFSET('Gastos com Pessoal'!$H$512,1,MATCH(1&amp;$B51,'Gastos com Pessoal'!$I$532:$AJ$532&amp;'Gastos com Pessoal'!$I$512:$AJ$512,0),10,1)),0)
+_xlfn.IFNA(SUM((AH$3&gt;='Gastos com Pessoal'!$E$513:$E$522)*(AH$3&lt;='Gastos com Pessoal'!$F$513:$F$522)*(IF('Gastos com Pessoal'!$M$513:$M$522&lt;=AH$3,1,0))*OFFSET('Gastos com Pessoal'!$H$512,1,MATCH(2&amp;$B51,'Gastos com Pessoal'!$I$532:$AJ$532&amp;'Gastos com Pessoal'!$I$512:$AJ$512,0),10,1)),0)
+_xlfn.IFNA(SUM((AH$3&gt;='Gastos com Pessoal'!$E$513:$E$522)*(AH$3&lt;='Gastos com Pessoal'!$F$513:$F$522)*(IF('Gastos com Pessoal'!$S$513:$S$522&lt;=AH$3,1,0))*OFFSET('Gastos com Pessoal'!$H$512,1,MATCH(3&amp;$B51,'Gastos com Pessoal'!$I$532:$AJ$532&amp;'Gastos com Pessoal'!$I$512:$AJ$512,0),10,1)),0)
+_xlfn.IFNA(SUM((AH$3&gt;='Gastos com Pessoal'!$E$513:$E$522)*(AH$3&lt;='Gastos com Pessoal'!$F$513:$F$522)*(IF('Gastos com Pessoal'!$Y$513:$Y$522&lt;=AH$3,1,0))*OFFSET('Gastos com Pessoal'!$H$512,1,MATCH(4&amp;$B51,'Gastos com Pessoal'!$I$532:$AJ$532&amp;'Gastos com Pessoal'!$I$512:$AJ$512,0),10,1)),0)
+_xlfn.IFNA(SUM((AH$3&gt;='Gastos com Pessoal'!$E$513:$E$522)*(AH$3&lt;='Gastos com Pessoal'!$F$513:$F$522)*(IF('Gastos com Pessoal'!$AE$513:$AE$522&lt;=AH$3,1,0))*OFFSET('Gastos com Pessoal'!$H$512,1,MATCH(5&amp;$B51,'Gastos com Pessoal'!$I$532:$AJ$532&amp;'Gastos com Pessoal'!$I$512:$AJ$512,0),10,1)),0)</f>
        <v>862.41799999999978</v>
      </c>
      <c r="AI51" s="32">
        <f t="array" aca="1" ref="AI51" ca="1">_xlfn.IFNA(SUM((AI$3&gt;='Gastos com Pessoal'!$E$7:$E$506)*(AI$3&lt;='Gastos com Pessoal'!$F$7:$F$506)*OFFSET('Encargos e Benefícios'!$D$5,1,MATCH($B51,'Encargos e Benefícios'!$E$5:$AB$5,0),500,1)),0)
+_xlfn.IFNA(SUM((AI$3&gt;='Gastos com Pessoal'!$E$513:$E$522)*(AI$3&lt;='Gastos com Pessoal'!$F$513:$F$522)*OFFSET('Encargos e Benefícios'!$D$511,1,MATCH($B51,'Encargos e Benefícios'!$E$511:$AB$511,0),10,1)),0)
+_xlfn.IFNA(SUM((AI$3&gt;='Gastos com Pessoal'!$E$7:$E$506)*(AI$3&lt;='Gastos com Pessoal'!$F$7:$F$506)*(IF('Gastos com Pessoal'!$G$7:$G$506&lt;=AI$3,1,0))*OFFSET('Gastos com Pessoal'!$H$6,1,MATCH(1&amp;$B51,'Gastos com Pessoal'!$I$532:$AJ$532&amp;'Gastos com Pessoal'!$I$6:$AJ$6,0),500,1)),0)
+_xlfn.IFNA(SUM((AI$3&gt;='Gastos com Pessoal'!$E$7:$E$506)*(AI$3&lt;='Gastos com Pessoal'!$F$7:$F$506)*(IF('Gastos com Pessoal'!$M$7:$M$506&lt;=AI$3,1,0))*OFFSET('Gastos com Pessoal'!$H$6,1,MATCH(2&amp;$B51,'Gastos com Pessoal'!$I$532:$AJ$532&amp;'Gastos com Pessoal'!$I$6:$AJ$6,0),500,1)),0)
+_xlfn.IFNA(SUM((AI$3&gt;='Gastos com Pessoal'!$E$7:$E$506)*(AI$3&lt;='Gastos com Pessoal'!$F$7:$F$506)*(IF('Gastos com Pessoal'!$S$7:$S$506&lt;=AI$3,1,0))*OFFSET('Gastos com Pessoal'!$H$6,1,MATCH(3&amp;$B51,'Gastos com Pessoal'!$I$532:$AJ$532&amp;'Gastos com Pessoal'!$I$6:$AJ$6,0),500,1)),0)
+_xlfn.IFNA(SUM((AI$3&gt;='Gastos com Pessoal'!$E$7:$E$506)*(AI$3&lt;='Gastos com Pessoal'!$F$7:$F$506)*(IF('Gastos com Pessoal'!$Y$7:$Y$506&lt;=AI$3,1,0))*OFFSET('Gastos com Pessoal'!$H$6,1,MATCH(4&amp;$B51,'Gastos com Pessoal'!$I$532:$AJ$532&amp;'Gastos com Pessoal'!$I$6:$AJ$6,0),500,1)),0)
+_xlfn.IFNA(SUM((AI$3&gt;='Gastos com Pessoal'!$E$7:$E$506)*(AI$3&lt;='Gastos com Pessoal'!$F$7:$F$506)*(IF('Gastos com Pessoal'!$AE$7:$AE$506&lt;=AI$3,1,0))*OFFSET('Gastos com Pessoal'!$H$6,1,MATCH(5&amp;$B51,'Gastos com Pessoal'!$I$532:$AJ$532&amp;'Gastos com Pessoal'!$I$6:$AJ$6,0),500,1)),0)
+_xlfn.IFNA(SUM((AI$3&gt;='Gastos com Pessoal'!$E$513:$E$522)*(AI$3&lt;='Gastos com Pessoal'!$F$513:$F$522)*(IF('Gastos com Pessoal'!$G$513:$G$522&lt;=AI$3,1,0))*OFFSET('Gastos com Pessoal'!$H$512,1,MATCH(1&amp;$B51,'Gastos com Pessoal'!$I$532:$AJ$532&amp;'Gastos com Pessoal'!$I$512:$AJ$512,0),10,1)),0)
+_xlfn.IFNA(SUM((AI$3&gt;='Gastos com Pessoal'!$E$513:$E$522)*(AI$3&lt;='Gastos com Pessoal'!$F$513:$F$522)*(IF('Gastos com Pessoal'!$M$513:$M$522&lt;=AI$3,1,0))*OFFSET('Gastos com Pessoal'!$H$512,1,MATCH(2&amp;$B51,'Gastos com Pessoal'!$I$532:$AJ$532&amp;'Gastos com Pessoal'!$I$512:$AJ$512,0),10,1)),0)
+_xlfn.IFNA(SUM((AI$3&gt;='Gastos com Pessoal'!$E$513:$E$522)*(AI$3&lt;='Gastos com Pessoal'!$F$513:$F$522)*(IF('Gastos com Pessoal'!$S$513:$S$522&lt;=AI$3,1,0))*OFFSET('Gastos com Pessoal'!$H$512,1,MATCH(3&amp;$B51,'Gastos com Pessoal'!$I$532:$AJ$532&amp;'Gastos com Pessoal'!$I$512:$AJ$512,0),10,1)),0)
+_xlfn.IFNA(SUM((AI$3&gt;='Gastos com Pessoal'!$E$513:$E$522)*(AI$3&lt;='Gastos com Pessoal'!$F$513:$F$522)*(IF('Gastos com Pessoal'!$Y$513:$Y$522&lt;=AI$3,1,0))*OFFSET('Gastos com Pessoal'!$H$512,1,MATCH(4&amp;$B51,'Gastos com Pessoal'!$I$532:$AJ$532&amp;'Gastos com Pessoal'!$I$512:$AJ$512,0),10,1)),0)
+_xlfn.IFNA(SUM((AI$3&gt;='Gastos com Pessoal'!$E$513:$E$522)*(AI$3&lt;='Gastos com Pessoal'!$F$513:$F$522)*(IF('Gastos com Pessoal'!$AE$513:$AE$522&lt;=AI$3,1,0))*OFFSET('Gastos com Pessoal'!$H$512,1,MATCH(5&amp;$B51,'Gastos com Pessoal'!$I$532:$AJ$532&amp;'Gastos com Pessoal'!$I$512:$AJ$512,0),10,1)),0)</f>
        <v>862.41799999999978</v>
      </c>
      <c r="AJ51" s="32">
        <f t="array" aca="1" ref="AJ51" ca="1">_xlfn.IFNA(SUM((AJ$3&gt;='Gastos com Pessoal'!$E$7:$E$506)*(AJ$3&lt;='Gastos com Pessoal'!$F$7:$F$506)*OFFSET('Encargos e Benefícios'!$D$5,1,MATCH($B51,'Encargos e Benefícios'!$E$5:$AB$5,0),500,1)),0)
+_xlfn.IFNA(SUM((AJ$3&gt;='Gastos com Pessoal'!$E$513:$E$522)*(AJ$3&lt;='Gastos com Pessoal'!$F$513:$F$522)*OFFSET('Encargos e Benefícios'!$D$511,1,MATCH($B51,'Encargos e Benefícios'!$E$511:$AB$511,0),10,1)),0)
+_xlfn.IFNA(SUM((AJ$3&gt;='Gastos com Pessoal'!$E$7:$E$506)*(AJ$3&lt;='Gastos com Pessoal'!$F$7:$F$506)*(IF('Gastos com Pessoal'!$G$7:$G$506&lt;=AJ$3,1,0))*OFFSET('Gastos com Pessoal'!$H$6,1,MATCH(1&amp;$B51,'Gastos com Pessoal'!$I$532:$AJ$532&amp;'Gastos com Pessoal'!$I$6:$AJ$6,0),500,1)),0)
+_xlfn.IFNA(SUM((AJ$3&gt;='Gastos com Pessoal'!$E$7:$E$506)*(AJ$3&lt;='Gastos com Pessoal'!$F$7:$F$506)*(IF('Gastos com Pessoal'!$M$7:$M$506&lt;=AJ$3,1,0))*OFFSET('Gastos com Pessoal'!$H$6,1,MATCH(2&amp;$B51,'Gastos com Pessoal'!$I$532:$AJ$532&amp;'Gastos com Pessoal'!$I$6:$AJ$6,0),500,1)),0)
+_xlfn.IFNA(SUM((AJ$3&gt;='Gastos com Pessoal'!$E$7:$E$506)*(AJ$3&lt;='Gastos com Pessoal'!$F$7:$F$506)*(IF('Gastos com Pessoal'!$S$7:$S$506&lt;=AJ$3,1,0))*OFFSET('Gastos com Pessoal'!$H$6,1,MATCH(3&amp;$B51,'Gastos com Pessoal'!$I$532:$AJ$532&amp;'Gastos com Pessoal'!$I$6:$AJ$6,0),500,1)),0)
+_xlfn.IFNA(SUM((AJ$3&gt;='Gastos com Pessoal'!$E$7:$E$506)*(AJ$3&lt;='Gastos com Pessoal'!$F$7:$F$506)*(IF('Gastos com Pessoal'!$Y$7:$Y$506&lt;=AJ$3,1,0))*OFFSET('Gastos com Pessoal'!$H$6,1,MATCH(4&amp;$B51,'Gastos com Pessoal'!$I$532:$AJ$532&amp;'Gastos com Pessoal'!$I$6:$AJ$6,0),500,1)),0)
+_xlfn.IFNA(SUM((AJ$3&gt;='Gastos com Pessoal'!$E$7:$E$506)*(AJ$3&lt;='Gastos com Pessoal'!$F$7:$F$506)*(IF('Gastos com Pessoal'!$AE$7:$AE$506&lt;=AJ$3,1,0))*OFFSET('Gastos com Pessoal'!$H$6,1,MATCH(5&amp;$B51,'Gastos com Pessoal'!$I$532:$AJ$532&amp;'Gastos com Pessoal'!$I$6:$AJ$6,0),500,1)),0)
+_xlfn.IFNA(SUM((AJ$3&gt;='Gastos com Pessoal'!$E$513:$E$522)*(AJ$3&lt;='Gastos com Pessoal'!$F$513:$F$522)*(IF('Gastos com Pessoal'!$G$513:$G$522&lt;=AJ$3,1,0))*OFFSET('Gastos com Pessoal'!$H$512,1,MATCH(1&amp;$B51,'Gastos com Pessoal'!$I$532:$AJ$532&amp;'Gastos com Pessoal'!$I$512:$AJ$512,0),10,1)),0)
+_xlfn.IFNA(SUM((AJ$3&gt;='Gastos com Pessoal'!$E$513:$E$522)*(AJ$3&lt;='Gastos com Pessoal'!$F$513:$F$522)*(IF('Gastos com Pessoal'!$M$513:$M$522&lt;=AJ$3,1,0))*OFFSET('Gastos com Pessoal'!$H$512,1,MATCH(2&amp;$B51,'Gastos com Pessoal'!$I$532:$AJ$532&amp;'Gastos com Pessoal'!$I$512:$AJ$512,0),10,1)),0)
+_xlfn.IFNA(SUM((AJ$3&gt;='Gastos com Pessoal'!$E$513:$E$522)*(AJ$3&lt;='Gastos com Pessoal'!$F$513:$F$522)*(IF('Gastos com Pessoal'!$S$513:$S$522&lt;=AJ$3,1,0))*OFFSET('Gastos com Pessoal'!$H$512,1,MATCH(3&amp;$B51,'Gastos com Pessoal'!$I$532:$AJ$532&amp;'Gastos com Pessoal'!$I$512:$AJ$512,0),10,1)),0)
+_xlfn.IFNA(SUM((AJ$3&gt;='Gastos com Pessoal'!$E$513:$E$522)*(AJ$3&lt;='Gastos com Pessoal'!$F$513:$F$522)*(IF('Gastos com Pessoal'!$Y$513:$Y$522&lt;=AJ$3,1,0))*OFFSET('Gastos com Pessoal'!$H$512,1,MATCH(4&amp;$B51,'Gastos com Pessoal'!$I$532:$AJ$532&amp;'Gastos com Pessoal'!$I$512:$AJ$512,0),10,1)),0)
+_xlfn.IFNA(SUM((AJ$3&gt;='Gastos com Pessoal'!$E$513:$E$522)*(AJ$3&lt;='Gastos com Pessoal'!$F$513:$F$522)*(IF('Gastos com Pessoal'!$AE$513:$AE$522&lt;=AJ$3,1,0))*OFFSET('Gastos com Pessoal'!$H$512,1,MATCH(5&amp;$B51,'Gastos com Pessoal'!$I$532:$AJ$532&amp;'Gastos com Pessoal'!$I$512:$AJ$512,0),10,1)),0)</f>
        <v>862.41799999999978</v>
      </c>
      <c r="AK51" s="32">
        <f t="array" aca="1" ref="AK51" ca="1">_xlfn.IFNA(SUM((AK$3&gt;='Gastos com Pessoal'!$E$7:$E$506)*(AK$3&lt;='Gastos com Pessoal'!$F$7:$F$506)*OFFSET('Encargos e Benefícios'!$D$5,1,MATCH($B51,'Encargos e Benefícios'!$E$5:$AB$5,0),500,1)),0)
+_xlfn.IFNA(SUM((AK$3&gt;='Gastos com Pessoal'!$E$513:$E$522)*(AK$3&lt;='Gastos com Pessoal'!$F$513:$F$522)*OFFSET('Encargos e Benefícios'!$D$511,1,MATCH($B51,'Encargos e Benefícios'!$E$511:$AB$511,0),10,1)),0)
+_xlfn.IFNA(SUM((AK$3&gt;='Gastos com Pessoal'!$E$7:$E$506)*(AK$3&lt;='Gastos com Pessoal'!$F$7:$F$506)*(IF('Gastos com Pessoal'!$G$7:$G$506&lt;=AK$3,1,0))*OFFSET('Gastos com Pessoal'!$H$6,1,MATCH(1&amp;$B51,'Gastos com Pessoal'!$I$532:$AJ$532&amp;'Gastos com Pessoal'!$I$6:$AJ$6,0),500,1)),0)
+_xlfn.IFNA(SUM((AK$3&gt;='Gastos com Pessoal'!$E$7:$E$506)*(AK$3&lt;='Gastos com Pessoal'!$F$7:$F$506)*(IF('Gastos com Pessoal'!$M$7:$M$506&lt;=AK$3,1,0))*OFFSET('Gastos com Pessoal'!$H$6,1,MATCH(2&amp;$B51,'Gastos com Pessoal'!$I$532:$AJ$532&amp;'Gastos com Pessoal'!$I$6:$AJ$6,0),500,1)),0)
+_xlfn.IFNA(SUM((AK$3&gt;='Gastos com Pessoal'!$E$7:$E$506)*(AK$3&lt;='Gastos com Pessoal'!$F$7:$F$506)*(IF('Gastos com Pessoal'!$S$7:$S$506&lt;=AK$3,1,0))*OFFSET('Gastos com Pessoal'!$H$6,1,MATCH(3&amp;$B51,'Gastos com Pessoal'!$I$532:$AJ$532&amp;'Gastos com Pessoal'!$I$6:$AJ$6,0),500,1)),0)
+_xlfn.IFNA(SUM((AK$3&gt;='Gastos com Pessoal'!$E$7:$E$506)*(AK$3&lt;='Gastos com Pessoal'!$F$7:$F$506)*(IF('Gastos com Pessoal'!$Y$7:$Y$506&lt;=AK$3,1,0))*OFFSET('Gastos com Pessoal'!$H$6,1,MATCH(4&amp;$B51,'Gastos com Pessoal'!$I$532:$AJ$532&amp;'Gastos com Pessoal'!$I$6:$AJ$6,0),500,1)),0)
+_xlfn.IFNA(SUM((AK$3&gt;='Gastos com Pessoal'!$E$7:$E$506)*(AK$3&lt;='Gastos com Pessoal'!$F$7:$F$506)*(IF('Gastos com Pessoal'!$AE$7:$AE$506&lt;=AK$3,1,0))*OFFSET('Gastos com Pessoal'!$H$6,1,MATCH(5&amp;$B51,'Gastos com Pessoal'!$I$532:$AJ$532&amp;'Gastos com Pessoal'!$I$6:$AJ$6,0),500,1)),0)
+_xlfn.IFNA(SUM((AK$3&gt;='Gastos com Pessoal'!$E$513:$E$522)*(AK$3&lt;='Gastos com Pessoal'!$F$513:$F$522)*(IF('Gastos com Pessoal'!$G$513:$G$522&lt;=AK$3,1,0))*OFFSET('Gastos com Pessoal'!$H$512,1,MATCH(1&amp;$B51,'Gastos com Pessoal'!$I$532:$AJ$532&amp;'Gastos com Pessoal'!$I$512:$AJ$512,0),10,1)),0)
+_xlfn.IFNA(SUM((AK$3&gt;='Gastos com Pessoal'!$E$513:$E$522)*(AK$3&lt;='Gastos com Pessoal'!$F$513:$F$522)*(IF('Gastos com Pessoal'!$M$513:$M$522&lt;=AK$3,1,0))*OFFSET('Gastos com Pessoal'!$H$512,1,MATCH(2&amp;$B51,'Gastos com Pessoal'!$I$532:$AJ$532&amp;'Gastos com Pessoal'!$I$512:$AJ$512,0),10,1)),0)
+_xlfn.IFNA(SUM((AK$3&gt;='Gastos com Pessoal'!$E$513:$E$522)*(AK$3&lt;='Gastos com Pessoal'!$F$513:$F$522)*(IF('Gastos com Pessoal'!$S$513:$S$522&lt;=AK$3,1,0))*OFFSET('Gastos com Pessoal'!$H$512,1,MATCH(3&amp;$B51,'Gastos com Pessoal'!$I$532:$AJ$532&amp;'Gastos com Pessoal'!$I$512:$AJ$512,0),10,1)),0)
+_xlfn.IFNA(SUM((AK$3&gt;='Gastos com Pessoal'!$E$513:$E$522)*(AK$3&lt;='Gastos com Pessoal'!$F$513:$F$522)*(IF('Gastos com Pessoal'!$Y$513:$Y$522&lt;=AK$3,1,0))*OFFSET('Gastos com Pessoal'!$H$512,1,MATCH(4&amp;$B51,'Gastos com Pessoal'!$I$532:$AJ$532&amp;'Gastos com Pessoal'!$I$512:$AJ$512,0),10,1)),0)
+_xlfn.IFNA(SUM((AK$3&gt;='Gastos com Pessoal'!$E$513:$E$522)*(AK$3&lt;='Gastos com Pessoal'!$F$513:$F$522)*(IF('Gastos com Pessoal'!$AE$513:$AE$522&lt;=AK$3,1,0))*OFFSET('Gastos com Pessoal'!$H$512,1,MATCH(5&amp;$B51,'Gastos com Pessoal'!$I$532:$AJ$532&amp;'Gastos com Pessoal'!$I$512:$AJ$512,0),10,1)),0)</f>
        <v>862.41799999999978</v>
      </c>
      <c r="AL51" s="32">
        <f t="array" aca="1" ref="AL51" ca="1">_xlfn.IFNA(SUM((AL$3&gt;='Gastos com Pessoal'!$E$7:$E$506)*(AL$3&lt;='Gastos com Pessoal'!$F$7:$F$506)*OFFSET('Encargos e Benefícios'!$D$5,1,MATCH($B51,'Encargos e Benefícios'!$E$5:$AB$5,0),500,1)),0)
+_xlfn.IFNA(SUM((AL$3&gt;='Gastos com Pessoal'!$E$513:$E$522)*(AL$3&lt;='Gastos com Pessoal'!$F$513:$F$522)*OFFSET('Encargos e Benefícios'!$D$511,1,MATCH($B51,'Encargos e Benefícios'!$E$511:$AB$511,0),10,1)),0)
+_xlfn.IFNA(SUM((AL$3&gt;='Gastos com Pessoal'!$E$7:$E$506)*(AL$3&lt;='Gastos com Pessoal'!$F$7:$F$506)*(IF('Gastos com Pessoal'!$G$7:$G$506&lt;=AL$3,1,0))*OFFSET('Gastos com Pessoal'!$H$6,1,MATCH(1&amp;$B51,'Gastos com Pessoal'!$I$532:$AJ$532&amp;'Gastos com Pessoal'!$I$6:$AJ$6,0),500,1)),0)
+_xlfn.IFNA(SUM((AL$3&gt;='Gastos com Pessoal'!$E$7:$E$506)*(AL$3&lt;='Gastos com Pessoal'!$F$7:$F$506)*(IF('Gastos com Pessoal'!$M$7:$M$506&lt;=AL$3,1,0))*OFFSET('Gastos com Pessoal'!$H$6,1,MATCH(2&amp;$B51,'Gastos com Pessoal'!$I$532:$AJ$532&amp;'Gastos com Pessoal'!$I$6:$AJ$6,0),500,1)),0)
+_xlfn.IFNA(SUM((AL$3&gt;='Gastos com Pessoal'!$E$7:$E$506)*(AL$3&lt;='Gastos com Pessoal'!$F$7:$F$506)*(IF('Gastos com Pessoal'!$S$7:$S$506&lt;=AL$3,1,0))*OFFSET('Gastos com Pessoal'!$H$6,1,MATCH(3&amp;$B51,'Gastos com Pessoal'!$I$532:$AJ$532&amp;'Gastos com Pessoal'!$I$6:$AJ$6,0),500,1)),0)
+_xlfn.IFNA(SUM((AL$3&gt;='Gastos com Pessoal'!$E$7:$E$506)*(AL$3&lt;='Gastos com Pessoal'!$F$7:$F$506)*(IF('Gastos com Pessoal'!$Y$7:$Y$506&lt;=AL$3,1,0))*OFFSET('Gastos com Pessoal'!$H$6,1,MATCH(4&amp;$B51,'Gastos com Pessoal'!$I$532:$AJ$532&amp;'Gastos com Pessoal'!$I$6:$AJ$6,0),500,1)),0)
+_xlfn.IFNA(SUM((AL$3&gt;='Gastos com Pessoal'!$E$7:$E$506)*(AL$3&lt;='Gastos com Pessoal'!$F$7:$F$506)*(IF('Gastos com Pessoal'!$AE$7:$AE$506&lt;=AL$3,1,0))*OFFSET('Gastos com Pessoal'!$H$6,1,MATCH(5&amp;$B51,'Gastos com Pessoal'!$I$532:$AJ$532&amp;'Gastos com Pessoal'!$I$6:$AJ$6,0),500,1)),0)
+_xlfn.IFNA(SUM((AL$3&gt;='Gastos com Pessoal'!$E$513:$E$522)*(AL$3&lt;='Gastos com Pessoal'!$F$513:$F$522)*(IF('Gastos com Pessoal'!$G$513:$G$522&lt;=AL$3,1,0))*OFFSET('Gastos com Pessoal'!$H$512,1,MATCH(1&amp;$B51,'Gastos com Pessoal'!$I$532:$AJ$532&amp;'Gastos com Pessoal'!$I$512:$AJ$512,0),10,1)),0)
+_xlfn.IFNA(SUM((AL$3&gt;='Gastos com Pessoal'!$E$513:$E$522)*(AL$3&lt;='Gastos com Pessoal'!$F$513:$F$522)*(IF('Gastos com Pessoal'!$M$513:$M$522&lt;=AL$3,1,0))*OFFSET('Gastos com Pessoal'!$H$512,1,MATCH(2&amp;$B51,'Gastos com Pessoal'!$I$532:$AJ$532&amp;'Gastos com Pessoal'!$I$512:$AJ$512,0),10,1)),0)
+_xlfn.IFNA(SUM((AL$3&gt;='Gastos com Pessoal'!$E$513:$E$522)*(AL$3&lt;='Gastos com Pessoal'!$F$513:$F$522)*(IF('Gastos com Pessoal'!$S$513:$S$522&lt;=AL$3,1,0))*OFFSET('Gastos com Pessoal'!$H$512,1,MATCH(3&amp;$B51,'Gastos com Pessoal'!$I$532:$AJ$532&amp;'Gastos com Pessoal'!$I$512:$AJ$512,0),10,1)),0)
+_xlfn.IFNA(SUM((AL$3&gt;='Gastos com Pessoal'!$E$513:$E$522)*(AL$3&lt;='Gastos com Pessoal'!$F$513:$F$522)*(IF('Gastos com Pessoal'!$Y$513:$Y$522&lt;=AL$3,1,0))*OFFSET('Gastos com Pessoal'!$H$512,1,MATCH(4&amp;$B51,'Gastos com Pessoal'!$I$532:$AJ$532&amp;'Gastos com Pessoal'!$I$512:$AJ$512,0),10,1)),0)
+_xlfn.IFNA(SUM((AL$3&gt;='Gastos com Pessoal'!$E$513:$E$522)*(AL$3&lt;='Gastos com Pessoal'!$F$513:$F$522)*(IF('Gastos com Pessoal'!$AE$513:$AE$522&lt;=AL$3,1,0))*OFFSET('Gastos com Pessoal'!$H$512,1,MATCH(5&amp;$B51,'Gastos com Pessoal'!$I$532:$AJ$532&amp;'Gastos com Pessoal'!$I$512:$AJ$512,0),10,1)),0)</f>
        <v>937.59199999999976</v>
      </c>
      <c r="AM51" s="32">
        <f t="array" aca="1" ref="AM51" ca="1">_xlfn.IFNA(SUM((AM$3&gt;='Gastos com Pessoal'!$E$7:$E$506)*(AM$3&lt;='Gastos com Pessoal'!$F$7:$F$506)*OFFSET('Encargos e Benefícios'!$D$5,1,MATCH($B51,'Encargos e Benefícios'!$E$5:$AB$5,0),500,1)),0)
+_xlfn.IFNA(SUM((AM$3&gt;='Gastos com Pessoal'!$E$513:$E$522)*(AM$3&lt;='Gastos com Pessoal'!$F$513:$F$522)*OFFSET('Encargos e Benefícios'!$D$511,1,MATCH($B51,'Encargos e Benefícios'!$E$511:$AB$511,0),10,1)),0)
+_xlfn.IFNA(SUM((AM$3&gt;='Gastos com Pessoal'!$E$7:$E$506)*(AM$3&lt;='Gastos com Pessoal'!$F$7:$F$506)*(IF('Gastos com Pessoal'!$G$7:$G$506&lt;=AM$3,1,0))*OFFSET('Gastos com Pessoal'!$H$6,1,MATCH(1&amp;$B51,'Gastos com Pessoal'!$I$532:$AJ$532&amp;'Gastos com Pessoal'!$I$6:$AJ$6,0),500,1)),0)
+_xlfn.IFNA(SUM((AM$3&gt;='Gastos com Pessoal'!$E$7:$E$506)*(AM$3&lt;='Gastos com Pessoal'!$F$7:$F$506)*(IF('Gastos com Pessoal'!$M$7:$M$506&lt;=AM$3,1,0))*OFFSET('Gastos com Pessoal'!$H$6,1,MATCH(2&amp;$B51,'Gastos com Pessoal'!$I$532:$AJ$532&amp;'Gastos com Pessoal'!$I$6:$AJ$6,0),500,1)),0)
+_xlfn.IFNA(SUM((AM$3&gt;='Gastos com Pessoal'!$E$7:$E$506)*(AM$3&lt;='Gastos com Pessoal'!$F$7:$F$506)*(IF('Gastos com Pessoal'!$S$7:$S$506&lt;=AM$3,1,0))*OFFSET('Gastos com Pessoal'!$H$6,1,MATCH(3&amp;$B51,'Gastos com Pessoal'!$I$532:$AJ$532&amp;'Gastos com Pessoal'!$I$6:$AJ$6,0),500,1)),0)
+_xlfn.IFNA(SUM((AM$3&gt;='Gastos com Pessoal'!$E$7:$E$506)*(AM$3&lt;='Gastos com Pessoal'!$F$7:$F$506)*(IF('Gastos com Pessoal'!$Y$7:$Y$506&lt;=AM$3,1,0))*OFFSET('Gastos com Pessoal'!$H$6,1,MATCH(4&amp;$B51,'Gastos com Pessoal'!$I$532:$AJ$532&amp;'Gastos com Pessoal'!$I$6:$AJ$6,0),500,1)),0)
+_xlfn.IFNA(SUM((AM$3&gt;='Gastos com Pessoal'!$E$7:$E$506)*(AM$3&lt;='Gastos com Pessoal'!$F$7:$F$506)*(IF('Gastos com Pessoal'!$AE$7:$AE$506&lt;=AM$3,1,0))*OFFSET('Gastos com Pessoal'!$H$6,1,MATCH(5&amp;$B51,'Gastos com Pessoal'!$I$532:$AJ$532&amp;'Gastos com Pessoal'!$I$6:$AJ$6,0),500,1)),0)
+_xlfn.IFNA(SUM((AM$3&gt;='Gastos com Pessoal'!$E$513:$E$522)*(AM$3&lt;='Gastos com Pessoal'!$F$513:$F$522)*(IF('Gastos com Pessoal'!$G$513:$G$522&lt;=AM$3,1,0))*OFFSET('Gastos com Pessoal'!$H$512,1,MATCH(1&amp;$B51,'Gastos com Pessoal'!$I$532:$AJ$532&amp;'Gastos com Pessoal'!$I$512:$AJ$512,0),10,1)),0)
+_xlfn.IFNA(SUM((AM$3&gt;='Gastos com Pessoal'!$E$513:$E$522)*(AM$3&lt;='Gastos com Pessoal'!$F$513:$F$522)*(IF('Gastos com Pessoal'!$M$513:$M$522&lt;=AM$3,1,0))*OFFSET('Gastos com Pessoal'!$H$512,1,MATCH(2&amp;$B51,'Gastos com Pessoal'!$I$532:$AJ$532&amp;'Gastos com Pessoal'!$I$512:$AJ$512,0),10,1)),0)
+_xlfn.IFNA(SUM((AM$3&gt;='Gastos com Pessoal'!$E$513:$E$522)*(AM$3&lt;='Gastos com Pessoal'!$F$513:$F$522)*(IF('Gastos com Pessoal'!$S$513:$S$522&lt;=AM$3,1,0))*OFFSET('Gastos com Pessoal'!$H$512,1,MATCH(3&amp;$B51,'Gastos com Pessoal'!$I$532:$AJ$532&amp;'Gastos com Pessoal'!$I$512:$AJ$512,0),10,1)),0)
+_xlfn.IFNA(SUM((AM$3&gt;='Gastos com Pessoal'!$E$513:$E$522)*(AM$3&lt;='Gastos com Pessoal'!$F$513:$F$522)*(IF('Gastos com Pessoal'!$Y$513:$Y$522&lt;=AM$3,1,0))*OFFSET('Gastos com Pessoal'!$H$512,1,MATCH(4&amp;$B51,'Gastos com Pessoal'!$I$532:$AJ$532&amp;'Gastos com Pessoal'!$I$512:$AJ$512,0),10,1)),0)
+_xlfn.IFNA(SUM((AM$3&gt;='Gastos com Pessoal'!$E$513:$E$522)*(AM$3&lt;='Gastos com Pessoal'!$F$513:$F$522)*(IF('Gastos com Pessoal'!$AE$513:$AE$522&lt;=AM$3,1,0))*OFFSET('Gastos com Pessoal'!$H$512,1,MATCH(5&amp;$B51,'Gastos com Pessoal'!$I$532:$AJ$532&amp;'Gastos com Pessoal'!$I$512:$AJ$512,0),10,1)),0)</f>
        <v>937.59199999999976</v>
      </c>
      <c r="AN51" s="32">
        <f t="array" aca="1" ref="AN51" ca="1">_xlfn.IFNA(SUM((AN$3&gt;='Gastos com Pessoal'!$E$7:$E$506)*(AN$3&lt;='Gastos com Pessoal'!$F$7:$F$506)*OFFSET('Encargos e Benefícios'!$D$5,1,MATCH($B51,'Encargos e Benefícios'!$E$5:$AB$5,0),500,1)),0)
+_xlfn.IFNA(SUM((AN$3&gt;='Gastos com Pessoal'!$E$513:$E$522)*(AN$3&lt;='Gastos com Pessoal'!$F$513:$F$522)*OFFSET('Encargos e Benefícios'!$D$511,1,MATCH($B51,'Encargos e Benefícios'!$E$511:$AB$511,0),10,1)),0)
+_xlfn.IFNA(SUM((AN$3&gt;='Gastos com Pessoal'!$E$7:$E$506)*(AN$3&lt;='Gastos com Pessoal'!$F$7:$F$506)*(IF('Gastos com Pessoal'!$G$7:$G$506&lt;=AN$3,1,0))*OFFSET('Gastos com Pessoal'!$H$6,1,MATCH(1&amp;$B51,'Gastos com Pessoal'!$I$532:$AJ$532&amp;'Gastos com Pessoal'!$I$6:$AJ$6,0),500,1)),0)
+_xlfn.IFNA(SUM((AN$3&gt;='Gastos com Pessoal'!$E$7:$E$506)*(AN$3&lt;='Gastos com Pessoal'!$F$7:$F$506)*(IF('Gastos com Pessoal'!$M$7:$M$506&lt;=AN$3,1,0))*OFFSET('Gastos com Pessoal'!$H$6,1,MATCH(2&amp;$B51,'Gastos com Pessoal'!$I$532:$AJ$532&amp;'Gastos com Pessoal'!$I$6:$AJ$6,0),500,1)),0)
+_xlfn.IFNA(SUM((AN$3&gt;='Gastos com Pessoal'!$E$7:$E$506)*(AN$3&lt;='Gastos com Pessoal'!$F$7:$F$506)*(IF('Gastos com Pessoal'!$S$7:$S$506&lt;=AN$3,1,0))*OFFSET('Gastos com Pessoal'!$H$6,1,MATCH(3&amp;$B51,'Gastos com Pessoal'!$I$532:$AJ$532&amp;'Gastos com Pessoal'!$I$6:$AJ$6,0),500,1)),0)
+_xlfn.IFNA(SUM((AN$3&gt;='Gastos com Pessoal'!$E$7:$E$506)*(AN$3&lt;='Gastos com Pessoal'!$F$7:$F$506)*(IF('Gastos com Pessoal'!$Y$7:$Y$506&lt;=AN$3,1,0))*OFFSET('Gastos com Pessoal'!$H$6,1,MATCH(4&amp;$B51,'Gastos com Pessoal'!$I$532:$AJ$532&amp;'Gastos com Pessoal'!$I$6:$AJ$6,0),500,1)),0)
+_xlfn.IFNA(SUM((AN$3&gt;='Gastos com Pessoal'!$E$7:$E$506)*(AN$3&lt;='Gastos com Pessoal'!$F$7:$F$506)*(IF('Gastos com Pessoal'!$AE$7:$AE$506&lt;=AN$3,1,0))*OFFSET('Gastos com Pessoal'!$H$6,1,MATCH(5&amp;$B51,'Gastos com Pessoal'!$I$532:$AJ$532&amp;'Gastos com Pessoal'!$I$6:$AJ$6,0),500,1)),0)
+_xlfn.IFNA(SUM((AN$3&gt;='Gastos com Pessoal'!$E$513:$E$522)*(AN$3&lt;='Gastos com Pessoal'!$F$513:$F$522)*(IF('Gastos com Pessoal'!$G$513:$G$522&lt;=AN$3,1,0))*OFFSET('Gastos com Pessoal'!$H$512,1,MATCH(1&amp;$B51,'Gastos com Pessoal'!$I$532:$AJ$532&amp;'Gastos com Pessoal'!$I$512:$AJ$512,0),10,1)),0)
+_xlfn.IFNA(SUM((AN$3&gt;='Gastos com Pessoal'!$E$513:$E$522)*(AN$3&lt;='Gastos com Pessoal'!$F$513:$F$522)*(IF('Gastos com Pessoal'!$M$513:$M$522&lt;=AN$3,1,0))*OFFSET('Gastos com Pessoal'!$H$512,1,MATCH(2&amp;$B51,'Gastos com Pessoal'!$I$532:$AJ$532&amp;'Gastos com Pessoal'!$I$512:$AJ$512,0),10,1)),0)
+_xlfn.IFNA(SUM((AN$3&gt;='Gastos com Pessoal'!$E$513:$E$522)*(AN$3&lt;='Gastos com Pessoal'!$F$513:$F$522)*(IF('Gastos com Pessoal'!$S$513:$S$522&lt;=AN$3,1,0))*OFFSET('Gastos com Pessoal'!$H$512,1,MATCH(3&amp;$B51,'Gastos com Pessoal'!$I$532:$AJ$532&amp;'Gastos com Pessoal'!$I$512:$AJ$512,0),10,1)),0)
+_xlfn.IFNA(SUM((AN$3&gt;='Gastos com Pessoal'!$E$513:$E$522)*(AN$3&lt;='Gastos com Pessoal'!$F$513:$F$522)*(IF('Gastos com Pessoal'!$Y$513:$Y$522&lt;=AN$3,1,0))*OFFSET('Gastos com Pessoal'!$H$512,1,MATCH(4&amp;$B51,'Gastos com Pessoal'!$I$532:$AJ$532&amp;'Gastos com Pessoal'!$I$512:$AJ$512,0),10,1)),0)
+_xlfn.IFNA(SUM((AN$3&gt;='Gastos com Pessoal'!$E$513:$E$522)*(AN$3&lt;='Gastos com Pessoal'!$F$513:$F$522)*(IF('Gastos com Pessoal'!$AE$513:$AE$522&lt;=AN$3,1,0))*OFFSET('Gastos com Pessoal'!$H$512,1,MATCH(5&amp;$B51,'Gastos com Pessoal'!$I$532:$AJ$532&amp;'Gastos com Pessoal'!$I$512:$AJ$512,0),10,1)),0)</f>
        <v>937.59199999999976</v>
      </c>
      <c r="AO51" s="32">
        <f t="array" aca="1" ref="AO51" ca="1">_xlfn.IFNA(SUM((AO$3&gt;='Gastos com Pessoal'!$E$7:$E$506)*(AO$3&lt;='Gastos com Pessoal'!$F$7:$F$506)*OFFSET('Encargos e Benefícios'!$D$5,1,MATCH($B51,'Encargos e Benefícios'!$E$5:$AB$5,0),500,1)),0)
+_xlfn.IFNA(SUM((AO$3&gt;='Gastos com Pessoal'!$E$513:$E$522)*(AO$3&lt;='Gastos com Pessoal'!$F$513:$F$522)*OFFSET('Encargos e Benefícios'!$D$511,1,MATCH($B51,'Encargos e Benefícios'!$E$511:$AB$511,0),10,1)),0)
+_xlfn.IFNA(SUM((AO$3&gt;='Gastos com Pessoal'!$E$7:$E$506)*(AO$3&lt;='Gastos com Pessoal'!$F$7:$F$506)*(IF('Gastos com Pessoal'!$G$7:$G$506&lt;=AO$3,1,0))*OFFSET('Gastos com Pessoal'!$H$6,1,MATCH(1&amp;$B51,'Gastos com Pessoal'!$I$532:$AJ$532&amp;'Gastos com Pessoal'!$I$6:$AJ$6,0),500,1)),0)
+_xlfn.IFNA(SUM((AO$3&gt;='Gastos com Pessoal'!$E$7:$E$506)*(AO$3&lt;='Gastos com Pessoal'!$F$7:$F$506)*(IF('Gastos com Pessoal'!$M$7:$M$506&lt;=AO$3,1,0))*OFFSET('Gastos com Pessoal'!$H$6,1,MATCH(2&amp;$B51,'Gastos com Pessoal'!$I$532:$AJ$532&amp;'Gastos com Pessoal'!$I$6:$AJ$6,0),500,1)),0)
+_xlfn.IFNA(SUM((AO$3&gt;='Gastos com Pessoal'!$E$7:$E$506)*(AO$3&lt;='Gastos com Pessoal'!$F$7:$F$506)*(IF('Gastos com Pessoal'!$S$7:$S$506&lt;=AO$3,1,0))*OFFSET('Gastos com Pessoal'!$H$6,1,MATCH(3&amp;$B51,'Gastos com Pessoal'!$I$532:$AJ$532&amp;'Gastos com Pessoal'!$I$6:$AJ$6,0),500,1)),0)
+_xlfn.IFNA(SUM((AO$3&gt;='Gastos com Pessoal'!$E$7:$E$506)*(AO$3&lt;='Gastos com Pessoal'!$F$7:$F$506)*(IF('Gastos com Pessoal'!$Y$7:$Y$506&lt;=AO$3,1,0))*OFFSET('Gastos com Pessoal'!$H$6,1,MATCH(4&amp;$B51,'Gastos com Pessoal'!$I$532:$AJ$532&amp;'Gastos com Pessoal'!$I$6:$AJ$6,0),500,1)),0)
+_xlfn.IFNA(SUM((AO$3&gt;='Gastos com Pessoal'!$E$7:$E$506)*(AO$3&lt;='Gastos com Pessoal'!$F$7:$F$506)*(IF('Gastos com Pessoal'!$AE$7:$AE$506&lt;=AO$3,1,0))*OFFSET('Gastos com Pessoal'!$H$6,1,MATCH(5&amp;$B51,'Gastos com Pessoal'!$I$532:$AJ$532&amp;'Gastos com Pessoal'!$I$6:$AJ$6,0),500,1)),0)
+_xlfn.IFNA(SUM((AO$3&gt;='Gastos com Pessoal'!$E$513:$E$522)*(AO$3&lt;='Gastos com Pessoal'!$F$513:$F$522)*(IF('Gastos com Pessoal'!$G$513:$G$522&lt;=AO$3,1,0))*OFFSET('Gastos com Pessoal'!$H$512,1,MATCH(1&amp;$B51,'Gastos com Pessoal'!$I$532:$AJ$532&amp;'Gastos com Pessoal'!$I$512:$AJ$512,0),10,1)),0)
+_xlfn.IFNA(SUM((AO$3&gt;='Gastos com Pessoal'!$E$513:$E$522)*(AO$3&lt;='Gastos com Pessoal'!$F$513:$F$522)*(IF('Gastos com Pessoal'!$M$513:$M$522&lt;=AO$3,1,0))*OFFSET('Gastos com Pessoal'!$H$512,1,MATCH(2&amp;$B51,'Gastos com Pessoal'!$I$532:$AJ$532&amp;'Gastos com Pessoal'!$I$512:$AJ$512,0),10,1)),0)
+_xlfn.IFNA(SUM((AO$3&gt;='Gastos com Pessoal'!$E$513:$E$522)*(AO$3&lt;='Gastos com Pessoal'!$F$513:$F$522)*(IF('Gastos com Pessoal'!$S$513:$S$522&lt;=AO$3,1,0))*OFFSET('Gastos com Pessoal'!$H$512,1,MATCH(3&amp;$B51,'Gastos com Pessoal'!$I$532:$AJ$532&amp;'Gastos com Pessoal'!$I$512:$AJ$512,0),10,1)),0)
+_xlfn.IFNA(SUM((AO$3&gt;='Gastos com Pessoal'!$E$513:$E$522)*(AO$3&lt;='Gastos com Pessoal'!$F$513:$F$522)*(IF('Gastos com Pessoal'!$Y$513:$Y$522&lt;=AO$3,1,0))*OFFSET('Gastos com Pessoal'!$H$512,1,MATCH(4&amp;$B51,'Gastos com Pessoal'!$I$532:$AJ$532&amp;'Gastos com Pessoal'!$I$512:$AJ$512,0),10,1)),0)
+_xlfn.IFNA(SUM((AO$3&gt;='Gastos com Pessoal'!$E$513:$E$522)*(AO$3&lt;='Gastos com Pessoal'!$F$513:$F$522)*(IF('Gastos com Pessoal'!$AE$513:$AE$522&lt;=AO$3,1,0))*OFFSET('Gastos com Pessoal'!$H$512,1,MATCH(5&amp;$B51,'Gastos com Pessoal'!$I$532:$AJ$532&amp;'Gastos com Pessoal'!$I$512:$AJ$512,0),10,1)),0)</f>
        <v>937.59199999999976</v>
      </c>
      <c r="AP51" s="32">
        <f t="array" aca="1" ref="AP51" ca="1">_xlfn.IFNA(SUM((AP$3&gt;='Gastos com Pessoal'!$E$7:$E$506)*(AP$3&lt;='Gastos com Pessoal'!$F$7:$F$506)*OFFSET('Encargos e Benefícios'!$D$5,1,MATCH($B51,'Encargos e Benefícios'!$E$5:$AB$5,0),500,1)),0)
+_xlfn.IFNA(SUM((AP$3&gt;='Gastos com Pessoal'!$E$513:$E$522)*(AP$3&lt;='Gastos com Pessoal'!$F$513:$F$522)*OFFSET('Encargos e Benefícios'!$D$511,1,MATCH($B51,'Encargos e Benefícios'!$E$511:$AB$511,0),10,1)),0)
+_xlfn.IFNA(SUM((AP$3&gt;='Gastos com Pessoal'!$E$7:$E$506)*(AP$3&lt;='Gastos com Pessoal'!$F$7:$F$506)*(IF('Gastos com Pessoal'!$G$7:$G$506&lt;=AP$3,1,0))*OFFSET('Gastos com Pessoal'!$H$6,1,MATCH(1&amp;$B51,'Gastos com Pessoal'!$I$532:$AJ$532&amp;'Gastos com Pessoal'!$I$6:$AJ$6,0),500,1)),0)
+_xlfn.IFNA(SUM((AP$3&gt;='Gastos com Pessoal'!$E$7:$E$506)*(AP$3&lt;='Gastos com Pessoal'!$F$7:$F$506)*(IF('Gastos com Pessoal'!$M$7:$M$506&lt;=AP$3,1,0))*OFFSET('Gastos com Pessoal'!$H$6,1,MATCH(2&amp;$B51,'Gastos com Pessoal'!$I$532:$AJ$532&amp;'Gastos com Pessoal'!$I$6:$AJ$6,0),500,1)),0)
+_xlfn.IFNA(SUM((AP$3&gt;='Gastos com Pessoal'!$E$7:$E$506)*(AP$3&lt;='Gastos com Pessoal'!$F$7:$F$506)*(IF('Gastos com Pessoal'!$S$7:$S$506&lt;=AP$3,1,0))*OFFSET('Gastos com Pessoal'!$H$6,1,MATCH(3&amp;$B51,'Gastos com Pessoal'!$I$532:$AJ$532&amp;'Gastos com Pessoal'!$I$6:$AJ$6,0),500,1)),0)
+_xlfn.IFNA(SUM((AP$3&gt;='Gastos com Pessoal'!$E$7:$E$506)*(AP$3&lt;='Gastos com Pessoal'!$F$7:$F$506)*(IF('Gastos com Pessoal'!$Y$7:$Y$506&lt;=AP$3,1,0))*OFFSET('Gastos com Pessoal'!$H$6,1,MATCH(4&amp;$B51,'Gastos com Pessoal'!$I$532:$AJ$532&amp;'Gastos com Pessoal'!$I$6:$AJ$6,0),500,1)),0)
+_xlfn.IFNA(SUM((AP$3&gt;='Gastos com Pessoal'!$E$7:$E$506)*(AP$3&lt;='Gastos com Pessoal'!$F$7:$F$506)*(IF('Gastos com Pessoal'!$AE$7:$AE$506&lt;=AP$3,1,0))*OFFSET('Gastos com Pessoal'!$H$6,1,MATCH(5&amp;$B51,'Gastos com Pessoal'!$I$532:$AJ$532&amp;'Gastos com Pessoal'!$I$6:$AJ$6,0),500,1)),0)
+_xlfn.IFNA(SUM((AP$3&gt;='Gastos com Pessoal'!$E$513:$E$522)*(AP$3&lt;='Gastos com Pessoal'!$F$513:$F$522)*(IF('Gastos com Pessoal'!$G$513:$G$522&lt;=AP$3,1,0))*OFFSET('Gastos com Pessoal'!$H$512,1,MATCH(1&amp;$B51,'Gastos com Pessoal'!$I$532:$AJ$532&amp;'Gastos com Pessoal'!$I$512:$AJ$512,0),10,1)),0)
+_xlfn.IFNA(SUM((AP$3&gt;='Gastos com Pessoal'!$E$513:$E$522)*(AP$3&lt;='Gastos com Pessoal'!$F$513:$F$522)*(IF('Gastos com Pessoal'!$M$513:$M$522&lt;=AP$3,1,0))*OFFSET('Gastos com Pessoal'!$H$512,1,MATCH(2&amp;$B51,'Gastos com Pessoal'!$I$532:$AJ$532&amp;'Gastos com Pessoal'!$I$512:$AJ$512,0),10,1)),0)
+_xlfn.IFNA(SUM((AP$3&gt;='Gastos com Pessoal'!$E$513:$E$522)*(AP$3&lt;='Gastos com Pessoal'!$F$513:$F$522)*(IF('Gastos com Pessoal'!$S$513:$S$522&lt;=AP$3,1,0))*OFFSET('Gastos com Pessoal'!$H$512,1,MATCH(3&amp;$B51,'Gastos com Pessoal'!$I$532:$AJ$532&amp;'Gastos com Pessoal'!$I$512:$AJ$512,0),10,1)),0)
+_xlfn.IFNA(SUM((AP$3&gt;='Gastos com Pessoal'!$E$513:$E$522)*(AP$3&lt;='Gastos com Pessoal'!$F$513:$F$522)*(IF('Gastos com Pessoal'!$Y$513:$Y$522&lt;=AP$3,1,0))*OFFSET('Gastos com Pessoal'!$H$512,1,MATCH(4&amp;$B51,'Gastos com Pessoal'!$I$532:$AJ$532&amp;'Gastos com Pessoal'!$I$512:$AJ$512,0),10,1)),0)
+_xlfn.IFNA(SUM((AP$3&gt;='Gastos com Pessoal'!$E$513:$E$522)*(AP$3&lt;='Gastos com Pessoal'!$F$513:$F$522)*(IF('Gastos com Pessoal'!$AE$513:$AE$522&lt;=AP$3,1,0))*OFFSET('Gastos com Pessoal'!$H$512,1,MATCH(5&amp;$B51,'Gastos com Pessoal'!$I$532:$AJ$532&amp;'Gastos com Pessoal'!$I$512:$AJ$512,0),10,1)),0)</f>
        <v>937.59199999999976</v>
      </c>
      <c r="AQ51" s="32">
        <f t="array" aca="1" ref="AQ51" ca="1">_xlfn.IFNA(SUM((AQ$3&gt;='Gastos com Pessoal'!$E$7:$E$506)*(AQ$3&lt;='Gastos com Pessoal'!$F$7:$F$506)*OFFSET('Encargos e Benefícios'!$D$5,1,MATCH($B51,'Encargos e Benefícios'!$E$5:$AB$5,0),500,1)),0)
+_xlfn.IFNA(SUM((AQ$3&gt;='Gastos com Pessoal'!$E$513:$E$522)*(AQ$3&lt;='Gastos com Pessoal'!$F$513:$F$522)*OFFSET('Encargos e Benefícios'!$D$511,1,MATCH($B51,'Encargos e Benefícios'!$E$511:$AB$511,0),10,1)),0)
+_xlfn.IFNA(SUM((AQ$3&gt;='Gastos com Pessoal'!$E$7:$E$506)*(AQ$3&lt;='Gastos com Pessoal'!$F$7:$F$506)*(IF('Gastos com Pessoal'!$G$7:$G$506&lt;=AQ$3,1,0))*OFFSET('Gastos com Pessoal'!$H$6,1,MATCH(1&amp;$B51,'Gastos com Pessoal'!$I$532:$AJ$532&amp;'Gastos com Pessoal'!$I$6:$AJ$6,0),500,1)),0)
+_xlfn.IFNA(SUM((AQ$3&gt;='Gastos com Pessoal'!$E$7:$E$506)*(AQ$3&lt;='Gastos com Pessoal'!$F$7:$F$506)*(IF('Gastos com Pessoal'!$M$7:$M$506&lt;=AQ$3,1,0))*OFFSET('Gastos com Pessoal'!$H$6,1,MATCH(2&amp;$B51,'Gastos com Pessoal'!$I$532:$AJ$532&amp;'Gastos com Pessoal'!$I$6:$AJ$6,0),500,1)),0)
+_xlfn.IFNA(SUM((AQ$3&gt;='Gastos com Pessoal'!$E$7:$E$506)*(AQ$3&lt;='Gastos com Pessoal'!$F$7:$F$506)*(IF('Gastos com Pessoal'!$S$7:$S$506&lt;=AQ$3,1,0))*OFFSET('Gastos com Pessoal'!$H$6,1,MATCH(3&amp;$B51,'Gastos com Pessoal'!$I$532:$AJ$532&amp;'Gastos com Pessoal'!$I$6:$AJ$6,0),500,1)),0)
+_xlfn.IFNA(SUM((AQ$3&gt;='Gastos com Pessoal'!$E$7:$E$506)*(AQ$3&lt;='Gastos com Pessoal'!$F$7:$F$506)*(IF('Gastos com Pessoal'!$Y$7:$Y$506&lt;=AQ$3,1,0))*OFFSET('Gastos com Pessoal'!$H$6,1,MATCH(4&amp;$B51,'Gastos com Pessoal'!$I$532:$AJ$532&amp;'Gastos com Pessoal'!$I$6:$AJ$6,0),500,1)),0)
+_xlfn.IFNA(SUM((AQ$3&gt;='Gastos com Pessoal'!$E$7:$E$506)*(AQ$3&lt;='Gastos com Pessoal'!$F$7:$F$506)*(IF('Gastos com Pessoal'!$AE$7:$AE$506&lt;=AQ$3,1,0))*OFFSET('Gastos com Pessoal'!$H$6,1,MATCH(5&amp;$B51,'Gastos com Pessoal'!$I$532:$AJ$532&amp;'Gastos com Pessoal'!$I$6:$AJ$6,0),500,1)),0)
+_xlfn.IFNA(SUM((AQ$3&gt;='Gastos com Pessoal'!$E$513:$E$522)*(AQ$3&lt;='Gastos com Pessoal'!$F$513:$F$522)*(IF('Gastos com Pessoal'!$G$513:$G$522&lt;=AQ$3,1,0))*OFFSET('Gastos com Pessoal'!$H$512,1,MATCH(1&amp;$B51,'Gastos com Pessoal'!$I$532:$AJ$532&amp;'Gastos com Pessoal'!$I$512:$AJ$512,0),10,1)),0)
+_xlfn.IFNA(SUM((AQ$3&gt;='Gastos com Pessoal'!$E$513:$E$522)*(AQ$3&lt;='Gastos com Pessoal'!$F$513:$F$522)*(IF('Gastos com Pessoal'!$M$513:$M$522&lt;=AQ$3,1,0))*OFFSET('Gastos com Pessoal'!$H$512,1,MATCH(2&amp;$B51,'Gastos com Pessoal'!$I$532:$AJ$532&amp;'Gastos com Pessoal'!$I$512:$AJ$512,0),10,1)),0)
+_xlfn.IFNA(SUM((AQ$3&gt;='Gastos com Pessoal'!$E$513:$E$522)*(AQ$3&lt;='Gastos com Pessoal'!$F$513:$F$522)*(IF('Gastos com Pessoal'!$S$513:$S$522&lt;=AQ$3,1,0))*OFFSET('Gastos com Pessoal'!$H$512,1,MATCH(3&amp;$B51,'Gastos com Pessoal'!$I$532:$AJ$532&amp;'Gastos com Pessoal'!$I$512:$AJ$512,0),10,1)),0)
+_xlfn.IFNA(SUM((AQ$3&gt;='Gastos com Pessoal'!$E$513:$E$522)*(AQ$3&lt;='Gastos com Pessoal'!$F$513:$F$522)*(IF('Gastos com Pessoal'!$Y$513:$Y$522&lt;=AQ$3,1,0))*OFFSET('Gastos com Pessoal'!$H$512,1,MATCH(4&amp;$B51,'Gastos com Pessoal'!$I$532:$AJ$532&amp;'Gastos com Pessoal'!$I$512:$AJ$512,0),10,1)),0)
+_xlfn.IFNA(SUM((AQ$3&gt;='Gastos com Pessoal'!$E$513:$E$522)*(AQ$3&lt;='Gastos com Pessoal'!$F$513:$F$522)*(IF('Gastos com Pessoal'!$AE$513:$AE$522&lt;=AQ$3,1,0))*OFFSET('Gastos com Pessoal'!$H$512,1,MATCH(5&amp;$B51,'Gastos com Pessoal'!$I$532:$AJ$532&amp;'Gastos com Pessoal'!$I$512:$AJ$512,0),10,1)),0)</f>
        <v>937.59199999999976</v>
      </c>
      <c r="AR51" s="32">
        <f t="array" aca="1" ref="AR51" ca="1">_xlfn.IFNA(SUM((AR$3&gt;='Gastos com Pessoal'!$E$7:$E$506)*(AR$3&lt;='Gastos com Pessoal'!$F$7:$F$506)*OFFSET('Encargos e Benefícios'!$D$5,1,MATCH($B51,'Encargos e Benefícios'!$E$5:$AB$5,0),500,1)),0)
+_xlfn.IFNA(SUM((AR$3&gt;='Gastos com Pessoal'!$E$513:$E$522)*(AR$3&lt;='Gastos com Pessoal'!$F$513:$F$522)*OFFSET('Encargos e Benefícios'!$D$511,1,MATCH($B51,'Encargos e Benefícios'!$E$511:$AB$511,0),10,1)),0)
+_xlfn.IFNA(SUM((AR$3&gt;='Gastos com Pessoal'!$E$7:$E$506)*(AR$3&lt;='Gastos com Pessoal'!$F$7:$F$506)*(IF('Gastos com Pessoal'!$G$7:$G$506&lt;=AR$3,1,0))*OFFSET('Gastos com Pessoal'!$H$6,1,MATCH(1&amp;$B51,'Gastos com Pessoal'!$I$532:$AJ$532&amp;'Gastos com Pessoal'!$I$6:$AJ$6,0),500,1)),0)
+_xlfn.IFNA(SUM((AR$3&gt;='Gastos com Pessoal'!$E$7:$E$506)*(AR$3&lt;='Gastos com Pessoal'!$F$7:$F$506)*(IF('Gastos com Pessoal'!$M$7:$M$506&lt;=AR$3,1,0))*OFFSET('Gastos com Pessoal'!$H$6,1,MATCH(2&amp;$B51,'Gastos com Pessoal'!$I$532:$AJ$532&amp;'Gastos com Pessoal'!$I$6:$AJ$6,0),500,1)),0)
+_xlfn.IFNA(SUM((AR$3&gt;='Gastos com Pessoal'!$E$7:$E$506)*(AR$3&lt;='Gastos com Pessoal'!$F$7:$F$506)*(IF('Gastos com Pessoal'!$S$7:$S$506&lt;=AR$3,1,0))*OFFSET('Gastos com Pessoal'!$H$6,1,MATCH(3&amp;$B51,'Gastos com Pessoal'!$I$532:$AJ$532&amp;'Gastos com Pessoal'!$I$6:$AJ$6,0),500,1)),0)
+_xlfn.IFNA(SUM((AR$3&gt;='Gastos com Pessoal'!$E$7:$E$506)*(AR$3&lt;='Gastos com Pessoal'!$F$7:$F$506)*(IF('Gastos com Pessoal'!$Y$7:$Y$506&lt;=AR$3,1,0))*OFFSET('Gastos com Pessoal'!$H$6,1,MATCH(4&amp;$B51,'Gastos com Pessoal'!$I$532:$AJ$532&amp;'Gastos com Pessoal'!$I$6:$AJ$6,0),500,1)),0)
+_xlfn.IFNA(SUM((AR$3&gt;='Gastos com Pessoal'!$E$7:$E$506)*(AR$3&lt;='Gastos com Pessoal'!$F$7:$F$506)*(IF('Gastos com Pessoal'!$AE$7:$AE$506&lt;=AR$3,1,0))*OFFSET('Gastos com Pessoal'!$H$6,1,MATCH(5&amp;$B51,'Gastos com Pessoal'!$I$532:$AJ$532&amp;'Gastos com Pessoal'!$I$6:$AJ$6,0),500,1)),0)
+_xlfn.IFNA(SUM((AR$3&gt;='Gastos com Pessoal'!$E$513:$E$522)*(AR$3&lt;='Gastos com Pessoal'!$F$513:$F$522)*(IF('Gastos com Pessoal'!$G$513:$G$522&lt;=AR$3,1,0))*OFFSET('Gastos com Pessoal'!$H$512,1,MATCH(1&amp;$B51,'Gastos com Pessoal'!$I$532:$AJ$532&amp;'Gastos com Pessoal'!$I$512:$AJ$512,0),10,1)),0)
+_xlfn.IFNA(SUM((AR$3&gt;='Gastos com Pessoal'!$E$513:$E$522)*(AR$3&lt;='Gastos com Pessoal'!$F$513:$F$522)*(IF('Gastos com Pessoal'!$M$513:$M$522&lt;=AR$3,1,0))*OFFSET('Gastos com Pessoal'!$H$512,1,MATCH(2&amp;$B51,'Gastos com Pessoal'!$I$532:$AJ$532&amp;'Gastos com Pessoal'!$I$512:$AJ$512,0),10,1)),0)
+_xlfn.IFNA(SUM((AR$3&gt;='Gastos com Pessoal'!$E$513:$E$522)*(AR$3&lt;='Gastos com Pessoal'!$F$513:$F$522)*(IF('Gastos com Pessoal'!$S$513:$S$522&lt;=AR$3,1,0))*OFFSET('Gastos com Pessoal'!$H$512,1,MATCH(3&amp;$B51,'Gastos com Pessoal'!$I$532:$AJ$532&amp;'Gastos com Pessoal'!$I$512:$AJ$512,0),10,1)),0)
+_xlfn.IFNA(SUM((AR$3&gt;='Gastos com Pessoal'!$E$513:$E$522)*(AR$3&lt;='Gastos com Pessoal'!$F$513:$F$522)*(IF('Gastos com Pessoal'!$Y$513:$Y$522&lt;=AR$3,1,0))*OFFSET('Gastos com Pessoal'!$H$512,1,MATCH(4&amp;$B51,'Gastos com Pessoal'!$I$532:$AJ$532&amp;'Gastos com Pessoal'!$I$512:$AJ$512,0),10,1)),0)
+_xlfn.IFNA(SUM((AR$3&gt;='Gastos com Pessoal'!$E$513:$E$522)*(AR$3&lt;='Gastos com Pessoal'!$F$513:$F$522)*(IF('Gastos com Pessoal'!$AE$513:$AE$522&lt;=AR$3,1,0))*OFFSET('Gastos com Pessoal'!$H$512,1,MATCH(5&amp;$B51,'Gastos com Pessoal'!$I$532:$AJ$532&amp;'Gastos com Pessoal'!$I$512:$AJ$512,0),10,1)),0)</f>
        <v>937.59199999999976</v>
      </c>
      <c r="AS51" s="32">
        <f t="array" aca="1" ref="AS51" ca="1">_xlfn.IFNA(SUM((AS$3&gt;='Gastos com Pessoal'!$E$7:$E$506)*(AS$3&lt;='Gastos com Pessoal'!$F$7:$F$506)*OFFSET('Encargos e Benefícios'!$D$5,1,MATCH($B51,'Encargos e Benefícios'!$E$5:$AB$5,0),500,1)),0)
+_xlfn.IFNA(SUM((AS$3&gt;='Gastos com Pessoal'!$E$513:$E$522)*(AS$3&lt;='Gastos com Pessoal'!$F$513:$F$522)*OFFSET('Encargos e Benefícios'!$D$511,1,MATCH($B51,'Encargos e Benefícios'!$E$511:$AB$511,0),10,1)),0)
+_xlfn.IFNA(SUM((AS$3&gt;='Gastos com Pessoal'!$E$7:$E$506)*(AS$3&lt;='Gastos com Pessoal'!$F$7:$F$506)*(IF('Gastos com Pessoal'!$G$7:$G$506&lt;=AS$3,1,0))*OFFSET('Gastos com Pessoal'!$H$6,1,MATCH(1&amp;$B51,'Gastos com Pessoal'!$I$532:$AJ$532&amp;'Gastos com Pessoal'!$I$6:$AJ$6,0),500,1)),0)
+_xlfn.IFNA(SUM((AS$3&gt;='Gastos com Pessoal'!$E$7:$E$506)*(AS$3&lt;='Gastos com Pessoal'!$F$7:$F$506)*(IF('Gastos com Pessoal'!$M$7:$M$506&lt;=AS$3,1,0))*OFFSET('Gastos com Pessoal'!$H$6,1,MATCH(2&amp;$B51,'Gastos com Pessoal'!$I$532:$AJ$532&amp;'Gastos com Pessoal'!$I$6:$AJ$6,0),500,1)),0)
+_xlfn.IFNA(SUM((AS$3&gt;='Gastos com Pessoal'!$E$7:$E$506)*(AS$3&lt;='Gastos com Pessoal'!$F$7:$F$506)*(IF('Gastos com Pessoal'!$S$7:$S$506&lt;=AS$3,1,0))*OFFSET('Gastos com Pessoal'!$H$6,1,MATCH(3&amp;$B51,'Gastos com Pessoal'!$I$532:$AJ$532&amp;'Gastos com Pessoal'!$I$6:$AJ$6,0),500,1)),0)
+_xlfn.IFNA(SUM((AS$3&gt;='Gastos com Pessoal'!$E$7:$E$506)*(AS$3&lt;='Gastos com Pessoal'!$F$7:$F$506)*(IF('Gastos com Pessoal'!$Y$7:$Y$506&lt;=AS$3,1,0))*OFFSET('Gastos com Pessoal'!$H$6,1,MATCH(4&amp;$B51,'Gastos com Pessoal'!$I$532:$AJ$532&amp;'Gastos com Pessoal'!$I$6:$AJ$6,0),500,1)),0)
+_xlfn.IFNA(SUM((AS$3&gt;='Gastos com Pessoal'!$E$7:$E$506)*(AS$3&lt;='Gastos com Pessoal'!$F$7:$F$506)*(IF('Gastos com Pessoal'!$AE$7:$AE$506&lt;=AS$3,1,0))*OFFSET('Gastos com Pessoal'!$H$6,1,MATCH(5&amp;$B51,'Gastos com Pessoal'!$I$532:$AJ$532&amp;'Gastos com Pessoal'!$I$6:$AJ$6,0),500,1)),0)
+_xlfn.IFNA(SUM((AS$3&gt;='Gastos com Pessoal'!$E$513:$E$522)*(AS$3&lt;='Gastos com Pessoal'!$F$513:$F$522)*(IF('Gastos com Pessoal'!$G$513:$G$522&lt;=AS$3,1,0))*OFFSET('Gastos com Pessoal'!$H$512,1,MATCH(1&amp;$B51,'Gastos com Pessoal'!$I$532:$AJ$532&amp;'Gastos com Pessoal'!$I$512:$AJ$512,0),10,1)),0)
+_xlfn.IFNA(SUM((AS$3&gt;='Gastos com Pessoal'!$E$513:$E$522)*(AS$3&lt;='Gastos com Pessoal'!$F$513:$F$522)*(IF('Gastos com Pessoal'!$M$513:$M$522&lt;=AS$3,1,0))*OFFSET('Gastos com Pessoal'!$H$512,1,MATCH(2&amp;$B51,'Gastos com Pessoal'!$I$532:$AJ$532&amp;'Gastos com Pessoal'!$I$512:$AJ$512,0),10,1)),0)
+_xlfn.IFNA(SUM((AS$3&gt;='Gastos com Pessoal'!$E$513:$E$522)*(AS$3&lt;='Gastos com Pessoal'!$F$513:$F$522)*(IF('Gastos com Pessoal'!$S$513:$S$522&lt;=AS$3,1,0))*OFFSET('Gastos com Pessoal'!$H$512,1,MATCH(3&amp;$B51,'Gastos com Pessoal'!$I$532:$AJ$532&amp;'Gastos com Pessoal'!$I$512:$AJ$512,0),10,1)),0)
+_xlfn.IFNA(SUM((AS$3&gt;='Gastos com Pessoal'!$E$513:$E$522)*(AS$3&lt;='Gastos com Pessoal'!$F$513:$F$522)*(IF('Gastos com Pessoal'!$Y$513:$Y$522&lt;=AS$3,1,0))*OFFSET('Gastos com Pessoal'!$H$512,1,MATCH(4&amp;$B51,'Gastos com Pessoal'!$I$532:$AJ$532&amp;'Gastos com Pessoal'!$I$512:$AJ$512,0),10,1)),0)
+_xlfn.IFNA(SUM((AS$3&gt;='Gastos com Pessoal'!$E$513:$E$522)*(AS$3&lt;='Gastos com Pessoal'!$F$513:$F$522)*(IF('Gastos com Pessoal'!$AE$513:$AE$522&lt;=AS$3,1,0))*OFFSET('Gastos com Pessoal'!$H$512,1,MATCH(5&amp;$B51,'Gastos com Pessoal'!$I$532:$AJ$532&amp;'Gastos com Pessoal'!$I$512:$AJ$512,0),10,1)),0)</f>
        <v>937.59199999999976</v>
      </c>
      <c r="AT51" s="32">
        <f t="array" aca="1" ref="AT51" ca="1">_xlfn.IFNA(SUM((AT$3&gt;='Gastos com Pessoal'!$E$7:$E$506)*(AT$3&lt;='Gastos com Pessoal'!$F$7:$F$506)*OFFSET('Encargos e Benefícios'!$D$5,1,MATCH($B51,'Encargos e Benefícios'!$E$5:$AB$5,0),500,1)),0)
+_xlfn.IFNA(SUM((AT$3&gt;='Gastos com Pessoal'!$E$513:$E$522)*(AT$3&lt;='Gastos com Pessoal'!$F$513:$F$522)*OFFSET('Encargos e Benefícios'!$D$511,1,MATCH($B51,'Encargos e Benefícios'!$E$511:$AB$511,0),10,1)),0)
+_xlfn.IFNA(SUM((AT$3&gt;='Gastos com Pessoal'!$E$7:$E$506)*(AT$3&lt;='Gastos com Pessoal'!$F$7:$F$506)*(IF('Gastos com Pessoal'!$G$7:$G$506&lt;=AT$3,1,0))*OFFSET('Gastos com Pessoal'!$H$6,1,MATCH(1&amp;$B51,'Gastos com Pessoal'!$I$532:$AJ$532&amp;'Gastos com Pessoal'!$I$6:$AJ$6,0),500,1)),0)
+_xlfn.IFNA(SUM((AT$3&gt;='Gastos com Pessoal'!$E$7:$E$506)*(AT$3&lt;='Gastos com Pessoal'!$F$7:$F$506)*(IF('Gastos com Pessoal'!$M$7:$M$506&lt;=AT$3,1,0))*OFFSET('Gastos com Pessoal'!$H$6,1,MATCH(2&amp;$B51,'Gastos com Pessoal'!$I$532:$AJ$532&amp;'Gastos com Pessoal'!$I$6:$AJ$6,0),500,1)),0)
+_xlfn.IFNA(SUM((AT$3&gt;='Gastos com Pessoal'!$E$7:$E$506)*(AT$3&lt;='Gastos com Pessoal'!$F$7:$F$506)*(IF('Gastos com Pessoal'!$S$7:$S$506&lt;=AT$3,1,0))*OFFSET('Gastos com Pessoal'!$H$6,1,MATCH(3&amp;$B51,'Gastos com Pessoal'!$I$532:$AJ$532&amp;'Gastos com Pessoal'!$I$6:$AJ$6,0),500,1)),0)
+_xlfn.IFNA(SUM((AT$3&gt;='Gastos com Pessoal'!$E$7:$E$506)*(AT$3&lt;='Gastos com Pessoal'!$F$7:$F$506)*(IF('Gastos com Pessoal'!$Y$7:$Y$506&lt;=AT$3,1,0))*OFFSET('Gastos com Pessoal'!$H$6,1,MATCH(4&amp;$B51,'Gastos com Pessoal'!$I$532:$AJ$532&amp;'Gastos com Pessoal'!$I$6:$AJ$6,0),500,1)),0)
+_xlfn.IFNA(SUM((AT$3&gt;='Gastos com Pessoal'!$E$7:$E$506)*(AT$3&lt;='Gastos com Pessoal'!$F$7:$F$506)*(IF('Gastos com Pessoal'!$AE$7:$AE$506&lt;=AT$3,1,0))*OFFSET('Gastos com Pessoal'!$H$6,1,MATCH(5&amp;$B51,'Gastos com Pessoal'!$I$532:$AJ$532&amp;'Gastos com Pessoal'!$I$6:$AJ$6,0),500,1)),0)
+_xlfn.IFNA(SUM((AT$3&gt;='Gastos com Pessoal'!$E$513:$E$522)*(AT$3&lt;='Gastos com Pessoal'!$F$513:$F$522)*(IF('Gastos com Pessoal'!$G$513:$G$522&lt;=AT$3,1,0))*OFFSET('Gastos com Pessoal'!$H$512,1,MATCH(1&amp;$B51,'Gastos com Pessoal'!$I$532:$AJ$532&amp;'Gastos com Pessoal'!$I$512:$AJ$512,0),10,1)),0)
+_xlfn.IFNA(SUM((AT$3&gt;='Gastos com Pessoal'!$E$513:$E$522)*(AT$3&lt;='Gastos com Pessoal'!$F$513:$F$522)*(IF('Gastos com Pessoal'!$M$513:$M$522&lt;=AT$3,1,0))*OFFSET('Gastos com Pessoal'!$H$512,1,MATCH(2&amp;$B51,'Gastos com Pessoal'!$I$532:$AJ$532&amp;'Gastos com Pessoal'!$I$512:$AJ$512,0),10,1)),0)
+_xlfn.IFNA(SUM((AT$3&gt;='Gastos com Pessoal'!$E$513:$E$522)*(AT$3&lt;='Gastos com Pessoal'!$F$513:$F$522)*(IF('Gastos com Pessoal'!$S$513:$S$522&lt;=AT$3,1,0))*OFFSET('Gastos com Pessoal'!$H$512,1,MATCH(3&amp;$B51,'Gastos com Pessoal'!$I$532:$AJ$532&amp;'Gastos com Pessoal'!$I$512:$AJ$512,0),10,1)),0)
+_xlfn.IFNA(SUM((AT$3&gt;='Gastos com Pessoal'!$E$513:$E$522)*(AT$3&lt;='Gastos com Pessoal'!$F$513:$F$522)*(IF('Gastos com Pessoal'!$Y$513:$Y$522&lt;=AT$3,1,0))*OFFSET('Gastos com Pessoal'!$H$512,1,MATCH(4&amp;$B51,'Gastos com Pessoal'!$I$532:$AJ$532&amp;'Gastos com Pessoal'!$I$512:$AJ$512,0),10,1)),0)
+_xlfn.IFNA(SUM((AT$3&gt;='Gastos com Pessoal'!$E$513:$E$522)*(AT$3&lt;='Gastos com Pessoal'!$F$513:$F$522)*(IF('Gastos com Pessoal'!$AE$513:$AE$522&lt;=AT$3,1,0))*OFFSET('Gastos com Pessoal'!$H$512,1,MATCH(5&amp;$B51,'Gastos com Pessoal'!$I$532:$AJ$532&amp;'Gastos com Pessoal'!$I$512:$AJ$512,0),10,1)),0)</f>
        <v>937.59199999999976</v>
      </c>
      <c r="AU51" s="32">
        <f t="array" aca="1" ref="AU51" ca="1">_xlfn.IFNA(SUM((AU$3&gt;='Gastos com Pessoal'!$E$7:$E$506)*(AU$3&lt;='Gastos com Pessoal'!$F$7:$F$506)*OFFSET('Encargos e Benefícios'!$D$5,1,MATCH($B51,'Encargos e Benefícios'!$E$5:$AB$5,0),500,1)),0)
+_xlfn.IFNA(SUM((AU$3&gt;='Gastos com Pessoal'!$E$513:$E$522)*(AU$3&lt;='Gastos com Pessoal'!$F$513:$F$522)*OFFSET('Encargos e Benefícios'!$D$511,1,MATCH($B51,'Encargos e Benefícios'!$E$511:$AB$511,0),10,1)),0)
+_xlfn.IFNA(SUM((AU$3&gt;='Gastos com Pessoal'!$E$7:$E$506)*(AU$3&lt;='Gastos com Pessoal'!$F$7:$F$506)*(IF('Gastos com Pessoal'!$G$7:$G$506&lt;=AU$3,1,0))*OFFSET('Gastos com Pessoal'!$H$6,1,MATCH(1&amp;$B51,'Gastos com Pessoal'!$I$532:$AJ$532&amp;'Gastos com Pessoal'!$I$6:$AJ$6,0),500,1)),0)
+_xlfn.IFNA(SUM((AU$3&gt;='Gastos com Pessoal'!$E$7:$E$506)*(AU$3&lt;='Gastos com Pessoal'!$F$7:$F$506)*(IF('Gastos com Pessoal'!$M$7:$M$506&lt;=AU$3,1,0))*OFFSET('Gastos com Pessoal'!$H$6,1,MATCH(2&amp;$B51,'Gastos com Pessoal'!$I$532:$AJ$532&amp;'Gastos com Pessoal'!$I$6:$AJ$6,0),500,1)),0)
+_xlfn.IFNA(SUM((AU$3&gt;='Gastos com Pessoal'!$E$7:$E$506)*(AU$3&lt;='Gastos com Pessoal'!$F$7:$F$506)*(IF('Gastos com Pessoal'!$S$7:$S$506&lt;=AU$3,1,0))*OFFSET('Gastos com Pessoal'!$H$6,1,MATCH(3&amp;$B51,'Gastos com Pessoal'!$I$532:$AJ$532&amp;'Gastos com Pessoal'!$I$6:$AJ$6,0),500,1)),0)
+_xlfn.IFNA(SUM((AU$3&gt;='Gastos com Pessoal'!$E$7:$E$506)*(AU$3&lt;='Gastos com Pessoal'!$F$7:$F$506)*(IF('Gastos com Pessoal'!$Y$7:$Y$506&lt;=AU$3,1,0))*OFFSET('Gastos com Pessoal'!$H$6,1,MATCH(4&amp;$B51,'Gastos com Pessoal'!$I$532:$AJ$532&amp;'Gastos com Pessoal'!$I$6:$AJ$6,0),500,1)),0)
+_xlfn.IFNA(SUM((AU$3&gt;='Gastos com Pessoal'!$E$7:$E$506)*(AU$3&lt;='Gastos com Pessoal'!$F$7:$F$506)*(IF('Gastos com Pessoal'!$AE$7:$AE$506&lt;=AU$3,1,0))*OFFSET('Gastos com Pessoal'!$H$6,1,MATCH(5&amp;$B51,'Gastos com Pessoal'!$I$532:$AJ$532&amp;'Gastos com Pessoal'!$I$6:$AJ$6,0),500,1)),0)
+_xlfn.IFNA(SUM((AU$3&gt;='Gastos com Pessoal'!$E$513:$E$522)*(AU$3&lt;='Gastos com Pessoal'!$F$513:$F$522)*(IF('Gastos com Pessoal'!$G$513:$G$522&lt;=AU$3,1,0))*OFFSET('Gastos com Pessoal'!$H$512,1,MATCH(1&amp;$B51,'Gastos com Pessoal'!$I$532:$AJ$532&amp;'Gastos com Pessoal'!$I$512:$AJ$512,0),10,1)),0)
+_xlfn.IFNA(SUM((AU$3&gt;='Gastos com Pessoal'!$E$513:$E$522)*(AU$3&lt;='Gastos com Pessoal'!$F$513:$F$522)*(IF('Gastos com Pessoal'!$M$513:$M$522&lt;=AU$3,1,0))*OFFSET('Gastos com Pessoal'!$H$512,1,MATCH(2&amp;$B51,'Gastos com Pessoal'!$I$532:$AJ$532&amp;'Gastos com Pessoal'!$I$512:$AJ$512,0),10,1)),0)
+_xlfn.IFNA(SUM((AU$3&gt;='Gastos com Pessoal'!$E$513:$E$522)*(AU$3&lt;='Gastos com Pessoal'!$F$513:$F$522)*(IF('Gastos com Pessoal'!$S$513:$S$522&lt;=AU$3,1,0))*OFFSET('Gastos com Pessoal'!$H$512,1,MATCH(3&amp;$B51,'Gastos com Pessoal'!$I$532:$AJ$532&amp;'Gastos com Pessoal'!$I$512:$AJ$512,0),10,1)),0)
+_xlfn.IFNA(SUM((AU$3&gt;='Gastos com Pessoal'!$E$513:$E$522)*(AU$3&lt;='Gastos com Pessoal'!$F$513:$F$522)*(IF('Gastos com Pessoal'!$Y$513:$Y$522&lt;=AU$3,1,0))*OFFSET('Gastos com Pessoal'!$H$512,1,MATCH(4&amp;$B51,'Gastos com Pessoal'!$I$532:$AJ$532&amp;'Gastos com Pessoal'!$I$512:$AJ$512,0),10,1)),0)
+_xlfn.IFNA(SUM((AU$3&gt;='Gastos com Pessoal'!$E$513:$E$522)*(AU$3&lt;='Gastos com Pessoal'!$F$513:$F$522)*(IF('Gastos com Pessoal'!$AE$513:$AE$522&lt;=AU$3,1,0))*OFFSET('Gastos com Pessoal'!$H$512,1,MATCH(5&amp;$B51,'Gastos com Pessoal'!$I$532:$AJ$532&amp;'Gastos com Pessoal'!$I$512:$AJ$512,0),10,1)),0)</f>
        <v>937.59199999999976</v>
      </c>
      <c r="AV51" s="32">
        <f t="array" aca="1" ref="AV51" ca="1">_xlfn.IFNA(SUM((AV$3&gt;='Gastos com Pessoal'!$E$7:$E$506)*(AV$3&lt;='Gastos com Pessoal'!$F$7:$F$506)*OFFSET('Encargos e Benefícios'!$D$5,1,MATCH($B51,'Encargos e Benefícios'!$E$5:$AB$5,0),500,1)),0)
+_xlfn.IFNA(SUM((AV$3&gt;='Gastos com Pessoal'!$E$513:$E$522)*(AV$3&lt;='Gastos com Pessoal'!$F$513:$F$522)*OFFSET('Encargos e Benefícios'!$D$511,1,MATCH($B51,'Encargos e Benefícios'!$E$511:$AB$511,0),10,1)),0)
+_xlfn.IFNA(SUM((AV$3&gt;='Gastos com Pessoal'!$E$7:$E$506)*(AV$3&lt;='Gastos com Pessoal'!$F$7:$F$506)*(IF('Gastos com Pessoal'!$G$7:$G$506&lt;=AV$3,1,0))*OFFSET('Gastos com Pessoal'!$H$6,1,MATCH(1&amp;$B51,'Gastos com Pessoal'!$I$532:$AJ$532&amp;'Gastos com Pessoal'!$I$6:$AJ$6,0),500,1)),0)
+_xlfn.IFNA(SUM((AV$3&gt;='Gastos com Pessoal'!$E$7:$E$506)*(AV$3&lt;='Gastos com Pessoal'!$F$7:$F$506)*(IF('Gastos com Pessoal'!$M$7:$M$506&lt;=AV$3,1,0))*OFFSET('Gastos com Pessoal'!$H$6,1,MATCH(2&amp;$B51,'Gastos com Pessoal'!$I$532:$AJ$532&amp;'Gastos com Pessoal'!$I$6:$AJ$6,0),500,1)),0)
+_xlfn.IFNA(SUM((AV$3&gt;='Gastos com Pessoal'!$E$7:$E$506)*(AV$3&lt;='Gastos com Pessoal'!$F$7:$F$506)*(IF('Gastos com Pessoal'!$S$7:$S$506&lt;=AV$3,1,0))*OFFSET('Gastos com Pessoal'!$H$6,1,MATCH(3&amp;$B51,'Gastos com Pessoal'!$I$532:$AJ$532&amp;'Gastos com Pessoal'!$I$6:$AJ$6,0),500,1)),0)
+_xlfn.IFNA(SUM((AV$3&gt;='Gastos com Pessoal'!$E$7:$E$506)*(AV$3&lt;='Gastos com Pessoal'!$F$7:$F$506)*(IF('Gastos com Pessoal'!$Y$7:$Y$506&lt;=AV$3,1,0))*OFFSET('Gastos com Pessoal'!$H$6,1,MATCH(4&amp;$B51,'Gastos com Pessoal'!$I$532:$AJ$532&amp;'Gastos com Pessoal'!$I$6:$AJ$6,0),500,1)),0)
+_xlfn.IFNA(SUM((AV$3&gt;='Gastos com Pessoal'!$E$7:$E$506)*(AV$3&lt;='Gastos com Pessoal'!$F$7:$F$506)*(IF('Gastos com Pessoal'!$AE$7:$AE$506&lt;=AV$3,1,0))*OFFSET('Gastos com Pessoal'!$H$6,1,MATCH(5&amp;$B51,'Gastos com Pessoal'!$I$532:$AJ$532&amp;'Gastos com Pessoal'!$I$6:$AJ$6,0),500,1)),0)
+_xlfn.IFNA(SUM((AV$3&gt;='Gastos com Pessoal'!$E$513:$E$522)*(AV$3&lt;='Gastos com Pessoal'!$F$513:$F$522)*(IF('Gastos com Pessoal'!$G$513:$G$522&lt;=AV$3,1,0))*OFFSET('Gastos com Pessoal'!$H$512,1,MATCH(1&amp;$B51,'Gastos com Pessoal'!$I$532:$AJ$532&amp;'Gastos com Pessoal'!$I$512:$AJ$512,0),10,1)),0)
+_xlfn.IFNA(SUM((AV$3&gt;='Gastos com Pessoal'!$E$513:$E$522)*(AV$3&lt;='Gastos com Pessoal'!$F$513:$F$522)*(IF('Gastos com Pessoal'!$M$513:$M$522&lt;=AV$3,1,0))*OFFSET('Gastos com Pessoal'!$H$512,1,MATCH(2&amp;$B51,'Gastos com Pessoal'!$I$532:$AJ$532&amp;'Gastos com Pessoal'!$I$512:$AJ$512,0),10,1)),0)
+_xlfn.IFNA(SUM((AV$3&gt;='Gastos com Pessoal'!$E$513:$E$522)*(AV$3&lt;='Gastos com Pessoal'!$F$513:$F$522)*(IF('Gastos com Pessoal'!$S$513:$S$522&lt;=AV$3,1,0))*OFFSET('Gastos com Pessoal'!$H$512,1,MATCH(3&amp;$B51,'Gastos com Pessoal'!$I$532:$AJ$532&amp;'Gastos com Pessoal'!$I$512:$AJ$512,0),10,1)),0)
+_xlfn.IFNA(SUM((AV$3&gt;='Gastos com Pessoal'!$E$513:$E$522)*(AV$3&lt;='Gastos com Pessoal'!$F$513:$F$522)*(IF('Gastos com Pessoal'!$Y$513:$Y$522&lt;=AV$3,1,0))*OFFSET('Gastos com Pessoal'!$H$512,1,MATCH(4&amp;$B51,'Gastos com Pessoal'!$I$532:$AJ$532&amp;'Gastos com Pessoal'!$I$512:$AJ$512,0),10,1)),0)
+_xlfn.IFNA(SUM((AV$3&gt;='Gastos com Pessoal'!$E$513:$E$522)*(AV$3&lt;='Gastos com Pessoal'!$F$513:$F$522)*(IF('Gastos com Pessoal'!$AE$513:$AE$522&lt;=AV$3,1,0))*OFFSET('Gastos com Pessoal'!$H$512,1,MATCH(5&amp;$B51,'Gastos com Pessoal'!$I$532:$AJ$532&amp;'Gastos com Pessoal'!$I$512:$AJ$512,0),10,1)),0)</f>
        <v>937.59199999999976</v>
      </c>
      <c r="AW51" s="32">
        <f t="array" aca="1" ref="AW51" ca="1">_xlfn.IFNA(SUM((AW$3&gt;='Gastos com Pessoal'!$E$7:$E$506)*(AW$3&lt;='Gastos com Pessoal'!$F$7:$F$506)*OFFSET('Encargos e Benefícios'!$D$5,1,MATCH($B51,'Encargos e Benefícios'!$E$5:$AB$5,0),500,1)),0)
+_xlfn.IFNA(SUM((AW$3&gt;='Gastos com Pessoal'!$E$513:$E$522)*(AW$3&lt;='Gastos com Pessoal'!$F$513:$F$522)*OFFSET('Encargos e Benefícios'!$D$511,1,MATCH($B51,'Encargos e Benefícios'!$E$511:$AB$511,0),10,1)),0)
+_xlfn.IFNA(SUM((AW$3&gt;='Gastos com Pessoal'!$E$7:$E$506)*(AW$3&lt;='Gastos com Pessoal'!$F$7:$F$506)*(IF('Gastos com Pessoal'!$G$7:$G$506&lt;=AW$3,1,0))*OFFSET('Gastos com Pessoal'!$H$6,1,MATCH(1&amp;$B51,'Gastos com Pessoal'!$I$532:$AJ$532&amp;'Gastos com Pessoal'!$I$6:$AJ$6,0),500,1)),0)
+_xlfn.IFNA(SUM((AW$3&gt;='Gastos com Pessoal'!$E$7:$E$506)*(AW$3&lt;='Gastos com Pessoal'!$F$7:$F$506)*(IF('Gastos com Pessoal'!$M$7:$M$506&lt;=AW$3,1,0))*OFFSET('Gastos com Pessoal'!$H$6,1,MATCH(2&amp;$B51,'Gastos com Pessoal'!$I$532:$AJ$532&amp;'Gastos com Pessoal'!$I$6:$AJ$6,0),500,1)),0)
+_xlfn.IFNA(SUM((AW$3&gt;='Gastos com Pessoal'!$E$7:$E$506)*(AW$3&lt;='Gastos com Pessoal'!$F$7:$F$506)*(IF('Gastos com Pessoal'!$S$7:$S$506&lt;=AW$3,1,0))*OFFSET('Gastos com Pessoal'!$H$6,1,MATCH(3&amp;$B51,'Gastos com Pessoal'!$I$532:$AJ$532&amp;'Gastos com Pessoal'!$I$6:$AJ$6,0),500,1)),0)
+_xlfn.IFNA(SUM((AW$3&gt;='Gastos com Pessoal'!$E$7:$E$506)*(AW$3&lt;='Gastos com Pessoal'!$F$7:$F$506)*(IF('Gastos com Pessoal'!$Y$7:$Y$506&lt;=AW$3,1,0))*OFFSET('Gastos com Pessoal'!$H$6,1,MATCH(4&amp;$B51,'Gastos com Pessoal'!$I$532:$AJ$532&amp;'Gastos com Pessoal'!$I$6:$AJ$6,0),500,1)),0)
+_xlfn.IFNA(SUM((AW$3&gt;='Gastos com Pessoal'!$E$7:$E$506)*(AW$3&lt;='Gastos com Pessoal'!$F$7:$F$506)*(IF('Gastos com Pessoal'!$AE$7:$AE$506&lt;=AW$3,1,0))*OFFSET('Gastos com Pessoal'!$H$6,1,MATCH(5&amp;$B51,'Gastos com Pessoal'!$I$532:$AJ$532&amp;'Gastos com Pessoal'!$I$6:$AJ$6,0),500,1)),0)
+_xlfn.IFNA(SUM((AW$3&gt;='Gastos com Pessoal'!$E$513:$E$522)*(AW$3&lt;='Gastos com Pessoal'!$F$513:$F$522)*(IF('Gastos com Pessoal'!$G$513:$G$522&lt;=AW$3,1,0))*OFFSET('Gastos com Pessoal'!$H$512,1,MATCH(1&amp;$B51,'Gastos com Pessoal'!$I$532:$AJ$532&amp;'Gastos com Pessoal'!$I$512:$AJ$512,0),10,1)),0)
+_xlfn.IFNA(SUM((AW$3&gt;='Gastos com Pessoal'!$E$513:$E$522)*(AW$3&lt;='Gastos com Pessoal'!$F$513:$F$522)*(IF('Gastos com Pessoal'!$M$513:$M$522&lt;=AW$3,1,0))*OFFSET('Gastos com Pessoal'!$H$512,1,MATCH(2&amp;$B51,'Gastos com Pessoal'!$I$532:$AJ$532&amp;'Gastos com Pessoal'!$I$512:$AJ$512,0),10,1)),0)
+_xlfn.IFNA(SUM((AW$3&gt;='Gastos com Pessoal'!$E$513:$E$522)*(AW$3&lt;='Gastos com Pessoal'!$F$513:$F$522)*(IF('Gastos com Pessoal'!$S$513:$S$522&lt;=AW$3,1,0))*OFFSET('Gastos com Pessoal'!$H$512,1,MATCH(3&amp;$B51,'Gastos com Pessoal'!$I$532:$AJ$532&amp;'Gastos com Pessoal'!$I$512:$AJ$512,0),10,1)),0)
+_xlfn.IFNA(SUM((AW$3&gt;='Gastos com Pessoal'!$E$513:$E$522)*(AW$3&lt;='Gastos com Pessoal'!$F$513:$F$522)*(IF('Gastos com Pessoal'!$Y$513:$Y$522&lt;=AW$3,1,0))*OFFSET('Gastos com Pessoal'!$H$512,1,MATCH(4&amp;$B51,'Gastos com Pessoal'!$I$532:$AJ$532&amp;'Gastos com Pessoal'!$I$512:$AJ$512,0),10,1)),0)
+_xlfn.IFNA(SUM((AW$3&gt;='Gastos com Pessoal'!$E$513:$E$522)*(AW$3&lt;='Gastos com Pessoal'!$F$513:$F$522)*(IF('Gastos com Pessoal'!$AE$513:$AE$522&lt;=AW$3,1,0))*OFFSET('Gastos com Pessoal'!$H$512,1,MATCH(5&amp;$B51,'Gastos com Pessoal'!$I$532:$AJ$532&amp;'Gastos com Pessoal'!$I$512:$AJ$512,0),10,1)),0)</f>
        <v>937.59199999999976</v>
      </c>
      <c r="AX51" s="32">
        <f t="array" aca="1" ref="AX51" ca="1">_xlfn.IFNA(SUM((AX$3&gt;='Gastos com Pessoal'!$E$7:$E$506)*(AX$3&lt;='Gastos com Pessoal'!$F$7:$F$506)*OFFSET('Encargos e Benefícios'!$D$5,1,MATCH($B51,'Encargos e Benefícios'!$E$5:$AB$5,0),500,1)),0)
+_xlfn.IFNA(SUM((AX$3&gt;='Gastos com Pessoal'!$E$513:$E$522)*(AX$3&lt;='Gastos com Pessoal'!$F$513:$F$522)*OFFSET('Encargos e Benefícios'!$D$511,1,MATCH($B51,'Encargos e Benefícios'!$E$511:$AB$511,0),10,1)),0)
+_xlfn.IFNA(SUM((AX$3&gt;='Gastos com Pessoal'!$E$7:$E$506)*(AX$3&lt;='Gastos com Pessoal'!$F$7:$F$506)*(IF('Gastos com Pessoal'!$G$7:$G$506&lt;=AX$3,1,0))*OFFSET('Gastos com Pessoal'!$H$6,1,MATCH(1&amp;$B51,'Gastos com Pessoal'!$I$532:$AJ$532&amp;'Gastos com Pessoal'!$I$6:$AJ$6,0),500,1)),0)
+_xlfn.IFNA(SUM((AX$3&gt;='Gastos com Pessoal'!$E$7:$E$506)*(AX$3&lt;='Gastos com Pessoal'!$F$7:$F$506)*(IF('Gastos com Pessoal'!$M$7:$M$506&lt;=AX$3,1,0))*OFFSET('Gastos com Pessoal'!$H$6,1,MATCH(2&amp;$B51,'Gastos com Pessoal'!$I$532:$AJ$532&amp;'Gastos com Pessoal'!$I$6:$AJ$6,0),500,1)),0)
+_xlfn.IFNA(SUM((AX$3&gt;='Gastos com Pessoal'!$E$7:$E$506)*(AX$3&lt;='Gastos com Pessoal'!$F$7:$F$506)*(IF('Gastos com Pessoal'!$S$7:$S$506&lt;=AX$3,1,0))*OFFSET('Gastos com Pessoal'!$H$6,1,MATCH(3&amp;$B51,'Gastos com Pessoal'!$I$532:$AJ$532&amp;'Gastos com Pessoal'!$I$6:$AJ$6,0),500,1)),0)
+_xlfn.IFNA(SUM((AX$3&gt;='Gastos com Pessoal'!$E$7:$E$506)*(AX$3&lt;='Gastos com Pessoal'!$F$7:$F$506)*(IF('Gastos com Pessoal'!$Y$7:$Y$506&lt;=AX$3,1,0))*OFFSET('Gastos com Pessoal'!$H$6,1,MATCH(4&amp;$B51,'Gastos com Pessoal'!$I$532:$AJ$532&amp;'Gastos com Pessoal'!$I$6:$AJ$6,0),500,1)),0)
+_xlfn.IFNA(SUM((AX$3&gt;='Gastos com Pessoal'!$E$7:$E$506)*(AX$3&lt;='Gastos com Pessoal'!$F$7:$F$506)*(IF('Gastos com Pessoal'!$AE$7:$AE$506&lt;=AX$3,1,0))*OFFSET('Gastos com Pessoal'!$H$6,1,MATCH(5&amp;$B51,'Gastos com Pessoal'!$I$532:$AJ$532&amp;'Gastos com Pessoal'!$I$6:$AJ$6,0),500,1)),0)
+_xlfn.IFNA(SUM((AX$3&gt;='Gastos com Pessoal'!$E$513:$E$522)*(AX$3&lt;='Gastos com Pessoal'!$F$513:$F$522)*(IF('Gastos com Pessoal'!$G$513:$G$522&lt;=AX$3,1,0))*OFFSET('Gastos com Pessoal'!$H$512,1,MATCH(1&amp;$B51,'Gastos com Pessoal'!$I$532:$AJ$532&amp;'Gastos com Pessoal'!$I$512:$AJ$512,0),10,1)),0)
+_xlfn.IFNA(SUM((AX$3&gt;='Gastos com Pessoal'!$E$513:$E$522)*(AX$3&lt;='Gastos com Pessoal'!$F$513:$F$522)*(IF('Gastos com Pessoal'!$M$513:$M$522&lt;=AX$3,1,0))*OFFSET('Gastos com Pessoal'!$H$512,1,MATCH(2&amp;$B51,'Gastos com Pessoal'!$I$532:$AJ$532&amp;'Gastos com Pessoal'!$I$512:$AJ$512,0),10,1)),0)
+_xlfn.IFNA(SUM((AX$3&gt;='Gastos com Pessoal'!$E$513:$E$522)*(AX$3&lt;='Gastos com Pessoal'!$F$513:$F$522)*(IF('Gastos com Pessoal'!$S$513:$S$522&lt;=AX$3,1,0))*OFFSET('Gastos com Pessoal'!$H$512,1,MATCH(3&amp;$B51,'Gastos com Pessoal'!$I$532:$AJ$532&amp;'Gastos com Pessoal'!$I$512:$AJ$512,0),10,1)),0)
+_xlfn.IFNA(SUM((AX$3&gt;='Gastos com Pessoal'!$E$513:$E$522)*(AX$3&lt;='Gastos com Pessoal'!$F$513:$F$522)*(IF('Gastos com Pessoal'!$Y$513:$Y$522&lt;=AX$3,1,0))*OFFSET('Gastos com Pessoal'!$H$512,1,MATCH(4&amp;$B51,'Gastos com Pessoal'!$I$532:$AJ$532&amp;'Gastos com Pessoal'!$I$512:$AJ$512,0),10,1)),0)
+_xlfn.IFNA(SUM((AX$3&gt;='Gastos com Pessoal'!$E$513:$E$522)*(AX$3&lt;='Gastos com Pessoal'!$F$513:$F$522)*(IF('Gastos com Pessoal'!$AE$513:$AE$522&lt;=AX$3,1,0))*OFFSET('Gastos com Pessoal'!$H$512,1,MATCH(5&amp;$B51,'Gastos com Pessoal'!$I$532:$AJ$532&amp;'Gastos com Pessoal'!$I$512:$AJ$512,0),10,1)),0)</f>
        <v>1012.7659999999997</v>
      </c>
      <c r="AY51" s="32">
        <f t="array" aca="1" ref="AY51" ca="1">_xlfn.IFNA(SUM((AY$3&gt;='Gastos com Pessoal'!$E$7:$E$506)*(AY$3&lt;='Gastos com Pessoal'!$F$7:$F$506)*OFFSET('Encargos e Benefícios'!$D$5,1,MATCH($B51,'Encargos e Benefícios'!$E$5:$AB$5,0),500,1)),0)
+_xlfn.IFNA(SUM((AY$3&gt;='Gastos com Pessoal'!$E$513:$E$522)*(AY$3&lt;='Gastos com Pessoal'!$F$513:$F$522)*OFFSET('Encargos e Benefícios'!$D$511,1,MATCH($B51,'Encargos e Benefícios'!$E$511:$AB$511,0),10,1)),0)
+_xlfn.IFNA(SUM((AY$3&gt;='Gastos com Pessoal'!$E$7:$E$506)*(AY$3&lt;='Gastos com Pessoal'!$F$7:$F$506)*(IF('Gastos com Pessoal'!$G$7:$G$506&lt;=AY$3,1,0))*OFFSET('Gastos com Pessoal'!$H$6,1,MATCH(1&amp;$B51,'Gastos com Pessoal'!$I$532:$AJ$532&amp;'Gastos com Pessoal'!$I$6:$AJ$6,0),500,1)),0)
+_xlfn.IFNA(SUM((AY$3&gt;='Gastos com Pessoal'!$E$7:$E$506)*(AY$3&lt;='Gastos com Pessoal'!$F$7:$F$506)*(IF('Gastos com Pessoal'!$M$7:$M$506&lt;=AY$3,1,0))*OFFSET('Gastos com Pessoal'!$H$6,1,MATCH(2&amp;$B51,'Gastos com Pessoal'!$I$532:$AJ$532&amp;'Gastos com Pessoal'!$I$6:$AJ$6,0),500,1)),0)
+_xlfn.IFNA(SUM((AY$3&gt;='Gastos com Pessoal'!$E$7:$E$506)*(AY$3&lt;='Gastos com Pessoal'!$F$7:$F$506)*(IF('Gastos com Pessoal'!$S$7:$S$506&lt;=AY$3,1,0))*OFFSET('Gastos com Pessoal'!$H$6,1,MATCH(3&amp;$B51,'Gastos com Pessoal'!$I$532:$AJ$532&amp;'Gastos com Pessoal'!$I$6:$AJ$6,0),500,1)),0)
+_xlfn.IFNA(SUM((AY$3&gt;='Gastos com Pessoal'!$E$7:$E$506)*(AY$3&lt;='Gastos com Pessoal'!$F$7:$F$506)*(IF('Gastos com Pessoal'!$Y$7:$Y$506&lt;=AY$3,1,0))*OFFSET('Gastos com Pessoal'!$H$6,1,MATCH(4&amp;$B51,'Gastos com Pessoal'!$I$532:$AJ$532&amp;'Gastos com Pessoal'!$I$6:$AJ$6,0),500,1)),0)
+_xlfn.IFNA(SUM((AY$3&gt;='Gastos com Pessoal'!$E$7:$E$506)*(AY$3&lt;='Gastos com Pessoal'!$F$7:$F$506)*(IF('Gastos com Pessoal'!$AE$7:$AE$506&lt;=AY$3,1,0))*OFFSET('Gastos com Pessoal'!$H$6,1,MATCH(5&amp;$B51,'Gastos com Pessoal'!$I$532:$AJ$532&amp;'Gastos com Pessoal'!$I$6:$AJ$6,0),500,1)),0)
+_xlfn.IFNA(SUM((AY$3&gt;='Gastos com Pessoal'!$E$513:$E$522)*(AY$3&lt;='Gastos com Pessoal'!$F$513:$F$522)*(IF('Gastos com Pessoal'!$G$513:$G$522&lt;=AY$3,1,0))*OFFSET('Gastos com Pessoal'!$H$512,1,MATCH(1&amp;$B51,'Gastos com Pessoal'!$I$532:$AJ$532&amp;'Gastos com Pessoal'!$I$512:$AJ$512,0),10,1)),0)
+_xlfn.IFNA(SUM((AY$3&gt;='Gastos com Pessoal'!$E$513:$E$522)*(AY$3&lt;='Gastos com Pessoal'!$F$513:$F$522)*(IF('Gastos com Pessoal'!$M$513:$M$522&lt;=AY$3,1,0))*OFFSET('Gastos com Pessoal'!$H$512,1,MATCH(2&amp;$B51,'Gastos com Pessoal'!$I$532:$AJ$532&amp;'Gastos com Pessoal'!$I$512:$AJ$512,0),10,1)),0)
+_xlfn.IFNA(SUM((AY$3&gt;='Gastos com Pessoal'!$E$513:$E$522)*(AY$3&lt;='Gastos com Pessoal'!$F$513:$F$522)*(IF('Gastos com Pessoal'!$S$513:$S$522&lt;=AY$3,1,0))*OFFSET('Gastos com Pessoal'!$H$512,1,MATCH(3&amp;$B51,'Gastos com Pessoal'!$I$532:$AJ$532&amp;'Gastos com Pessoal'!$I$512:$AJ$512,0),10,1)),0)
+_xlfn.IFNA(SUM((AY$3&gt;='Gastos com Pessoal'!$E$513:$E$522)*(AY$3&lt;='Gastos com Pessoal'!$F$513:$F$522)*(IF('Gastos com Pessoal'!$Y$513:$Y$522&lt;=AY$3,1,0))*OFFSET('Gastos com Pessoal'!$H$512,1,MATCH(4&amp;$B51,'Gastos com Pessoal'!$I$532:$AJ$532&amp;'Gastos com Pessoal'!$I$512:$AJ$512,0),10,1)),0)
+_xlfn.IFNA(SUM((AY$3&gt;='Gastos com Pessoal'!$E$513:$E$522)*(AY$3&lt;='Gastos com Pessoal'!$F$513:$F$522)*(IF('Gastos com Pessoal'!$AE$513:$AE$522&lt;=AY$3,1,0))*OFFSET('Gastos com Pessoal'!$H$512,1,MATCH(5&amp;$B51,'Gastos com Pessoal'!$I$532:$AJ$532&amp;'Gastos com Pessoal'!$I$512:$AJ$512,0),10,1)),0)</f>
        <v>1012.7659999999997</v>
      </c>
      <c r="AZ51" s="32">
        <f t="array" aca="1" ref="AZ51" ca="1">_xlfn.IFNA(SUM((AZ$3&gt;='Gastos com Pessoal'!$E$7:$E$506)*(AZ$3&lt;='Gastos com Pessoal'!$F$7:$F$506)*OFFSET('Encargos e Benefícios'!$D$5,1,MATCH($B51,'Encargos e Benefícios'!$E$5:$AB$5,0),500,1)),0)
+_xlfn.IFNA(SUM((AZ$3&gt;='Gastos com Pessoal'!$E$513:$E$522)*(AZ$3&lt;='Gastos com Pessoal'!$F$513:$F$522)*OFFSET('Encargos e Benefícios'!$D$511,1,MATCH($B51,'Encargos e Benefícios'!$E$511:$AB$511,0),10,1)),0)
+_xlfn.IFNA(SUM((AZ$3&gt;='Gastos com Pessoal'!$E$7:$E$506)*(AZ$3&lt;='Gastos com Pessoal'!$F$7:$F$506)*(IF('Gastos com Pessoal'!$G$7:$G$506&lt;=AZ$3,1,0))*OFFSET('Gastos com Pessoal'!$H$6,1,MATCH(1&amp;$B51,'Gastos com Pessoal'!$I$532:$AJ$532&amp;'Gastos com Pessoal'!$I$6:$AJ$6,0),500,1)),0)
+_xlfn.IFNA(SUM((AZ$3&gt;='Gastos com Pessoal'!$E$7:$E$506)*(AZ$3&lt;='Gastos com Pessoal'!$F$7:$F$506)*(IF('Gastos com Pessoal'!$M$7:$M$506&lt;=AZ$3,1,0))*OFFSET('Gastos com Pessoal'!$H$6,1,MATCH(2&amp;$B51,'Gastos com Pessoal'!$I$532:$AJ$532&amp;'Gastos com Pessoal'!$I$6:$AJ$6,0),500,1)),0)
+_xlfn.IFNA(SUM((AZ$3&gt;='Gastos com Pessoal'!$E$7:$E$506)*(AZ$3&lt;='Gastos com Pessoal'!$F$7:$F$506)*(IF('Gastos com Pessoal'!$S$7:$S$506&lt;=AZ$3,1,0))*OFFSET('Gastos com Pessoal'!$H$6,1,MATCH(3&amp;$B51,'Gastos com Pessoal'!$I$532:$AJ$532&amp;'Gastos com Pessoal'!$I$6:$AJ$6,0),500,1)),0)
+_xlfn.IFNA(SUM((AZ$3&gt;='Gastos com Pessoal'!$E$7:$E$506)*(AZ$3&lt;='Gastos com Pessoal'!$F$7:$F$506)*(IF('Gastos com Pessoal'!$Y$7:$Y$506&lt;=AZ$3,1,0))*OFFSET('Gastos com Pessoal'!$H$6,1,MATCH(4&amp;$B51,'Gastos com Pessoal'!$I$532:$AJ$532&amp;'Gastos com Pessoal'!$I$6:$AJ$6,0),500,1)),0)
+_xlfn.IFNA(SUM((AZ$3&gt;='Gastos com Pessoal'!$E$7:$E$506)*(AZ$3&lt;='Gastos com Pessoal'!$F$7:$F$506)*(IF('Gastos com Pessoal'!$AE$7:$AE$506&lt;=AZ$3,1,0))*OFFSET('Gastos com Pessoal'!$H$6,1,MATCH(5&amp;$B51,'Gastos com Pessoal'!$I$532:$AJ$532&amp;'Gastos com Pessoal'!$I$6:$AJ$6,0),500,1)),0)
+_xlfn.IFNA(SUM((AZ$3&gt;='Gastos com Pessoal'!$E$513:$E$522)*(AZ$3&lt;='Gastos com Pessoal'!$F$513:$F$522)*(IF('Gastos com Pessoal'!$G$513:$G$522&lt;=AZ$3,1,0))*OFFSET('Gastos com Pessoal'!$H$512,1,MATCH(1&amp;$B51,'Gastos com Pessoal'!$I$532:$AJ$532&amp;'Gastos com Pessoal'!$I$512:$AJ$512,0),10,1)),0)
+_xlfn.IFNA(SUM((AZ$3&gt;='Gastos com Pessoal'!$E$513:$E$522)*(AZ$3&lt;='Gastos com Pessoal'!$F$513:$F$522)*(IF('Gastos com Pessoal'!$M$513:$M$522&lt;=AZ$3,1,0))*OFFSET('Gastos com Pessoal'!$H$512,1,MATCH(2&amp;$B51,'Gastos com Pessoal'!$I$532:$AJ$532&amp;'Gastos com Pessoal'!$I$512:$AJ$512,0),10,1)),0)
+_xlfn.IFNA(SUM((AZ$3&gt;='Gastos com Pessoal'!$E$513:$E$522)*(AZ$3&lt;='Gastos com Pessoal'!$F$513:$F$522)*(IF('Gastos com Pessoal'!$S$513:$S$522&lt;=AZ$3,1,0))*OFFSET('Gastos com Pessoal'!$H$512,1,MATCH(3&amp;$B51,'Gastos com Pessoal'!$I$532:$AJ$532&amp;'Gastos com Pessoal'!$I$512:$AJ$512,0),10,1)),0)
+_xlfn.IFNA(SUM((AZ$3&gt;='Gastos com Pessoal'!$E$513:$E$522)*(AZ$3&lt;='Gastos com Pessoal'!$F$513:$F$522)*(IF('Gastos com Pessoal'!$Y$513:$Y$522&lt;=AZ$3,1,0))*OFFSET('Gastos com Pessoal'!$H$512,1,MATCH(4&amp;$B51,'Gastos com Pessoal'!$I$532:$AJ$532&amp;'Gastos com Pessoal'!$I$512:$AJ$512,0),10,1)),0)
+_xlfn.IFNA(SUM((AZ$3&gt;='Gastos com Pessoal'!$E$513:$E$522)*(AZ$3&lt;='Gastos com Pessoal'!$F$513:$F$522)*(IF('Gastos com Pessoal'!$AE$513:$AE$522&lt;=AZ$3,1,0))*OFFSET('Gastos com Pessoal'!$H$512,1,MATCH(5&amp;$B51,'Gastos com Pessoal'!$I$532:$AJ$532&amp;'Gastos com Pessoal'!$I$512:$AJ$512,0),10,1)),0)</f>
        <v>1012.7659999999997</v>
      </c>
      <c r="BA51" s="32">
        <f t="array" aca="1" ref="BA51" ca="1">_xlfn.IFNA(SUM((BA$3&gt;='Gastos com Pessoal'!$E$7:$E$506)*(BA$3&lt;='Gastos com Pessoal'!$F$7:$F$506)*OFFSET('Encargos e Benefícios'!$D$5,1,MATCH($B51,'Encargos e Benefícios'!$E$5:$AB$5,0),500,1)),0)
+_xlfn.IFNA(SUM((BA$3&gt;='Gastos com Pessoal'!$E$513:$E$522)*(BA$3&lt;='Gastos com Pessoal'!$F$513:$F$522)*OFFSET('Encargos e Benefícios'!$D$511,1,MATCH($B51,'Encargos e Benefícios'!$E$511:$AB$511,0),10,1)),0)
+_xlfn.IFNA(SUM((BA$3&gt;='Gastos com Pessoal'!$E$7:$E$506)*(BA$3&lt;='Gastos com Pessoal'!$F$7:$F$506)*(IF('Gastos com Pessoal'!$G$7:$G$506&lt;=BA$3,1,0))*OFFSET('Gastos com Pessoal'!$H$6,1,MATCH(1&amp;$B51,'Gastos com Pessoal'!$I$532:$AJ$532&amp;'Gastos com Pessoal'!$I$6:$AJ$6,0),500,1)),0)
+_xlfn.IFNA(SUM((BA$3&gt;='Gastos com Pessoal'!$E$7:$E$506)*(BA$3&lt;='Gastos com Pessoal'!$F$7:$F$506)*(IF('Gastos com Pessoal'!$M$7:$M$506&lt;=BA$3,1,0))*OFFSET('Gastos com Pessoal'!$H$6,1,MATCH(2&amp;$B51,'Gastos com Pessoal'!$I$532:$AJ$532&amp;'Gastos com Pessoal'!$I$6:$AJ$6,0),500,1)),0)
+_xlfn.IFNA(SUM((BA$3&gt;='Gastos com Pessoal'!$E$7:$E$506)*(BA$3&lt;='Gastos com Pessoal'!$F$7:$F$506)*(IF('Gastos com Pessoal'!$S$7:$S$506&lt;=BA$3,1,0))*OFFSET('Gastos com Pessoal'!$H$6,1,MATCH(3&amp;$B51,'Gastos com Pessoal'!$I$532:$AJ$532&amp;'Gastos com Pessoal'!$I$6:$AJ$6,0),500,1)),0)
+_xlfn.IFNA(SUM((BA$3&gt;='Gastos com Pessoal'!$E$7:$E$506)*(BA$3&lt;='Gastos com Pessoal'!$F$7:$F$506)*(IF('Gastos com Pessoal'!$Y$7:$Y$506&lt;=BA$3,1,0))*OFFSET('Gastos com Pessoal'!$H$6,1,MATCH(4&amp;$B51,'Gastos com Pessoal'!$I$532:$AJ$532&amp;'Gastos com Pessoal'!$I$6:$AJ$6,0),500,1)),0)
+_xlfn.IFNA(SUM((BA$3&gt;='Gastos com Pessoal'!$E$7:$E$506)*(BA$3&lt;='Gastos com Pessoal'!$F$7:$F$506)*(IF('Gastos com Pessoal'!$AE$7:$AE$506&lt;=BA$3,1,0))*OFFSET('Gastos com Pessoal'!$H$6,1,MATCH(5&amp;$B51,'Gastos com Pessoal'!$I$532:$AJ$532&amp;'Gastos com Pessoal'!$I$6:$AJ$6,0),500,1)),0)
+_xlfn.IFNA(SUM((BA$3&gt;='Gastos com Pessoal'!$E$513:$E$522)*(BA$3&lt;='Gastos com Pessoal'!$F$513:$F$522)*(IF('Gastos com Pessoal'!$G$513:$G$522&lt;=BA$3,1,0))*OFFSET('Gastos com Pessoal'!$H$512,1,MATCH(1&amp;$B51,'Gastos com Pessoal'!$I$532:$AJ$532&amp;'Gastos com Pessoal'!$I$512:$AJ$512,0),10,1)),0)
+_xlfn.IFNA(SUM((BA$3&gt;='Gastos com Pessoal'!$E$513:$E$522)*(BA$3&lt;='Gastos com Pessoal'!$F$513:$F$522)*(IF('Gastos com Pessoal'!$M$513:$M$522&lt;=BA$3,1,0))*OFFSET('Gastos com Pessoal'!$H$512,1,MATCH(2&amp;$B51,'Gastos com Pessoal'!$I$532:$AJ$532&amp;'Gastos com Pessoal'!$I$512:$AJ$512,0),10,1)),0)
+_xlfn.IFNA(SUM((BA$3&gt;='Gastos com Pessoal'!$E$513:$E$522)*(BA$3&lt;='Gastos com Pessoal'!$F$513:$F$522)*(IF('Gastos com Pessoal'!$S$513:$S$522&lt;=BA$3,1,0))*OFFSET('Gastos com Pessoal'!$H$512,1,MATCH(3&amp;$B51,'Gastos com Pessoal'!$I$532:$AJ$532&amp;'Gastos com Pessoal'!$I$512:$AJ$512,0),10,1)),0)
+_xlfn.IFNA(SUM((BA$3&gt;='Gastos com Pessoal'!$E$513:$E$522)*(BA$3&lt;='Gastos com Pessoal'!$F$513:$F$522)*(IF('Gastos com Pessoal'!$Y$513:$Y$522&lt;=BA$3,1,0))*OFFSET('Gastos com Pessoal'!$H$512,1,MATCH(4&amp;$B51,'Gastos com Pessoal'!$I$532:$AJ$532&amp;'Gastos com Pessoal'!$I$512:$AJ$512,0),10,1)),0)
+_xlfn.IFNA(SUM((BA$3&gt;='Gastos com Pessoal'!$E$513:$E$522)*(BA$3&lt;='Gastos com Pessoal'!$F$513:$F$522)*(IF('Gastos com Pessoal'!$AE$513:$AE$522&lt;=BA$3,1,0))*OFFSET('Gastos com Pessoal'!$H$512,1,MATCH(5&amp;$B51,'Gastos com Pessoal'!$I$532:$AJ$532&amp;'Gastos com Pessoal'!$I$512:$AJ$512,0),10,1)),0)</f>
        <v>1012.7659999999997</v>
      </c>
      <c r="BB51" s="32">
        <f t="array" aca="1" ref="BB51" ca="1">_xlfn.IFNA(SUM((BB$3&gt;='Gastos com Pessoal'!$E$7:$E$506)*(BB$3&lt;='Gastos com Pessoal'!$F$7:$F$506)*OFFSET('Encargos e Benefícios'!$D$5,1,MATCH($B51,'Encargos e Benefícios'!$E$5:$AB$5,0),500,1)),0)
+_xlfn.IFNA(SUM((BB$3&gt;='Gastos com Pessoal'!$E$513:$E$522)*(BB$3&lt;='Gastos com Pessoal'!$F$513:$F$522)*OFFSET('Encargos e Benefícios'!$D$511,1,MATCH($B51,'Encargos e Benefícios'!$E$511:$AB$511,0),10,1)),0)
+_xlfn.IFNA(SUM((BB$3&gt;='Gastos com Pessoal'!$E$7:$E$506)*(BB$3&lt;='Gastos com Pessoal'!$F$7:$F$506)*(IF('Gastos com Pessoal'!$G$7:$G$506&lt;=BB$3,1,0))*OFFSET('Gastos com Pessoal'!$H$6,1,MATCH(1&amp;$B51,'Gastos com Pessoal'!$I$532:$AJ$532&amp;'Gastos com Pessoal'!$I$6:$AJ$6,0),500,1)),0)
+_xlfn.IFNA(SUM((BB$3&gt;='Gastos com Pessoal'!$E$7:$E$506)*(BB$3&lt;='Gastos com Pessoal'!$F$7:$F$506)*(IF('Gastos com Pessoal'!$M$7:$M$506&lt;=BB$3,1,0))*OFFSET('Gastos com Pessoal'!$H$6,1,MATCH(2&amp;$B51,'Gastos com Pessoal'!$I$532:$AJ$532&amp;'Gastos com Pessoal'!$I$6:$AJ$6,0),500,1)),0)
+_xlfn.IFNA(SUM((BB$3&gt;='Gastos com Pessoal'!$E$7:$E$506)*(BB$3&lt;='Gastos com Pessoal'!$F$7:$F$506)*(IF('Gastos com Pessoal'!$S$7:$S$506&lt;=BB$3,1,0))*OFFSET('Gastos com Pessoal'!$H$6,1,MATCH(3&amp;$B51,'Gastos com Pessoal'!$I$532:$AJ$532&amp;'Gastos com Pessoal'!$I$6:$AJ$6,0),500,1)),0)
+_xlfn.IFNA(SUM((BB$3&gt;='Gastos com Pessoal'!$E$7:$E$506)*(BB$3&lt;='Gastos com Pessoal'!$F$7:$F$506)*(IF('Gastos com Pessoal'!$Y$7:$Y$506&lt;=BB$3,1,0))*OFFSET('Gastos com Pessoal'!$H$6,1,MATCH(4&amp;$B51,'Gastos com Pessoal'!$I$532:$AJ$532&amp;'Gastos com Pessoal'!$I$6:$AJ$6,0),500,1)),0)
+_xlfn.IFNA(SUM((BB$3&gt;='Gastos com Pessoal'!$E$7:$E$506)*(BB$3&lt;='Gastos com Pessoal'!$F$7:$F$506)*(IF('Gastos com Pessoal'!$AE$7:$AE$506&lt;=BB$3,1,0))*OFFSET('Gastos com Pessoal'!$H$6,1,MATCH(5&amp;$B51,'Gastos com Pessoal'!$I$532:$AJ$532&amp;'Gastos com Pessoal'!$I$6:$AJ$6,0),500,1)),0)
+_xlfn.IFNA(SUM((BB$3&gt;='Gastos com Pessoal'!$E$513:$E$522)*(BB$3&lt;='Gastos com Pessoal'!$F$513:$F$522)*(IF('Gastos com Pessoal'!$G$513:$G$522&lt;=BB$3,1,0))*OFFSET('Gastos com Pessoal'!$H$512,1,MATCH(1&amp;$B51,'Gastos com Pessoal'!$I$532:$AJ$532&amp;'Gastos com Pessoal'!$I$512:$AJ$512,0),10,1)),0)
+_xlfn.IFNA(SUM((BB$3&gt;='Gastos com Pessoal'!$E$513:$E$522)*(BB$3&lt;='Gastos com Pessoal'!$F$513:$F$522)*(IF('Gastos com Pessoal'!$M$513:$M$522&lt;=BB$3,1,0))*OFFSET('Gastos com Pessoal'!$H$512,1,MATCH(2&amp;$B51,'Gastos com Pessoal'!$I$532:$AJ$532&amp;'Gastos com Pessoal'!$I$512:$AJ$512,0),10,1)),0)
+_xlfn.IFNA(SUM((BB$3&gt;='Gastos com Pessoal'!$E$513:$E$522)*(BB$3&lt;='Gastos com Pessoal'!$F$513:$F$522)*(IF('Gastos com Pessoal'!$S$513:$S$522&lt;=BB$3,1,0))*OFFSET('Gastos com Pessoal'!$H$512,1,MATCH(3&amp;$B51,'Gastos com Pessoal'!$I$532:$AJ$532&amp;'Gastos com Pessoal'!$I$512:$AJ$512,0),10,1)),0)
+_xlfn.IFNA(SUM((BB$3&gt;='Gastos com Pessoal'!$E$513:$E$522)*(BB$3&lt;='Gastos com Pessoal'!$F$513:$F$522)*(IF('Gastos com Pessoal'!$Y$513:$Y$522&lt;=BB$3,1,0))*OFFSET('Gastos com Pessoal'!$H$512,1,MATCH(4&amp;$B51,'Gastos com Pessoal'!$I$532:$AJ$532&amp;'Gastos com Pessoal'!$I$512:$AJ$512,0),10,1)),0)
+_xlfn.IFNA(SUM((BB$3&gt;='Gastos com Pessoal'!$E$513:$E$522)*(BB$3&lt;='Gastos com Pessoal'!$F$513:$F$522)*(IF('Gastos com Pessoal'!$AE$513:$AE$522&lt;=BB$3,1,0))*OFFSET('Gastos com Pessoal'!$H$512,1,MATCH(5&amp;$B51,'Gastos com Pessoal'!$I$532:$AJ$532&amp;'Gastos com Pessoal'!$I$512:$AJ$512,0),10,1)),0)</f>
        <v>1012.7659999999997</v>
      </c>
      <c r="BC51" s="32">
        <f t="array" aca="1" ref="BC51" ca="1">_xlfn.IFNA(SUM((BC$3&gt;='Gastos com Pessoal'!$E$7:$E$506)*(BC$3&lt;='Gastos com Pessoal'!$F$7:$F$506)*OFFSET('Encargos e Benefícios'!$D$5,1,MATCH($B51,'Encargos e Benefícios'!$E$5:$AB$5,0),500,1)),0)
+_xlfn.IFNA(SUM((BC$3&gt;='Gastos com Pessoal'!$E$513:$E$522)*(BC$3&lt;='Gastos com Pessoal'!$F$513:$F$522)*OFFSET('Encargos e Benefícios'!$D$511,1,MATCH($B51,'Encargos e Benefícios'!$E$511:$AB$511,0),10,1)),0)
+_xlfn.IFNA(SUM((BC$3&gt;='Gastos com Pessoal'!$E$7:$E$506)*(BC$3&lt;='Gastos com Pessoal'!$F$7:$F$506)*(IF('Gastos com Pessoal'!$G$7:$G$506&lt;=BC$3,1,0))*OFFSET('Gastos com Pessoal'!$H$6,1,MATCH(1&amp;$B51,'Gastos com Pessoal'!$I$532:$AJ$532&amp;'Gastos com Pessoal'!$I$6:$AJ$6,0),500,1)),0)
+_xlfn.IFNA(SUM((BC$3&gt;='Gastos com Pessoal'!$E$7:$E$506)*(BC$3&lt;='Gastos com Pessoal'!$F$7:$F$506)*(IF('Gastos com Pessoal'!$M$7:$M$506&lt;=BC$3,1,0))*OFFSET('Gastos com Pessoal'!$H$6,1,MATCH(2&amp;$B51,'Gastos com Pessoal'!$I$532:$AJ$532&amp;'Gastos com Pessoal'!$I$6:$AJ$6,0),500,1)),0)
+_xlfn.IFNA(SUM((BC$3&gt;='Gastos com Pessoal'!$E$7:$E$506)*(BC$3&lt;='Gastos com Pessoal'!$F$7:$F$506)*(IF('Gastos com Pessoal'!$S$7:$S$506&lt;=BC$3,1,0))*OFFSET('Gastos com Pessoal'!$H$6,1,MATCH(3&amp;$B51,'Gastos com Pessoal'!$I$532:$AJ$532&amp;'Gastos com Pessoal'!$I$6:$AJ$6,0),500,1)),0)
+_xlfn.IFNA(SUM((BC$3&gt;='Gastos com Pessoal'!$E$7:$E$506)*(BC$3&lt;='Gastos com Pessoal'!$F$7:$F$506)*(IF('Gastos com Pessoal'!$Y$7:$Y$506&lt;=BC$3,1,0))*OFFSET('Gastos com Pessoal'!$H$6,1,MATCH(4&amp;$B51,'Gastos com Pessoal'!$I$532:$AJ$532&amp;'Gastos com Pessoal'!$I$6:$AJ$6,0),500,1)),0)
+_xlfn.IFNA(SUM((BC$3&gt;='Gastos com Pessoal'!$E$7:$E$506)*(BC$3&lt;='Gastos com Pessoal'!$F$7:$F$506)*(IF('Gastos com Pessoal'!$AE$7:$AE$506&lt;=BC$3,1,0))*OFFSET('Gastos com Pessoal'!$H$6,1,MATCH(5&amp;$B51,'Gastos com Pessoal'!$I$532:$AJ$532&amp;'Gastos com Pessoal'!$I$6:$AJ$6,0),500,1)),0)
+_xlfn.IFNA(SUM((BC$3&gt;='Gastos com Pessoal'!$E$513:$E$522)*(BC$3&lt;='Gastos com Pessoal'!$F$513:$F$522)*(IF('Gastos com Pessoal'!$G$513:$G$522&lt;=BC$3,1,0))*OFFSET('Gastos com Pessoal'!$H$512,1,MATCH(1&amp;$B51,'Gastos com Pessoal'!$I$532:$AJ$532&amp;'Gastos com Pessoal'!$I$512:$AJ$512,0),10,1)),0)
+_xlfn.IFNA(SUM((BC$3&gt;='Gastos com Pessoal'!$E$513:$E$522)*(BC$3&lt;='Gastos com Pessoal'!$F$513:$F$522)*(IF('Gastos com Pessoal'!$M$513:$M$522&lt;=BC$3,1,0))*OFFSET('Gastos com Pessoal'!$H$512,1,MATCH(2&amp;$B51,'Gastos com Pessoal'!$I$532:$AJ$532&amp;'Gastos com Pessoal'!$I$512:$AJ$512,0),10,1)),0)
+_xlfn.IFNA(SUM((BC$3&gt;='Gastos com Pessoal'!$E$513:$E$522)*(BC$3&lt;='Gastos com Pessoal'!$F$513:$F$522)*(IF('Gastos com Pessoal'!$S$513:$S$522&lt;=BC$3,1,0))*OFFSET('Gastos com Pessoal'!$H$512,1,MATCH(3&amp;$B51,'Gastos com Pessoal'!$I$532:$AJ$532&amp;'Gastos com Pessoal'!$I$512:$AJ$512,0),10,1)),0)
+_xlfn.IFNA(SUM((BC$3&gt;='Gastos com Pessoal'!$E$513:$E$522)*(BC$3&lt;='Gastos com Pessoal'!$F$513:$F$522)*(IF('Gastos com Pessoal'!$Y$513:$Y$522&lt;=BC$3,1,0))*OFFSET('Gastos com Pessoal'!$H$512,1,MATCH(4&amp;$B51,'Gastos com Pessoal'!$I$532:$AJ$532&amp;'Gastos com Pessoal'!$I$512:$AJ$512,0),10,1)),0)
+_xlfn.IFNA(SUM((BC$3&gt;='Gastos com Pessoal'!$E$513:$E$522)*(BC$3&lt;='Gastos com Pessoal'!$F$513:$F$522)*(IF('Gastos com Pessoal'!$AE$513:$AE$522&lt;=BC$3,1,0))*OFFSET('Gastos com Pessoal'!$H$512,1,MATCH(5&amp;$B51,'Gastos com Pessoal'!$I$532:$AJ$532&amp;'Gastos com Pessoal'!$I$512:$AJ$512,0),10,1)),0)</f>
        <v>1012.7659999999997</v>
      </c>
      <c r="BD51" s="32">
        <f t="array" aca="1" ref="BD51" ca="1">_xlfn.IFNA(SUM((BD$3&gt;='Gastos com Pessoal'!$E$7:$E$506)*(BD$3&lt;='Gastos com Pessoal'!$F$7:$F$506)*OFFSET('Encargos e Benefícios'!$D$5,1,MATCH($B51,'Encargos e Benefícios'!$E$5:$AB$5,0),500,1)),0)
+_xlfn.IFNA(SUM((BD$3&gt;='Gastos com Pessoal'!$E$513:$E$522)*(BD$3&lt;='Gastos com Pessoal'!$F$513:$F$522)*OFFSET('Encargos e Benefícios'!$D$511,1,MATCH($B51,'Encargos e Benefícios'!$E$511:$AB$511,0),10,1)),0)
+_xlfn.IFNA(SUM((BD$3&gt;='Gastos com Pessoal'!$E$7:$E$506)*(BD$3&lt;='Gastos com Pessoal'!$F$7:$F$506)*(IF('Gastos com Pessoal'!$G$7:$G$506&lt;=BD$3,1,0))*OFFSET('Gastos com Pessoal'!$H$6,1,MATCH(1&amp;$B51,'Gastos com Pessoal'!$I$532:$AJ$532&amp;'Gastos com Pessoal'!$I$6:$AJ$6,0),500,1)),0)
+_xlfn.IFNA(SUM((BD$3&gt;='Gastos com Pessoal'!$E$7:$E$506)*(BD$3&lt;='Gastos com Pessoal'!$F$7:$F$506)*(IF('Gastos com Pessoal'!$M$7:$M$506&lt;=BD$3,1,0))*OFFSET('Gastos com Pessoal'!$H$6,1,MATCH(2&amp;$B51,'Gastos com Pessoal'!$I$532:$AJ$532&amp;'Gastos com Pessoal'!$I$6:$AJ$6,0),500,1)),0)
+_xlfn.IFNA(SUM((BD$3&gt;='Gastos com Pessoal'!$E$7:$E$506)*(BD$3&lt;='Gastos com Pessoal'!$F$7:$F$506)*(IF('Gastos com Pessoal'!$S$7:$S$506&lt;=BD$3,1,0))*OFFSET('Gastos com Pessoal'!$H$6,1,MATCH(3&amp;$B51,'Gastos com Pessoal'!$I$532:$AJ$532&amp;'Gastos com Pessoal'!$I$6:$AJ$6,0),500,1)),0)
+_xlfn.IFNA(SUM((BD$3&gt;='Gastos com Pessoal'!$E$7:$E$506)*(BD$3&lt;='Gastos com Pessoal'!$F$7:$F$506)*(IF('Gastos com Pessoal'!$Y$7:$Y$506&lt;=BD$3,1,0))*OFFSET('Gastos com Pessoal'!$H$6,1,MATCH(4&amp;$B51,'Gastos com Pessoal'!$I$532:$AJ$532&amp;'Gastos com Pessoal'!$I$6:$AJ$6,0),500,1)),0)
+_xlfn.IFNA(SUM((BD$3&gt;='Gastos com Pessoal'!$E$7:$E$506)*(BD$3&lt;='Gastos com Pessoal'!$F$7:$F$506)*(IF('Gastos com Pessoal'!$AE$7:$AE$506&lt;=BD$3,1,0))*OFFSET('Gastos com Pessoal'!$H$6,1,MATCH(5&amp;$B51,'Gastos com Pessoal'!$I$532:$AJ$532&amp;'Gastos com Pessoal'!$I$6:$AJ$6,0),500,1)),0)
+_xlfn.IFNA(SUM((BD$3&gt;='Gastos com Pessoal'!$E$513:$E$522)*(BD$3&lt;='Gastos com Pessoal'!$F$513:$F$522)*(IF('Gastos com Pessoal'!$G$513:$G$522&lt;=BD$3,1,0))*OFFSET('Gastos com Pessoal'!$H$512,1,MATCH(1&amp;$B51,'Gastos com Pessoal'!$I$532:$AJ$532&amp;'Gastos com Pessoal'!$I$512:$AJ$512,0),10,1)),0)
+_xlfn.IFNA(SUM((BD$3&gt;='Gastos com Pessoal'!$E$513:$E$522)*(BD$3&lt;='Gastos com Pessoal'!$F$513:$F$522)*(IF('Gastos com Pessoal'!$M$513:$M$522&lt;=BD$3,1,0))*OFFSET('Gastos com Pessoal'!$H$512,1,MATCH(2&amp;$B51,'Gastos com Pessoal'!$I$532:$AJ$532&amp;'Gastos com Pessoal'!$I$512:$AJ$512,0),10,1)),0)
+_xlfn.IFNA(SUM((BD$3&gt;='Gastos com Pessoal'!$E$513:$E$522)*(BD$3&lt;='Gastos com Pessoal'!$F$513:$F$522)*(IF('Gastos com Pessoal'!$S$513:$S$522&lt;=BD$3,1,0))*OFFSET('Gastos com Pessoal'!$H$512,1,MATCH(3&amp;$B51,'Gastos com Pessoal'!$I$532:$AJ$532&amp;'Gastos com Pessoal'!$I$512:$AJ$512,0),10,1)),0)
+_xlfn.IFNA(SUM((BD$3&gt;='Gastos com Pessoal'!$E$513:$E$522)*(BD$3&lt;='Gastos com Pessoal'!$F$513:$F$522)*(IF('Gastos com Pessoal'!$Y$513:$Y$522&lt;=BD$3,1,0))*OFFSET('Gastos com Pessoal'!$H$512,1,MATCH(4&amp;$B51,'Gastos com Pessoal'!$I$532:$AJ$532&amp;'Gastos com Pessoal'!$I$512:$AJ$512,0),10,1)),0)
+_xlfn.IFNA(SUM((BD$3&gt;='Gastos com Pessoal'!$E$513:$E$522)*(BD$3&lt;='Gastos com Pessoal'!$F$513:$F$522)*(IF('Gastos com Pessoal'!$AE$513:$AE$522&lt;=BD$3,1,0))*OFFSET('Gastos com Pessoal'!$H$512,1,MATCH(5&amp;$B51,'Gastos com Pessoal'!$I$532:$AJ$532&amp;'Gastos com Pessoal'!$I$512:$AJ$512,0),10,1)),0)</f>
        <v>1012.7659999999997</v>
      </c>
      <c r="BE51" s="32">
        <f t="array" aca="1" ref="BE51" ca="1">_xlfn.IFNA(SUM((BE$3&gt;='Gastos com Pessoal'!$E$7:$E$506)*(BE$3&lt;='Gastos com Pessoal'!$F$7:$F$506)*OFFSET('Encargos e Benefícios'!$D$5,1,MATCH($B51,'Encargos e Benefícios'!$E$5:$AB$5,0),500,1)),0)
+_xlfn.IFNA(SUM((BE$3&gt;='Gastos com Pessoal'!$E$513:$E$522)*(BE$3&lt;='Gastos com Pessoal'!$F$513:$F$522)*OFFSET('Encargos e Benefícios'!$D$511,1,MATCH($B51,'Encargos e Benefícios'!$E$511:$AB$511,0),10,1)),0)
+_xlfn.IFNA(SUM((BE$3&gt;='Gastos com Pessoal'!$E$7:$E$506)*(BE$3&lt;='Gastos com Pessoal'!$F$7:$F$506)*(IF('Gastos com Pessoal'!$G$7:$G$506&lt;=BE$3,1,0))*OFFSET('Gastos com Pessoal'!$H$6,1,MATCH(1&amp;$B51,'Gastos com Pessoal'!$I$532:$AJ$532&amp;'Gastos com Pessoal'!$I$6:$AJ$6,0),500,1)),0)
+_xlfn.IFNA(SUM((BE$3&gt;='Gastos com Pessoal'!$E$7:$E$506)*(BE$3&lt;='Gastos com Pessoal'!$F$7:$F$506)*(IF('Gastos com Pessoal'!$M$7:$M$506&lt;=BE$3,1,0))*OFFSET('Gastos com Pessoal'!$H$6,1,MATCH(2&amp;$B51,'Gastos com Pessoal'!$I$532:$AJ$532&amp;'Gastos com Pessoal'!$I$6:$AJ$6,0),500,1)),0)
+_xlfn.IFNA(SUM((BE$3&gt;='Gastos com Pessoal'!$E$7:$E$506)*(BE$3&lt;='Gastos com Pessoal'!$F$7:$F$506)*(IF('Gastos com Pessoal'!$S$7:$S$506&lt;=BE$3,1,0))*OFFSET('Gastos com Pessoal'!$H$6,1,MATCH(3&amp;$B51,'Gastos com Pessoal'!$I$532:$AJ$532&amp;'Gastos com Pessoal'!$I$6:$AJ$6,0),500,1)),0)
+_xlfn.IFNA(SUM((BE$3&gt;='Gastos com Pessoal'!$E$7:$E$506)*(BE$3&lt;='Gastos com Pessoal'!$F$7:$F$506)*(IF('Gastos com Pessoal'!$Y$7:$Y$506&lt;=BE$3,1,0))*OFFSET('Gastos com Pessoal'!$H$6,1,MATCH(4&amp;$B51,'Gastos com Pessoal'!$I$532:$AJ$532&amp;'Gastos com Pessoal'!$I$6:$AJ$6,0),500,1)),0)
+_xlfn.IFNA(SUM((BE$3&gt;='Gastos com Pessoal'!$E$7:$E$506)*(BE$3&lt;='Gastos com Pessoal'!$F$7:$F$506)*(IF('Gastos com Pessoal'!$AE$7:$AE$506&lt;=BE$3,1,0))*OFFSET('Gastos com Pessoal'!$H$6,1,MATCH(5&amp;$B51,'Gastos com Pessoal'!$I$532:$AJ$532&amp;'Gastos com Pessoal'!$I$6:$AJ$6,0),500,1)),0)
+_xlfn.IFNA(SUM((BE$3&gt;='Gastos com Pessoal'!$E$513:$E$522)*(BE$3&lt;='Gastos com Pessoal'!$F$513:$F$522)*(IF('Gastos com Pessoal'!$G$513:$G$522&lt;=BE$3,1,0))*OFFSET('Gastos com Pessoal'!$H$512,1,MATCH(1&amp;$B51,'Gastos com Pessoal'!$I$532:$AJ$532&amp;'Gastos com Pessoal'!$I$512:$AJ$512,0),10,1)),0)
+_xlfn.IFNA(SUM((BE$3&gt;='Gastos com Pessoal'!$E$513:$E$522)*(BE$3&lt;='Gastos com Pessoal'!$F$513:$F$522)*(IF('Gastos com Pessoal'!$M$513:$M$522&lt;=BE$3,1,0))*OFFSET('Gastos com Pessoal'!$H$512,1,MATCH(2&amp;$B51,'Gastos com Pessoal'!$I$532:$AJ$532&amp;'Gastos com Pessoal'!$I$512:$AJ$512,0),10,1)),0)
+_xlfn.IFNA(SUM((BE$3&gt;='Gastos com Pessoal'!$E$513:$E$522)*(BE$3&lt;='Gastos com Pessoal'!$F$513:$F$522)*(IF('Gastos com Pessoal'!$S$513:$S$522&lt;=BE$3,1,0))*OFFSET('Gastos com Pessoal'!$H$512,1,MATCH(3&amp;$B51,'Gastos com Pessoal'!$I$532:$AJ$532&amp;'Gastos com Pessoal'!$I$512:$AJ$512,0),10,1)),0)
+_xlfn.IFNA(SUM((BE$3&gt;='Gastos com Pessoal'!$E$513:$E$522)*(BE$3&lt;='Gastos com Pessoal'!$F$513:$F$522)*(IF('Gastos com Pessoal'!$Y$513:$Y$522&lt;=BE$3,1,0))*OFFSET('Gastos com Pessoal'!$H$512,1,MATCH(4&amp;$B51,'Gastos com Pessoal'!$I$532:$AJ$532&amp;'Gastos com Pessoal'!$I$512:$AJ$512,0),10,1)),0)
+_xlfn.IFNA(SUM((BE$3&gt;='Gastos com Pessoal'!$E$513:$E$522)*(BE$3&lt;='Gastos com Pessoal'!$F$513:$F$522)*(IF('Gastos com Pessoal'!$AE$513:$AE$522&lt;=BE$3,1,0))*OFFSET('Gastos com Pessoal'!$H$512,1,MATCH(5&amp;$B51,'Gastos com Pessoal'!$I$532:$AJ$532&amp;'Gastos com Pessoal'!$I$512:$AJ$512,0),10,1)),0)</f>
        <v>1012.7659999999997</v>
      </c>
      <c r="BF51" s="32">
        <f t="array" aca="1" ref="BF51" ca="1">_xlfn.IFNA(SUM((BF$3&gt;='Gastos com Pessoal'!$E$7:$E$506)*(BF$3&lt;='Gastos com Pessoal'!$F$7:$F$506)*OFFSET('Encargos e Benefícios'!$D$5,1,MATCH($B51,'Encargos e Benefícios'!$E$5:$AB$5,0),500,1)),0)
+_xlfn.IFNA(SUM((BF$3&gt;='Gastos com Pessoal'!$E$513:$E$522)*(BF$3&lt;='Gastos com Pessoal'!$F$513:$F$522)*OFFSET('Encargos e Benefícios'!$D$511,1,MATCH($B51,'Encargos e Benefícios'!$E$511:$AB$511,0),10,1)),0)
+_xlfn.IFNA(SUM((BF$3&gt;='Gastos com Pessoal'!$E$7:$E$506)*(BF$3&lt;='Gastos com Pessoal'!$F$7:$F$506)*(IF('Gastos com Pessoal'!$G$7:$G$506&lt;=BF$3,1,0))*OFFSET('Gastos com Pessoal'!$H$6,1,MATCH(1&amp;$B51,'Gastos com Pessoal'!$I$532:$AJ$532&amp;'Gastos com Pessoal'!$I$6:$AJ$6,0),500,1)),0)
+_xlfn.IFNA(SUM((BF$3&gt;='Gastos com Pessoal'!$E$7:$E$506)*(BF$3&lt;='Gastos com Pessoal'!$F$7:$F$506)*(IF('Gastos com Pessoal'!$M$7:$M$506&lt;=BF$3,1,0))*OFFSET('Gastos com Pessoal'!$H$6,1,MATCH(2&amp;$B51,'Gastos com Pessoal'!$I$532:$AJ$532&amp;'Gastos com Pessoal'!$I$6:$AJ$6,0),500,1)),0)
+_xlfn.IFNA(SUM((BF$3&gt;='Gastos com Pessoal'!$E$7:$E$506)*(BF$3&lt;='Gastos com Pessoal'!$F$7:$F$506)*(IF('Gastos com Pessoal'!$S$7:$S$506&lt;=BF$3,1,0))*OFFSET('Gastos com Pessoal'!$H$6,1,MATCH(3&amp;$B51,'Gastos com Pessoal'!$I$532:$AJ$532&amp;'Gastos com Pessoal'!$I$6:$AJ$6,0),500,1)),0)
+_xlfn.IFNA(SUM((BF$3&gt;='Gastos com Pessoal'!$E$7:$E$506)*(BF$3&lt;='Gastos com Pessoal'!$F$7:$F$506)*(IF('Gastos com Pessoal'!$Y$7:$Y$506&lt;=BF$3,1,0))*OFFSET('Gastos com Pessoal'!$H$6,1,MATCH(4&amp;$B51,'Gastos com Pessoal'!$I$532:$AJ$532&amp;'Gastos com Pessoal'!$I$6:$AJ$6,0),500,1)),0)
+_xlfn.IFNA(SUM((BF$3&gt;='Gastos com Pessoal'!$E$7:$E$506)*(BF$3&lt;='Gastos com Pessoal'!$F$7:$F$506)*(IF('Gastos com Pessoal'!$AE$7:$AE$506&lt;=BF$3,1,0))*OFFSET('Gastos com Pessoal'!$H$6,1,MATCH(5&amp;$B51,'Gastos com Pessoal'!$I$532:$AJ$532&amp;'Gastos com Pessoal'!$I$6:$AJ$6,0),500,1)),0)
+_xlfn.IFNA(SUM((BF$3&gt;='Gastos com Pessoal'!$E$513:$E$522)*(BF$3&lt;='Gastos com Pessoal'!$F$513:$F$522)*(IF('Gastos com Pessoal'!$G$513:$G$522&lt;=BF$3,1,0))*OFFSET('Gastos com Pessoal'!$H$512,1,MATCH(1&amp;$B51,'Gastos com Pessoal'!$I$532:$AJ$532&amp;'Gastos com Pessoal'!$I$512:$AJ$512,0),10,1)),0)
+_xlfn.IFNA(SUM((BF$3&gt;='Gastos com Pessoal'!$E$513:$E$522)*(BF$3&lt;='Gastos com Pessoal'!$F$513:$F$522)*(IF('Gastos com Pessoal'!$M$513:$M$522&lt;=BF$3,1,0))*OFFSET('Gastos com Pessoal'!$H$512,1,MATCH(2&amp;$B51,'Gastos com Pessoal'!$I$532:$AJ$532&amp;'Gastos com Pessoal'!$I$512:$AJ$512,0),10,1)),0)
+_xlfn.IFNA(SUM((BF$3&gt;='Gastos com Pessoal'!$E$513:$E$522)*(BF$3&lt;='Gastos com Pessoal'!$F$513:$F$522)*(IF('Gastos com Pessoal'!$S$513:$S$522&lt;=BF$3,1,0))*OFFSET('Gastos com Pessoal'!$H$512,1,MATCH(3&amp;$B51,'Gastos com Pessoal'!$I$532:$AJ$532&amp;'Gastos com Pessoal'!$I$512:$AJ$512,0),10,1)),0)
+_xlfn.IFNA(SUM((BF$3&gt;='Gastos com Pessoal'!$E$513:$E$522)*(BF$3&lt;='Gastos com Pessoal'!$F$513:$F$522)*(IF('Gastos com Pessoal'!$Y$513:$Y$522&lt;=BF$3,1,0))*OFFSET('Gastos com Pessoal'!$H$512,1,MATCH(4&amp;$B51,'Gastos com Pessoal'!$I$532:$AJ$532&amp;'Gastos com Pessoal'!$I$512:$AJ$512,0),10,1)),0)
+_xlfn.IFNA(SUM((BF$3&gt;='Gastos com Pessoal'!$E$513:$E$522)*(BF$3&lt;='Gastos com Pessoal'!$F$513:$F$522)*(IF('Gastos com Pessoal'!$AE$513:$AE$522&lt;=BF$3,1,0))*OFFSET('Gastos com Pessoal'!$H$512,1,MATCH(5&amp;$B51,'Gastos com Pessoal'!$I$532:$AJ$532&amp;'Gastos com Pessoal'!$I$512:$AJ$512,0),10,1)),0)</f>
        <v>1012.7659999999997</v>
      </c>
      <c r="BG51" s="32">
        <f t="array" aca="1" ref="BG51" ca="1">_xlfn.IFNA(SUM((BG$3&gt;='Gastos com Pessoal'!$E$7:$E$506)*(BG$3&lt;='Gastos com Pessoal'!$F$7:$F$506)*OFFSET('Encargos e Benefícios'!$D$5,1,MATCH($B51,'Encargos e Benefícios'!$E$5:$AB$5,0),500,1)),0)
+_xlfn.IFNA(SUM((BG$3&gt;='Gastos com Pessoal'!$E$513:$E$522)*(BG$3&lt;='Gastos com Pessoal'!$F$513:$F$522)*OFFSET('Encargos e Benefícios'!$D$511,1,MATCH($B51,'Encargos e Benefícios'!$E$511:$AB$511,0),10,1)),0)
+_xlfn.IFNA(SUM((BG$3&gt;='Gastos com Pessoal'!$E$7:$E$506)*(BG$3&lt;='Gastos com Pessoal'!$F$7:$F$506)*(IF('Gastos com Pessoal'!$G$7:$G$506&lt;=BG$3,1,0))*OFFSET('Gastos com Pessoal'!$H$6,1,MATCH(1&amp;$B51,'Gastos com Pessoal'!$I$532:$AJ$532&amp;'Gastos com Pessoal'!$I$6:$AJ$6,0),500,1)),0)
+_xlfn.IFNA(SUM((BG$3&gt;='Gastos com Pessoal'!$E$7:$E$506)*(BG$3&lt;='Gastos com Pessoal'!$F$7:$F$506)*(IF('Gastos com Pessoal'!$M$7:$M$506&lt;=BG$3,1,0))*OFFSET('Gastos com Pessoal'!$H$6,1,MATCH(2&amp;$B51,'Gastos com Pessoal'!$I$532:$AJ$532&amp;'Gastos com Pessoal'!$I$6:$AJ$6,0),500,1)),0)
+_xlfn.IFNA(SUM((BG$3&gt;='Gastos com Pessoal'!$E$7:$E$506)*(BG$3&lt;='Gastos com Pessoal'!$F$7:$F$506)*(IF('Gastos com Pessoal'!$S$7:$S$506&lt;=BG$3,1,0))*OFFSET('Gastos com Pessoal'!$H$6,1,MATCH(3&amp;$B51,'Gastos com Pessoal'!$I$532:$AJ$532&amp;'Gastos com Pessoal'!$I$6:$AJ$6,0),500,1)),0)
+_xlfn.IFNA(SUM((BG$3&gt;='Gastos com Pessoal'!$E$7:$E$506)*(BG$3&lt;='Gastos com Pessoal'!$F$7:$F$506)*(IF('Gastos com Pessoal'!$Y$7:$Y$506&lt;=BG$3,1,0))*OFFSET('Gastos com Pessoal'!$H$6,1,MATCH(4&amp;$B51,'Gastos com Pessoal'!$I$532:$AJ$532&amp;'Gastos com Pessoal'!$I$6:$AJ$6,0),500,1)),0)
+_xlfn.IFNA(SUM((BG$3&gt;='Gastos com Pessoal'!$E$7:$E$506)*(BG$3&lt;='Gastos com Pessoal'!$F$7:$F$506)*(IF('Gastos com Pessoal'!$AE$7:$AE$506&lt;=BG$3,1,0))*OFFSET('Gastos com Pessoal'!$H$6,1,MATCH(5&amp;$B51,'Gastos com Pessoal'!$I$532:$AJ$532&amp;'Gastos com Pessoal'!$I$6:$AJ$6,0),500,1)),0)
+_xlfn.IFNA(SUM((BG$3&gt;='Gastos com Pessoal'!$E$513:$E$522)*(BG$3&lt;='Gastos com Pessoal'!$F$513:$F$522)*(IF('Gastos com Pessoal'!$G$513:$G$522&lt;=BG$3,1,0))*OFFSET('Gastos com Pessoal'!$H$512,1,MATCH(1&amp;$B51,'Gastos com Pessoal'!$I$532:$AJ$532&amp;'Gastos com Pessoal'!$I$512:$AJ$512,0),10,1)),0)
+_xlfn.IFNA(SUM((BG$3&gt;='Gastos com Pessoal'!$E$513:$E$522)*(BG$3&lt;='Gastos com Pessoal'!$F$513:$F$522)*(IF('Gastos com Pessoal'!$M$513:$M$522&lt;=BG$3,1,0))*OFFSET('Gastos com Pessoal'!$H$512,1,MATCH(2&amp;$B51,'Gastos com Pessoal'!$I$532:$AJ$532&amp;'Gastos com Pessoal'!$I$512:$AJ$512,0),10,1)),0)
+_xlfn.IFNA(SUM((BG$3&gt;='Gastos com Pessoal'!$E$513:$E$522)*(BG$3&lt;='Gastos com Pessoal'!$F$513:$F$522)*(IF('Gastos com Pessoal'!$S$513:$S$522&lt;=BG$3,1,0))*OFFSET('Gastos com Pessoal'!$H$512,1,MATCH(3&amp;$B51,'Gastos com Pessoal'!$I$532:$AJ$532&amp;'Gastos com Pessoal'!$I$512:$AJ$512,0),10,1)),0)
+_xlfn.IFNA(SUM((BG$3&gt;='Gastos com Pessoal'!$E$513:$E$522)*(BG$3&lt;='Gastos com Pessoal'!$F$513:$F$522)*(IF('Gastos com Pessoal'!$Y$513:$Y$522&lt;=BG$3,1,0))*OFFSET('Gastos com Pessoal'!$H$512,1,MATCH(4&amp;$B51,'Gastos com Pessoal'!$I$532:$AJ$532&amp;'Gastos com Pessoal'!$I$512:$AJ$512,0),10,1)),0)
+_xlfn.IFNA(SUM((BG$3&gt;='Gastos com Pessoal'!$E$513:$E$522)*(BG$3&lt;='Gastos com Pessoal'!$F$513:$F$522)*(IF('Gastos com Pessoal'!$AE$513:$AE$522&lt;=BG$3,1,0))*OFFSET('Gastos com Pessoal'!$H$512,1,MATCH(5&amp;$B51,'Gastos com Pessoal'!$I$532:$AJ$532&amp;'Gastos com Pessoal'!$I$512:$AJ$512,0),10,1)),0)</f>
        <v>1012.7659999999997</v>
      </c>
      <c r="BH51" s="32">
        <f t="array" aca="1" ref="BH51" ca="1">_xlfn.IFNA(SUM((BH$3&gt;='Gastos com Pessoal'!$E$7:$E$506)*(BH$3&lt;='Gastos com Pessoal'!$F$7:$F$506)*OFFSET('Encargos e Benefícios'!$D$5,1,MATCH($B51,'Encargos e Benefícios'!$E$5:$AB$5,0),500,1)),0)
+_xlfn.IFNA(SUM((BH$3&gt;='Gastos com Pessoal'!$E$513:$E$522)*(BH$3&lt;='Gastos com Pessoal'!$F$513:$F$522)*OFFSET('Encargos e Benefícios'!$D$511,1,MATCH($B51,'Encargos e Benefícios'!$E$511:$AB$511,0),10,1)),0)
+_xlfn.IFNA(SUM((BH$3&gt;='Gastos com Pessoal'!$E$7:$E$506)*(BH$3&lt;='Gastos com Pessoal'!$F$7:$F$506)*(IF('Gastos com Pessoal'!$G$7:$G$506&lt;=BH$3,1,0))*OFFSET('Gastos com Pessoal'!$H$6,1,MATCH(1&amp;$B51,'Gastos com Pessoal'!$I$532:$AJ$532&amp;'Gastos com Pessoal'!$I$6:$AJ$6,0),500,1)),0)
+_xlfn.IFNA(SUM((BH$3&gt;='Gastos com Pessoal'!$E$7:$E$506)*(BH$3&lt;='Gastos com Pessoal'!$F$7:$F$506)*(IF('Gastos com Pessoal'!$M$7:$M$506&lt;=BH$3,1,0))*OFFSET('Gastos com Pessoal'!$H$6,1,MATCH(2&amp;$B51,'Gastos com Pessoal'!$I$532:$AJ$532&amp;'Gastos com Pessoal'!$I$6:$AJ$6,0),500,1)),0)
+_xlfn.IFNA(SUM((BH$3&gt;='Gastos com Pessoal'!$E$7:$E$506)*(BH$3&lt;='Gastos com Pessoal'!$F$7:$F$506)*(IF('Gastos com Pessoal'!$S$7:$S$506&lt;=BH$3,1,0))*OFFSET('Gastos com Pessoal'!$H$6,1,MATCH(3&amp;$B51,'Gastos com Pessoal'!$I$532:$AJ$532&amp;'Gastos com Pessoal'!$I$6:$AJ$6,0),500,1)),0)
+_xlfn.IFNA(SUM((BH$3&gt;='Gastos com Pessoal'!$E$7:$E$506)*(BH$3&lt;='Gastos com Pessoal'!$F$7:$F$506)*(IF('Gastos com Pessoal'!$Y$7:$Y$506&lt;=BH$3,1,0))*OFFSET('Gastos com Pessoal'!$H$6,1,MATCH(4&amp;$B51,'Gastos com Pessoal'!$I$532:$AJ$532&amp;'Gastos com Pessoal'!$I$6:$AJ$6,0),500,1)),0)
+_xlfn.IFNA(SUM((BH$3&gt;='Gastos com Pessoal'!$E$7:$E$506)*(BH$3&lt;='Gastos com Pessoal'!$F$7:$F$506)*(IF('Gastos com Pessoal'!$AE$7:$AE$506&lt;=BH$3,1,0))*OFFSET('Gastos com Pessoal'!$H$6,1,MATCH(5&amp;$B51,'Gastos com Pessoal'!$I$532:$AJ$532&amp;'Gastos com Pessoal'!$I$6:$AJ$6,0),500,1)),0)
+_xlfn.IFNA(SUM((BH$3&gt;='Gastos com Pessoal'!$E$513:$E$522)*(BH$3&lt;='Gastos com Pessoal'!$F$513:$F$522)*(IF('Gastos com Pessoal'!$G$513:$G$522&lt;=BH$3,1,0))*OFFSET('Gastos com Pessoal'!$H$512,1,MATCH(1&amp;$B51,'Gastos com Pessoal'!$I$532:$AJ$532&amp;'Gastos com Pessoal'!$I$512:$AJ$512,0),10,1)),0)
+_xlfn.IFNA(SUM((BH$3&gt;='Gastos com Pessoal'!$E$513:$E$522)*(BH$3&lt;='Gastos com Pessoal'!$F$513:$F$522)*(IF('Gastos com Pessoal'!$M$513:$M$522&lt;=BH$3,1,0))*OFFSET('Gastos com Pessoal'!$H$512,1,MATCH(2&amp;$B51,'Gastos com Pessoal'!$I$532:$AJ$532&amp;'Gastos com Pessoal'!$I$512:$AJ$512,0),10,1)),0)
+_xlfn.IFNA(SUM((BH$3&gt;='Gastos com Pessoal'!$E$513:$E$522)*(BH$3&lt;='Gastos com Pessoal'!$F$513:$F$522)*(IF('Gastos com Pessoal'!$S$513:$S$522&lt;=BH$3,1,0))*OFFSET('Gastos com Pessoal'!$H$512,1,MATCH(3&amp;$B51,'Gastos com Pessoal'!$I$532:$AJ$532&amp;'Gastos com Pessoal'!$I$512:$AJ$512,0),10,1)),0)
+_xlfn.IFNA(SUM((BH$3&gt;='Gastos com Pessoal'!$E$513:$E$522)*(BH$3&lt;='Gastos com Pessoal'!$F$513:$F$522)*(IF('Gastos com Pessoal'!$Y$513:$Y$522&lt;=BH$3,1,0))*OFFSET('Gastos com Pessoal'!$H$512,1,MATCH(4&amp;$B51,'Gastos com Pessoal'!$I$532:$AJ$532&amp;'Gastos com Pessoal'!$I$512:$AJ$512,0),10,1)),0)
+_xlfn.IFNA(SUM((BH$3&gt;='Gastos com Pessoal'!$E$513:$E$522)*(BH$3&lt;='Gastos com Pessoal'!$F$513:$F$522)*(IF('Gastos com Pessoal'!$AE$513:$AE$522&lt;=BH$3,1,0))*OFFSET('Gastos com Pessoal'!$H$512,1,MATCH(5&amp;$B51,'Gastos com Pessoal'!$I$532:$AJ$532&amp;'Gastos com Pessoal'!$I$512:$AJ$512,0),10,1)),0)</f>
        <v>1012.7659999999997</v>
      </c>
      <c r="BI51" s="32">
        <f t="array" aca="1" ref="BI51" ca="1">_xlfn.IFNA(SUM((BI$3&gt;='Gastos com Pessoal'!$E$7:$E$506)*(BI$3&lt;='Gastos com Pessoal'!$F$7:$F$506)*OFFSET('Encargos e Benefícios'!$D$5,1,MATCH($B51,'Encargos e Benefícios'!$E$5:$AB$5,0),500,1)),0)
+_xlfn.IFNA(SUM((BI$3&gt;='Gastos com Pessoal'!$E$513:$E$522)*(BI$3&lt;='Gastos com Pessoal'!$F$513:$F$522)*OFFSET('Encargos e Benefícios'!$D$511,1,MATCH($B51,'Encargos e Benefícios'!$E$511:$AB$511,0),10,1)),0)
+_xlfn.IFNA(SUM((BI$3&gt;='Gastos com Pessoal'!$E$7:$E$506)*(BI$3&lt;='Gastos com Pessoal'!$F$7:$F$506)*(IF('Gastos com Pessoal'!$G$7:$G$506&lt;=BI$3,1,0))*OFFSET('Gastos com Pessoal'!$H$6,1,MATCH(1&amp;$B51,'Gastos com Pessoal'!$I$532:$AJ$532&amp;'Gastos com Pessoal'!$I$6:$AJ$6,0),500,1)),0)
+_xlfn.IFNA(SUM((BI$3&gt;='Gastos com Pessoal'!$E$7:$E$506)*(BI$3&lt;='Gastos com Pessoal'!$F$7:$F$506)*(IF('Gastos com Pessoal'!$M$7:$M$506&lt;=BI$3,1,0))*OFFSET('Gastos com Pessoal'!$H$6,1,MATCH(2&amp;$B51,'Gastos com Pessoal'!$I$532:$AJ$532&amp;'Gastos com Pessoal'!$I$6:$AJ$6,0),500,1)),0)
+_xlfn.IFNA(SUM((BI$3&gt;='Gastos com Pessoal'!$E$7:$E$506)*(BI$3&lt;='Gastos com Pessoal'!$F$7:$F$506)*(IF('Gastos com Pessoal'!$S$7:$S$506&lt;=BI$3,1,0))*OFFSET('Gastos com Pessoal'!$H$6,1,MATCH(3&amp;$B51,'Gastos com Pessoal'!$I$532:$AJ$532&amp;'Gastos com Pessoal'!$I$6:$AJ$6,0),500,1)),0)
+_xlfn.IFNA(SUM((BI$3&gt;='Gastos com Pessoal'!$E$7:$E$506)*(BI$3&lt;='Gastos com Pessoal'!$F$7:$F$506)*(IF('Gastos com Pessoal'!$Y$7:$Y$506&lt;=BI$3,1,0))*OFFSET('Gastos com Pessoal'!$H$6,1,MATCH(4&amp;$B51,'Gastos com Pessoal'!$I$532:$AJ$532&amp;'Gastos com Pessoal'!$I$6:$AJ$6,0),500,1)),0)
+_xlfn.IFNA(SUM((BI$3&gt;='Gastos com Pessoal'!$E$7:$E$506)*(BI$3&lt;='Gastos com Pessoal'!$F$7:$F$506)*(IF('Gastos com Pessoal'!$AE$7:$AE$506&lt;=BI$3,1,0))*OFFSET('Gastos com Pessoal'!$H$6,1,MATCH(5&amp;$B51,'Gastos com Pessoal'!$I$532:$AJ$532&amp;'Gastos com Pessoal'!$I$6:$AJ$6,0),500,1)),0)
+_xlfn.IFNA(SUM((BI$3&gt;='Gastos com Pessoal'!$E$513:$E$522)*(BI$3&lt;='Gastos com Pessoal'!$F$513:$F$522)*(IF('Gastos com Pessoal'!$G$513:$G$522&lt;=BI$3,1,0))*OFFSET('Gastos com Pessoal'!$H$512,1,MATCH(1&amp;$B51,'Gastos com Pessoal'!$I$532:$AJ$532&amp;'Gastos com Pessoal'!$I$512:$AJ$512,0),10,1)),0)
+_xlfn.IFNA(SUM((BI$3&gt;='Gastos com Pessoal'!$E$513:$E$522)*(BI$3&lt;='Gastos com Pessoal'!$F$513:$F$522)*(IF('Gastos com Pessoal'!$M$513:$M$522&lt;=BI$3,1,0))*OFFSET('Gastos com Pessoal'!$H$512,1,MATCH(2&amp;$B51,'Gastos com Pessoal'!$I$532:$AJ$532&amp;'Gastos com Pessoal'!$I$512:$AJ$512,0),10,1)),0)
+_xlfn.IFNA(SUM((BI$3&gt;='Gastos com Pessoal'!$E$513:$E$522)*(BI$3&lt;='Gastos com Pessoal'!$F$513:$F$522)*(IF('Gastos com Pessoal'!$S$513:$S$522&lt;=BI$3,1,0))*OFFSET('Gastos com Pessoal'!$H$512,1,MATCH(3&amp;$B51,'Gastos com Pessoal'!$I$532:$AJ$532&amp;'Gastos com Pessoal'!$I$512:$AJ$512,0),10,1)),0)
+_xlfn.IFNA(SUM((BI$3&gt;='Gastos com Pessoal'!$E$513:$E$522)*(BI$3&lt;='Gastos com Pessoal'!$F$513:$F$522)*(IF('Gastos com Pessoal'!$Y$513:$Y$522&lt;=BI$3,1,0))*OFFSET('Gastos com Pessoal'!$H$512,1,MATCH(4&amp;$B51,'Gastos com Pessoal'!$I$532:$AJ$532&amp;'Gastos com Pessoal'!$I$512:$AJ$512,0),10,1)),0)
+_xlfn.IFNA(SUM((BI$3&gt;='Gastos com Pessoal'!$E$513:$E$522)*(BI$3&lt;='Gastos com Pessoal'!$F$513:$F$522)*(IF('Gastos com Pessoal'!$AE$513:$AE$522&lt;=BI$3,1,0))*OFFSET('Gastos com Pessoal'!$H$512,1,MATCH(5&amp;$B51,'Gastos com Pessoal'!$I$532:$AJ$532&amp;'Gastos com Pessoal'!$I$512:$AJ$512,0),10,1)),0)</f>
        <v>1012.7659999999997</v>
      </c>
      <c r="BJ51" s="32">
        <f t="array" aca="1" ref="BJ51" ca="1">_xlfn.IFNA(SUM((BJ$3&gt;='Gastos com Pessoal'!$E$7:$E$506)*(BJ$3&lt;='Gastos com Pessoal'!$F$7:$F$506)*OFFSET('Encargos e Benefícios'!$D$5,1,MATCH($B51,'Encargos e Benefícios'!$E$5:$AB$5,0),500,1)),0)
+_xlfn.IFNA(SUM((BJ$3&gt;='Gastos com Pessoal'!$E$513:$E$522)*(BJ$3&lt;='Gastos com Pessoal'!$F$513:$F$522)*OFFSET('Encargos e Benefícios'!$D$511,1,MATCH($B51,'Encargos e Benefícios'!$E$511:$AB$511,0),10,1)),0)
+_xlfn.IFNA(SUM((BJ$3&gt;='Gastos com Pessoal'!$E$7:$E$506)*(BJ$3&lt;='Gastos com Pessoal'!$F$7:$F$506)*(IF('Gastos com Pessoal'!$G$7:$G$506&lt;=BJ$3,1,0))*OFFSET('Gastos com Pessoal'!$H$6,1,MATCH(1&amp;$B51,'Gastos com Pessoal'!$I$532:$AJ$532&amp;'Gastos com Pessoal'!$I$6:$AJ$6,0),500,1)),0)
+_xlfn.IFNA(SUM((BJ$3&gt;='Gastos com Pessoal'!$E$7:$E$506)*(BJ$3&lt;='Gastos com Pessoal'!$F$7:$F$506)*(IF('Gastos com Pessoal'!$M$7:$M$506&lt;=BJ$3,1,0))*OFFSET('Gastos com Pessoal'!$H$6,1,MATCH(2&amp;$B51,'Gastos com Pessoal'!$I$532:$AJ$532&amp;'Gastos com Pessoal'!$I$6:$AJ$6,0),500,1)),0)
+_xlfn.IFNA(SUM((BJ$3&gt;='Gastos com Pessoal'!$E$7:$E$506)*(BJ$3&lt;='Gastos com Pessoal'!$F$7:$F$506)*(IF('Gastos com Pessoal'!$S$7:$S$506&lt;=BJ$3,1,0))*OFFSET('Gastos com Pessoal'!$H$6,1,MATCH(3&amp;$B51,'Gastos com Pessoal'!$I$532:$AJ$532&amp;'Gastos com Pessoal'!$I$6:$AJ$6,0),500,1)),0)
+_xlfn.IFNA(SUM((BJ$3&gt;='Gastos com Pessoal'!$E$7:$E$506)*(BJ$3&lt;='Gastos com Pessoal'!$F$7:$F$506)*(IF('Gastos com Pessoal'!$Y$7:$Y$506&lt;=BJ$3,1,0))*OFFSET('Gastos com Pessoal'!$H$6,1,MATCH(4&amp;$B51,'Gastos com Pessoal'!$I$532:$AJ$532&amp;'Gastos com Pessoal'!$I$6:$AJ$6,0),500,1)),0)
+_xlfn.IFNA(SUM((BJ$3&gt;='Gastos com Pessoal'!$E$7:$E$506)*(BJ$3&lt;='Gastos com Pessoal'!$F$7:$F$506)*(IF('Gastos com Pessoal'!$AE$7:$AE$506&lt;=BJ$3,1,0))*OFFSET('Gastos com Pessoal'!$H$6,1,MATCH(5&amp;$B51,'Gastos com Pessoal'!$I$532:$AJ$532&amp;'Gastos com Pessoal'!$I$6:$AJ$6,0),500,1)),0)
+_xlfn.IFNA(SUM((BJ$3&gt;='Gastos com Pessoal'!$E$513:$E$522)*(BJ$3&lt;='Gastos com Pessoal'!$F$513:$F$522)*(IF('Gastos com Pessoal'!$G$513:$G$522&lt;=BJ$3,1,0))*OFFSET('Gastos com Pessoal'!$H$512,1,MATCH(1&amp;$B51,'Gastos com Pessoal'!$I$532:$AJ$532&amp;'Gastos com Pessoal'!$I$512:$AJ$512,0),10,1)),0)
+_xlfn.IFNA(SUM((BJ$3&gt;='Gastos com Pessoal'!$E$513:$E$522)*(BJ$3&lt;='Gastos com Pessoal'!$F$513:$F$522)*(IF('Gastos com Pessoal'!$M$513:$M$522&lt;=BJ$3,1,0))*OFFSET('Gastos com Pessoal'!$H$512,1,MATCH(2&amp;$B51,'Gastos com Pessoal'!$I$532:$AJ$532&amp;'Gastos com Pessoal'!$I$512:$AJ$512,0),10,1)),0)
+_xlfn.IFNA(SUM((BJ$3&gt;='Gastos com Pessoal'!$E$513:$E$522)*(BJ$3&lt;='Gastos com Pessoal'!$F$513:$F$522)*(IF('Gastos com Pessoal'!$S$513:$S$522&lt;=BJ$3,1,0))*OFFSET('Gastos com Pessoal'!$H$512,1,MATCH(3&amp;$B51,'Gastos com Pessoal'!$I$532:$AJ$532&amp;'Gastos com Pessoal'!$I$512:$AJ$512,0),10,1)),0)
+_xlfn.IFNA(SUM((BJ$3&gt;='Gastos com Pessoal'!$E$513:$E$522)*(BJ$3&lt;='Gastos com Pessoal'!$F$513:$F$522)*(IF('Gastos com Pessoal'!$Y$513:$Y$522&lt;=BJ$3,1,0))*OFFSET('Gastos com Pessoal'!$H$512,1,MATCH(4&amp;$B51,'Gastos com Pessoal'!$I$532:$AJ$532&amp;'Gastos com Pessoal'!$I$512:$AJ$512,0),10,1)),0)
+_xlfn.IFNA(SUM((BJ$3&gt;='Gastos com Pessoal'!$E$513:$E$522)*(BJ$3&lt;='Gastos com Pessoal'!$F$513:$F$522)*(IF('Gastos com Pessoal'!$AE$513:$AE$522&lt;=BJ$3,1,0))*OFFSET('Gastos com Pessoal'!$H$512,1,MATCH(5&amp;$B51,'Gastos com Pessoal'!$I$532:$AJ$532&amp;'Gastos com Pessoal'!$I$512:$AJ$512,0),10,1)),0)</f>
        <v>1087.9399999999998</v>
      </c>
      <c r="BK51" s="72">
        <f t="shared" ca="1" si="20"/>
        <v>51756.470000000045</v>
      </c>
      <c r="BL51" s="77">
        <f t="shared" ca="1" si="21"/>
        <v>7.4748090118969158E-4</v>
      </c>
    </row>
    <row r="52" spans="1:64" s="50" customFormat="1" ht="23.25" customHeight="1" x14ac:dyDescent="0.2">
      <c r="A52" s="18" t="s">
        <v>169</v>
      </c>
      <c r="B52" s="12" t="s">
        <v>170</v>
      </c>
      <c r="C52" s="32">
        <f t="array" aca="1" ref="C52" ca="1">_xlfn.IFNA(SUM((C$3&gt;='Gastos com Pessoal'!$E$7:$E$506)*(C$3&lt;='Gastos com Pessoal'!$F$7:$F$506)*OFFSET('Encargos e Benefícios'!$D$5,1,MATCH($B52,'Encargos e Benefícios'!$E$5:$AB$5,0),500,1)),0)
+_xlfn.IFNA(SUM((C$3&gt;='Gastos com Pessoal'!$E$513:$E$522)*(C$3&lt;='Gastos com Pessoal'!$F$513:$F$522)*OFFSET('Encargos e Benefícios'!$D$511,1,MATCH($B52,'Encargos e Benefícios'!$E$511:$AB$511,0),10,1)),0)
+_xlfn.IFNA(SUM((C$3&gt;='Gastos com Pessoal'!$E$7:$E$506)*(C$3&lt;='Gastos com Pessoal'!$F$7:$F$506)*(IF('Gastos com Pessoal'!$G$7:$G$506&lt;=C$3,1,0))*OFFSET('Gastos com Pessoal'!$H$6,1,MATCH(1&amp;$B52,'Gastos com Pessoal'!$I$532:$AJ$532&amp;'Gastos com Pessoal'!$I$6:$AJ$6,0),500,1)),0)
+_xlfn.IFNA(SUM((C$3&gt;='Gastos com Pessoal'!$E$7:$E$506)*(C$3&lt;='Gastos com Pessoal'!$F$7:$F$506)*(IF('Gastos com Pessoal'!$M$7:$M$506&lt;=C$3,1,0))*OFFSET('Gastos com Pessoal'!$H$6,1,MATCH(2&amp;$B52,'Gastos com Pessoal'!$I$532:$AJ$532&amp;'Gastos com Pessoal'!$I$6:$AJ$6,0),500,1)),0)
+_xlfn.IFNA(SUM((C$3&gt;='Gastos com Pessoal'!$E$7:$E$506)*(C$3&lt;='Gastos com Pessoal'!$F$7:$F$506)*(IF('Gastos com Pessoal'!$S$7:$S$506&lt;=C$3,1,0))*OFFSET('Gastos com Pessoal'!$H$6,1,MATCH(3&amp;$B52,'Gastos com Pessoal'!$I$532:$AJ$532&amp;'Gastos com Pessoal'!$I$6:$AJ$6,0),500,1)),0)
+_xlfn.IFNA(SUM((C$3&gt;='Gastos com Pessoal'!$E$7:$E$506)*(C$3&lt;='Gastos com Pessoal'!$F$7:$F$506)*(IF('Gastos com Pessoal'!$Y$7:$Y$506&lt;=C$3,1,0))*OFFSET('Gastos com Pessoal'!$H$6,1,MATCH(4&amp;$B52,'Gastos com Pessoal'!$I$532:$AJ$532&amp;'Gastos com Pessoal'!$I$6:$AJ$6,0),500,1)),0)
+_xlfn.IFNA(SUM((C$3&gt;='Gastos com Pessoal'!$E$7:$E$506)*(C$3&lt;='Gastos com Pessoal'!$F$7:$F$506)*(IF('Gastos com Pessoal'!$AE$7:$AE$506&lt;=C$3,1,0))*OFFSET('Gastos com Pessoal'!$H$6,1,MATCH(5&amp;$B52,'Gastos com Pessoal'!$I$532:$AJ$532&amp;'Gastos com Pessoal'!$I$6:$AJ$6,0),500,1)),0)
+_xlfn.IFNA(SUM((C$3&gt;='Gastos com Pessoal'!$E$513:$E$522)*(C$3&lt;='Gastos com Pessoal'!$F$513:$F$522)*(IF('Gastos com Pessoal'!$G$513:$G$522&lt;=C$3,1,0))*OFFSET('Gastos com Pessoal'!$H$512,1,MATCH(1&amp;$B52,'Gastos com Pessoal'!$I$532:$AJ$532&amp;'Gastos com Pessoal'!$I$512:$AJ$512,0),10,1)),0)
+_xlfn.IFNA(SUM((C$3&gt;='Gastos com Pessoal'!$E$513:$E$522)*(C$3&lt;='Gastos com Pessoal'!$F$513:$F$522)*(IF('Gastos com Pessoal'!$M$513:$M$522&lt;=C$3,1,0))*OFFSET('Gastos com Pessoal'!$H$512,1,MATCH(2&amp;$B52,'Gastos com Pessoal'!$I$532:$AJ$532&amp;'Gastos com Pessoal'!$I$512:$AJ$512,0),10,1)),0)
+_xlfn.IFNA(SUM((C$3&gt;='Gastos com Pessoal'!$E$513:$E$522)*(C$3&lt;='Gastos com Pessoal'!$F$513:$F$522)*(IF('Gastos com Pessoal'!$S$513:$S$522&lt;=C$3,1,0))*OFFSET('Gastos com Pessoal'!$H$512,1,MATCH(3&amp;$B52,'Gastos com Pessoal'!$I$532:$AJ$532&amp;'Gastos com Pessoal'!$I$512:$AJ$512,0),10,1)),0)
+_xlfn.IFNA(SUM((C$3&gt;='Gastos com Pessoal'!$E$513:$E$522)*(C$3&lt;='Gastos com Pessoal'!$F$513:$F$522)*(IF('Gastos com Pessoal'!$Y$513:$Y$522&lt;=C$3,1,0))*OFFSET('Gastos com Pessoal'!$H$512,1,MATCH(4&amp;$B52,'Gastos com Pessoal'!$I$532:$AJ$532&amp;'Gastos com Pessoal'!$I$512:$AJ$512,0),10,1)),0)
+_xlfn.IFNA(SUM((C$3&gt;='Gastos com Pessoal'!$E$513:$E$522)*(C$3&lt;='Gastos com Pessoal'!$F$513:$F$522)*(IF('Gastos com Pessoal'!$AE$513:$AE$522&lt;=C$3,1,0))*OFFSET('Gastos com Pessoal'!$H$512,1,MATCH(5&amp;$B52,'Gastos com Pessoal'!$I$532:$AJ$532&amp;'Gastos com Pessoal'!$I$512:$AJ$512,0),10,1)),0)</f>
        <v>0</v>
      </c>
      <c r="D52" s="32">
        <f t="array" aca="1" ref="D52" ca="1">_xlfn.IFNA(SUM((D$3&gt;='Gastos com Pessoal'!$E$7:$E$506)*(D$3&lt;='Gastos com Pessoal'!$F$7:$F$506)*OFFSET('Encargos e Benefícios'!$D$5,1,MATCH($B52,'Encargos e Benefícios'!$E$5:$AB$5,0),500,1)),0)
+_xlfn.IFNA(SUM((D$3&gt;='Gastos com Pessoal'!$E$513:$E$522)*(D$3&lt;='Gastos com Pessoal'!$F$513:$F$522)*OFFSET('Encargos e Benefícios'!$D$511,1,MATCH($B52,'Encargos e Benefícios'!$E$511:$AB$511,0),10,1)),0)
+_xlfn.IFNA(SUM((D$3&gt;='Gastos com Pessoal'!$E$7:$E$506)*(D$3&lt;='Gastos com Pessoal'!$F$7:$F$506)*(IF('Gastos com Pessoal'!$G$7:$G$506&lt;=D$3,1,0))*OFFSET('Gastos com Pessoal'!$H$6,1,MATCH(1&amp;$B52,'Gastos com Pessoal'!$I$532:$AJ$532&amp;'Gastos com Pessoal'!$I$6:$AJ$6,0),500,1)),0)
+_xlfn.IFNA(SUM((D$3&gt;='Gastos com Pessoal'!$E$7:$E$506)*(D$3&lt;='Gastos com Pessoal'!$F$7:$F$506)*(IF('Gastos com Pessoal'!$M$7:$M$506&lt;=D$3,1,0))*OFFSET('Gastos com Pessoal'!$H$6,1,MATCH(2&amp;$B52,'Gastos com Pessoal'!$I$532:$AJ$532&amp;'Gastos com Pessoal'!$I$6:$AJ$6,0),500,1)),0)
+_xlfn.IFNA(SUM((D$3&gt;='Gastos com Pessoal'!$E$7:$E$506)*(D$3&lt;='Gastos com Pessoal'!$F$7:$F$506)*(IF('Gastos com Pessoal'!$S$7:$S$506&lt;=D$3,1,0))*OFFSET('Gastos com Pessoal'!$H$6,1,MATCH(3&amp;$B52,'Gastos com Pessoal'!$I$532:$AJ$532&amp;'Gastos com Pessoal'!$I$6:$AJ$6,0),500,1)),0)
+_xlfn.IFNA(SUM((D$3&gt;='Gastos com Pessoal'!$E$7:$E$506)*(D$3&lt;='Gastos com Pessoal'!$F$7:$F$506)*(IF('Gastos com Pessoal'!$Y$7:$Y$506&lt;=D$3,1,0))*OFFSET('Gastos com Pessoal'!$H$6,1,MATCH(4&amp;$B52,'Gastos com Pessoal'!$I$532:$AJ$532&amp;'Gastos com Pessoal'!$I$6:$AJ$6,0),500,1)),0)
+_xlfn.IFNA(SUM((D$3&gt;='Gastos com Pessoal'!$E$7:$E$506)*(D$3&lt;='Gastos com Pessoal'!$F$7:$F$506)*(IF('Gastos com Pessoal'!$AE$7:$AE$506&lt;=D$3,1,0))*OFFSET('Gastos com Pessoal'!$H$6,1,MATCH(5&amp;$B52,'Gastos com Pessoal'!$I$532:$AJ$532&amp;'Gastos com Pessoal'!$I$6:$AJ$6,0),500,1)),0)
+_xlfn.IFNA(SUM((D$3&gt;='Gastos com Pessoal'!$E$513:$E$522)*(D$3&lt;='Gastos com Pessoal'!$F$513:$F$522)*(IF('Gastos com Pessoal'!$G$513:$G$522&lt;=D$3,1,0))*OFFSET('Gastos com Pessoal'!$H$512,1,MATCH(1&amp;$B52,'Gastos com Pessoal'!$I$532:$AJ$532&amp;'Gastos com Pessoal'!$I$512:$AJ$512,0),10,1)),0)
+_xlfn.IFNA(SUM((D$3&gt;='Gastos com Pessoal'!$E$513:$E$522)*(D$3&lt;='Gastos com Pessoal'!$F$513:$F$522)*(IF('Gastos com Pessoal'!$M$513:$M$522&lt;=D$3,1,0))*OFFSET('Gastos com Pessoal'!$H$512,1,MATCH(2&amp;$B52,'Gastos com Pessoal'!$I$532:$AJ$532&amp;'Gastos com Pessoal'!$I$512:$AJ$512,0),10,1)),0)
+_xlfn.IFNA(SUM((D$3&gt;='Gastos com Pessoal'!$E$513:$E$522)*(D$3&lt;='Gastos com Pessoal'!$F$513:$F$522)*(IF('Gastos com Pessoal'!$S$513:$S$522&lt;=D$3,1,0))*OFFSET('Gastos com Pessoal'!$H$512,1,MATCH(3&amp;$B52,'Gastos com Pessoal'!$I$532:$AJ$532&amp;'Gastos com Pessoal'!$I$512:$AJ$512,0),10,1)),0)
+_xlfn.IFNA(SUM((D$3&gt;='Gastos com Pessoal'!$E$513:$E$522)*(D$3&lt;='Gastos com Pessoal'!$F$513:$F$522)*(IF('Gastos com Pessoal'!$Y$513:$Y$522&lt;=D$3,1,0))*OFFSET('Gastos com Pessoal'!$H$512,1,MATCH(4&amp;$B52,'Gastos com Pessoal'!$I$532:$AJ$532&amp;'Gastos com Pessoal'!$I$512:$AJ$512,0),10,1)),0)
+_xlfn.IFNA(SUM((D$3&gt;='Gastos com Pessoal'!$E$513:$E$522)*(D$3&lt;='Gastos com Pessoal'!$F$513:$F$522)*(IF('Gastos com Pessoal'!$AE$513:$AE$522&lt;=D$3,1,0))*OFFSET('Gastos com Pessoal'!$H$512,1,MATCH(5&amp;$B52,'Gastos com Pessoal'!$I$532:$AJ$532&amp;'Gastos com Pessoal'!$I$512:$AJ$512,0),10,1)),0)</f>
        <v>0</v>
      </c>
      <c r="E52" s="32">
        <f t="array" aca="1" ref="E52" ca="1">_xlfn.IFNA(SUM((E$3&gt;='Gastos com Pessoal'!$E$7:$E$506)*(E$3&lt;='Gastos com Pessoal'!$F$7:$F$506)*OFFSET('Encargos e Benefícios'!$D$5,1,MATCH($B52,'Encargos e Benefícios'!$E$5:$AB$5,0),500,1)),0)
+_xlfn.IFNA(SUM((E$3&gt;='Gastos com Pessoal'!$E$513:$E$522)*(E$3&lt;='Gastos com Pessoal'!$F$513:$F$522)*OFFSET('Encargos e Benefícios'!$D$511,1,MATCH($B52,'Encargos e Benefícios'!$E$511:$AB$511,0),10,1)),0)
+_xlfn.IFNA(SUM((E$3&gt;='Gastos com Pessoal'!$E$7:$E$506)*(E$3&lt;='Gastos com Pessoal'!$F$7:$F$506)*(IF('Gastos com Pessoal'!$G$7:$G$506&lt;=E$3,1,0))*OFFSET('Gastos com Pessoal'!$H$6,1,MATCH(1&amp;$B52,'Gastos com Pessoal'!$I$532:$AJ$532&amp;'Gastos com Pessoal'!$I$6:$AJ$6,0),500,1)),0)
+_xlfn.IFNA(SUM((E$3&gt;='Gastos com Pessoal'!$E$7:$E$506)*(E$3&lt;='Gastos com Pessoal'!$F$7:$F$506)*(IF('Gastos com Pessoal'!$M$7:$M$506&lt;=E$3,1,0))*OFFSET('Gastos com Pessoal'!$H$6,1,MATCH(2&amp;$B52,'Gastos com Pessoal'!$I$532:$AJ$532&amp;'Gastos com Pessoal'!$I$6:$AJ$6,0),500,1)),0)
+_xlfn.IFNA(SUM((E$3&gt;='Gastos com Pessoal'!$E$7:$E$506)*(E$3&lt;='Gastos com Pessoal'!$F$7:$F$506)*(IF('Gastos com Pessoal'!$S$7:$S$506&lt;=E$3,1,0))*OFFSET('Gastos com Pessoal'!$H$6,1,MATCH(3&amp;$B52,'Gastos com Pessoal'!$I$532:$AJ$532&amp;'Gastos com Pessoal'!$I$6:$AJ$6,0),500,1)),0)
+_xlfn.IFNA(SUM((E$3&gt;='Gastos com Pessoal'!$E$7:$E$506)*(E$3&lt;='Gastos com Pessoal'!$F$7:$F$506)*(IF('Gastos com Pessoal'!$Y$7:$Y$506&lt;=E$3,1,0))*OFFSET('Gastos com Pessoal'!$H$6,1,MATCH(4&amp;$B52,'Gastos com Pessoal'!$I$532:$AJ$532&amp;'Gastos com Pessoal'!$I$6:$AJ$6,0),500,1)),0)
+_xlfn.IFNA(SUM((E$3&gt;='Gastos com Pessoal'!$E$7:$E$506)*(E$3&lt;='Gastos com Pessoal'!$F$7:$F$506)*(IF('Gastos com Pessoal'!$AE$7:$AE$506&lt;=E$3,1,0))*OFFSET('Gastos com Pessoal'!$H$6,1,MATCH(5&amp;$B52,'Gastos com Pessoal'!$I$532:$AJ$532&amp;'Gastos com Pessoal'!$I$6:$AJ$6,0),500,1)),0)
+_xlfn.IFNA(SUM((E$3&gt;='Gastos com Pessoal'!$E$513:$E$522)*(E$3&lt;='Gastos com Pessoal'!$F$513:$F$522)*(IF('Gastos com Pessoal'!$G$513:$G$522&lt;=E$3,1,0))*OFFSET('Gastos com Pessoal'!$H$512,1,MATCH(1&amp;$B52,'Gastos com Pessoal'!$I$532:$AJ$532&amp;'Gastos com Pessoal'!$I$512:$AJ$512,0),10,1)),0)
+_xlfn.IFNA(SUM((E$3&gt;='Gastos com Pessoal'!$E$513:$E$522)*(E$3&lt;='Gastos com Pessoal'!$F$513:$F$522)*(IF('Gastos com Pessoal'!$M$513:$M$522&lt;=E$3,1,0))*OFFSET('Gastos com Pessoal'!$H$512,1,MATCH(2&amp;$B52,'Gastos com Pessoal'!$I$532:$AJ$532&amp;'Gastos com Pessoal'!$I$512:$AJ$512,0),10,1)),0)
+_xlfn.IFNA(SUM((E$3&gt;='Gastos com Pessoal'!$E$513:$E$522)*(E$3&lt;='Gastos com Pessoal'!$F$513:$F$522)*(IF('Gastos com Pessoal'!$S$513:$S$522&lt;=E$3,1,0))*OFFSET('Gastos com Pessoal'!$H$512,1,MATCH(3&amp;$B52,'Gastos com Pessoal'!$I$532:$AJ$532&amp;'Gastos com Pessoal'!$I$512:$AJ$512,0),10,1)),0)
+_xlfn.IFNA(SUM((E$3&gt;='Gastos com Pessoal'!$E$513:$E$522)*(E$3&lt;='Gastos com Pessoal'!$F$513:$F$522)*(IF('Gastos com Pessoal'!$Y$513:$Y$522&lt;=E$3,1,0))*OFFSET('Gastos com Pessoal'!$H$512,1,MATCH(4&amp;$B52,'Gastos com Pessoal'!$I$532:$AJ$532&amp;'Gastos com Pessoal'!$I$512:$AJ$512,0),10,1)),0)
+_xlfn.IFNA(SUM((E$3&gt;='Gastos com Pessoal'!$E$513:$E$522)*(E$3&lt;='Gastos com Pessoal'!$F$513:$F$522)*(IF('Gastos com Pessoal'!$AE$513:$AE$522&lt;=E$3,1,0))*OFFSET('Gastos com Pessoal'!$H$512,1,MATCH(5&amp;$B52,'Gastos com Pessoal'!$I$532:$AJ$532&amp;'Gastos com Pessoal'!$I$512:$AJ$512,0),10,1)),0)</f>
        <v>0</v>
      </c>
      <c r="F52" s="32">
        <f t="array" aca="1" ref="F52" ca="1">_xlfn.IFNA(SUM((F$3&gt;='Gastos com Pessoal'!$E$7:$E$506)*(F$3&lt;='Gastos com Pessoal'!$F$7:$F$506)*OFFSET('Encargos e Benefícios'!$D$5,1,MATCH($B52,'Encargos e Benefícios'!$E$5:$AB$5,0),500,1)),0)
+_xlfn.IFNA(SUM((F$3&gt;='Gastos com Pessoal'!$E$513:$E$522)*(F$3&lt;='Gastos com Pessoal'!$F$513:$F$522)*OFFSET('Encargos e Benefícios'!$D$511,1,MATCH($B52,'Encargos e Benefícios'!$E$511:$AB$511,0),10,1)),0)
+_xlfn.IFNA(SUM((F$3&gt;='Gastos com Pessoal'!$E$7:$E$506)*(F$3&lt;='Gastos com Pessoal'!$F$7:$F$506)*(IF('Gastos com Pessoal'!$G$7:$G$506&lt;=F$3,1,0))*OFFSET('Gastos com Pessoal'!$H$6,1,MATCH(1&amp;$B52,'Gastos com Pessoal'!$I$532:$AJ$532&amp;'Gastos com Pessoal'!$I$6:$AJ$6,0),500,1)),0)
+_xlfn.IFNA(SUM((F$3&gt;='Gastos com Pessoal'!$E$7:$E$506)*(F$3&lt;='Gastos com Pessoal'!$F$7:$F$506)*(IF('Gastos com Pessoal'!$M$7:$M$506&lt;=F$3,1,0))*OFFSET('Gastos com Pessoal'!$H$6,1,MATCH(2&amp;$B52,'Gastos com Pessoal'!$I$532:$AJ$532&amp;'Gastos com Pessoal'!$I$6:$AJ$6,0),500,1)),0)
+_xlfn.IFNA(SUM((F$3&gt;='Gastos com Pessoal'!$E$7:$E$506)*(F$3&lt;='Gastos com Pessoal'!$F$7:$F$506)*(IF('Gastos com Pessoal'!$S$7:$S$506&lt;=F$3,1,0))*OFFSET('Gastos com Pessoal'!$H$6,1,MATCH(3&amp;$B52,'Gastos com Pessoal'!$I$532:$AJ$532&amp;'Gastos com Pessoal'!$I$6:$AJ$6,0),500,1)),0)
+_xlfn.IFNA(SUM((F$3&gt;='Gastos com Pessoal'!$E$7:$E$506)*(F$3&lt;='Gastos com Pessoal'!$F$7:$F$506)*(IF('Gastos com Pessoal'!$Y$7:$Y$506&lt;=F$3,1,0))*OFFSET('Gastos com Pessoal'!$H$6,1,MATCH(4&amp;$B52,'Gastos com Pessoal'!$I$532:$AJ$532&amp;'Gastos com Pessoal'!$I$6:$AJ$6,0),500,1)),0)
+_xlfn.IFNA(SUM((F$3&gt;='Gastos com Pessoal'!$E$7:$E$506)*(F$3&lt;='Gastos com Pessoal'!$F$7:$F$506)*(IF('Gastos com Pessoal'!$AE$7:$AE$506&lt;=F$3,1,0))*OFFSET('Gastos com Pessoal'!$H$6,1,MATCH(5&amp;$B52,'Gastos com Pessoal'!$I$532:$AJ$532&amp;'Gastos com Pessoal'!$I$6:$AJ$6,0),500,1)),0)
+_xlfn.IFNA(SUM((F$3&gt;='Gastos com Pessoal'!$E$513:$E$522)*(F$3&lt;='Gastos com Pessoal'!$F$513:$F$522)*(IF('Gastos com Pessoal'!$G$513:$G$522&lt;=F$3,1,0))*OFFSET('Gastos com Pessoal'!$H$512,1,MATCH(1&amp;$B52,'Gastos com Pessoal'!$I$532:$AJ$532&amp;'Gastos com Pessoal'!$I$512:$AJ$512,0),10,1)),0)
+_xlfn.IFNA(SUM((F$3&gt;='Gastos com Pessoal'!$E$513:$E$522)*(F$3&lt;='Gastos com Pessoal'!$F$513:$F$522)*(IF('Gastos com Pessoal'!$M$513:$M$522&lt;=F$3,1,0))*OFFSET('Gastos com Pessoal'!$H$512,1,MATCH(2&amp;$B52,'Gastos com Pessoal'!$I$532:$AJ$532&amp;'Gastos com Pessoal'!$I$512:$AJ$512,0),10,1)),0)
+_xlfn.IFNA(SUM((F$3&gt;='Gastos com Pessoal'!$E$513:$E$522)*(F$3&lt;='Gastos com Pessoal'!$F$513:$F$522)*(IF('Gastos com Pessoal'!$S$513:$S$522&lt;=F$3,1,0))*OFFSET('Gastos com Pessoal'!$H$512,1,MATCH(3&amp;$B52,'Gastos com Pessoal'!$I$532:$AJ$532&amp;'Gastos com Pessoal'!$I$512:$AJ$512,0),10,1)),0)
+_xlfn.IFNA(SUM((F$3&gt;='Gastos com Pessoal'!$E$513:$E$522)*(F$3&lt;='Gastos com Pessoal'!$F$513:$F$522)*(IF('Gastos com Pessoal'!$Y$513:$Y$522&lt;=F$3,1,0))*OFFSET('Gastos com Pessoal'!$H$512,1,MATCH(4&amp;$B52,'Gastos com Pessoal'!$I$532:$AJ$532&amp;'Gastos com Pessoal'!$I$512:$AJ$512,0),10,1)),0)
+_xlfn.IFNA(SUM((F$3&gt;='Gastos com Pessoal'!$E$513:$E$522)*(F$3&lt;='Gastos com Pessoal'!$F$513:$F$522)*(IF('Gastos com Pessoal'!$AE$513:$AE$522&lt;=F$3,1,0))*OFFSET('Gastos com Pessoal'!$H$512,1,MATCH(5&amp;$B52,'Gastos com Pessoal'!$I$532:$AJ$532&amp;'Gastos com Pessoal'!$I$512:$AJ$512,0),10,1)),0)</f>
        <v>0</v>
      </c>
      <c r="G52" s="32">
        <f t="array" aca="1" ref="G52" ca="1">_xlfn.IFNA(SUM((G$3&gt;='Gastos com Pessoal'!$E$7:$E$506)*(G$3&lt;='Gastos com Pessoal'!$F$7:$F$506)*OFFSET('Encargos e Benefícios'!$D$5,1,MATCH($B52,'Encargos e Benefícios'!$E$5:$AB$5,0),500,1)),0)
+_xlfn.IFNA(SUM((G$3&gt;='Gastos com Pessoal'!$E$513:$E$522)*(G$3&lt;='Gastos com Pessoal'!$F$513:$F$522)*OFFSET('Encargos e Benefícios'!$D$511,1,MATCH($B52,'Encargos e Benefícios'!$E$511:$AB$511,0),10,1)),0)
+_xlfn.IFNA(SUM((G$3&gt;='Gastos com Pessoal'!$E$7:$E$506)*(G$3&lt;='Gastos com Pessoal'!$F$7:$F$506)*(IF('Gastos com Pessoal'!$G$7:$G$506&lt;=G$3,1,0))*OFFSET('Gastos com Pessoal'!$H$6,1,MATCH(1&amp;$B52,'Gastos com Pessoal'!$I$532:$AJ$532&amp;'Gastos com Pessoal'!$I$6:$AJ$6,0),500,1)),0)
+_xlfn.IFNA(SUM((G$3&gt;='Gastos com Pessoal'!$E$7:$E$506)*(G$3&lt;='Gastos com Pessoal'!$F$7:$F$506)*(IF('Gastos com Pessoal'!$M$7:$M$506&lt;=G$3,1,0))*OFFSET('Gastos com Pessoal'!$H$6,1,MATCH(2&amp;$B52,'Gastos com Pessoal'!$I$532:$AJ$532&amp;'Gastos com Pessoal'!$I$6:$AJ$6,0),500,1)),0)
+_xlfn.IFNA(SUM((G$3&gt;='Gastos com Pessoal'!$E$7:$E$506)*(G$3&lt;='Gastos com Pessoal'!$F$7:$F$506)*(IF('Gastos com Pessoal'!$S$7:$S$506&lt;=G$3,1,0))*OFFSET('Gastos com Pessoal'!$H$6,1,MATCH(3&amp;$B52,'Gastos com Pessoal'!$I$532:$AJ$532&amp;'Gastos com Pessoal'!$I$6:$AJ$6,0),500,1)),0)
+_xlfn.IFNA(SUM((G$3&gt;='Gastos com Pessoal'!$E$7:$E$506)*(G$3&lt;='Gastos com Pessoal'!$F$7:$F$506)*(IF('Gastos com Pessoal'!$Y$7:$Y$506&lt;=G$3,1,0))*OFFSET('Gastos com Pessoal'!$H$6,1,MATCH(4&amp;$B52,'Gastos com Pessoal'!$I$532:$AJ$532&amp;'Gastos com Pessoal'!$I$6:$AJ$6,0),500,1)),0)
+_xlfn.IFNA(SUM((G$3&gt;='Gastos com Pessoal'!$E$7:$E$506)*(G$3&lt;='Gastos com Pessoal'!$F$7:$F$506)*(IF('Gastos com Pessoal'!$AE$7:$AE$506&lt;=G$3,1,0))*OFFSET('Gastos com Pessoal'!$H$6,1,MATCH(5&amp;$B52,'Gastos com Pessoal'!$I$532:$AJ$532&amp;'Gastos com Pessoal'!$I$6:$AJ$6,0),500,1)),0)
+_xlfn.IFNA(SUM((G$3&gt;='Gastos com Pessoal'!$E$513:$E$522)*(G$3&lt;='Gastos com Pessoal'!$F$513:$F$522)*(IF('Gastos com Pessoal'!$G$513:$G$522&lt;=G$3,1,0))*OFFSET('Gastos com Pessoal'!$H$512,1,MATCH(1&amp;$B52,'Gastos com Pessoal'!$I$532:$AJ$532&amp;'Gastos com Pessoal'!$I$512:$AJ$512,0),10,1)),0)
+_xlfn.IFNA(SUM((G$3&gt;='Gastos com Pessoal'!$E$513:$E$522)*(G$3&lt;='Gastos com Pessoal'!$F$513:$F$522)*(IF('Gastos com Pessoal'!$M$513:$M$522&lt;=G$3,1,0))*OFFSET('Gastos com Pessoal'!$H$512,1,MATCH(2&amp;$B52,'Gastos com Pessoal'!$I$532:$AJ$532&amp;'Gastos com Pessoal'!$I$512:$AJ$512,0),10,1)),0)
+_xlfn.IFNA(SUM((G$3&gt;='Gastos com Pessoal'!$E$513:$E$522)*(G$3&lt;='Gastos com Pessoal'!$F$513:$F$522)*(IF('Gastos com Pessoal'!$S$513:$S$522&lt;=G$3,1,0))*OFFSET('Gastos com Pessoal'!$H$512,1,MATCH(3&amp;$B52,'Gastos com Pessoal'!$I$532:$AJ$532&amp;'Gastos com Pessoal'!$I$512:$AJ$512,0),10,1)),0)
+_xlfn.IFNA(SUM((G$3&gt;='Gastos com Pessoal'!$E$513:$E$522)*(G$3&lt;='Gastos com Pessoal'!$F$513:$F$522)*(IF('Gastos com Pessoal'!$Y$513:$Y$522&lt;=G$3,1,0))*OFFSET('Gastos com Pessoal'!$H$512,1,MATCH(4&amp;$B52,'Gastos com Pessoal'!$I$532:$AJ$532&amp;'Gastos com Pessoal'!$I$512:$AJ$512,0),10,1)),0)
+_xlfn.IFNA(SUM((G$3&gt;='Gastos com Pessoal'!$E$513:$E$522)*(G$3&lt;='Gastos com Pessoal'!$F$513:$F$522)*(IF('Gastos com Pessoal'!$AE$513:$AE$522&lt;=G$3,1,0))*OFFSET('Gastos com Pessoal'!$H$512,1,MATCH(5&amp;$B52,'Gastos com Pessoal'!$I$532:$AJ$532&amp;'Gastos com Pessoal'!$I$512:$AJ$512,0),10,1)),0)</f>
        <v>0</v>
      </c>
      <c r="H52" s="32">
        <f t="array" aca="1" ref="H52" ca="1">_xlfn.IFNA(SUM((H$3&gt;='Gastos com Pessoal'!$E$7:$E$506)*(H$3&lt;='Gastos com Pessoal'!$F$7:$F$506)*OFFSET('Encargos e Benefícios'!$D$5,1,MATCH($B52,'Encargos e Benefícios'!$E$5:$AB$5,0),500,1)),0)
+_xlfn.IFNA(SUM((H$3&gt;='Gastos com Pessoal'!$E$513:$E$522)*(H$3&lt;='Gastos com Pessoal'!$F$513:$F$522)*OFFSET('Encargos e Benefícios'!$D$511,1,MATCH($B52,'Encargos e Benefícios'!$E$511:$AB$511,0),10,1)),0)
+_xlfn.IFNA(SUM((H$3&gt;='Gastos com Pessoal'!$E$7:$E$506)*(H$3&lt;='Gastos com Pessoal'!$F$7:$F$506)*(IF('Gastos com Pessoal'!$G$7:$G$506&lt;=H$3,1,0))*OFFSET('Gastos com Pessoal'!$H$6,1,MATCH(1&amp;$B52,'Gastos com Pessoal'!$I$532:$AJ$532&amp;'Gastos com Pessoal'!$I$6:$AJ$6,0),500,1)),0)
+_xlfn.IFNA(SUM((H$3&gt;='Gastos com Pessoal'!$E$7:$E$506)*(H$3&lt;='Gastos com Pessoal'!$F$7:$F$506)*(IF('Gastos com Pessoal'!$M$7:$M$506&lt;=H$3,1,0))*OFFSET('Gastos com Pessoal'!$H$6,1,MATCH(2&amp;$B52,'Gastos com Pessoal'!$I$532:$AJ$532&amp;'Gastos com Pessoal'!$I$6:$AJ$6,0),500,1)),0)
+_xlfn.IFNA(SUM((H$3&gt;='Gastos com Pessoal'!$E$7:$E$506)*(H$3&lt;='Gastos com Pessoal'!$F$7:$F$506)*(IF('Gastos com Pessoal'!$S$7:$S$506&lt;=H$3,1,0))*OFFSET('Gastos com Pessoal'!$H$6,1,MATCH(3&amp;$B52,'Gastos com Pessoal'!$I$532:$AJ$532&amp;'Gastos com Pessoal'!$I$6:$AJ$6,0),500,1)),0)
+_xlfn.IFNA(SUM((H$3&gt;='Gastos com Pessoal'!$E$7:$E$506)*(H$3&lt;='Gastos com Pessoal'!$F$7:$F$506)*(IF('Gastos com Pessoal'!$Y$7:$Y$506&lt;=H$3,1,0))*OFFSET('Gastos com Pessoal'!$H$6,1,MATCH(4&amp;$B52,'Gastos com Pessoal'!$I$532:$AJ$532&amp;'Gastos com Pessoal'!$I$6:$AJ$6,0),500,1)),0)
+_xlfn.IFNA(SUM((H$3&gt;='Gastos com Pessoal'!$E$7:$E$506)*(H$3&lt;='Gastos com Pessoal'!$F$7:$F$506)*(IF('Gastos com Pessoal'!$AE$7:$AE$506&lt;=H$3,1,0))*OFFSET('Gastos com Pessoal'!$H$6,1,MATCH(5&amp;$B52,'Gastos com Pessoal'!$I$532:$AJ$532&amp;'Gastos com Pessoal'!$I$6:$AJ$6,0),500,1)),0)
+_xlfn.IFNA(SUM((H$3&gt;='Gastos com Pessoal'!$E$513:$E$522)*(H$3&lt;='Gastos com Pessoal'!$F$513:$F$522)*(IF('Gastos com Pessoal'!$G$513:$G$522&lt;=H$3,1,0))*OFFSET('Gastos com Pessoal'!$H$512,1,MATCH(1&amp;$B52,'Gastos com Pessoal'!$I$532:$AJ$532&amp;'Gastos com Pessoal'!$I$512:$AJ$512,0),10,1)),0)
+_xlfn.IFNA(SUM((H$3&gt;='Gastos com Pessoal'!$E$513:$E$522)*(H$3&lt;='Gastos com Pessoal'!$F$513:$F$522)*(IF('Gastos com Pessoal'!$M$513:$M$522&lt;=H$3,1,0))*OFFSET('Gastos com Pessoal'!$H$512,1,MATCH(2&amp;$B52,'Gastos com Pessoal'!$I$532:$AJ$532&amp;'Gastos com Pessoal'!$I$512:$AJ$512,0),10,1)),0)
+_xlfn.IFNA(SUM((H$3&gt;='Gastos com Pessoal'!$E$513:$E$522)*(H$3&lt;='Gastos com Pessoal'!$F$513:$F$522)*(IF('Gastos com Pessoal'!$S$513:$S$522&lt;=H$3,1,0))*OFFSET('Gastos com Pessoal'!$H$512,1,MATCH(3&amp;$B52,'Gastos com Pessoal'!$I$532:$AJ$532&amp;'Gastos com Pessoal'!$I$512:$AJ$512,0),10,1)),0)
+_xlfn.IFNA(SUM((H$3&gt;='Gastos com Pessoal'!$E$513:$E$522)*(H$3&lt;='Gastos com Pessoal'!$F$513:$F$522)*(IF('Gastos com Pessoal'!$Y$513:$Y$522&lt;=H$3,1,0))*OFFSET('Gastos com Pessoal'!$H$512,1,MATCH(4&amp;$B52,'Gastos com Pessoal'!$I$532:$AJ$532&amp;'Gastos com Pessoal'!$I$512:$AJ$512,0),10,1)),0)
+_xlfn.IFNA(SUM((H$3&gt;='Gastos com Pessoal'!$E$513:$E$522)*(H$3&lt;='Gastos com Pessoal'!$F$513:$F$522)*(IF('Gastos com Pessoal'!$AE$513:$AE$522&lt;=H$3,1,0))*OFFSET('Gastos com Pessoal'!$H$512,1,MATCH(5&amp;$B52,'Gastos com Pessoal'!$I$532:$AJ$532&amp;'Gastos com Pessoal'!$I$512:$AJ$512,0),10,1)),0)</f>
        <v>0</v>
      </c>
      <c r="I52" s="32">
        <f t="array" aca="1" ref="I52" ca="1">_xlfn.IFNA(SUM((I$3&gt;='Gastos com Pessoal'!$E$7:$E$506)*(I$3&lt;='Gastos com Pessoal'!$F$7:$F$506)*OFFSET('Encargos e Benefícios'!$D$5,1,MATCH($B52,'Encargos e Benefícios'!$E$5:$AB$5,0),500,1)),0)
+_xlfn.IFNA(SUM((I$3&gt;='Gastos com Pessoal'!$E$513:$E$522)*(I$3&lt;='Gastos com Pessoal'!$F$513:$F$522)*OFFSET('Encargos e Benefícios'!$D$511,1,MATCH($B52,'Encargos e Benefícios'!$E$511:$AB$511,0),10,1)),0)
+_xlfn.IFNA(SUM((I$3&gt;='Gastos com Pessoal'!$E$7:$E$506)*(I$3&lt;='Gastos com Pessoal'!$F$7:$F$506)*(IF('Gastos com Pessoal'!$G$7:$G$506&lt;=I$3,1,0))*OFFSET('Gastos com Pessoal'!$H$6,1,MATCH(1&amp;$B52,'Gastos com Pessoal'!$I$532:$AJ$532&amp;'Gastos com Pessoal'!$I$6:$AJ$6,0),500,1)),0)
+_xlfn.IFNA(SUM((I$3&gt;='Gastos com Pessoal'!$E$7:$E$506)*(I$3&lt;='Gastos com Pessoal'!$F$7:$F$506)*(IF('Gastos com Pessoal'!$M$7:$M$506&lt;=I$3,1,0))*OFFSET('Gastos com Pessoal'!$H$6,1,MATCH(2&amp;$B52,'Gastos com Pessoal'!$I$532:$AJ$532&amp;'Gastos com Pessoal'!$I$6:$AJ$6,0),500,1)),0)
+_xlfn.IFNA(SUM((I$3&gt;='Gastos com Pessoal'!$E$7:$E$506)*(I$3&lt;='Gastos com Pessoal'!$F$7:$F$506)*(IF('Gastos com Pessoal'!$S$7:$S$506&lt;=I$3,1,0))*OFFSET('Gastos com Pessoal'!$H$6,1,MATCH(3&amp;$B52,'Gastos com Pessoal'!$I$532:$AJ$532&amp;'Gastos com Pessoal'!$I$6:$AJ$6,0),500,1)),0)
+_xlfn.IFNA(SUM((I$3&gt;='Gastos com Pessoal'!$E$7:$E$506)*(I$3&lt;='Gastos com Pessoal'!$F$7:$F$506)*(IF('Gastos com Pessoal'!$Y$7:$Y$506&lt;=I$3,1,0))*OFFSET('Gastos com Pessoal'!$H$6,1,MATCH(4&amp;$B52,'Gastos com Pessoal'!$I$532:$AJ$532&amp;'Gastos com Pessoal'!$I$6:$AJ$6,0),500,1)),0)
+_xlfn.IFNA(SUM((I$3&gt;='Gastos com Pessoal'!$E$7:$E$506)*(I$3&lt;='Gastos com Pessoal'!$F$7:$F$506)*(IF('Gastos com Pessoal'!$AE$7:$AE$506&lt;=I$3,1,0))*OFFSET('Gastos com Pessoal'!$H$6,1,MATCH(5&amp;$B52,'Gastos com Pessoal'!$I$532:$AJ$532&amp;'Gastos com Pessoal'!$I$6:$AJ$6,0),500,1)),0)
+_xlfn.IFNA(SUM((I$3&gt;='Gastos com Pessoal'!$E$513:$E$522)*(I$3&lt;='Gastos com Pessoal'!$F$513:$F$522)*(IF('Gastos com Pessoal'!$G$513:$G$522&lt;=I$3,1,0))*OFFSET('Gastos com Pessoal'!$H$512,1,MATCH(1&amp;$B52,'Gastos com Pessoal'!$I$532:$AJ$532&amp;'Gastos com Pessoal'!$I$512:$AJ$512,0),10,1)),0)
+_xlfn.IFNA(SUM((I$3&gt;='Gastos com Pessoal'!$E$513:$E$522)*(I$3&lt;='Gastos com Pessoal'!$F$513:$F$522)*(IF('Gastos com Pessoal'!$M$513:$M$522&lt;=I$3,1,0))*OFFSET('Gastos com Pessoal'!$H$512,1,MATCH(2&amp;$B52,'Gastos com Pessoal'!$I$532:$AJ$532&amp;'Gastos com Pessoal'!$I$512:$AJ$512,0),10,1)),0)
+_xlfn.IFNA(SUM((I$3&gt;='Gastos com Pessoal'!$E$513:$E$522)*(I$3&lt;='Gastos com Pessoal'!$F$513:$F$522)*(IF('Gastos com Pessoal'!$S$513:$S$522&lt;=I$3,1,0))*OFFSET('Gastos com Pessoal'!$H$512,1,MATCH(3&amp;$B52,'Gastos com Pessoal'!$I$532:$AJ$532&amp;'Gastos com Pessoal'!$I$512:$AJ$512,0),10,1)),0)
+_xlfn.IFNA(SUM((I$3&gt;='Gastos com Pessoal'!$E$513:$E$522)*(I$3&lt;='Gastos com Pessoal'!$F$513:$F$522)*(IF('Gastos com Pessoal'!$Y$513:$Y$522&lt;=I$3,1,0))*OFFSET('Gastos com Pessoal'!$H$512,1,MATCH(4&amp;$B52,'Gastos com Pessoal'!$I$532:$AJ$532&amp;'Gastos com Pessoal'!$I$512:$AJ$512,0),10,1)),0)
+_xlfn.IFNA(SUM((I$3&gt;='Gastos com Pessoal'!$E$513:$E$522)*(I$3&lt;='Gastos com Pessoal'!$F$513:$F$522)*(IF('Gastos com Pessoal'!$AE$513:$AE$522&lt;=I$3,1,0))*OFFSET('Gastos com Pessoal'!$H$512,1,MATCH(5&amp;$B52,'Gastos com Pessoal'!$I$532:$AJ$532&amp;'Gastos com Pessoal'!$I$512:$AJ$512,0),10,1)),0)</f>
        <v>0</v>
      </c>
      <c r="J52" s="32">
        <f t="array" aca="1" ref="J52" ca="1">_xlfn.IFNA(SUM((J$3&gt;='Gastos com Pessoal'!$E$7:$E$506)*(J$3&lt;='Gastos com Pessoal'!$F$7:$F$506)*OFFSET('Encargos e Benefícios'!$D$5,1,MATCH($B52,'Encargos e Benefícios'!$E$5:$AB$5,0),500,1)),0)
+_xlfn.IFNA(SUM((J$3&gt;='Gastos com Pessoal'!$E$513:$E$522)*(J$3&lt;='Gastos com Pessoal'!$F$513:$F$522)*OFFSET('Encargos e Benefícios'!$D$511,1,MATCH($B52,'Encargos e Benefícios'!$E$511:$AB$511,0),10,1)),0)
+_xlfn.IFNA(SUM((J$3&gt;='Gastos com Pessoal'!$E$7:$E$506)*(J$3&lt;='Gastos com Pessoal'!$F$7:$F$506)*(IF('Gastos com Pessoal'!$G$7:$G$506&lt;=J$3,1,0))*OFFSET('Gastos com Pessoal'!$H$6,1,MATCH(1&amp;$B52,'Gastos com Pessoal'!$I$532:$AJ$532&amp;'Gastos com Pessoal'!$I$6:$AJ$6,0),500,1)),0)
+_xlfn.IFNA(SUM((J$3&gt;='Gastos com Pessoal'!$E$7:$E$506)*(J$3&lt;='Gastos com Pessoal'!$F$7:$F$506)*(IF('Gastos com Pessoal'!$M$7:$M$506&lt;=J$3,1,0))*OFFSET('Gastos com Pessoal'!$H$6,1,MATCH(2&amp;$B52,'Gastos com Pessoal'!$I$532:$AJ$532&amp;'Gastos com Pessoal'!$I$6:$AJ$6,0),500,1)),0)
+_xlfn.IFNA(SUM((J$3&gt;='Gastos com Pessoal'!$E$7:$E$506)*(J$3&lt;='Gastos com Pessoal'!$F$7:$F$506)*(IF('Gastos com Pessoal'!$S$7:$S$506&lt;=J$3,1,0))*OFFSET('Gastos com Pessoal'!$H$6,1,MATCH(3&amp;$B52,'Gastos com Pessoal'!$I$532:$AJ$532&amp;'Gastos com Pessoal'!$I$6:$AJ$6,0),500,1)),0)
+_xlfn.IFNA(SUM((J$3&gt;='Gastos com Pessoal'!$E$7:$E$506)*(J$3&lt;='Gastos com Pessoal'!$F$7:$F$506)*(IF('Gastos com Pessoal'!$Y$7:$Y$506&lt;=J$3,1,0))*OFFSET('Gastos com Pessoal'!$H$6,1,MATCH(4&amp;$B52,'Gastos com Pessoal'!$I$532:$AJ$532&amp;'Gastos com Pessoal'!$I$6:$AJ$6,0),500,1)),0)
+_xlfn.IFNA(SUM((J$3&gt;='Gastos com Pessoal'!$E$7:$E$506)*(J$3&lt;='Gastos com Pessoal'!$F$7:$F$506)*(IF('Gastos com Pessoal'!$AE$7:$AE$506&lt;=J$3,1,0))*OFFSET('Gastos com Pessoal'!$H$6,1,MATCH(5&amp;$B52,'Gastos com Pessoal'!$I$532:$AJ$532&amp;'Gastos com Pessoal'!$I$6:$AJ$6,0),500,1)),0)
+_xlfn.IFNA(SUM((J$3&gt;='Gastos com Pessoal'!$E$513:$E$522)*(J$3&lt;='Gastos com Pessoal'!$F$513:$F$522)*(IF('Gastos com Pessoal'!$G$513:$G$522&lt;=J$3,1,0))*OFFSET('Gastos com Pessoal'!$H$512,1,MATCH(1&amp;$B52,'Gastos com Pessoal'!$I$532:$AJ$532&amp;'Gastos com Pessoal'!$I$512:$AJ$512,0),10,1)),0)
+_xlfn.IFNA(SUM((J$3&gt;='Gastos com Pessoal'!$E$513:$E$522)*(J$3&lt;='Gastos com Pessoal'!$F$513:$F$522)*(IF('Gastos com Pessoal'!$M$513:$M$522&lt;=J$3,1,0))*OFFSET('Gastos com Pessoal'!$H$512,1,MATCH(2&amp;$B52,'Gastos com Pessoal'!$I$532:$AJ$532&amp;'Gastos com Pessoal'!$I$512:$AJ$512,0),10,1)),0)
+_xlfn.IFNA(SUM((J$3&gt;='Gastos com Pessoal'!$E$513:$E$522)*(J$3&lt;='Gastos com Pessoal'!$F$513:$F$522)*(IF('Gastos com Pessoal'!$S$513:$S$522&lt;=J$3,1,0))*OFFSET('Gastos com Pessoal'!$H$512,1,MATCH(3&amp;$B52,'Gastos com Pessoal'!$I$532:$AJ$532&amp;'Gastos com Pessoal'!$I$512:$AJ$512,0),10,1)),0)
+_xlfn.IFNA(SUM((J$3&gt;='Gastos com Pessoal'!$E$513:$E$522)*(J$3&lt;='Gastos com Pessoal'!$F$513:$F$522)*(IF('Gastos com Pessoal'!$Y$513:$Y$522&lt;=J$3,1,0))*OFFSET('Gastos com Pessoal'!$H$512,1,MATCH(4&amp;$B52,'Gastos com Pessoal'!$I$532:$AJ$532&amp;'Gastos com Pessoal'!$I$512:$AJ$512,0),10,1)),0)
+_xlfn.IFNA(SUM((J$3&gt;='Gastos com Pessoal'!$E$513:$E$522)*(J$3&lt;='Gastos com Pessoal'!$F$513:$F$522)*(IF('Gastos com Pessoal'!$AE$513:$AE$522&lt;=J$3,1,0))*OFFSET('Gastos com Pessoal'!$H$512,1,MATCH(5&amp;$B52,'Gastos com Pessoal'!$I$532:$AJ$532&amp;'Gastos com Pessoal'!$I$512:$AJ$512,0),10,1)),0)</f>
        <v>0</v>
      </c>
      <c r="K52" s="32">
        <f t="array" aca="1" ref="K52" ca="1">_xlfn.IFNA(SUM((K$3&gt;='Gastos com Pessoal'!$E$7:$E$506)*(K$3&lt;='Gastos com Pessoal'!$F$7:$F$506)*OFFSET('Encargos e Benefícios'!$D$5,1,MATCH($B52,'Encargos e Benefícios'!$E$5:$AB$5,0),500,1)),0)
+_xlfn.IFNA(SUM((K$3&gt;='Gastos com Pessoal'!$E$513:$E$522)*(K$3&lt;='Gastos com Pessoal'!$F$513:$F$522)*OFFSET('Encargos e Benefícios'!$D$511,1,MATCH($B52,'Encargos e Benefícios'!$E$511:$AB$511,0),10,1)),0)
+_xlfn.IFNA(SUM((K$3&gt;='Gastos com Pessoal'!$E$7:$E$506)*(K$3&lt;='Gastos com Pessoal'!$F$7:$F$506)*(IF('Gastos com Pessoal'!$G$7:$G$506&lt;=K$3,1,0))*OFFSET('Gastos com Pessoal'!$H$6,1,MATCH(1&amp;$B52,'Gastos com Pessoal'!$I$532:$AJ$532&amp;'Gastos com Pessoal'!$I$6:$AJ$6,0),500,1)),0)
+_xlfn.IFNA(SUM((K$3&gt;='Gastos com Pessoal'!$E$7:$E$506)*(K$3&lt;='Gastos com Pessoal'!$F$7:$F$506)*(IF('Gastos com Pessoal'!$M$7:$M$506&lt;=K$3,1,0))*OFFSET('Gastos com Pessoal'!$H$6,1,MATCH(2&amp;$B52,'Gastos com Pessoal'!$I$532:$AJ$532&amp;'Gastos com Pessoal'!$I$6:$AJ$6,0),500,1)),0)
+_xlfn.IFNA(SUM((K$3&gt;='Gastos com Pessoal'!$E$7:$E$506)*(K$3&lt;='Gastos com Pessoal'!$F$7:$F$506)*(IF('Gastos com Pessoal'!$S$7:$S$506&lt;=K$3,1,0))*OFFSET('Gastos com Pessoal'!$H$6,1,MATCH(3&amp;$B52,'Gastos com Pessoal'!$I$532:$AJ$532&amp;'Gastos com Pessoal'!$I$6:$AJ$6,0),500,1)),0)
+_xlfn.IFNA(SUM((K$3&gt;='Gastos com Pessoal'!$E$7:$E$506)*(K$3&lt;='Gastos com Pessoal'!$F$7:$F$506)*(IF('Gastos com Pessoal'!$Y$7:$Y$506&lt;=K$3,1,0))*OFFSET('Gastos com Pessoal'!$H$6,1,MATCH(4&amp;$B52,'Gastos com Pessoal'!$I$532:$AJ$532&amp;'Gastos com Pessoal'!$I$6:$AJ$6,0),500,1)),0)
+_xlfn.IFNA(SUM((K$3&gt;='Gastos com Pessoal'!$E$7:$E$506)*(K$3&lt;='Gastos com Pessoal'!$F$7:$F$506)*(IF('Gastos com Pessoal'!$AE$7:$AE$506&lt;=K$3,1,0))*OFFSET('Gastos com Pessoal'!$H$6,1,MATCH(5&amp;$B52,'Gastos com Pessoal'!$I$532:$AJ$532&amp;'Gastos com Pessoal'!$I$6:$AJ$6,0),500,1)),0)
+_xlfn.IFNA(SUM((K$3&gt;='Gastos com Pessoal'!$E$513:$E$522)*(K$3&lt;='Gastos com Pessoal'!$F$513:$F$522)*(IF('Gastos com Pessoal'!$G$513:$G$522&lt;=K$3,1,0))*OFFSET('Gastos com Pessoal'!$H$512,1,MATCH(1&amp;$B52,'Gastos com Pessoal'!$I$532:$AJ$532&amp;'Gastos com Pessoal'!$I$512:$AJ$512,0),10,1)),0)
+_xlfn.IFNA(SUM((K$3&gt;='Gastos com Pessoal'!$E$513:$E$522)*(K$3&lt;='Gastos com Pessoal'!$F$513:$F$522)*(IF('Gastos com Pessoal'!$M$513:$M$522&lt;=K$3,1,0))*OFFSET('Gastos com Pessoal'!$H$512,1,MATCH(2&amp;$B52,'Gastos com Pessoal'!$I$532:$AJ$532&amp;'Gastos com Pessoal'!$I$512:$AJ$512,0),10,1)),0)
+_xlfn.IFNA(SUM((K$3&gt;='Gastos com Pessoal'!$E$513:$E$522)*(K$3&lt;='Gastos com Pessoal'!$F$513:$F$522)*(IF('Gastos com Pessoal'!$S$513:$S$522&lt;=K$3,1,0))*OFFSET('Gastos com Pessoal'!$H$512,1,MATCH(3&amp;$B52,'Gastos com Pessoal'!$I$532:$AJ$532&amp;'Gastos com Pessoal'!$I$512:$AJ$512,0),10,1)),0)
+_xlfn.IFNA(SUM((K$3&gt;='Gastos com Pessoal'!$E$513:$E$522)*(K$3&lt;='Gastos com Pessoal'!$F$513:$F$522)*(IF('Gastos com Pessoal'!$Y$513:$Y$522&lt;=K$3,1,0))*OFFSET('Gastos com Pessoal'!$H$512,1,MATCH(4&amp;$B52,'Gastos com Pessoal'!$I$532:$AJ$532&amp;'Gastos com Pessoal'!$I$512:$AJ$512,0),10,1)),0)
+_xlfn.IFNA(SUM((K$3&gt;='Gastos com Pessoal'!$E$513:$E$522)*(K$3&lt;='Gastos com Pessoal'!$F$513:$F$522)*(IF('Gastos com Pessoal'!$AE$513:$AE$522&lt;=K$3,1,0))*OFFSET('Gastos com Pessoal'!$H$512,1,MATCH(5&amp;$B52,'Gastos com Pessoal'!$I$532:$AJ$532&amp;'Gastos com Pessoal'!$I$512:$AJ$512,0),10,1)),0)</f>
        <v>0</v>
      </c>
      <c r="L52" s="32">
        <f t="array" aca="1" ref="L52" ca="1">_xlfn.IFNA(SUM((L$3&gt;='Gastos com Pessoal'!$E$7:$E$506)*(L$3&lt;='Gastos com Pessoal'!$F$7:$F$506)*OFFSET('Encargos e Benefícios'!$D$5,1,MATCH($B52,'Encargos e Benefícios'!$E$5:$AB$5,0),500,1)),0)
+_xlfn.IFNA(SUM((L$3&gt;='Gastos com Pessoal'!$E$513:$E$522)*(L$3&lt;='Gastos com Pessoal'!$F$513:$F$522)*OFFSET('Encargos e Benefícios'!$D$511,1,MATCH($B52,'Encargos e Benefícios'!$E$511:$AB$511,0),10,1)),0)
+_xlfn.IFNA(SUM((L$3&gt;='Gastos com Pessoal'!$E$7:$E$506)*(L$3&lt;='Gastos com Pessoal'!$F$7:$F$506)*(IF('Gastos com Pessoal'!$G$7:$G$506&lt;=L$3,1,0))*OFFSET('Gastos com Pessoal'!$H$6,1,MATCH(1&amp;$B52,'Gastos com Pessoal'!$I$532:$AJ$532&amp;'Gastos com Pessoal'!$I$6:$AJ$6,0),500,1)),0)
+_xlfn.IFNA(SUM((L$3&gt;='Gastos com Pessoal'!$E$7:$E$506)*(L$3&lt;='Gastos com Pessoal'!$F$7:$F$506)*(IF('Gastos com Pessoal'!$M$7:$M$506&lt;=L$3,1,0))*OFFSET('Gastos com Pessoal'!$H$6,1,MATCH(2&amp;$B52,'Gastos com Pessoal'!$I$532:$AJ$532&amp;'Gastos com Pessoal'!$I$6:$AJ$6,0),500,1)),0)
+_xlfn.IFNA(SUM((L$3&gt;='Gastos com Pessoal'!$E$7:$E$506)*(L$3&lt;='Gastos com Pessoal'!$F$7:$F$506)*(IF('Gastos com Pessoal'!$S$7:$S$506&lt;=L$3,1,0))*OFFSET('Gastos com Pessoal'!$H$6,1,MATCH(3&amp;$B52,'Gastos com Pessoal'!$I$532:$AJ$532&amp;'Gastos com Pessoal'!$I$6:$AJ$6,0),500,1)),0)
+_xlfn.IFNA(SUM((L$3&gt;='Gastos com Pessoal'!$E$7:$E$506)*(L$3&lt;='Gastos com Pessoal'!$F$7:$F$506)*(IF('Gastos com Pessoal'!$Y$7:$Y$506&lt;=L$3,1,0))*OFFSET('Gastos com Pessoal'!$H$6,1,MATCH(4&amp;$B52,'Gastos com Pessoal'!$I$532:$AJ$532&amp;'Gastos com Pessoal'!$I$6:$AJ$6,0),500,1)),0)
+_xlfn.IFNA(SUM((L$3&gt;='Gastos com Pessoal'!$E$7:$E$506)*(L$3&lt;='Gastos com Pessoal'!$F$7:$F$506)*(IF('Gastos com Pessoal'!$AE$7:$AE$506&lt;=L$3,1,0))*OFFSET('Gastos com Pessoal'!$H$6,1,MATCH(5&amp;$B52,'Gastos com Pessoal'!$I$532:$AJ$532&amp;'Gastos com Pessoal'!$I$6:$AJ$6,0),500,1)),0)
+_xlfn.IFNA(SUM((L$3&gt;='Gastos com Pessoal'!$E$513:$E$522)*(L$3&lt;='Gastos com Pessoal'!$F$513:$F$522)*(IF('Gastos com Pessoal'!$G$513:$G$522&lt;=L$3,1,0))*OFFSET('Gastos com Pessoal'!$H$512,1,MATCH(1&amp;$B52,'Gastos com Pessoal'!$I$532:$AJ$532&amp;'Gastos com Pessoal'!$I$512:$AJ$512,0),10,1)),0)
+_xlfn.IFNA(SUM((L$3&gt;='Gastos com Pessoal'!$E$513:$E$522)*(L$3&lt;='Gastos com Pessoal'!$F$513:$F$522)*(IF('Gastos com Pessoal'!$M$513:$M$522&lt;=L$3,1,0))*OFFSET('Gastos com Pessoal'!$H$512,1,MATCH(2&amp;$B52,'Gastos com Pessoal'!$I$532:$AJ$532&amp;'Gastos com Pessoal'!$I$512:$AJ$512,0),10,1)),0)
+_xlfn.IFNA(SUM((L$3&gt;='Gastos com Pessoal'!$E$513:$E$522)*(L$3&lt;='Gastos com Pessoal'!$F$513:$F$522)*(IF('Gastos com Pessoal'!$S$513:$S$522&lt;=L$3,1,0))*OFFSET('Gastos com Pessoal'!$H$512,1,MATCH(3&amp;$B52,'Gastos com Pessoal'!$I$532:$AJ$532&amp;'Gastos com Pessoal'!$I$512:$AJ$512,0),10,1)),0)
+_xlfn.IFNA(SUM((L$3&gt;='Gastos com Pessoal'!$E$513:$E$522)*(L$3&lt;='Gastos com Pessoal'!$F$513:$F$522)*(IF('Gastos com Pessoal'!$Y$513:$Y$522&lt;=L$3,1,0))*OFFSET('Gastos com Pessoal'!$H$512,1,MATCH(4&amp;$B52,'Gastos com Pessoal'!$I$532:$AJ$532&amp;'Gastos com Pessoal'!$I$512:$AJ$512,0),10,1)),0)
+_xlfn.IFNA(SUM((L$3&gt;='Gastos com Pessoal'!$E$513:$E$522)*(L$3&lt;='Gastos com Pessoal'!$F$513:$F$522)*(IF('Gastos com Pessoal'!$AE$513:$AE$522&lt;=L$3,1,0))*OFFSET('Gastos com Pessoal'!$H$512,1,MATCH(5&amp;$B52,'Gastos com Pessoal'!$I$532:$AJ$532&amp;'Gastos com Pessoal'!$I$512:$AJ$512,0),10,1)),0)</f>
        <v>0</v>
      </c>
      <c r="M52" s="32">
        <f t="array" aca="1" ref="M52" ca="1">_xlfn.IFNA(SUM((M$3&gt;='Gastos com Pessoal'!$E$7:$E$506)*(M$3&lt;='Gastos com Pessoal'!$F$7:$F$506)*OFFSET('Encargos e Benefícios'!$D$5,1,MATCH($B52,'Encargos e Benefícios'!$E$5:$AB$5,0),500,1)),0)
+_xlfn.IFNA(SUM((M$3&gt;='Gastos com Pessoal'!$E$513:$E$522)*(M$3&lt;='Gastos com Pessoal'!$F$513:$F$522)*OFFSET('Encargos e Benefícios'!$D$511,1,MATCH($B52,'Encargos e Benefícios'!$E$511:$AB$511,0),10,1)),0)
+_xlfn.IFNA(SUM((M$3&gt;='Gastos com Pessoal'!$E$7:$E$506)*(M$3&lt;='Gastos com Pessoal'!$F$7:$F$506)*(IF('Gastos com Pessoal'!$G$7:$G$506&lt;=M$3,1,0))*OFFSET('Gastos com Pessoal'!$H$6,1,MATCH(1&amp;$B52,'Gastos com Pessoal'!$I$532:$AJ$532&amp;'Gastos com Pessoal'!$I$6:$AJ$6,0),500,1)),0)
+_xlfn.IFNA(SUM((M$3&gt;='Gastos com Pessoal'!$E$7:$E$506)*(M$3&lt;='Gastos com Pessoal'!$F$7:$F$506)*(IF('Gastos com Pessoal'!$M$7:$M$506&lt;=M$3,1,0))*OFFSET('Gastos com Pessoal'!$H$6,1,MATCH(2&amp;$B52,'Gastos com Pessoal'!$I$532:$AJ$532&amp;'Gastos com Pessoal'!$I$6:$AJ$6,0),500,1)),0)
+_xlfn.IFNA(SUM((M$3&gt;='Gastos com Pessoal'!$E$7:$E$506)*(M$3&lt;='Gastos com Pessoal'!$F$7:$F$506)*(IF('Gastos com Pessoal'!$S$7:$S$506&lt;=M$3,1,0))*OFFSET('Gastos com Pessoal'!$H$6,1,MATCH(3&amp;$B52,'Gastos com Pessoal'!$I$532:$AJ$532&amp;'Gastos com Pessoal'!$I$6:$AJ$6,0),500,1)),0)
+_xlfn.IFNA(SUM((M$3&gt;='Gastos com Pessoal'!$E$7:$E$506)*(M$3&lt;='Gastos com Pessoal'!$F$7:$F$506)*(IF('Gastos com Pessoal'!$Y$7:$Y$506&lt;=M$3,1,0))*OFFSET('Gastos com Pessoal'!$H$6,1,MATCH(4&amp;$B52,'Gastos com Pessoal'!$I$532:$AJ$532&amp;'Gastos com Pessoal'!$I$6:$AJ$6,0),500,1)),0)
+_xlfn.IFNA(SUM((M$3&gt;='Gastos com Pessoal'!$E$7:$E$506)*(M$3&lt;='Gastos com Pessoal'!$F$7:$F$506)*(IF('Gastos com Pessoal'!$AE$7:$AE$506&lt;=M$3,1,0))*OFFSET('Gastos com Pessoal'!$H$6,1,MATCH(5&amp;$B52,'Gastos com Pessoal'!$I$532:$AJ$532&amp;'Gastos com Pessoal'!$I$6:$AJ$6,0),500,1)),0)
+_xlfn.IFNA(SUM((M$3&gt;='Gastos com Pessoal'!$E$513:$E$522)*(M$3&lt;='Gastos com Pessoal'!$F$513:$F$522)*(IF('Gastos com Pessoal'!$G$513:$G$522&lt;=M$3,1,0))*OFFSET('Gastos com Pessoal'!$H$512,1,MATCH(1&amp;$B52,'Gastos com Pessoal'!$I$532:$AJ$532&amp;'Gastos com Pessoal'!$I$512:$AJ$512,0),10,1)),0)
+_xlfn.IFNA(SUM((M$3&gt;='Gastos com Pessoal'!$E$513:$E$522)*(M$3&lt;='Gastos com Pessoal'!$F$513:$F$522)*(IF('Gastos com Pessoal'!$M$513:$M$522&lt;=M$3,1,0))*OFFSET('Gastos com Pessoal'!$H$512,1,MATCH(2&amp;$B52,'Gastos com Pessoal'!$I$532:$AJ$532&amp;'Gastos com Pessoal'!$I$512:$AJ$512,0),10,1)),0)
+_xlfn.IFNA(SUM((M$3&gt;='Gastos com Pessoal'!$E$513:$E$522)*(M$3&lt;='Gastos com Pessoal'!$F$513:$F$522)*(IF('Gastos com Pessoal'!$S$513:$S$522&lt;=M$3,1,0))*OFFSET('Gastos com Pessoal'!$H$512,1,MATCH(3&amp;$B52,'Gastos com Pessoal'!$I$532:$AJ$532&amp;'Gastos com Pessoal'!$I$512:$AJ$512,0),10,1)),0)
+_xlfn.IFNA(SUM((M$3&gt;='Gastos com Pessoal'!$E$513:$E$522)*(M$3&lt;='Gastos com Pessoal'!$F$513:$F$522)*(IF('Gastos com Pessoal'!$Y$513:$Y$522&lt;=M$3,1,0))*OFFSET('Gastos com Pessoal'!$H$512,1,MATCH(4&amp;$B52,'Gastos com Pessoal'!$I$532:$AJ$532&amp;'Gastos com Pessoal'!$I$512:$AJ$512,0),10,1)),0)
+_xlfn.IFNA(SUM((M$3&gt;='Gastos com Pessoal'!$E$513:$E$522)*(M$3&lt;='Gastos com Pessoal'!$F$513:$F$522)*(IF('Gastos com Pessoal'!$AE$513:$AE$522&lt;=M$3,1,0))*OFFSET('Gastos com Pessoal'!$H$512,1,MATCH(5&amp;$B52,'Gastos com Pessoal'!$I$532:$AJ$532&amp;'Gastos com Pessoal'!$I$512:$AJ$512,0),10,1)),0)</f>
        <v>0</v>
      </c>
      <c r="N52" s="32">
        <f t="array" aca="1" ref="N52" ca="1">_xlfn.IFNA(SUM((N$3&gt;='Gastos com Pessoal'!$E$7:$E$506)*(N$3&lt;='Gastos com Pessoal'!$F$7:$F$506)*OFFSET('Encargos e Benefícios'!$D$5,1,MATCH($B52,'Encargos e Benefícios'!$E$5:$AB$5,0),500,1)),0)
+_xlfn.IFNA(SUM((N$3&gt;='Gastos com Pessoal'!$E$513:$E$522)*(N$3&lt;='Gastos com Pessoal'!$F$513:$F$522)*OFFSET('Encargos e Benefícios'!$D$511,1,MATCH($B52,'Encargos e Benefícios'!$E$511:$AB$511,0),10,1)),0)
+_xlfn.IFNA(SUM((N$3&gt;='Gastos com Pessoal'!$E$7:$E$506)*(N$3&lt;='Gastos com Pessoal'!$F$7:$F$506)*(IF('Gastos com Pessoal'!$G$7:$G$506&lt;=N$3,1,0))*OFFSET('Gastos com Pessoal'!$H$6,1,MATCH(1&amp;$B52,'Gastos com Pessoal'!$I$532:$AJ$532&amp;'Gastos com Pessoal'!$I$6:$AJ$6,0),500,1)),0)
+_xlfn.IFNA(SUM((N$3&gt;='Gastos com Pessoal'!$E$7:$E$506)*(N$3&lt;='Gastos com Pessoal'!$F$7:$F$506)*(IF('Gastos com Pessoal'!$M$7:$M$506&lt;=N$3,1,0))*OFFSET('Gastos com Pessoal'!$H$6,1,MATCH(2&amp;$B52,'Gastos com Pessoal'!$I$532:$AJ$532&amp;'Gastos com Pessoal'!$I$6:$AJ$6,0),500,1)),0)
+_xlfn.IFNA(SUM((N$3&gt;='Gastos com Pessoal'!$E$7:$E$506)*(N$3&lt;='Gastos com Pessoal'!$F$7:$F$506)*(IF('Gastos com Pessoal'!$S$7:$S$506&lt;=N$3,1,0))*OFFSET('Gastos com Pessoal'!$H$6,1,MATCH(3&amp;$B52,'Gastos com Pessoal'!$I$532:$AJ$532&amp;'Gastos com Pessoal'!$I$6:$AJ$6,0),500,1)),0)
+_xlfn.IFNA(SUM((N$3&gt;='Gastos com Pessoal'!$E$7:$E$506)*(N$3&lt;='Gastos com Pessoal'!$F$7:$F$506)*(IF('Gastos com Pessoal'!$Y$7:$Y$506&lt;=N$3,1,0))*OFFSET('Gastos com Pessoal'!$H$6,1,MATCH(4&amp;$B52,'Gastos com Pessoal'!$I$532:$AJ$532&amp;'Gastos com Pessoal'!$I$6:$AJ$6,0),500,1)),0)
+_xlfn.IFNA(SUM((N$3&gt;='Gastos com Pessoal'!$E$7:$E$506)*(N$3&lt;='Gastos com Pessoal'!$F$7:$F$506)*(IF('Gastos com Pessoal'!$AE$7:$AE$506&lt;=N$3,1,0))*OFFSET('Gastos com Pessoal'!$H$6,1,MATCH(5&amp;$B52,'Gastos com Pessoal'!$I$532:$AJ$532&amp;'Gastos com Pessoal'!$I$6:$AJ$6,0),500,1)),0)
+_xlfn.IFNA(SUM((N$3&gt;='Gastos com Pessoal'!$E$513:$E$522)*(N$3&lt;='Gastos com Pessoal'!$F$513:$F$522)*(IF('Gastos com Pessoal'!$G$513:$G$522&lt;=N$3,1,0))*OFFSET('Gastos com Pessoal'!$H$512,1,MATCH(1&amp;$B52,'Gastos com Pessoal'!$I$532:$AJ$532&amp;'Gastos com Pessoal'!$I$512:$AJ$512,0),10,1)),0)
+_xlfn.IFNA(SUM((N$3&gt;='Gastos com Pessoal'!$E$513:$E$522)*(N$3&lt;='Gastos com Pessoal'!$F$513:$F$522)*(IF('Gastos com Pessoal'!$M$513:$M$522&lt;=N$3,1,0))*OFFSET('Gastos com Pessoal'!$H$512,1,MATCH(2&amp;$B52,'Gastos com Pessoal'!$I$532:$AJ$532&amp;'Gastos com Pessoal'!$I$512:$AJ$512,0),10,1)),0)
+_xlfn.IFNA(SUM((N$3&gt;='Gastos com Pessoal'!$E$513:$E$522)*(N$3&lt;='Gastos com Pessoal'!$F$513:$F$522)*(IF('Gastos com Pessoal'!$S$513:$S$522&lt;=N$3,1,0))*OFFSET('Gastos com Pessoal'!$H$512,1,MATCH(3&amp;$B52,'Gastos com Pessoal'!$I$532:$AJ$532&amp;'Gastos com Pessoal'!$I$512:$AJ$512,0),10,1)),0)
+_xlfn.IFNA(SUM((N$3&gt;='Gastos com Pessoal'!$E$513:$E$522)*(N$3&lt;='Gastos com Pessoal'!$F$513:$F$522)*(IF('Gastos com Pessoal'!$Y$513:$Y$522&lt;=N$3,1,0))*OFFSET('Gastos com Pessoal'!$H$512,1,MATCH(4&amp;$B52,'Gastos com Pessoal'!$I$532:$AJ$532&amp;'Gastos com Pessoal'!$I$512:$AJ$512,0),10,1)),0)
+_xlfn.IFNA(SUM((N$3&gt;='Gastos com Pessoal'!$E$513:$E$522)*(N$3&lt;='Gastos com Pessoal'!$F$513:$F$522)*(IF('Gastos com Pessoal'!$AE$513:$AE$522&lt;=N$3,1,0))*OFFSET('Gastos com Pessoal'!$H$512,1,MATCH(5&amp;$B52,'Gastos com Pessoal'!$I$532:$AJ$532&amp;'Gastos com Pessoal'!$I$512:$AJ$512,0),10,1)),0)</f>
        <v>0</v>
      </c>
      <c r="O52" s="32">
        <f t="array" aca="1" ref="O52" ca="1">_xlfn.IFNA(SUM((O$3&gt;='Gastos com Pessoal'!$E$7:$E$506)*(O$3&lt;='Gastos com Pessoal'!$F$7:$F$506)*OFFSET('Encargos e Benefícios'!$D$5,1,MATCH($B52,'Encargos e Benefícios'!$E$5:$AB$5,0),500,1)),0)
+_xlfn.IFNA(SUM((O$3&gt;='Gastos com Pessoal'!$E$513:$E$522)*(O$3&lt;='Gastos com Pessoal'!$F$513:$F$522)*OFFSET('Encargos e Benefícios'!$D$511,1,MATCH($B52,'Encargos e Benefícios'!$E$511:$AB$511,0),10,1)),0)
+_xlfn.IFNA(SUM((O$3&gt;='Gastos com Pessoal'!$E$7:$E$506)*(O$3&lt;='Gastos com Pessoal'!$F$7:$F$506)*(IF('Gastos com Pessoal'!$G$7:$G$506&lt;=O$3,1,0))*OFFSET('Gastos com Pessoal'!$H$6,1,MATCH(1&amp;$B52,'Gastos com Pessoal'!$I$532:$AJ$532&amp;'Gastos com Pessoal'!$I$6:$AJ$6,0),500,1)),0)
+_xlfn.IFNA(SUM((O$3&gt;='Gastos com Pessoal'!$E$7:$E$506)*(O$3&lt;='Gastos com Pessoal'!$F$7:$F$506)*(IF('Gastos com Pessoal'!$M$7:$M$506&lt;=O$3,1,0))*OFFSET('Gastos com Pessoal'!$H$6,1,MATCH(2&amp;$B52,'Gastos com Pessoal'!$I$532:$AJ$532&amp;'Gastos com Pessoal'!$I$6:$AJ$6,0),500,1)),0)
+_xlfn.IFNA(SUM((O$3&gt;='Gastos com Pessoal'!$E$7:$E$506)*(O$3&lt;='Gastos com Pessoal'!$F$7:$F$506)*(IF('Gastos com Pessoal'!$S$7:$S$506&lt;=O$3,1,0))*OFFSET('Gastos com Pessoal'!$H$6,1,MATCH(3&amp;$B52,'Gastos com Pessoal'!$I$532:$AJ$532&amp;'Gastos com Pessoal'!$I$6:$AJ$6,0),500,1)),0)
+_xlfn.IFNA(SUM((O$3&gt;='Gastos com Pessoal'!$E$7:$E$506)*(O$3&lt;='Gastos com Pessoal'!$F$7:$F$506)*(IF('Gastos com Pessoal'!$Y$7:$Y$506&lt;=O$3,1,0))*OFFSET('Gastos com Pessoal'!$H$6,1,MATCH(4&amp;$B52,'Gastos com Pessoal'!$I$532:$AJ$532&amp;'Gastos com Pessoal'!$I$6:$AJ$6,0),500,1)),0)
+_xlfn.IFNA(SUM((O$3&gt;='Gastos com Pessoal'!$E$7:$E$506)*(O$3&lt;='Gastos com Pessoal'!$F$7:$F$506)*(IF('Gastos com Pessoal'!$AE$7:$AE$506&lt;=O$3,1,0))*OFFSET('Gastos com Pessoal'!$H$6,1,MATCH(5&amp;$B52,'Gastos com Pessoal'!$I$532:$AJ$532&amp;'Gastos com Pessoal'!$I$6:$AJ$6,0),500,1)),0)
+_xlfn.IFNA(SUM((O$3&gt;='Gastos com Pessoal'!$E$513:$E$522)*(O$3&lt;='Gastos com Pessoal'!$F$513:$F$522)*(IF('Gastos com Pessoal'!$G$513:$G$522&lt;=O$3,1,0))*OFFSET('Gastos com Pessoal'!$H$512,1,MATCH(1&amp;$B52,'Gastos com Pessoal'!$I$532:$AJ$532&amp;'Gastos com Pessoal'!$I$512:$AJ$512,0),10,1)),0)
+_xlfn.IFNA(SUM((O$3&gt;='Gastos com Pessoal'!$E$513:$E$522)*(O$3&lt;='Gastos com Pessoal'!$F$513:$F$522)*(IF('Gastos com Pessoal'!$M$513:$M$522&lt;=O$3,1,0))*OFFSET('Gastos com Pessoal'!$H$512,1,MATCH(2&amp;$B52,'Gastos com Pessoal'!$I$532:$AJ$532&amp;'Gastos com Pessoal'!$I$512:$AJ$512,0),10,1)),0)
+_xlfn.IFNA(SUM((O$3&gt;='Gastos com Pessoal'!$E$513:$E$522)*(O$3&lt;='Gastos com Pessoal'!$F$513:$F$522)*(IF('Gastos com Pessoal'!$S$513:$S$522&lt;=O$3,1,0))*OFFSET('Gastos com Pessoal'!$H$512,1,MATCH(3&amp;$B52,'Gastos com Pessoal'!$I$532:$AJ$532&amp;'Gastos com Pessoal'!$I$512:$AJ$512,0),10,1)),0)
+_xlfn.IFNA(SUM((O$3&gt;='Gastos com Pessoal'!$E$513:$E$522)*(O$3&lt;='Gastos com Pessoal'!$F$513:$F$522)*(IF('Gastos com Pessoal'!$Y$513:$Y$522&lt;=O$3,1,0))*OFFSET('Gastos com Pessoal'!$H$512,1,MATCH(4&amp;$B52,'Gastos com Pessoal'!$I$532:$AJ$532&amp;'Gastos com Pessoal'!$I$512:$AJ$512,0),10,1)),0)
+_xlfn.IFNA(SUM((O$3&gt;='Gastos com Pessoal'!$E$513:$E$522)*(O$3&lt;='Gastos com Pessoal'!$F$513:$F$522)*(IF('Gastos com Pessoal'!$AE$513:$AE$522&lt;=O$3,1,0))*OFFSET('Gastos com Pessoal'!$H$512,1,MATCH(5&amp;$B52,'Gastos com Pessoal'!$I$532:$AJ$532&amp;'Gastos com Pessoal'!$I$512:$AJ$512,0),10,1)),0)</f>
        <v>0</v>
      </c>
      <c r="P52" s="32">
        <f t="array" aca="1" ref="P52" ca="1">_xlfn.IFNA(SUM((P$3&gt;='Gastos com Pessoal'!$E$7:$E$506)*(P$3&lt;='Gastos com Pessoal'!$F$7:$F$506)*OFFSET('Encargos e Benefícios'!$D$5,1,MATCH($B52,'Encargos e Benefícios'!$E$5:$AB$5,0),500,1)),0)
+_xlfn.IFNA(SUM((P$3&gt;='Gastos com Pessoal'!$E$513:$E$522)*(P$3&lt;='Gastos com Pessoal'!$F$513:$F$522)*OFFSET('Encargos e Benefícios'!$D$511,1,MATCH($B52,'Encargos e Benefícios'!$E$511:$AB$511,0),10,1)),0)
+_xlfn.IFNA(SUM((P$3&gt;='Gastos com Pessoal'!$E$7:$E$506)*(P$3&lt;='Gastos com Pessoal'!$F$7:$F$506)*(IF('Gastos com Pessoal'!$G$7:$G$506&lt;=P$3,1,0))*OFFSET('Gastos com Pessoal'!$H$6,1,MATCH(1&amp;$B52,'Gastos com Pessoal'!$I$532:$AJ$532&amp;'Gastos com Pessoal'!$I$6:$AJ$6,0),500,1)),0)
+_xlfn.IFNA(SUM((P$3&gt;='Gastos com Pessoal'!$E$7:$E$506)*(P$3&lt;='Gastos com Pessoal'!$F$7:$F$506)*(IF('Gastos com Pessoal'!$M$7:$M$506&lt;=P$3,1,0))*OFFSET('Gastos com Pessoal'!$H$6,1,MATCH(2&amp;$B52,'Gastos com Pessoal'!$I$532:$AJ$532&amp;'Gastos com Pessoal'!$I$6:$AJ$6,0),500,1)),0)
+_xlfn.IFNA(SUM((P$3&gt;='Gastos com Pessoal'!$E$7:$E$506)*(P$3&lt;='Gastos com Pessoal'!$F$7:$F$506)*(IF('Gastos com Pessoal'!$S$7:$S$506&lt;=P$3,1,0))*OFFSET('Gastos com Pessoal'!$H$6,1,MATCH(3&amp;$B52,'Gastos com Pessoal'!$I$532:$AJ$532&amp;'Gastos com Pessoal'!$I$6:$AJ$6,0),500,1)),0)
+_xlfn.IFNA(SUM((P$3&gt;='Gastos com Pessoal'!$E$7:$E$506)*(P$3&lt;='Gastos com Pessoal'!$F$7:$F$506)*(IF('Gastos com Pessoal'!$Y$7:$Y$506&lt;=P$3,1,0))*OFFSET('Gastos com Pessoal'!$H$6,1,MATCH(4&amp;$B52,'Gastos com Pessoal'!$I$532:$AJ$532&amp;'Gastos com Pessoal'!$I$6:$AJ$6,0),500,1)),0)
+_xlfn.IFNA(SUM((P$3&gt;='Gastos com Pessoal'!$E$7:$E$506)*(P$3&lt;='Gastos com Pessoal'!$F$7:$F$506)*(IF('Gastos com Pessoal'!$AE$7:$AE$506&lt;=P$3,1,0))*OFFSET('Gastos com Pessoal'!$H$6,1,MATCH(5&amp;$B52,'Gastos com Pessoal'!$I$532:$AJ$532&amp;'Gastos com Pessoal'!$I$6:$AJ$6,0),500,1)),0)
+_xlfn.IFNA(SUM((P$3&gt;='Gastos com Pessoal'!$E$513:$E$522)*(P$3&lt;='Gastos com Pessoal'!$F$513:$F$522)*(IF('Gastos com Pessoal'!$G$513:$G$522&lt;=P$3,1,0))*OFFSET('Gastos com Pessoal'!$H$512,1,MATCH(1&amp;$B52,'Gastos com Pessoal'!$I$532:$AJ$532&amp;'Gastos com Pessoal'!$I$512:$AJ$512,0),10,1)),0)
+_xlfn.IFNA(SUM((P$3&gt;='Gastos com Pessoal'!$E$513:$E$522)*(P$3&lt;='Gastos com Pessoal'!$F$513:$F$522)*(IF('Gastos com Pessoal'!$M$513:$M$522&lt;=P$3,1,0))*OFFSET('Gastos com Pessoal'!$H$512,1,MATCH(2&amp;$B52,'Gastos com Pessoal'!$I$532:$AJ$532&amp;'Gastos com Pessoal'!$I$512:$AJ$512,0),10,1)),0)
+_xlfn.IFNA(SUM((P$3&gt;='Gastos com Pessoal'!$E$513:$E$522)*(P$3&lt;='Gastos com Pessoal'!$F$513:$F$522)*(IF('Gastos com Pessoal'!$S$513:$S$522&lt;=P$3,1,0))*OFFSET('Gastos com Pessoal'!$H$512,1,MATCH(3&amp;$B52,'Gastos com Pessoal'!$I$532:$AJ$532&amp;'Gastos com Pessoal'!$I$512:$AJ$512,0),10,1)),0)
+_xlfn.IFNA(SUM((P$3&gt;='Gastos com Pessoal'!$E$513:$E$522)*(P$3&lt;='Gastos com Pessoal'!$F$513:$F$522)*(IF('Gastos com Pessoal'!$Y$513:$Y$522&lt;=P$3,1,0))*OFFSET('Gastos com Pessoal'!$H$512,1,MATCH(4&amp;$B52,'Gastos com Pessoal'!$I$532:$AJ$532&amp;'Gastos com Pessoal'!$I$512:$AJ$512,0),10,1)),0)
+_xlfn.IFNA(SUM((P$3&gt;='Gastos com Pessoal'!$E$513:$E$522)*(P$3&lt;='Gastos com Pessoal'!$F$513:$F$522)*(IF('Gastos com Pessoal'!$AE$513:$AE$522&lt;=P$3,1,0))*OFFSET('Gastos com Pessoal'!$H$512,1,MATCH(5&amp;$B52,'Gastos com Pessoal'!$I$532:$AJ$532&amp;'Gastos com Pessoal'!$I$512:$AJ$512,0),10,1)),0)</f>
        <v>0</v>
      </c>
      <c r="Q52" s="32">
        <f t="array" aca="1" ref="Q52" ca="1">_xlfn.IFNA(SUM((Q$3&gt;='Gastos com Pessoal'!$E$7:$E$506)*(Q$3&lt;='Gastos com Pessoal'!$F$7:$F$506)*OFFSET('Encargos e Benefícios'!$D$5,1,MATCH($B52,'Encargos e Benefícios'!$E$5:$AB$5,0),500,1)),0)
+_xlfn.IFNA(SUM((Q$3&gt;='Gastos com Pessoal'!$E$513:$E$522)*(Q$3&lt;='Gastos com Pessoal'!$F$513:$F$522)*OFFSET('Encargos e Benefícios'!$D$511,1,MATCH($B52,'Encargos e Benefícios'!$E$511:$AB$511,0),10,1)),0)
+_xlfn.IFNA(SUM((Q$3&gt;='Gastos com Pessoal'!$E$7:$E$506)*(Q$3&lt;='Gastos com Pessoal'!$F$7:$F$506)*(IF('Gastos com Pessoal'!$G$7:$G$506&lt;=Q$3,1,0))*OFFSET('Gastos com Pessoal'!$H$6,1,MATCH(1&amp;$B52,'Gastos com Pessoal'!$I$532:$AJ$532&amp;'Gastos com Pessoal'!$I$6:$AJ$6,0),500,1)),0)
+_xlfn.IFNA(SUM((Q$3&gt;='Gastos com Pessoal'!$E$7:$E$506)*(Q$3&lt;='Gastos com Pessoal'!$F$7:$F$506)*(IF('Gastos com Pessoal'!$M$7:$M$506&lt;=Q$3,1,0))*OFFSET('Gastos com Pessoal'!$H$6,1,MATCH(2&amp;$B52,'Gastos com Pessoal'!$I$532:$AJ$532&amp;'Gastos com Pessoal'!$I$6:$AJ$6,0),500,1)),0)
+_xlfn.IFNA(SUM((Q$3&gt;='Gastos com Pessoal'!$E$7:$E$506)*(Q$3&lt;='Gastos com Pessoal'!$F$7:$F$506)*(IF('Gastos com Pessoal'!$S$7:$S$506&lt;=Q$3,1,0))*OFFSET('Gastos com Pessoal'!$H$6,1,MATCH(3&amp;$B52,'Gastos com Pessoal'!$I$532:$AJ$532&amp;'Gastos com Pessoal'!$I$6:$AJ$6,0),500,1)),0)
+_xlfn.IFNA(SUM((Q$3&gt;='Gastos com Pessoal'!$E$7:$E$506)*(Q$3&lt;='Gastos com Pessoal'!$F$7:$F$506)*(IF('Gastos com Pessoal'!$Y$7:$Y$506&lt;=Q$3,1,0))*OFFSET('Gastos com Pessoal'!$H$6,1,MATCH(4&amp;$B52,'Gastos com Pessoal'!$I$532:$AJ$532&amp;'Gastos com Pessoal'!$I$6:$AJ$6,0),500,1)),0)
+_xlfn.IFNA(SUM((Q$3&gt;='Gastos com Pessoal'!$E$7:$E$506)*(Q$3&lt;='Gastos com Pessoal'!$F$7:$F$506)*(IF('Gastos com Pessoal'!$AE$7:$AE$506&lt;=Q$3,1,0))*OFFSET('Gastos com Pessoal'!$H$6,1,MATCH(5&amp;$B52,'Gastos com Pessoal'!$I$532:$AJ$532&amp;'Gastos com Pessoal'!$I$6:$AJ$6,0),500,1)),0)
+_xlfn.IFNA(SUM((Q$3&gt;='Gastos com Pessoal'!$E$513:$E$522)*(Q$3&lt;='Gastos com Pessoal'!$F$513:$F$522)*(IF('Gastos com Pessoal'!$G$513:$G$522&lt;=Q$3,1,0))*OFFSET('Gastos com Pessoal'!$H$512,1,MATCH(1&amp;$B52,'Gastos com Pessoal'!$I$532:$AJ$532&amp;'Gastos com Pessoal'!$I$512:$AJ$512,0),10,1)),0)
+_xlfn.IFNA(SUM((Q$3&gt;='Gastos com Pessoal'!$E$513:$E$522)*(Q$3&lt;='Gastos com Pessoal'!$F$513:$F$522)*(IF('Gastos com Pessoal'!$M$513:$M$522&lt;=Q$3,1,0))*OFFSET('Gastos com Pessoal'!$H$512,1,MATCH(2&amp;$B52,'Gastos com Pessoal'!$I$532:$AJ$532&amp;'Gastos com Pessoal'!$I$512:$AJ$512,0),10,1)),0)
+_xlfn.IFNA(SUM((Q$3&gt;='Gastos com Pessoal'!$E$513:$E$522)*(Q$3&lt;='Gastos com Pessoal'!$F$513:$F$522)*(IF('Gastos com Pessoal'!$S$513:$S$522&lt;=Q$3,1,0))*OFFSET('Gastos com Pessoal'!$H$512,1,MATCH(3&amp;$B52,'Gastos com Pessoal'!$I$532:$AJ$532&amp;'Gastos com Pessoal'!$I$512:$AJ$512,0),10,1)),0)
+_xlfn.IFNA(SUM((Q$3&gt;='Gastos com Pessoal'!$E$513:$E$522)*(Q$3&lt;='Gastos com Pessoal'!$F$513:$F$522)*(IF('Gastos com Pessoal'!$Y$513:$Y$522&lt;=Q$3,1,0))*OFFSET('Gastos com Pessoal'!$H$512,1,MATCH(4&amp;$B52,'Gastos com Pessoal'!$I$532:$AJ$532&amp;'Gastos com Pessoal'!$I$512:$AJ$512,0),10,1)),0)
+_xlfn.IFNA(SUM((Q$3&gt;='Gastos com Pessoal'!$E$513:$E$522)*(Q$3&lt;='Gastos com Pessoal'!$F$513:$F$522)*(IF('Gastos com Pessoal'!$AE$513:$AE$522&lt;=Q$3,1,0))*OFFSET('Gastos com Pessoal'!$H$512,1,MATCH(5&amp;$B52,'Gastos com Pessoal'!$I$532:$AJ$532&amp;'Gastos com Pessoal'!$I$512:$AJ$512,0),10,1)),0)</f>
        <v>0</v>
      </c>
      <c r="R52" s="32">
        <f t="array" aca="1" ref="R52" ca="1">_xlfn.IFNA(SUM((R$3&gt;='Gastos com Pessoal'!$E$7:$E$506)*(R$3&lt;='Gastos com Pessoal'!$F$7:$F$506)*OFFSET('Encargos e Benefícios'!$D$5,1,MATCH($B52,'Encargos e Benefícios'!$E$5:$AB$5,0),500,1)),0)
+_xlfn.IFNA(SUM((R$3&gt;='Gastos com Pessoal'!$E$513:$E$522)*(R$3&lt;='Gastos com Pessoal'!$F$513:$F$522)*OFFSET('Encargos e Benefícios'!$D$511,1,MATCH($B52,'Encargos e Benefícios'!$E$511:$AB$511,0),10,1)),0)
+_xlfn.IFNA(SUM((R$3&gt;='Gastos com Pessoal'!$E$7:$E$506)*(R$3&lt;='Gastos com Pessoal'!$F$7:$F$506)*(IF('Gastos com Pessoal'!$G$7:$G$506&lt;=R$3,1,0))*OFFSET('Gastos com Pessoal'!$H$6,1,MATCH(1&amp;$B52,'Gastos com Pessoal'!$I$532:$AJ$532&amp;'Gastos com Pessoal'!$I$6:$AJ$6,0),500,1)),0)
+_xlfn.IFNA(SUM((R$3&gt;='Gastos com Pessoal'!$E$7:$E$506)*(R$3&lt;='Gastos com Pessoal'!$F$7:$F$506)*(IF('Gastos com Pessoal'!$M$7:$M$506&lt;=R$3,1,0))*OFFSET('Gastos com Pessoal'!$H$6,1,MATCH(2&amp;$B52,'Gastos com Pessoal'!$I$532:$AJ$532&amp;'Gastos com Pessoal'!$I$6:$AJ$6,0),500,1)),0)
+_xlfn.IFNA(SUM((R$3&gt;='Gastos com Pessoal'!$E$7:$E$506)*(R$3&lt;='Gastos com Pessoal'!$F$7:$F$506)*(IF('Gastos com Pessoal'!$S$7:$S$506&lt;=R$3,1,0))*OFFSET('Gastos com Pessoal'!$H$6,1,MATCH(3&amp;$B52,'Gastos com Pessoal'!$I$532:$AJ$532&amp;'Gastos com Pessoal'!$I$6:$AJ$6,0),500,1)),0)
+_xlfn.IFNA(SUM((R$3&gt;='Gastos com Pessoal'!$E$7:$E$506)*(R$3&lt;='Gastos com Pessoal'!$F$7:$F$506)*(IF('Gastos com Pessoal'!$Y$7:$Y$506&lt;=R$3,1,0))*OFFSET('Gastos com Pessoal'!$H$6,1,MATCH(4&amp;$B52,'Gastos com Pessoal'!$I$532:$AJ$532&amp;'Gastos com Pessoal'!$I$6:$AJ$6,0),500,1)),0)
+_xlfn.IFNA(SUM((R$3&gt;='Gastos com Pessoal'!$E$7:$E$506)*(R$3&lt;='Gastos com Pessoal'!$F$7:$F$506)*(IF('Gastos com Pessoal'!$AE$7:$AE$506&lt;=R$3,1,0))*OFFSET('Gastos com Pessoal'!$H$6,1,MATCH(5&amp;$B52,'Gastos com Pessoal'!$I$532:$AJ$532&amp;'Gastos com Pessoal'!$I$6:$AJ$6,0),500,1)),0)
+_xlfn.IFNA(SUM((R$3&gt;='Gastos com Pessoal'!$E$513:$E$522)*(R$3&lt;='Gastos com Pessoal'!$F$513:$F$522)*(IF('Gastos com Pessoal'!$G$513:$G$522&lt;=R$3,1,0))*OFFSET('Gastos com Pessoal'!$H$512,1,MATCH(1&amp;$B52,'Gastos com Pessoal'!$I$532:$AJ$532&amp;'Gastos com Pessoal'!$I$512:$AJ$512,0),10,1)),0)
+_xlfn.IFNA(SUM((R$3&gt;='Gastos com Pessoal'!$E$513:$E$522)*(R$3&lt;='Gastos com Pessoal'!$F$513:$F$522)*(IF('Gastos com Pessoal'!$M$513:$M$522&lt;=R$3,1,0))*OFFSET('Gastos com Pessoal'!$H$512,1,MATCH(2&amp;$B52,'Gastos com Pessoal'!$I$532:$AJ$532&amp;'Gastos com Pessoal'!$I$512:$AJ$512,0),10,1)),0)
+_xlfn.IFNA(SUM((R$3&gt;='Gastos com Pessoal'!$E$513:$E$522)*(R$3&lt;='Gastos com Pessoal'!$F$513:$F$522)*(IF('Gastos com Pessoal'!$S$513:$S$522&lt;=R$3,1,0))*OFFSET('Gastos com Pessoal'!$H$512,1,MATCH(3&amp;$B52,'Gastos com Pessoal'!$I$532:$AJ$532&amp;'Gastos com Pessoal'!$I$512:$AJ$512,0),10,1)),0)
+_xlfn.IFNA(SUM((R$3&gt;='Gastos com Pessoal'!$E$513:$E$522)*(R$3&lt;='Gastos com Pessoal'!$F$513:$F$522)*(IF('Gastos com Pessoal'!$Y$513:$Y$522&lt;=R$3,1,0))*OFFSET('Gastos com Pessoal'!$H$512,1,MATCH(4&amp;$B52,'Gastos com Pessoal'!$I$532:$AJ$532&amp;'Gastos com Pessoal'!$I$512:$AJ$512,0),10,1)),0)
+_xlfn.IFNA(SUM((R$3&gt;='Gastos com Pessoal'!$E$513:$E$522)*(R$3&lt;='Gastos com Pessoal'!$F$513:$F$522)*(IF('Gastos com Pessoal'!$AE$513:$AE$522&lt;=R$3,1,0))*OFFSET('Gastos com Pessoal'!$H$512,1,MATCH(5&amp;$B52,'Gastos com Pessoal'!$I$532:$AJ$532&amp;'Gastos com Pessoal'!$I$512:$AJ$512,0),10,1)),0)</f>
        <v>0</v>
      </c>
      <c r="S52" s="32">
        <f t="array" aca="1" ref="S52" ca="1">_xlfn.IFNA(SUM((S$3&gt;='Gastos com Pessoal'!$E$7:$E$506)*(S$3&lt;='Gastos com Pessoal'!$F$7:$F$506)*OFFSET('Encargos e Benefícios'!$D$5,1,MATCH($B52,'Encargos e Benefícios'!$E$5:$AB$5,0),500,1)),0)
+_xlfn.IFNA(SUM((S$3&gt;='Gastos com Pessoal'!$E$513:$E$522)*(S$3&lt;='Gastos com Pessoal'!$F$513:$F$522)*OFFSET('Encargos e Benefícios'!$D$511,1,MATCH($B52,'Encargos e Benefícios'!$E$511:$AB$511,0),10,1)),0)
+_xlfn.IFNA(SUM((S$3&gt;='Gastos com Pessoal'!$E$7:$E$506)*(S$3&lt;='Gastos com Pessoal'!$F$7:$F$506)*(IF('Gastos com Pessoal'!$G$7:$G$506&lt;=S$3,1,0))*OFFSET('Gastos com Pessoal'!$H$6,1,MATCH(1&amp;$B52,'Gastos com Pessoal'!$I$532:$AJ$532&amp;'Gastos com Pessoal'!$I$6:$AJ$6,0),500,1)),0)
+_xlfn.IFNA(SUM((S$3&gt;='Gastos com Pessoal'!$E$7:$E$506)*(S$3&lt;='Gastos com Pessoal'!$F$7:$F$506)*(IF('Gastos com Pessoal'!$M$7:$M$506&lt;=S$3,1,0))*OFFSET('Gastos com Pessoal'!$H$6,1,MATCH(2&amp;$B52,'Gastos com Pessoal'!$I$532:$AJ$532&amp;'Gastos com Pessoal'!$I$6:$AJ$6,0),500,1)),0)
+_xlfn.IFNA(SUM((S$3&gt;='Gastos com Pessoal'!$E$7:$E$506)*(S$3&lt;='Gastos com Pessoal'!$F$7:$F$506)*(IF('Gastos com Pessoal'!$S$7:$S$506&lt;=S$3,1,0))*OFFSET('Gastos com Pessoal'!$H$6,1,MATCH(3&amp;$B52,'Gastos com Pessoal'!$I$532:$AJ$532&amp;'Gastos com Pessoal'!$I$6:$AJ$6,0),500,1)),0)
+_xlfn.IFNA(SUM((S$3&gt;='Gastos com Pessoal'!$E$7:$E$506)*(S$3&lt;='Gastos com Pessoal'!$F$7:$F$506)*(IF('Gastos com Pessoal'!$Y$7:$Y$506&lt;=S$3,1,0))*OFFSET('Gastos com Pessoal'!$H$6,1,MATCH(4&amp;$B52,'Gastos com Pessoal'!$I$532:$AJ$532&amp;'Gastos com Pessoal'!$I$6:$AJ$6,0),500,1)),0)
+_xlfn.IFNA(SUM((S$3&gt;='Gastos com Pessoal'!$E$7:$E$506)*(S$3&lt;='Gastos com Pessoal'!$F$7:$F$506)*(IF('Gastos com Pessoal'!$AE$7:$AE$506&lt;=S$3,1,0))*OFFSET('Gastos com Pessoal'!$H$6,1,MATCH(5&amp;$B52,'Gastos com Pessoal'!$I$532:$AJ$532&amp;'Gastos com Pessoal'!$I$6:$AJ$6,0),500,1)),0)
+_xlfn.IFNA(SUM((S$3&gt;='Gastos com Pessoal'!$E$513:$E$522)*(S$3&lt;='Gastos com Pessoal'!$F$513:$F$522)*(IF('Gastos com Pessoal'!$G$513:$G$522&lt;=S$3,1,0))*OFFSET('Gastos com Pessoal'!$H$512,1,MATCH(1&amp;$B52,'Gastos com Pessoal'!$I$532:$AJ$532&amp;'Gastos com Pessoal'!$I$512:$AJ$512,0),10,1)),0)
+_xlfn.IFNA(SUM((S$3&gt;='Gastos com Pessoal'!$E$513:$E$522)*(S$3&lt;='Gastos com Pessoal'!$F$513:$F$522)*(IF('Gastos com Pessoal'!$M$513:$M$522&lt;=S$3,1,0))*OFFSET('Gastos com Pessoal'!$H$512,1,MATCH(2&amp;$B52,'Gastos com Pessoal'!$I$532:$AJ$532&amp;'Gastos com Pessoal'!$I$512:$AJ$512,0),10,1)),0)
+_xlfn.IFNA(SUM((S$3&gt;='Gastos com Pessoal'!$E$513:$E$522)*(S$3&lt;='Gastos com Pessoal'!$F$513:$F$522)*(IF('Gastos com Pessoal'!$S$513:$S$522&lt;=S$3,1,0))*OFFSET('Gastos com Pessoal'!$H$512,1,MATCH(3&amp;$B52,'Gastos com Pessoal'!$I$532:$AJ$532&amp;'Gastos com Pessoal'!$I$512:$AJ$512,0),10,1)),0)
+_xlfn.IFNA(SUM((S$3&gt;='Gastos com Pessoal'!$E$513:$E$522)*(S$3&lt;='Gastos com Pessoal'!$F$513:$F$522)*(IF('Gastos com Pessoal'!$Y$513:$Y$522&lt;=S$3,1,0))*OFFSET('Gastos com Pessoal'!$H$512,1,MATCH(4&amp;$B52,'Gastos com Pessoal'!$I$532:$AJ$532&amp;'Gastos com Pessoal'!$I$512:$AJ$512,0),10,1)),0)
+_xlfn.IFNA(SUM((S$3&gt;='Gastos com Pessoal'!$E$513:$E$522)*(S$3&lt;='Gastos com Pessoal'!$F$513:$F$522)*(IF('Gastos com Pessoal'!$AE$513:$AE$522&lt;=S$3,1,0))*OFFSET('Gastos com Pessoal'!$H$512,1,MATCH(5&amp;$B52,'Gastos com Pessoal'!$I$532:$AJ$532&amp;'Gastos com Pessoal'!$I$512:$AJ$512,0),10,1)),0)</f>
        <v>0</v>
      </c>
      <c r="T52" s="32">
        <f t="array" aca="1" ref="T52" ca="1">_xlfn.IFNA(SUM((T$3&gt;='Gastos com Pessoal'!$E$7:$E$506)*(T$3&lt;='Gastos com Pessoal'!$F$7:$F$506)*OFFSET('Encargos e Benefícios'!$D$5,1,MATCH($B52,'Encargos e Benefícios'!$E$5:$AB$5,0),500,1)),0)
+_xlfn.IFNA(SUM((T$3&gt;='Gastos com Pessoal'!$E$513:$E$522)*(T$3&lt;='Gastos com Pessoal'!$F$513:$F$522)*OFFSET('Encargos e Benefícios'!$D$511,1,MATCH($B52,'Encargos e Benefícios'!$E$511:$AB$511,0),10,1)),0)
+_xlfn.IFNA(SUM((T$3&gt;='Gastos com Pessoal'!$E$7:$E$506)*(T$3&lt;='Gastos com Pessoal'!$F$7:$F$506)*(IF('Gastos com Pessoal'!$G$7:$G$506&lt;=T$3,1,0))*OFFSET('Gastos com Pessoal'!$H$6,1,MATCH(1&amp;$B52,'Gastos com Pessoal'!$I$532:$AJ$532&amp;'Gastos com Pessoal'!$I$6:$AJ$6,0),500,1)),0)
+_xlfn.IFNA(SUM((T$3&gt;='Gastos com Pessoal'!$E$7:$E$506)*(T$3&lt;='Gastos com Pessoal'!$F$7:$F$506)*(IF('Gastos com Pessoal'!$M$7:$M$506&lt;=T$3,1,0))*OFFSET('Gastos com Pessoal'!$H$6,1,MATCH(2&amp;$B52,'Gastos com Pessoal'!$I$532:$AJ$532&amp;'Gastos com Pessoal'!$I$6:$AJ$6,0),500,1)),0)
+_xlfn.IFNA(SUM((T$3&gt;='Gastos com Pessoal'!$E$7:$E$506)*(T$3&lt;='Gastos com Pessoal'!$F$7:$F$506)*(IF('Gastos com Pessoal'!$S$7:$S$506&lt;=T$3,1,0))*OFFSET('Gastos com Pessoal'!$H$6,1,MATCH(3&amp;$B52,'Gastos com Pessoal'!$I$532:$AJ$532&amp;'Gastos com Pessoal'!$I$6:$AJ$6,0),500,1)),0)
+_xlfn.IFNA(SUM((T$3&gt;='Gastos com Pessoal'!$E$7:$E$506)*(T$3&lt;='Gastos com Pessoal'!$F$7:$F$506)*(IF('Gastos com Pessoal'!$Y$7:$Y$506&lt;=T$3,1,0))*OFFSET('Gastos com Pessoal'!$H$6,1,MATCH(4&amp;$B52,'Gastos com Pessoal'!$I$532:$AJ$532&amp;'Gastos com Pessoal'!$I$6:$AJ$6,0),500,1)),0)
+_xlfn.IFNA(SUM((T$3&gt;='Gastos com Pessoal'!$E$7:$E$506)*(T$3&lt;='Gastos com Pessoal'!$F$7:$F$506)*(IF('Gastos com Pessoal'!$AE$7:$AE$506&lt;=T$3,1,0))*OFFSET('Gastos com Pessoal'!$H$6,1,MATCH(5&amp;$B52,'Gastos com Pessoal'!$I$532:$AJ$532&amp;'Gastos com Pessoal'!$I$6:$AJ$6,0),500,1)),0)
+_xlfn.IFNA(SUM((T$3&gt;='Gastos com Pessoal'!$E$513:$E$522)*(T$3&lt;='Gastos com Pessoal'!$F$513:$F$522)*(IF('Gastos com Pessoal'!$G$513:$G$522&lt;=T$3,1,0))*OFFSET('Gastos com Pessoal'!$H$512,1,MATCH(1&amp;$B52,'Gastos com Pessoal'!$I$532:$AJ$532&amp;'Gastos com Pessoal'!$I$512:$AJ$512,0),10,1)),0)
+_xlfn.IFNA(SUM((T$3&gt;='Gastos com Pessoal'!$E$513:$E$522)*(T$3&lt;='Gastos com Pessoal'!$F$513:$F$522)*(IF('Gastos com Pessoal'!$M$513:$M$522&lt;=T$3,1,0))*OFFSET('Gastos com Pessoal'!$H$512,1,MATCH(2&amp;$B52,'Gastos com Pessoal'!$I$532:$AJ$532&amp;'Gastos com Pessoal'!$I$512:$AJ$512,0),10,1)),0)
+_xlfn.IFNA(SUM((T$3&gt;='Gastos com Pessoal'!$E$513:$E$522)*(T$3&lt;='Gastos com Pessoal'!$F$513:$F$522)*(IF('Gastos com Pessoal'!$S$513:$S$522&lt;=T$3,1,0))*OFFSET('Gastos com Pessoal'!$H$512,1,MATCH(3&amp;$B52,'Gastos com Pessoal'!$I$532:$AJ$532&amp;'Gastos com Pessoal'!$I$512:$AJ$512,0),10,1)),0)
+_xlfn.IFNA(SUM((T$3&gt;='Gastos com Pessoal'!$E$513:$E$522)*(T$3&lt;='Gastos com Pessoal'!$F$513:$F$522)*(IF('Gastos com Pessoal'!$Y$513:$Y$522&lt;=T$3,1,0))*OFFSET('Gastos com Pessoal'!$H$512,1,MATCH(4&amp;$B52,'Gastos com Pessoal'!$I$532:$AJ$532&amp;'Gastos com Pessoal'!$I$512:$AJ$512,0),10,1)),0)
+_xlfn.IFNA(SUM((T$3&gt;='Gastos com Pessoal'!$E$513:$E$522)*(T$3&lt;='Gastos com Pessoal'!$F$513:$F$522)*(IF('Gastos com Pessoal'!$AE$513:$AE$522&lt;=T$3,1,0))*OFFSET('Gastos com Pessoal'!$H$512,1,MATCH(5&amp;$B52,'Gastos com Pessoal'!$I$532:$AJ$532&amp;'Gastos com Pessoal'!$I$512:$AJ$512,0),10,1)),0)</f>
        <v>0</v>
      </c>
      <c r="U52" s="32">
        <f t="array" aca="1" ref="U52" ca="1">_xlfn.IFNA(SUM((U$3&gt;='Gastos com Pessoal'!$E$7:$E$506)*(U$3&lt;='Gastos com Pessoal'!$F$7:$F$506)*OFFSET('Encargos e Benefícios'!$D$5,1,MATCH($B52,'Encargos e Benefícios'!$E$5:$AB$5,0),500,1)),0)
+_xlfn.IFNA(SUM((U$3&gt;='Gastos com Pessoal'!$E$513:$E$522)*(U$3&lt;='Gastos com Pessoal'!$F$513:$F$522)*OFFSET('Encargos e Benefícios'!$D$511,1,MATCH($B52,'Encargos e Benefícios'!$E$511:$AB$511,0),10,1)),0)
+_xlfn.IFNA(SUM((U$3&gt;='Gastos com Pessoal'!$E$7:$E$506)*(U$3&lt;='Gastos com Pessoal'!$F$7:$F$506)*(IF('Gastos com Pessoal'!$G$7:$G$506&lt;=U$3,1,0))*OFFSET('Gastos com Pessoal'!$H$6,1,MATCH(1&amp;$B52,'Gastos com Pessoal'!$I$532:$AJ$532&amp;'Gastos com Pessoal'!$I$6:$AJ$6,0),500,1)),0)
+_xlfn.IFNA(SUM((U$3&gt;='Gastos com Pessoal'!$E$7:$E$506)*(U$3&lt;='Gastos com Pessoal'!$F$7:$F$506)*(IF('Gastos com Pessoal'!$M$7:$M$506&lt;=U$3,1,0))*OFFSET('Gastos com Pessoal'!$H$6,1,MATCH(2&amp;$B52,'Gastos com Pessoal'!$I$532:$AJ$532&amp;'Gastos com Pessoal'!$I$6:$AJ$6,0),500,1)),0)
+_xlfn.IFNA(SUM((U$3&gt;='Gastos com Pessoal'!$E$7:$E$506)*(U$3&lt;='Gastos com Pessoal'!$F$7:$F$506)*(IF('Gastos com Pessoal'!$S$7:$S$506&lt;=U$3,1,0))*OFFSET('Gastos com Pessoal'!$H$6,1,MATCH(3&amp;$B52,'Gastos com Pessoal'!$I$532:$AJ$532&amp;'Gastos com Pessoal'!$I$6:$AJ$6,0),500,1)),0)
+_xlfn.IFNA(SUM((U$3&gt;='Gastos com Pessoal'!$E$7:$E$506)*(U$3&lt;='Gastos com Pessoal'!$F$7:$F$506)*(IF('Gastos com Pessoal'!$Y$7:$Y$506&lt;=U$3,1,0))*OFFSET('Gastos com Pessoal'!$H$6,1,MATCH(4&amp;$B52,'Gastos com Pessoal'!$I$532:$AJ$532&amp;'Gastos com Pessoal'!$I$6:$AJ$6,0),500,1)),0)
+_xlfn.IFNA(SUM((U$3&gt;='Gastos com Pessoal'!$E$7:$E$506)*(U$3&lt;='Gastos com Pessoal'!$F$7:$F$506)*(IF('Gastos com Pessoal'!$AE$7:$AE$506&lt;=U$3,1,0))*OFFSET('Gastos com Pessoal'!$H$6,1,MATCH(5&amp;$B52,'Gastos com Pessoal'!$I$532:$AJ$532&amp;'Gastos com Pessoal'!$I$6:$AJ$6,0),500,1)),0)
+_xlfn.IFNA(SUM((U$3&gt;='Gastos com Pessoal'!$E$513:$E$522)*(U$3&lt;='Gastos com Pessoal'!$F$513:$F$522)*(IF('Gastos com Pessoal'!$G$513:$G$522&lt;=U$3,1,0))*OFFSET('Gastos com Pessoal'!$H$512,1,MATCH(1&amp;$B52,'Gastos com Pessoal'!$I$532:$AJ$532&amp;'Gastos com Pessoal'!$I$512:$AJ$512,0),10,1)),0)
+_xlfn.IFNA(SUM((U$3&gt;='Gastos com Pessoal'!$E$513:$E$522)*(U$3&lt;='Gastos com Pessoal'!$F$513:$F$522)*(IF('Gastos com Pessoal'!$M$513:$M$522&lt;=U$3,1,0))*OFFSET('Gastos com Pessoal'!$H$512,1,MATCH(2&amp;$B52,'Gastos com Pessoal'!$I$532:$AJ$532&amp;'Gastos com Pessoal'!$I$512:$AJ$512,0),10,1)),0)
+_xlfn.IFNA(SUM((U$3&gt;='Gastos com Pessoal'!$E$513:$E$522)*(U$3&lt;='Gastos com Pessoal'!$F$513:$F$522)*(IF('Gastos com Pessoal'!$S$513:$S$522&lt;=U$3,1,0))*OFFSET('Gastos com Pessoal'!$H$512,1,MATCH(3&amp;$B52,'Gastos com Pessoal'!$I$532:$AJ$532&amp;'Gastos com Pessoal'!$I$512:$AJ$512,0),10,1)),0)
+_xlfn.IFNA(SUM((U$3&gt;='Gastos com Pessoal'!$E$513:$E$522)*(U$3&lt;='Gastos com Pessoal'!$F$513:$F$522)*(IF('Gastos com Pessoal'!$Y$513:$Y$522&lt;=U$3,1,0))*OFFSET('Gastos com Pessoal'!$H$512,1,MATCH(4&amp;$B52,'Gastos com Pessoal'!$I$532:$AJ$532&amp;'Gastos com Pessoal'!$I$512:$AJ$512,0),10,1)),0)
+_xlfn.IFNA(SUM((U$3&gt;='Gastos com Pessoal'!$E$513:$E$522)*(U$3&lt;='Gastos com Pessoal'!$F$513:$F$522)*(IF('Gastos com Pessoal'!$AE$513:$AE$522&lt;=U$3,1,0))*OFFSET('Gastos com Pessoal'!$H$512,1,MATCH(5&amp;$B52,'Gastos com Pessoal'!$I$532:$AJ$532&amp;'Gastos com Pessoal'!$I$512:$AJ$512,0),10,1)),0)</f>
        <v>0</v>
      </c>
      <c r="V52" s="32">
        <f t="array" aca="1" ref="V52" ca="1">_xlfn.IFNA(SUM((V$3&gt;='Gastos com Pessoal'!$E$7:$E$506)*(V$3&lt;='Gastos com Pessoal'!$F$7:$F$506)*OFFSET('Encargos e Benefícios'!$D$5,1,MATCH($B52,'Encargos e Benefícios'!$E$5:$AB$5,0),500,1)),0)
+_xlfn.IFNA(SUM((V$3&gt;='Gastos com Pessoal'!$E$513:$E$522)*(V$3&lt;='Gastos com Pessoal'!$F$513:$F$522)*OFFSET('Encargos e Benefícios'!$D$511,1,MATCH($B52,'Encargos e Benefícios'!$E$511:$AB$511,0),10,1)),0)
+_xlfn.IFNA(SUM((V$3&gt;='Gastos com Pessoal'!$E$7:$E$506)*(V$3&lt;='Gastos com Pessoal'!$F$7:$F$506)*(IF('Gastos com Pessoal'!$G$7:$G$506&lt;=V$3,1,0))*OFFSET('Gastos com Pessoal'!$H$6,1,MATCH(1&amp;$B52,'Gastos com Pessoal'!$I$532:$AJ$532&amp;'Gastos com Pessoal'!$I$6:$AJ$6,0),500,1)),0)
+_xlfn.IFNA(SUM((V$3&gt;='Gastos com Pessoal'!$E$7:$E$506)*(V$3&lt;='Gastos com Pessoal'!$F$7:$F$506)*(IF('Gastos com Pessoal'!$M$7:$M$506&lt;=V$3,1,0))*OFFSET('Gastos com Pessoal'!$H$6,1,MATCH(2&amp;$B52,'Gastos com Pessoal'!$I$532:$AJ$532&amp;'Gastos com Pessoal'!$I$6:$AJ$6,0),500,1)),0)
+_xlfn.IFNA(SUM((V$3&gt;='Gastos com Pessoal'!$E$7:$E$506)*(V$3&lt;='Gastos com Pessoal'!$F$7:$F$506)*(IF('Gastos com Pessoal'!$S$7:$S$506&lt;=V$3,1,0))*OFFSET('Gastos com Pessoal'!$H$6,1,MATCH(3&amp;$B52,'Gastos com Pessoal'!$I$532:$AJ$532&amp;'Gastos com Pessoal'!$I$6:$AJ$6,0),500,1)),0)
+_xlfn.IFNA(SUM((V$3&gt;='Gastos com Pessoal'!$E$7:$E$506)*(V$3&lt;='Gastos com Pessoal'!$F$7:$F$506)*(IF('Gastos com Pessoal'!$Y$7:$Y$506&lt;=V$3,1,0))*OFFSET('Gastos com Pessoal'!$H$6,1,MATCH(4&amp;$B52,'Gastos com Pessoal'!$I$532:$AJ$532&amp;'Gastos com Pessoal'!$I$6:$AJ$6,0),500,1)),0)
+_xlfn.IFNA(SUM((V$3&gt;='Gastos com Pessoal'!$E$7:$E$506)*(V$3&lt;='Gastos com Pessoal'!$F$7:$F$506)*(IF('Gastos com Pessoal'!$AE$7:$AE$506&lt;=V$3,1,0))*OFFSET('Gastos com Pessoal'!$H$6,1,MATCH(5&amp;$B52,'Gastos com Pessoal'!$I$532:$AJ$532&amp;'Gastos com Pessoal'!$I$6:$AJ$6,0),500,1)),0)
+_xlfn.IFNA(SUM((V$3&gt;='Gastos com Pessoal'!$E$513:$E$522)*(V$3&lt;='Gastos com Pessoal'!$F$513:$F$522)*(IF('Gastos com Pessoal'!$G$513:$G$522&lt;=V$3,1,0))*OFFSET('Gastos com Pessoal'!$H$512,1,MATCH(1&amp;$B52,'Gastos com Pessoal'!$I$532:$AJ$532&amp;'Gastos com Pessoal'!$I$512:$AJ$512,0),10,1)),0)
+_xlfn.IFNA(SUM((V$3&gt;='Gastos com Pessoal'!$E$513:$E$522)*(V$3&lt;='Gastos com Pessoal'!$F$513:$F$522)*(IF('Gastos com Pessoal'!$M$513:$M$522&lt;=V$3,1,0))*OFFSET('Gastos com Pessoal'!$H$512,1,MATCH(2&amp;$B52,'Gastos com Pessoal'!$I$532:$AJ$532&amp;'Gastos com Pessoal'!$I$512:$AJ$512,0),10,1)),0)
+_xlfn.IFNA(SUM((V$3&gt;='Gastos com Pessoal'!$E$513:$E$522)*(V$3&lt;='Gastos com Pessoal'!$F$513:$F$522)*(IF('Gastos com Pessoal'!$S$513:$S$522&lt;=V$3,1,0))*OFFSET('Gastos com Pessoal'!$H$512,1,MATCH(3&amp;$B52,'Gastos com Pessoal'!$I$532:$AJ$532&amp;'Gastos com Pessoal'!$I$512:$AJ$512,0),10,1)),0)
+_xlfn.IFNA(SUM((V$3&gt;='Gastos com Pessoal'!$E$513:$E$522)*(V$3&lt;='Gastos com Pessoal'!$F$513:$F$522)*(IF('Gastos com Pessoal'!$Y$513:$Y$522&lt;=V$3,1,0))*OFFSET('Gastos com Pessoal'!$H$512,1,MATCH(4&amp;$B52,'Gastos com Pessoal'!$I$532:$AJ$532&amp;'Gastos com Pessoal'!$I$512:$AJ$512,0),10,1)),0)
+_xlfn.IFNA(SUM((V$3&gt;='Gastos com Pessoal'!$E$513:$E$522)*(V$3&lt;='Gastos com Pessoal'!$F$513:$F$522)*(IF('Gastos com Pessoal'!$AE$513:$AE$522&lt;=V$3,1,0))*OFFSET('Gastos com Pessoal'!$H$512,1,MATCH(5&amp;$B52,'Gastos com Pessoal'!$I$532:$AJ$532&amp;'Gastos com Pessoal'!$I$512:$AJ$512,0),10,1)),0)</f>
        <v>0</v>
      </c>
      <c r="W52" s="32">
        <f t="array" aca="1" ref="W52" ca="1">_xlfn.IFNA(SUM((W$3&gt;='Gastos com Pessoal'!$E$7:$E$506)*(W$3&lt;='Gastos com Pessoal'!$F$7:$F$506)*OFFSET('Encargos e Benefícios'!$D$5,1,MATCH($B52,'Encargos e Benefícios'!$E$5:$AB$5,0),500,1)),0)
+_xlfn.IFNA(SUM((W$3&gt;='Gastos com Pessoal'!$E$513:$E$522)*(W$3&lt;='Gastos com Pessoal'!$F$513:$F$522)*OFFSET('Encargos e Benefícios'!$D$511,1,MATCH($B52,'Encargos e Benefícios'!$E$511:$AB$511,0),10,1)),0)
+_xlfn.IFNA(SUM((W$3&gt;='Gastos com Pessoal'!$E$7:$E$506)*(W$3&lt;='Gastos com Pessoal'!$F$7:$F$506)*(IF('Gastos com Pessoal'!$G$7:$G$506&lt;=W$3,1,0))*OFFSET('Gastos com Pessoal'!$H$6,1,MATCH(1&amp;$B52,'Gastos com Pessoal'!$I$532:$AJ$532&amp;'Gastos com Pessoal'!$I$6:$AJ$6,0),500,1)),0)
+_xlfn.IFNA(SUM((W$3&gt;='Gastos com Pessoal'!$E$7:$E$506)*(W$3&lt;='Gastos com Pessoal'!$F$7:$F$506)*(IF('Gastos com Pessoal'!$M$7:$M$506&lt;=W$3,1,0))*OFFSET('Gastos com Pessoal'!$H$6,1,MATCH(2&amp;$B52,'Gastos com Pessoal'!$I$532:$AJ$532&amp;'Gastos com Pessoal'!$I$6:$AJ$6,0),500,1)),0)
+_xlfn.IFNA(SUM((W$3&gt;='Gastos com Pessoal'!$E$7:$E$506)*(W$3&lt;='Gastos com Pessoal'!$F$7:$F$506)*(IF('Gastos com Pessoal'!$S$7:$S$506&lt;=W$3,1,0))*OFFSET('Gastos com Pessoal'!$H$6,1,MATCH(3&amp;$B52,'Gastos com Pessoal'!$I$532:$AJ$532&amp;'Gastos com Pessoal'!$I$6:$AJ$6,0),500,1)),0)
+_xlfn.IFNA(SUM((W$3&gt;='Gastos com Pessoal'!$E$7:$E$506)*(W$3&lt;='Gastos com Pessoal'!$F$7:$F$506)*(IF('Gastos com Pessoal'!$Y$7:$Y$506&lt;=W$3,1,0))*OFFSET('Gastos com Pessoal'!$H$6,1,MATCH(4&amp;$B52,'Gastos com Pessoal'!$I$532:$AJ$532&amp;'Gastos com Pessoal'!$I$6:$AJ$6,0),500,1)),0)
+_xlfn.IFNA(SUM((W$3&gt;='Gastos com Pessoal'!$E$7:$E$506)*(W$3&lt;='Gastos com Pessoal'!$F$7:$F$506)*(IF('Gastos com Pessoal'!$AE$7:$AE$506&lt;=W$3,1,0))*OFFSET('Gastos com Pessoal'!$H$6,1,MATCH(5&amp;$B52,'Gastos com Pessoal'!$I$532:$AJ$532&amp;'Gastos com Pessoal'!$I$6:$AJ$6,0),500,1)),0)
+_xlfn.IFNA(SUM((W$3&gt;='Gastos com Pessoal'!$E$513:$E$522)*(W$3&lt;='Gastos com Pessoal'!$F$513:$F$522)*(IF('Gastos com Pessoal'!$G$513:$G$522&lt;=W$3,1,0))*OFFSET('Gastos com Pessoal'!$H$512,1,MATCH(1&amp;$B52,'Gastos com Pessoal'!$I$532:$AJ$532&amp;'Gastos com Pessoal'!$I$512:$AJ$512,0),10,1)),0)
+_xlfn.IFNA(SUM((W$3&gt;='Gastos com Pessoal'!$E$513:$E$522)*(W$3&lt;='Gastos com Pessoal'!$F$513:$F$522)*(IF('Gastos com Pessoal'!$M$513:$M$522&lt;=W$3,1,0))*OFFSET('Gastos com Pessoal'!$H$512,1,MATCH(2&amp;$B52,'Gastos com Pessoal'!$I$532:$AJ$532&amp;'Gastos com Pessoal'!$I$512:$AJ$512,0),10,1)),0)
+_xlfn.IFNA(SUM((W$3&gt;='Gastos com Pessoal'!$E$513:$E$522)*(W$3&lt;='Gastos com Pessoal'!$F$513:$F$522)*(IF('Gastos com Pessoal'!$S$513:$S$522&lt;=W$3,1,0))*OFFSET('Gastos com Pessoal'!$H$512,1,MATCH(3&amp;$B52,'Gastos com Pessoal'!$I$532:$AJ$532&amp;'Gastos com Pessoal'!$I$512:$AJ$512,0),10,1)),0)
+_xlfn.IFNA(SUM((W$3&gt;='Gastos com Pessoal'!$E$513:$E$522)*(W$3&lt;='Gastos com Pessoal'!$F$513:$F$522)*(IF('Gastos com Pessoal'!$Y$513:$Y$522&lt;=W$3,1,0))*OFFSET('Gastos com Pessoal'!$H$512,1,MATCH(4&amp;$B52,'Gastos com Pessoal'!$I$532:$AJ$532&amp;'Gastos com Pessoal'!$I$512:$AJ$512,0),10,1)),0)
+_xlfn.IFNA(SUM((W$3&gt;='Gastos com Pessoal'!$E$513:$E$522)*(W$3&lt;='Gastos com Pessoal'!$F$513:$F$522)*(IF('Gastos com Pessoal'!$AE$513:$AE$522&lt;=W$3,1,0))*OFFSET('Gastos com Pessoal'!$H$512,1,MATCH(5&amp;$B52,'Gastos com Pessoal'!$I$532:$AJ$532&amp;'Gastos com Pessoal'!$I$512:$AJ$512,0),10,1)),0)</f>
        <v>0</v>
      </c>
      <c r="X52" s="32">
        <f t="array" aca="1" ref="X52" ca="1">_xlfn.IFNA(SUM((X$3&gt;='Gastos com Pessoal'!$E$7:$E$506)*(X$3&lt;='Gastos com Pessoal'!$F$7:$F$506)*OFFSET('Encargos e Benefícios'!$D$5,1,MATCH($B52,'Encargos e Benefícios'!$E$5:$AB$5,0),500,1)),0)
+_xlfn.IFNA(SUM((X$3&gt;='Gastos com Pessoal'!$E$513:$E$522)*(X$3&lt;='Gastos com Pessoal'!$F$513:$F$522)*OFFSET('Encargos e Benefícios'!$D$511,1,MATCH($B52,'Encargos e Benefícios'!$E$511:$AB$511,0),10,1)),0)
+_xlfn.IFNA(SUM((X$3&gt;='Gastos com Pessoal'!$E$7:$E$506)*(X$3&lt;='Gastos com Pessoal'!$F$7:$F$506)*(IF('Gastos com Pessoal'!$G$7:$G$506&lt;=X$3,1,0))*OFFSET('Gastos com Pessoal'!$H$6,1,MATCH(1&amp;$B52,'Gastos com Pessoal'!$I$532:$AJ$532&amp;'Gastos com Pessoal'!$I$6:$AJ$6,0),500,1)),0)
+_xlfn.IFNA(SUM((X$3&gt;='Gastos com Pessoal'!$E$7:$E$506)*(X$3&lt;='Gastos com Pessoal'!$F$7:$F$506)*(IF('Gastos com Pessoal'!$M$7:$M$506&lt;=X$3,1,0))*OFFSET('Gastos com Pessoal'!$H$6,1,MATCH(2&amp;$B52,'Gastos com Pessoal'!$I$532:$AJ$532&amp;'Gastos com Pessoal'!$I$6:$AJ$6,0),500,1)),0)
+_xlfn.IFNA(SUM((X$3&gt;='Gastos com Pessoal'!$E$7:$E$506)*(X$3&lt;='Gastos com Pessoal'!$F$7:$F$506)*(IF('Gastos com Pessoal'!$S$7:$S$506&lt;=X$3,1,0))*OFFSET('Gastos com Pessoal'!$H$6,1,MATCH(3&amp;$B52,'Gastos com Pessoal'!$I$532:$AJ$532&amp;'Gastos com Pessoal'!$I$6:$AJ$6,0),500,1)),0)
+_xlfn.IFNA(SUM((X$3&gt;='Gastos com Pessoal'!$E$7:$E$506)*(X$3&lt;='Gastos com Pessoal'!$F$7:$F$506)*(IF('Gastos com Pessoal'!$Y$7:$Y$506&lt;=X$3,1,0))*OFFSET('Gastos com Pessoal'!$H$6,1,MATCH(4&amp;$B52,'Gastos com Pessoal'!$I$532:$AJ$532&amp;'Gastos com Pessoal'!$I$6:$AJ$6,0),500,1)),0)
+_xlfn.IFNA(SUM((X$3&gt;='Gastos com Pessoal'!$E$7:$E$506)*(X$3&lt;='Gastos com Pessoal'!$F$7:$F$506)*(IF('Gastos com Pessoal'!$AE$7:$AE$506&lt;=X$3,1,0))*OFFSET('Gastos com Pessoal'!$H$6,1,MATCH(5&amp;$B52,'Gastos com Pessoal'!$I$532:$AJ$532&amp;'Gastos com Pessoal'!$I$6:$AJ$6,0),500,1)),0)
+_xlfn.IFNA(SUM((X$3&gt;='Gastos com Pessoal'!$E$513:$E$522)*(X$3&lt;='Gastos com Pessoal'!$F$513:$F$522)*(IF('Gastos com Pessoal'!$G$513:$G$522&lt;=X$3,1,0))*OFFSET('Gastos com Pessoal'!$H$512,1,MATCH(1&amp;$B52,'Gastos com Pessoal'!$I$532:$AJ$532&amp;'Gastos com Pessoal'!$I$512:$AJ$512,0),10,1)),0)
+_xlfn.IFNA(SUM((X$3&gt;='Gastos com Pessoal'!$E$513:$E$522)*(X$3&lt;='Gastos com Pessoal'!$F$513:$F$522)*(IF('Gastos com Pessoal'!$M$513:$M$522&lt;=X$3,1,0))*OFFSET('Gastos com Pessoal'!$H$512,1,MATCH(2&amp;$B52,'Gastos com Pessoal'!$I$532:$AJ$532&amp;'Gastos com Pessoal'!$I$512:$AJ$512,0),10,1)),0)
+_xlfn.IFNA(SUM((X$3&gt;='Gastos com Pessoal'!$E$513:$E$522)*(X$3&lt;='Gastos com Pessoal'!$F$513:$F$522)*(IF('Gastos com Pessoal'!$S$513:$S$522&lt;=X$3,1,0))*OFFSET('Gastos com Pessoal'!$H$512,1,MATCH(3&amp;$B52,'Gastos com Pessoal'!$I$532:$AJ$532&amp;'Gastos com Pessoal'!$I$512:$AJ$512,0),10,1)),0)
+_xlfn.IFNA(SUM((X$3&gt;='Gastos com Pessoal'!$E$513:$E$522)*(X$3&lt;='Gastos com Pessoal'!$F$513:$F$522)*(IF('Gastos com Pessoal'!$Y$513:$Y$522&lt;=X$3,1,0))*OFFSET('Gastos com Pessoal'!$H$512,1,MATCH(4&amp;$B52,'Gastos com Pessoal'!$I$532:$AJ$532&amp;'Gastos com Pessoal'!$I$512:$AJ$512,0),10,1)),0)
+_xlfn.IFNA(SUM((X$3&gt;='Gastos com Pessoal'!$E$513:$E$522)*(X$3&lt;='Gastos com Pessoal'!$F$513:$F$522)*(IF('Gastos com Pessoal'!$AE$513:$AE$522&lt;=X$3,1,0))*OFFSET('Gastos com Pessoal'!$H$512,1,MATCH(5&amp;$B52,'Gastos com Pessoal'!$I$532:$AJ$532&amp;'Gastos com Pessoal'!$I$512:$AJ$512,0),10,1)),0)</f>
        <v>0</v>
      </c>
      <c r="Y52" s="32">
        <f t="array" aca="1" ref="Y52" ca="1">_xlfn.IFNA(SUM((Y$3&gt;='Gastos com Pessoal'!$E$7:$E$506)*(Y$3&lt;='Gastos com Pessoal'!$F$7:$F$506)*OFFSET('Encargos e Benefícios'!$D$5,1,MATCH($B52,'Encargos e Benefícios'!$E$5:$AB$5,0),500,1)),0)
+_xlfn.IFNA(SUM((Y$3&gt;='Gastos com Pessoal'!$E$513:$E$522)*(Y$3&lt;='Gastos com Pessoal'!$F$513:$F$522)*OFFSET('Encargos e Benefícios'!$D$511,1,MATCH($B52,'Encargos e Benefícios'!$E$511:$AB$511,0),10,1)),0)
+_xlfn.IFNA(SUM((Y$3&gt;='Gastos com Pessoal'!$E$7:$E$506)*(Y$3&lt;='Gastos com Pessoal'!$F$7:$F$506)*(IF('Gastos com Pessoal'!$G$7:$G$506&lt;=Y$3,1,0))*OFFSET('Gastos com Pessoal'!$H$6,1,MATCH(1&amp;$B52,'Gastos com Pessoal'!$I$532:$AJ$532&amp;'Gastos com Pessoal'!$I$6:$AJ$6,0),500,1)),0)
+_xlfn.IFNA(SUM((Y$3&gt;='Gastos com Pessoal'!$E$7:$E$506)*(Y$3&lt;='Gastos com Pessoal'!$F$7:$F$506)*(IF('Gastos com Pessoal'!$M$7:$M$506&lt;=Y$3,1,0))*OFFSET('Gastos com Pessoal'!$H$6,1,MATCH(2&amp;$B52,'Gastos com Pessoal'!$I$532:$AJ$532&amp;'Gastos com Pessoal'!$I$6:$AJ$6,0),500,1)),0)
+_xlfn.IFNA(SUM((Y$3&gt;='Gastos com Pessoal'!$E$7:$E$506)*(Y$3&lt;='Gastos com Pessoal'!$F$7:$F$506)*(IF('Gastos com Pessoal'!$S$7:$S$506&lt;=Y$3,1,0))*OFFSET('Gastos com Pessoal'!$H$6,1,MATCH(3&amp;$B52,'Gastos com Pessoal'!$I$532:$AJ$532&amp;'Gastos com Pessoal'!$I$6:$AJ$6,0),500,1)),0)
+_xlfn.IFNA(SUM((Y$3&gt;='Gastos com Pessoal'!$E$7:$E$506)*(Y$3&lt;='Gastos com Pessoal'!$F$7:$F$506)*(IF('Gastos com Pessoal'!$Y$7:$Y$506&lt;=Y$3,1,0))*OFFSET('Gastos com Pessoal'!$H$6,1,MATCH(4&amp;$B52,'Gastos com Pessoal'!$I$532:$AJ$532&amp;'Gastos com Pessoal'!$I$6:$AJ$6,0),500,1)),0)
+_xlfn.IFNA(SUM((Y$3&gt;='Gastos com Pessoal'!$E$7:$E$506)*(Y$3&lt;='Gastos com Pessoal'!$F$7:$F$506)*(IF('Gastos com Pessoal'!$AE$7:$AE$506&lt;=Y$3,1,0))*OFFSET('Gastos com Pessoal'!$H$6,1,MATCH(5&amp;$B52,'Gastos com Pessoal'!$I$532:$AJ$532&amp;'Gastos com Pessoal'!$I$6:$AJ$6,0),500,1)),0)
+_xlfn.IFNA(SUM((Y$3&gt;='Gastos com Pessoal'!$E$513:$E$522)*(Y$3&lt;='Gastos com Pessoal'!$F$513:$F$522)*(IF('Gastos com Pessoal'!$G$513:$G$522&lt;=Y$3,1,0))*OFFSET('Gastos com Pessoal'!$H$512,1,MATCH(1&amp;$B52,'Gastos com Pessoal'!$I$532:$AJ$532&amp;'Gastos com Pessoal'!$I$512:$AJ$512,0),10,1)),0)
+_xlfn.IFNA(SUM((Y$3&gt;='Gastos com Pessoal'!$E$513:$E$522)*(Y$3&lt;='Gastos com Pessoal'!$F$513:$F$522)*(IF('Gastos com Pessoal'!$M$513:$M$522&lt;=Y$3,1,0))*OFFSET('Gastos com Pessoal'!$H$512,1,MATCH(2&amp;$B52,'Gastos com Pessoal'!$I$532:$AJ$532&amp;'Gastos com Pessoal'!$I$512:$AJ$512,0),10,1)),0)
+_xlfn.IFNA(SUM((Y$3&gt;='Gastos com Pessoal'!$E$513:$E$522)*(Y$3&lt;='Gastos com Pessoal'!$F$513:$F$522)*(IF('Gastos com Pessoal'!$S$513:$S$522&lt;=Y$3,1,0))*OFFSET('Gastos com Pessoal'!$H$512,1,MATCH(3&amp;$B52,'Gastos com Pessoal'!$I$532:$AJ$532&amp;'Gastos com Pessoal'!$I$512:$AJ$512,0),10,1)),0)
+_xlfn.IFNA(SUM((Y$3&gt;='Gastos com Pessoal'!$E$513:$E$522)*(Y$3&lt;='Gastos com Pessoal'!$F$513:$F$522)*(IF('Gastos com Pessoal'!$Y$513:$Y$522&lt;=Y$3,1,0))*OFFSET('Gastos com Pessoal'!$H$512,1,MATCH(4&amp;$B52,'Gastos com Pessoal'!$I$532:$AJ$532&amp;'Gastos com Pessoal'!$I$512:$AJ$512,0),10,1)),0)
+_xlfn.IFNA(SUM((Y$3&gt;='Gastos com Pessoal'!$E$513:$E$522)*(Y$3&lt;='Gastos com Pessoal'!$F$513:$F$522)*(IF('Gastos com Pessoal'!$AE$513:$AE$522&lt;=Y$3,1,0))*OFFSET('Gastos com Pessoal'!$H$512,1,MATCH(5&amp;$B52,'Gastos com Pessoal'!$I$532:$AJ$532&amp;'Gastos com Pessoal'!$I$512:$AJ$512,0),10,1)),0)</f>
        <v>0</v>
      </c>
      <c r="Z52" s="32">
        <f t="array" aca="1" ref="Z52" ca="1">_xlfn.IFNA(SUM((Z$3&gt;='Gastos com Pessoal'!$E$7:$E$506)*(Z$3&lt;='Gastos com Pessoal'!$F$7:$F$506)*OFFSET('Encargos e Benefícios'!$D$5,1,MATCH($B52,'Encargos e Benefícios'!$E$5:$AB$5,0),500,1)),0)
+_xlfn.IFNA(SUM((Z$3&gt;='Gastos com Pessoal'!$E$513:$E$522)*(Z$3&lt;='Gastos com Pessoal'!$F$513:$F$522)*OFFSET('Encargos e Benefícios'!$D$511,1,MATCH($B52,'Encargos e Benefícios'!$E$511:$AB$511,0),10,1)),0)
+_xlfn.IFNA(SUM((Z$3&gt;='Gastos com Pessoal'!$E$7:$E$506)*(Z$3&lt;='Gastos com Pessoal'!$F$7:$F$506)*(IF('Gastos com Pessoal'!$G$7:$G$506&lt;=Z$3,1,0))*OFFSET('Gastos com Pessoal'!$H$6,1,MATCH(1&amp;$B52,'Gastos com Pessoal'!$I$532:$AJ$532&amp;'Gastos com Pessoal'!$I$6:$AJ$6,0),500,1)),0)
+_xlfn.IFNA(SUM((Z$3&gt;='Gastos com Pessoal'!$E$7:$E$506)*(Z$3&lt;='Gastos com Pessoal'!$F$7:$F$506)*(IF('Gastos com Pessoal'!$M$7:$M$506&lt;=Z$3,1,0))*OFFSET('Gastos com Pessoal'!$H$6,1,MATCH(2&amp;$B52,'Gastos com Pessoal'!$I$532:$AJ$532&amp;'Gastos com Pessoal'!$I$6:$AJ$6,0),500,1)),0)
+_xlfn.IFNA(SUM((Z$3&gt;='Gastos com Pessoal'!$E$7:$E$506)*(Z$3&lt;='Gastos com Pessoal'!$F$7:$F$506)*(IF('Gastos com Pessoal'!$S$7:$S$506&lt;=Z$3,1,0))*OFFSET('Gastos com Pessoal'!$H$6,1,MATCH(3&amp;$B52,'Gastos com Pessoal'!$I$532:$AJ$532&amp;'Gastos com Pessoal'!$I$6:$AJ$6,0),500,1)),0)
+_xlfn.IFNA(SUM((Z$3&gt;='Gastos com Pessoal'!$E$7:$E$506)*(Z$3&lt;='Gastos com Pessoal'!$F$7:$F$506)*(IF('Gastos com Pessoal'!$Y$7:$Y$506&lt;=Z$3,1,0))*OFFSET('Gastos com Pessoal'!$H$6,1,MATCH(4&amp;$B52,'Gastos com Pessoal'!$I$532:$AJ$532&amp;'Gastos com Pessoal'!$I$6:$AJ$6,0),500,1)),0)
+_xlfn.IFNA(SUM((Z$3&gt;='Gastos com Pessoal'!$E$7:$E$506)*(Z$3&lt;='Gastos com Pessoal'!$F$7:$F$506)*(IF('Gastos com Pessoal'!$AE$7:$AE$506&lt;=Z$3,1,0))*OFFSET('Gastos com Pessoal'!$H$6,1,MATCH(5&amp;$B52,'Gastos com Pessoal'!$I$532:$AJ$532&amp;'Gastos com Pessoal'!$I$6:$AJ$6,0),500,1)),0)
+_xlfn.IFNA(SUM((Z$3&gt;='Gastos com Pessoal'!$E$513:$E$522)*(Z$3&lt;='Gastos com Pessoal'!$F$513:$F$522)*(IF('Gastos com Pessoal'!$G$513:$G$522&lt;=Z$3,1,0))*OFFSET('Gastos com Pessoal'!$H$512,1,MATCH(1&amp;$B52,'Gastos com Pessoal'!$I$532:$AJ$532&amp;'Gastos com Pessoal'!$I$512:$AJ$512,0),10,1)),0)
+_xlfn.IFNA(SUM((Z$3&gt;='Gastos com Pessoal'!$E$513:$E$522)*(Z$3&lt;='Gastos com Pessoal'!$F$513:$F$522)*(IF('Gastos com Pessoal'!$M$513:$M$522&lt;=Z$3,1,0))*OFFSET('Gastos com Pessoal'!$H$512,1,MATCH(2&amp;$B52,'Gastos com Pessoal'!$I$532:$AJ$532&amp;'Gastos com Pessoal'!$I$512:$AJ$512,0),10,1)),0)
+_xlfn.IFNA(SUM((Z$3&gt;='Gastos com Pessoal'!$E$513:$E$522)*(Z$3&lt;='Gastos com Pessoal'!$F$513:$F$522)*(IF('Gastos com Pessoal'!$S$513:$S$522&lt;=Z$3,1,0))*OFFSET('Gastos com Pessoal'!$H$512,1,MATCH(3&amp;$B52,'Gastos com Pessoal'!$I$532:$AJ$532&amp;'Gastos com Pessoal'!$I$512:$AJ$512,0),10,1)),0)
+_xlfn.IFNA(SUM((Z$3&gt;='Gastos com Pessoal'!$E$513:$E$522)*(Z$3&lt;='Gastos com Pessoal'!$F$513:$F$522)*(IF('Gastos com Pessoal'!$Y$513:$Y$522&lt;=Z$3,1,0))*OFFSET('Gastos com Pessoal'!$H$512,1,MATCH(4&amp;$B52,'Gastos com Pessoal'!$I$532:$AJ$532&amp;'Gastos com Pessoal'!$I$512:$AJ$512,0),10,1)),0)
+_xlfn.IFNA(SUM((Z$3&gt;='Gastos com Pessoal'!$E$513:$E$522)*(Z$3&lt;='Gastos com Pessoal'!$F$513:$F$522)*(IF('Gastos com Pessoal'!$AE$513:$AE$522&lt;=Z$3,1,0))*OFFSET('Gastos com Pessoal'!$H$512,1,MATCH(5&amp;$B52,'Gastos com Pessoal'!$I$532:$AJ$532&amp;'Gastos com Pessoal'!$I$512:$AJ$512,0),10,1)),0)</f>
        <v>0</v>
      </c>
      <c r="AA52" s="32">
        <f t="array" aca="1" ref="AA52" ca="1">_xlfn.IFNA(SUM((AA$3&gt;='Gastos com Pessoal'!$E$7:$E$506)*(AA$3&lt;='Gastos com Pessoal'!$F$7:$F$506)*OFFSET('Encargos e Benefícios'!$D$5,1,MATCH($B52,'Encargos e Benefícios'!$E$5:$AB$5,0),500,1)),0)
+_xlfn.IFNA(SUM((AA$3&gt;='Gastos com Pessoal'!$E$513:$E$522)*(AA$3&lt;='Gastos com Pessoal'!$F$513:$F$522)*OFFSET('Encargos e Benefícios'!$D$511,1,MATCH($B52,'Encargos e Benefícios'!$E$511:$AB$511,0),10,1)),0)
+_xlfn.IFNA(SUM((AA$3&gt;='Gastos com Pessoal'!$E$7:$E$506)*(AA$3&lt;='Gastos com Pessoal'!$F$7:$F$506)*(IF('Gastos com Pessoal'!$G$7:$G$506&lt;=AA$3,1,0))*OFFSET('Gastos com Pessoal'!$H$6,1,MATCH(1&amp;$B52,'Gastos com Pessoal'!$I$532:$AJ$532&amp;'Gastos com Pessoal'!$I$6:$AJ$6,0),500,1)),0)
+_xlfn.IFNA(SUM((AA$3&gt;='Gastos com Pessoal'!$E$7:$E$506)*(AA$3&lt;='Gastos com Pessoal'!$F$7:$F$506)*(IF('Gastos com Pessoal'!$M$7:$M$506&lt;=AA$3,1,0))*OFFSET('Gastos com Pessoal'!$H$6,1,MATCH(2&amp;$B52,'Gastos com Pessoal'!$I$532:$AJ$532&amp;'Gastos com Pessoal'!$I$6:$AJ$6,0),500,1)),0)
+_xlfn.IFNA(SUM((AA$3&gt;='Gastos com Pessoal'!$E$7:$E$506)*(AA$3&lt;='Gastos com Pessoal'!$F$7:$F$506)*(IF('Gastos com Pessoal'!$S$7:$S$506&lt;=AA$3,1,0))*OFFSET('Gastos com Pessoal'!$H$6,1,MATCH(3&amp;$B52,'Gastos com Pessoal'!$I$532:$AJ$532&amp;'Gastos com Pessoal'!$I$6:$AJ$6,0),500,1)),0)
+_xlfn.IFNA(SUM((AA$3&gt;='Gastos com Pessoal'!$E$7:$E$506)*(AA$3&lt;='Gastos com Pessoal'!$F$7:$F$506)*(IF('Gastos com Pessoal'!$Y$7:$Y$506&lt;=AA$3,1,0))*OFFSET('Gastos com Pessoal'!$H$6,1,MATCH(4&amp;$B52,'Gastos com Pessoal'!$I$532:$AJ$532&amp;'Gastos com Pessoal'!$I$6:$AJ$6,0),500,1)),0)
+_xlfn.IFNA(SUM((AA$3&gt;='Gastos com Pessoal'!$E$7:$E$506)*(AA$3&lt;='Gastos com Pessoal'!$F$7:$F$506)*(IF('Gastos com Pessoal'!$AE$7:$AE$506&lt;=AA$3,1,0))*OFFSET('Gastos com Pessoal'!$H$6,1,MATCH(5&amp;$B52,'Gastos com Pessoal'!$I$532:$AJ$532&amp;'Gastos com Pessoal'!$I$6:$AJ$6,0),500,1)),0)
+_xlfn.IFNA(SUM((AA$3&gt;='Gastos com Pessoal'!$E$513:$E$522)*(AA$3&lt;='Gastos com Pessoal'!$F$513:$F$522)*(IF('Gastos com Pessoal'!$G$513:$G$522&lt;=AA$3,1,0))*OFFSET('Gastos com Pessoal'!$H$512,1,MATCH(1&amp;$B52,'Gastos com Pessoal'!$I$532:$AJ$532&amp;'Gastos com Pessoal'!$I$512:$AJ$512,0),10,1)),0)
+_xlfn.IFNA(SUM((AA$3&gt;='Gastos com Pessoal'!$E$513:$E$522)*(AA$3&lt;='Gastos com Pessoal'!$F$513:$F$522)*(IF('Gastos com Pessoal'!$M$513:$M$522&lt;=AA$3,1,0))*OFFSET('Gastos com Pessoal'!$H$512,1,MATCH(2&amp;$B52,'Gastos com Pessoal'!$I$532:$AJ$532&amp;'Gastos com Pessoal'!$I$512:$AJ$512,0),10,1)),0)
+_xlfn.IFNA(SUM((AA$3&gt;='Gastos com Pessoal'!$E$513:$E$522)*(AA$3&lt;='Gastos com Pessoal'!$F$513:$F$522)*(IF('Gastos com Pessoal'!$S$513:$S$522&lt;=AA$3,1,0))*OFFSET('Gastos com Pessoal'!$H$512,1,MATCH(3&amp;$B52,'Gastos com Pessoal'!$I$532:$AJ$532&amp;'Gastos com Pessoal'!$I$512:$AJ$512,0),10,1)),0)
+_xlfn.IFNA(SUM((AA$3&gt;='Gastos com Pessoal'!$E$513:$E$522)*(AA$3&lt;='Gastos com Pessoal'!$F$513:$F$522)*(IF('Gastos com Pessoal'!$Y$513:$Y$522&lt;=AA$3,1,0))*OFFSET('Gastos com Pessoal'!$H$512,1,MATCH(4&amp;$B52,'Gastos com Pessoal'!$I$532:$AJ$532&amp;'Gastos com Pessoal'!$I$512:$AJ$512,0),10,1)),0)
+_xlfn.IFNA(SUM((AA$3&gt;='Gastos com Pessoal'!$E$513:$E$522)*(AA$3&lt;='Gastos com Pessoal'!$F$513:$F$522)*(IF('Gastos com Pessoal'!$AE$513:$AE$522&lt;=AA$3,1,0))*OFFSET('Gastos com Pessoal'!$H$512,1,MATCH(5&amp;$B52,'Gastos com Pessoal'!$I$532:$AJ$532&amp;'Gastos com Pessoal'!$I$512:$AJ$512,0),10,1)),0)</f>
        <v>0</v>
      </c>
      <c r="AB52" s="32">
        <f t="array" aca="1" ref="AB52" ca="1">_xlfn.IFNA(SUM((AB$3&gt;='Gastos com Pessoal'!$E$7:$E$506)*(AB$3&lt;='Gastos com Pessoal'!$F$7:$F$506)*OFFSET('Encargos e Benefícios'!$D$5,1,MATCH($B52,'Encargos e Benefícios'!$E$5:$AB$5,0),500,1)),0)
+_xlfn.IFNA(SUM((AB$3&gt;='Gastos com Pessoal'!$E$513:$E$522)*(AB$3&lt;='Gastos com Pessoal'!$F$513:$F$522)*OFFSET('Encargos e Benefícios'!$D$511,1,MATCH($B52,'Encargos e Benefícios'!$E$511:$AB$511,0),10,1)),0)
+_xlfn.IFNA(SUM((AB$3&gt;='Gastos com Pessoal'!$E$7:$E$506)*(AB$3&lt;='Gastos com Pessoal'!$F$7:$F$506)*(IF('Gastos com Pessoal'!$G$7:$G$506&lt;=AB$3,1,0))*OFFSET('Gastos com Pessoal'!$H$6,1,MATCH(1&amp;$B52,'Gastos com Pessoal'!$I$532:$AJ$532&amp;'Gastos com Pessoal'!$I$6:$AJ$6,0),500,1)),0)
+_xlfn.IFNA(SUM((AB$3&gt;='Gastos com Pessoal'!$E$7:$E$506)*(AB$3&lt;='Gastos com Pessoal'!$F$7:$F$506)*(IF('Gastos com Pessoal'!$M$7:$M$506&lt;=AB$3,1,0))*OFFSET('Gastos com Pessoal'!$H$6,1,MATCH(2&amp;$B52,'Gastos com Pessoal'!$I$532:$AJ$532&amp;'Gastos com Pessoal'!$I$6:$AJ$6,0),500,1)),0)
+_xlfn.IFNA(SUM((AB$3&gt;='Gastos com Pessoal'!$E$7:$E$506)*(AB$3&lt;='Gastos com Pessoal'!$F$7:$F$506)*(IF('Gastos com Pessoal'!$S$7:$S$506&lt;=AB$3,1,0))*OFFSET('Gastos com Pessoal'!$H$6,1,MATCH(3&amp;$B52,'Gastos com Pessoal'!$I$532:$AJ$532&amp;'Gastos com Pessoal'!$I$6:$AJ$6,0),500,1)),0)
+_xlfn.IFNA(SUM((AB$3&gt;='Gastos com Pessoal'!$E$7:$E$506)*(AB$3&lt;='Gastos com Pessoal'!$F$7:$F$506)*(IF('Gastos com Pessoal'!$Y$7:$Y$506&lt;=AB$3,1,0))*OFFSET('Gastos com Pessoal'!$H$6,1,MATCH(4&amp;$B52,'Gastos com Pessoal'!$I$532:$AJ$532&amp;'Gastos com Pessoal'!$I$6:$AJ$6,0),500,1)),0)
+_xlfn.IFNA(SUM((AB$3&gt;='Gastos com Pessoal'!$E$7:$E$506)*(AB$3&lt;='Gastos com Pessoal'!$F$7:$F$506)*(IF('Gastos com Pessoal'!$AE$7:$AE$506&lt;=AB$3,1,0))*OFFSET('Gastos com Pessoal'!$H$6,1,MATCH(5&amp;$B52,'Gastos com Pessoal'!$I$532:$AJ$532&amp;'Gastos com Pessoal'!$I$6:$AJ$6,0),500,1)),0)
+_xlfn.IFNA(SUM((AB$3&gt;='Gastos com Pessoal'!$E$513:$E$522)*(AB$3&lt;='Gastos com Pessoal'!$F$513:$F$522)*(IF('Gastos com Pessoal'!$G$513:$G$522&lt;=AB$3,1,0))*OFFSET('Gastos com Pessoal'!$H$512,1,MATCH(1&amp;$B52,'Gastos com Pessoal'!$I$532:$AJ$532&amp;'Gastos com Pessoal'!$I$512:$AJ$512,0),10,1)),0)
+_xlfn.IFNA(SUM((AB$3&gt;='Gastos com Pessoal'!$E$513:$E$522)*(AB$3&lt;='Gastos com Pessoal'!$F$513:$F$522)*(IF('Gastos com Pessoal'!$M$513:$M$522&lt;=AB$3,1,0))*OFFSET('Gastos com Pessoal'!$H$512,1,MATCH(2&amp;$B52,'Gastos com Pessoal'!$I$532:$AJ$532&amp;'Gastos com Pessoal'!$I$512:$AJ$512,0),10,1)),0)
+_xlfn.IFNA(SUM((AB$3&gt;='Gastos com Pessoal'!$E$513:$E$522)*(AB$3&lt;='Gastos com Pessoal'!$F$513:$F$522)*(IF('Gastos com Pessoal'!$S$513:$S$522&lt;=AB$3,1,0))*OFFSET('Gastos com Pessoal'!$H$512,1,MATCH(3&amp;$B52,'Gastos com Pessoal'!$I$532:$AJ$532&amp;'Gastos com Pessoal'!$I$512:$AJ$512,0),10,1)),0)
+_xlfn.IFNA(SUM((AB$3&gt;='Gastos com Pessoal'!$E$513:$E$522)*(AB$3&lt;='Gastos com Pessoal'!$F$513:$F$522)*(IF('Gastos com Pessoal'!$Y$513:$Y$522&lt;=AB$3,1,0))*OFFSET('Gastos com Pessoal'!$H$512,1,MATCH(4&amp;$B52,'Gastos com Pessoal'!$I$532:$AJ$532&amp;'Gastos com Pessoal'!$I$512:$AJ$512,0),10,1)),0)
+_xlfn.IFNA(SUM((AB$3&gt;='Gastos com Pessoal'!$E$513:$E$522)*(AB$3&lt;='Gastos com Pessoal'!$F$513:$F$522)*(IF('Gastos com Pessoal'!$AE$513:$AE$522&lt;=AB$3,1,0))*OFFSET('Gastos com Pessoal'!$H$512,1,MATCH(5&amp;$B52,'Gastos com Pessoal'!$I$532:$AJ$532&amp;'Gastos com Pessoal'!$I$512:$AJ$512,0),10,1)),0)</f>
        <v>0</v>
      </c>
      <c r="AC52" s="32">
        <f t="array" aca="1" ref="AC52" ca="1">_xlfn.IFNA(SUM((AC$3&gt;='Gastos com Pessoal'!$E$7:$E$506)*(AC$3&lt;='Gastos com Pessoal'!$F$7:$F$506)*OFFSET('Encargos e Benefícios'!$D$5,1,MATCH($B52,'Encargos e Benefícios'!$E$5:$AB$5,0),500,1)),0)
+_xlfn.IFNA(SUM((AC$3&gt;='Gastos com Pessoal'!$E$513:$E$522)*(AC$3&lt;='Gastos com Pessoal'!$F$513:$F$522)*OFFSET('Encargos e Benefícios'!$D$511,1,MATCH($B52,'Encargos e Benefícios'!$E$511:$AB$511,0),10,1)),0)
+_xlfn.IFNA(SUM((AC$3&gt;='Gastos com Pessoal'!$E$7:$E$506)*(AC$3&lt;='Gastos com Pessoal'!$F$7:$F$506)*(IF('Gastos com Pessoal'!$G$7:$G$506&lt;=AC$3,1,0))*OFFSET('Gastos com Pessoal'!$H$6,1,MATCH(1&amp;$B52,'Gastos com Pessoal'!$I$532:$AJ$532&amp;'Gastos com Pessoal'!$I$6:$AJ$6,0),500,1)),0)
+_xlfn.IFNA(SUM((AC$3&gt;='Gastos com Pessoal'!$E$7:$E$506)*(AC$3&lt;='Gastos com Pessoal'!$F$7:$F$506)*(IF('Gastos com Pessoal'!$M$7:$M$506&lt;=AC$3,1,0))*OFFSET('Gastos com Pessoal'!$H$6,1,MATCH(2&amp;$B52,'Gastos com Pessoal'!$I$532:$AJ$532&amp;'Gastos com Pessoal'!$I$6:$AJ$6,0),500,1)),0)
+_xlfn.IFNA(SUM((AC$3&gt;='Gastos com Pessoal'!$E$7:$E$506)*(AC$3&lt;='Gastos com Pessoal'!$F$7:$F$506)*(IF('Gastos com Pessoal'!$S$7:$S$506&lt;=AC$3,1,0))*OFFSET('Gastos com Pessoal'!$H$6,1,MATCH(3&amp;$B52,'Gastos com Pessoal'!$I$532:$AJ$532&amp;'Gastos com Pessoal'!$I$6:$AJ$6,0),500,1)),0)
+_xlfn.IFNA(SUM((AC$3&gt;='Gastos com Pessoal'!$E$7:$E$506)*(AC$3&lt;='Gastos com Pessoal'!$F$7:$F$506)*(IF('Gastos com Pessoal'!$Y$7:$Y$506&lt;=AC$3,1,0))*OFFSET('Gastos com Pessoal'!$H$6,1,MATCH(4&amp;$B52,'Gastos com Pessoal'!$I$532:$AJ$532&amp;'Gastos com Pessoal'!$I$6:$AJ$6,0),500,1)),0)
+_xlfn.IFNA(SUM((AC$3&gt;='Gastos com Pessoal'!$E$7:$E$506)*(AC$3&lt;='Gastos com Pessoal'!$F$7:$F$506)*(IF('Gastos com Pessoal'!$AE$7:$AE$506&lt;=AC$3,1,0))*OFFSET('Gastos com Pessoal'!$H$6,1,MATCH(5&amp;$B52,'Gastos com Pessoal'!$I$532:$AJ$532&amp;'Gastos com Pessoal'!$I$6:$AJ$6,0),500,1)),0)
+_xlfn.IFNA(SUM((AC$3&gt;='Gastos com Pessoal'!$E$513:$E$522)*(AC$3&lt;='Gastos com Pessoal'!$F$513:$F$522)*(IF('Gastos com Pessoal'!$G$513:$G$522&lt;=AC$3,1,0))*OFFSET('Gastos com Pessoal'!$H$512,1,MATCH(1&amp;$B52,'Gastos com Pessoal'!$I$532:$AJ$532&amp;'Gastos com Pessoal'!$I$512:$AJ$512,0),10,1)),0)
+_xlfn.IFNA(SUM((AC$3&gt;='Gastos com Pessoal'!$E$513:$E$522)*(AC$3&lt;='Gastos com Pessoal'!$F$513:$F$522)*(IF('Gastos com Pessoal'!$M$513:$M$522&lt;=AC$3,1,0))*OFFSET('Gastos com Pessoal'!$H$512,1,MATCH(2&amp;$B52,'Gastos com Pessoal'!$I$532:$AJ$532&amp;'Gastos com Pessoal'!$I$512:$AJ$512,0),10,1)),0)
+_xlfn.IFNA(SUM((AC$3&gt;='Gastos com Pessoal'!$E$513:$E$522)*(AC$3&lt;='Gastos com Pessoal'!$F$513:$F$522)*(IF('Gastos com Pessoal'!$S$513:$S$522&lt;=AC$3,1,0))*OFFSET('Gastos com Pessoal'!$H$512,1,MATCH(3&amp;$B52,'Gastos com Pessoal'!$I$532:$AJ$532&amp;'Gastos com Pessoal'!$I$512:$AJ$512,0),10,1)),0)
+_xlfn.IFNA(SUM((AC$3&gt;='Gastos com Pessoal'!$E$513:$E$522)*(AC$3&lt;='Gastos com Pessoal'!$F$513:$F$522)*(IF('Gastos com Pessoal'!$Y$513:$Y$522&lt;=AC$3,1,0))*OFFSET('Gastos com Pessoal'!$H$512,1,MATCH(4&amp;$B52,'Gastos com Pessoal'!$I$532:$AJ$532&amp;'Gastos com Pessoal'!$I$512:$AJ$512,0),10,1)),0)
+_xlfn.IFNA(SUM((AC$3&gt;='Gastos com Pessoal'!$E$513:$E$522)*(AC$3&lt;='Gastos com Pessoal'!$F$513:$F$522)*(IF('Gastos com Pessoal'!$AE$513:$AE$522&lt;=AC$3,1,0))*OFFSET('Gastos com Pessoal'!$H$512,1,MATCH(5&amp;$B52,'Gastos com Pessoal'!$I$532:$AJ$532&amp;'Gastos com Pessoal'!$I$512:$AJ$512,0),10,1)),0)</f>
        <v>0</v>
      </c>
      <c r="AD52" s="32">
        <f t="array" aca="1" ref="AD52" ca="1">_xlfn.IFNA(SUM((AD$3&gt;='Gastos com Pessoal'!$E$7:$E$506)*(AD$3&lt;='Gastos com Pessoal'!$F$7:$F$506)*OFFSET('Encargos e Benefícios'!$D$5,1,MATCH($B52,'Encargos e Benefícios'!$E$5:$AB$5,0),500,1)),0)
+_xlfn.IFNA(SUM((AD$3&gt;='Gastos com Pessoal'!$E$513:$E$522)*(AD$3&lt;='Gastos com Pessoal'!$F$513:$F$522)*OFFSET('Encargos e Benefícios'!$D$511,1,MATCH($B52,'Encargos e Benefícios'!$E$511:$AB$511,0),10,1)),0)
+_xlfn.IFNA(SUM((AD$3&gt;='Gastos com Pessoal'!$E$7:$E$506)*(AD$3&lt;='Gastos com Pessoal'!$F$7:$F$506)*(IF('Gastos com Pessoal'!$G$7:$G$506&lt;=AD$3,1,0))*OFFSET('Gastos com Pessoal'!$H$6,1,MATCH(1&amp;$B52,'Gastos com Pessoal'!$I$532:$AJ$532&amp;'Gastos com Pessoal'!$I$6:$AJ$6,0),500,1)),0)
+_xlfn.IFNA(SUM((AD$3&gt;='Gastos com Pessoal'!$E$7:$E$506)*(AD$3&lt;='Gastos com Pessoal'!$F$7:$F$506)*(IF('Gastos com Pessoal'!$M$7:$M$506&lt;=AD$3,1,0))*OFFSET('Gastos com Pessoal'!$H$6,1,MATCH(2&amp;$B52,'Gastos com Pessoal'!$I$532:$AJ$532&amp;'Gastos com Pessoal'!$I$6:$AJ$6,0),500,1)),0)
+_xlfn.IFNA(SUM((AD$3&gt;='Gastos com Pessoal'!$E$7:$E$506)*(AD$3&lt;='Gastos com Pessoal'!$F$7:$F$506)*(IF('Gastos com Pessoal'!$S$7:$S$506&lt;=AD$3,1,0))*OFFSET('Gastos com Pessoal'!$H$6,1,MATCH(3&amp;$B52,'Gastos com Pessoal'!$I$532:$AJ$532&amp;'Gastos com Pessoal'!$I$6:$AJ$6,0),500,1)),0)
+_xlfn.IFNA(SUM((AD$3&gt;='Gastos com Pessoal'!$E$7:$E$506)*(AD$3&lt;='Gastos com Pessoal'!$F$7:$F$506)*(IF('Gastos com Pessoal'!$Y$7:$Y$506&lt;=AD$3,1,0))*OFFSET('Gastos com Pessoal'!$H$6,1,MATCH(4&amp;$B52,'Gastos com Pessoal'!$I$532:$AJ$532&amp;'Gastos com Pessoal'!$I$6:$AJ$6,0),500,1)),0)
+_xlfn.IFNA(SUM((AD$3&gt;='Gastos com Pessoal'!$E$7:$E$506)*(AD$3&lt;='Gastos com Pessoal'!$F$7:$F$506)*(IF('Gastos com Pessoal'!$AE$7:$AE$506&lt;=AD$3,1,0))*OFFSET('Gastos com Pessoal'!$H$6,1,MATCH(5&amp;$B52,'Gastos com Pessoal'!$I$532:$AJ$532&amp;'Gastos com Pessoal'!$I$6:$AJ$6,0),500,1)),0)
+_xlfn.IFNA(SUM((AD$3&gt;='Gastos com Pessoal'!$E$513:$E$522)*(AD$3&lt;='Gastos com Pessoal'!$F$513:$F$522)*(IF('Gastos com Pessoal'!$G$513:$G$522&lt;=AD$3,1,0))*OFFSET('Gastos com Pessoal'!$H$512,1,MATCH(1&amp;$B52,'Gastos com Pessoal'!$I$532:$AJ$532&amp;'Gastos com Pessoal'!$I$512:$AJ$512,0),10,1)),0)
+_xlfn.IFNA(SUM((AD$3&gt;='Gastos com Pessoal'!$E$513:$E$522)*(AD$3&lt;='Gastos com Pessoal'!$F$513:$F$522)*(IF('Gastos com Pessoal'!$M$513:$M$522&lt;=AD$3,1,0))*OFFSET('Gastos com Pessoal'!$H$512,1,MATCH(2&amp;$B52,'Gastos com Pessoal'!$I$532:$AJ$532&amp;'Gastos com Pessoal'!$I$512:$AJ$512,0),10,1)),0)
+_xlfn.IFNA(SUM((AD$3&gt;='Gastos com Pessoal'!$E$513:$E$522)*(AD$3&lt;='Gastos com Pessoal'!$F$513:$F$522)*(IF('Gastos com Pessoal'!$S$513:$S$522&lt;=AD$3,1,0))*OFFSET('Gastos com Pessoal'!$H$512,1,MATCH(3&amp;$B52,'Gastos com Pessoal'!$I$532:$AJ$532&amp;'Gastos com Pessoal'!$I$512:$AJ$512,0),10,1)),0)
+_xlfn.IFNA(SUM((AD$3&gt;='Gastos com Pessoal'!$E$513:$E$522)*(AD$3&lt;='Gastos com Pessoal'!$F$513:$F$522)*(IF('Gastos com Pessoal'!$Y$513:$Y$522&lt;=AD$3,1,0))*OFFSET('Gastos com Pessoal'!$H$512,1,MATCH(4&amp;$B52,'Gastos com Pessoal'!$I$532:$AJ$532&amp;'Gastos com Pessoal'!$I$512:$AJ$512,0),10,1)),0)
+_xlfn.IFNA(SUM((AD$3&gt;='Gastos com Pessoal'!$E$513:$E$522)*(AD$3&lt;='Gastos com Pessoal'!$F$513:$F$522)*(IF('Gastos com Pessoal'!$AE$513:$AE$522&lt;=AD$3,1,0))*OFFSET('Gastos com Pessoal'!$H$512,1,MATCH(5&amp;$B52,'Gastos com Pessoal'!$I$532:$AJ$532&amp;'Gastos com Pessoal'!$I$512:$AJ$512,0),10,1)),0)</f>
        <v>0</v>
      </c>
      <c r="AE52" s="32">
        <f t="array" aca="1" ref="AE52" ca="1">_xlfn.IFNA(SUM((AE$3&gt;='Gastos com Pessoal'!$E$7:$E$506)*(AE$3&lt;='Gastos com Pessoal'!$F$7:$F$506)*OFFSET('Encargos e Benefícios'!$D$5,1,MATCH($B52,'Encargos e Benefícios'!$E$5:$AB$5,0),500,1)),0)
+_xlfn.IFNA(SUM((AE$3&gt;='Gastos com Pessoal'!$E$513:$E$522)*(AE$3&lt;='Gastos com Pessoal'!$F$513:$F$522)*OFFSET('Encargos e Benefícios'!$D$511,1,MATCH($B52,'Encargos e Benefícios'!$E$511:$AB$511,0),10,1)),0)
+_xlfn.IFNA(SUM((AE$3&gt;='Gastos com Pessoal'!$E$7:$E$506)*(AE$3&lt;='Gastos com Pessoal'!$F$7:$F$506)*(IF('Gastos com Pessoal'!$G$7:$G$506&lt;=AE$3,1,0))*OFFSET('Gastos com Pessoal'!$H$6,1,MATCH(1&amp;$B52,'Gastos com Pessoal'!$I$532:$AJ$532&amp;'Gastos com Pessoal'!$I$6:$AJ$6,0),500,1)),0)
+_xlfn.IFNA(SUM((AE$3&gt;='Gastos com Pessoal'!$E$7:$E$506)*(AE$3&lt;='Gastos com Pessoal'!$F$7:$F$506)*(IF('Gastos com Pessoal'!$M$7:$M$506&lt;=AE$3,1,0))*OFFSET('Gastos com Pessoal'!$H$6,1,MATCH(2&amp;$B52,'Gastos com Pessoal'!$I$532:$AJ$532&amp;'Gastos com Pessoal'!$I$6:$AJ$6,0),500,1)),0)
+_xlfn.IFNA(SUM((AE$3&gt;='Gastos com Pessoal'!$E$7:$E$506)*(AE$3&lt;='Gastos com Pessoal'!$F$7:$F$506)*(IF('Gastos com Pessoal'!$S$7:$S$506&lt;=AE$3,1,0))*OFFSET('Gastos com Pessoal'!$H$6,1,MATCH(3&amp;$B52,'Gastos com Pessoal'!$I$532:$AJ$532&amp;'Gastos com Pessoal'!$I$6:$AJ$6,0),500,1)),0)
+_xlfn.IFNA(SUM((AE$3&gt;='Gastos com Pessoal'!$E$7:$E$506)*(AE$3&lt;='Gastos com Pessoal'!$F$7:$F$506)*(IF('Gastos com Pessoal'!$Y$7:$Y$506&lt;=AE$3,1,0))*OFFSET('Gastos com Pessoal'!$H$6,1,MATCH(4&amp;$B52,'Gastos com Pessoal'!$I$532:$AJ$532&amp;'Gastos com Pessoal'!$I$6:$AJ$6,0),500,1)),0)
+_xlfn.IFNA(SUM((AE$3&gt;='Gastos com Pessoal'!$E$7:$E$506)*(AE$3&lt;='Gastos com Pessoal'!$F$7:$F$506)*(IF('Gastos com Pessoal'!$AE$7:$AE$506&lt;=AE$3,1,0))*OFFSET('Gastos com Pessoal'!$H$6,1,MATCH(5&amp;$B52,'Gastos com Pessoal'!$I$532:$AJ$532&amp;'Gastos com Pessoal'!$I$6:$AJ$6,0),500,1)),0)
+_xlfn.IFNA(SUM((AE$3&gt;='Gastos com Pessoal'!$E$513:$E$522)*(AE$3&lt;='Gastos com Pessoal'!$F$513:$F$522)*(IF('Gastos com Pessoal'!$G$513:$G$522&lt;=AE$3,1,0))*OFFSET('Gastos com Pessoal'!$H$512,1,MATCH(1&amp;$B52,'Gastos com Pessoal'!$I$532:$AJ$532&amp;'Gastos com Pessoal'!$I$512:$AJ$512,0),10,1)),0)
+_xlfn.IFNA(SUM((AE$3&gt;='Gastos com Pessoal'!$E$513:$E$522)*(AE$3&lt;='Gastos com Pessoal'!$F$513:$F$522)*(IF('Gastos com Pessoal'!$M$513:$M$522&lt;=AE$3,1,0))*OFFSET('Gastos com Pessoal'!$H$512,1,MATCH(2&amp;$B52,'Gastos com Pessoal'!$I$532:$AJ$532&amp;'Gastos com Pessoal'!$I$512:$AJ$512,0),10,1)),0)
+_xlfn.IFNA(SUM((AE$3&gt;='Gastos com Pessoal'!$E$513:$E$522)*(AE$3&lt;='Gastos com Pessoal'!$F$513:$F$522)*(IF('Gastos com Pessoal'!$S$513:$S$522&lt;=AE$3,1,0))*OFFSET('Gastos com Pessoal'!$H$512,1,MATCH(3&amp;$B52,'Gastos com Pessoal'!$I$532:$AJ$532&amp;'Gastos com Pessoal'!$I$512:$AJ$512,0),10,1)),0)
+_xlfn.IFNA(SUM((AE$3&gt;='Gastos com Pessoal'!$E$513:$E$522)*(AE$3&lt;='Gastos com Pessoal'!$F$513:$F$522)*(IF('Gastos com Pessoal'!$Y$513:$Y$522&lt;=AE$3,1,0))*OFFSET('Gastos com Pessoal'!$H$512,1,MATCH(4&amp;$B52,'Gastos com Pessoal'!$I$532:$AJ$532&amp;'Gastos com Pessoal'!$I$512:$AJ$512,0),10,1)),0)
+_xlfn.IFNA(SUM((AE$3&gt;='Gastos com Pessoal'!$E$513:$E$522)*(AE$3&lt;='Gastos com Pessoal'!$F$513:$F$522)*(IF('Gastos com Pessoal'!$AE$513:$AE$522&lt;=AE$3,1,0))*OFFSET('Gastos com Pessoal'!$H$512,1,MATCH(5&amp;$B52,'Gastos com Pessoal'!$I$532:$AJ$532&amp;'Gastos com Pessoal'!$I$512:$AJ$512,0),10,1)),0)</f>
        <v>0</v>
      </c>
      <c r="AF52" s="32">
        <f t="array" aca="1" ref="AF52" ca="1">_xlfn.IFNA(SUM((AF$3&gt;='Gastos com Pessoal'!$E$7:$E$506)*(AF$3&lt;='Gastos com Pessoal'!$F$7:$F$506)*OFFSET('Encargos e Benefícios'!$D$5,1,MATCH($B52,'Encargos e Benefícios'!$E$5:$AB$5,0),500,1)),0)
+_xlfn.IFNA(SUM((AF$3&gt;='Gastos com Pessoal'!$E$513:$E$522)*(AF$3&lt;='Gastos com Pessoal'!$F$513:$F$522)*OFFSET('Encargos e Benefícios'!$D$511,1,MATCH($B52,'Encargos e Benefícios'!$E$511:$AB$511,0),10,1)),0)
+_xlfn.IFNA(SUM((AF$3&gt;='Gastos com Pessoal'!$E$7:$E$506)*(AF$3&lt;='Gastos com Pessoal'!$F$7:$F$506)*(IF('Gastos com Pessoal'!$G$7:$G$506&lt;=AF$3,1,0))*OFFSET('Gastos com Pessoal'!$H$6,1,MATCH(1&amp;$B52,'Gastos com Pessoal'!$I$532:$AJ$532&amp;'Gastos com Pessoal'!$I$6:$AJ$6,0),500,1)),0)
+_xlfn.IFNA(SUM((AF$3&gt;='Gastos com Pessoal'!$E$7:$E$506)*(AF$3&lt;='Gastos com Pessoal'!$F$7:$F$506)*(IF('Gastos com Pessoal'!$M$7:$M$506&lt;=AF$3,1,0))*OFFSET('Gastos com Pessoal'!$H$6,1,MATCH(2&amp;$B52,'Gastos com Pessoal'!$I$532:$AJ$532&amp;'Gastos com Pessoal'!$I$6:$AJ$6,0),500,1)),0)
+_xlfn.IFNA(SUM((AF$3&gt;='Gastos com Pessoal'!$E$7:$E$506)*(AF$3&lt;='Gastos com Pessoal'!$F$7:$F$506)*(IF('Gastos com Pessoal'!$S$7:$S$506&lt;=AF$3,1,0))*OFFSET('Gastos com Pessoal'!$H$6,1,MATCH(3&amp;$B52,'Gastos com Pessoal'!$I$532:$AJ$532&amp;'Gastos com Pessoal'!$I$6:$AJ$6,0),500,1)),0)
+_xlfn.IFNA(SUM((AF$3&gt;='Gastos com Pessoal'!$E$7:$E$506)*(AF$3&lt;='Gastos com Pessoal'!$F$7:$F$506)*(IF('Gastos com Pessoal'!$Y$7:$Y$506&lt;=AF$3,1,0))*OFFSET('Gastos com Pessoal'!$H$6,1,MATCH(4&amp;$B52,'Gastos com Pessoal'!$I$532:$AJ$532&amp;'Gastos com Pessoal'!$I$6:$AJ$6,0),500,1)),0)
+_xlfn.IFNA(SUM((AF$3&gt;='Gastos com Pessoal'!$E$7:$E$506)*(AF$3&lt;='Gastos com Pessoal'!$F$7:$F$506)*(IF('Gastos com Pessoal'!$AE$7:$AE$506&lt;=AF$3,1,0))*OFFSET('Gastos com Pessoal'!$H$6,1,MATCH(5&amp;$B52,'Gastos com Pessoal'!$I$532:$AJ$532&amp;'Gastos com Pessoal'!$I$6:$AJ$6,0),500,1)),0)
+_xlfn.IFNA(SUM((AF$3&gt;='Gastos com Pessoal'!$E$513:$E$522)*(AF$3&lt;='Gastos com Pessoal'!$F$513:$F$522)*(IF('Gastos com Pessoal'!$G$513:$G$522&lt;=AF$3,1,0))*OFFSET('Gastos com Pessoal'!$H$512,1,MATCH(1&amp;$B52,'Gastos com Pessoal'!$I$532:$AJ$532&amp;'Gastos com Pessoal'!$I$512:$AJ$512,0),10,1)),0)
+_xlfn.IFNA(SUM((AF$3&gt;='Gastos com Pessoal'!$E$513:$E$522)*(AF$3&lt;='Gastos com Pessoal'!$F$513:$F$522)*(IF('Gastos com Pessoal'!$M$513:$M$522&lt;=AF$3,1,0))*OFFSET('Gastos com Pessoal'!$H$512,1,MATCH(2&amp;$B52,'Gastos com Pessoal'!$I$532:$AJ$532&amp;'Gastos com Pessoal'!$I$512:$AJ$512,0),10,1)),0)
+_xlfn.IFNA(SUM((AF$3&gt;='Gastos com Pessoal'!$E$513:$E$522)*(AF$3&lt;='Gastos com Pessoal'!$F$513:$F$522)*(IF('Gastos com Pessoal'!$S$513:$S$522&lt;=AF$3,1,0))*OFFSET('Gastos com Pessoal'!$H$512,1,MATCH(3&amp;$B52,'Gastos com Pessoal'!$I$532:$AJ$532&amp;'Gastos com Pessoal'!$I$512:$AJ$512,0),10,1)),0)
+_xlfn.IFNA(SUM((AF$3&gt;='Gastos com Pessoal'!$E$513:$E$522)*(AF$3&lt;='Gastos com Pessoal'!$F$513:$F$522)*(IF('Gastos com Pessoal'!$Y$513:$Y$522&lt;=AF$3,1,0))*OFFSET('Gastos com Pessoal'!$H$512,1,MATCH(4&amp;$B52,'Gastos com Pessoal'!$I$532:$AJ$532&amp;'Gastos com Pessoal'!$I$512:$AJ$512,0),10,1)),0)
+_xlfn.IFNA(SUM((AF$3&gt;='Gastos com Pessoal'!$E$513:$E$522)*(AF$3&lt;='Gastos com Pessoal'!$F$513:$F$522)*(IF('Gastos com Pessoal'!$AE$513:$AE$522&lt;=AF$3,1,0))*OFFSET('Gastos com Pessoal'!$H$512,1,MATCH(5&amp;$B52,'Gastos com Pessoal'!$I$532:$AJ$532&amp;'Gastos com Pessoal'!$I$512:$AJ$512,0),10,1)),0)</f>
        <v>0</v>
      </c>
      <c r="AG52" s="32">
        <f t="array" aca="1" ref="AG52" ca="1">_xlfn.IFNA(SUM((AG$3&gt;='Gastos com Pessoal'!$E$7:$E$506)*(AG$3&lt;='Gastos com Pessoal'!$F$7:$F$506)*OFFSET('Encargos e Benefícios'!$D$5,1,MATCH($B52,'Encargos e Benefícios'!$E$5:$AB$5,0),500,1)),0)
+_xlfn.IFNA(SUM((AG$3&gt;='Gastos com Pessoal'!$E$513:$E$522)*(AG$3&lt;='Gastos com Pessoal'!$F$513:$F$522)*OFFSET('Encargos e Benefícios'!$D$511,1,MATCH($B52,'Encargos e Benefícios'!$E$511:$AB$511,0),10,1)),0)
+_xlfn.IFNA(SUM((AG$3&gt;='Gastos com Pessoal'!$E$7:$E$506)*(AG$3&lt;='Gastos com Pessoal'!$F$7:$F$506)*(IF('Gastos com Pessoal'!$G$7:$G$506&lt;=AG$3,1,0))*OFFSET('Gastos com Pessoal'!$H$6,1,MATCH(1&amp;$B52,'Gastos com Pessoal'!$I$532:$AJ$532&amp;'Gastos com Pessoal'!$I$6:$AJ$6,0),500,1)),0)
+_xlfn.IFNA(SUM((AG$3&gt;='Gastos com Pessoal'!$E$7:$E$506)*(AG$3&lt;='Gastos com Pessoal'!$F$7:$F$506)*(IF('Gastos com Pessoal'!$M$7:$M$506&lt;=AG$3,1,0))*OFFSET('Gastos com Pessoal'!$H$6,1,MATCH(2&amp;$B52,'Gastos com Pessoal'!$I$532:$AJ$532&amp;'Gastos com Pessoal'!$I$6:$AJ$6,0),500,1)),0)
+_xlfn.IFNA(SUM((AG$3&gt;='Gastos com Pessoal'!$E$7:$E$506)*(AG$3&lt;='Gastos com Pessoal'!$F$7:$F$506)*(IF('Gastos com Pessoal'!$S$7:$S$506&lt;=AG$3,1,0))*OFFSET('Gastos com Pessoal'!$H$6,1,MATCH(3&amp;$B52,'Gastos com Pessoal'!$I$532:$AJ$532&amp;'Gastos com Pessoal'!$I$6:$AJ$6,0),500,1)),0)
+_xlfn.IFNA(SUM((AG$3&gt;='Gastos com Pessoal'!$E$7:$E$506)*(AG$3&lt;='Gastos com Pessoal'!$F$7:$F$506)*(IF('Gastos com Pessoal'!$Y$7:$Y$506&lt;=AG$3,1,0))*OFFSET('Gastos com Pessoal'!$H$6,1,MATCH(4&amp;$B52,'Gastos com Pessoal'!$I$532:$AJ$532&amp;'Gastos com Pessoal'!$I$6:$AJ$6,0),500,1)),0)
+_xlfn.IFNA(SUM((AG$3&gt;='Gastos com Pessoal'!$E$7:$E$506)*(AG$3&lt;='Gastos com Pessoal'!$F$7:$F$506)*(IF('Gastos com Pessoal'!$AE$7:$AE$506&lt;=AG$3,1,0))*OFFSET('Gastos com Pessoal'!$H$6,1,MATCH(5&amp;$B52,'Gastos com Pessoal'!$I$532:$AJ$532&amp;'Gastos com Pessoal'!$I$6:$AJ$6,0),500,1)),0)
+_xlfn.IFNA(SUM((AG$3&gt;='Gastos com Pessoal'!$E$513:$E$522)*(AG$3&lt;='Gastos com Pessoal'!$F$513:$F$522)*(IF('Gastos com Pessoal'!$G$513:$G$522&lt;=AG$3,1,0))*OFFSET('Gastos com Pessoal'!$H$512,1,MATCH(1&amp;$B52,'Gastos com Pessoal'!$I$532:$AJ$532&amp;'Gastos com Pessoal'!$I$512:$AJ$512,0),10,1)),0)
+_xlfn.IFNA(SUM((AG$3&gt;='Gastos com Pessoal'!$E$513:$E$522)*(AG$3&lt;='Gastos com Pessoal'!$F$513:$F$522)*(IF('Gastos com Pessoal'!$M$513:$M$522&lt;=AG$3,1,0))*OFFSET('Gastos com Pessoal'!$H$512,1,MATCH(2&amp;$B52,'Gastos com Pessoal'!$I$532:$AJ$532&amp;'Gastos com Pessoal'!$I$512:$AJ$512,0),10,1)),0)
+_xlfn.IFNA(SUM((AG$3&gt;='Gastos com Pessoal'!$E$513:$E$522)*(AG$3&lt;='Gastos com Pessoal'!$F$513:$F$522)*(IF('Gastos com Pessoal'!$S$513:$S$522&lt;=AG$3,1,0))*OFFSET('Gastos com Pessoal'!$H$512,1,MATCH(3&amp;$B52,'Gastos com Pessoal'!$I$532:$AJ$532&amp;'Gastos com Pessoal'!$I$512:$AJ$512,0),10,1)),0)
+_xlfn.IFNA(SUM((AG$3&gt;='Gastos com Pessoal'!$E$513:$E$522)*(AG$3&lt;='Gastos com Pessoal'!$F$513:$F$522)*(IF('Gastos com Pessoal'!$Y$513:$Y$522&lt;=AG$3,1,0))*OFFSET('Gastos com Pessoal'!$H$512,1,MATCH(4&amp;$B52,'Gastos com Pessoal'!$I$532:$AJ$532&amp;'Gastos com Pessoal'!$I$512:$AJ$512,0),10,1)),0)
+_xlfn.IFNA(SUM((AG$3&gt;='Gastos com Pessoal'!$E$513:$E$522)*(AG$3&lt;='Gastos com Pessoal'!$F$513:$F$522)*(IF('Gastos com Pessoal'!$AE$513:$AE$522&lt;=AG$3,1,0))*OFFSET('Gastos com Pessoal'!$H$512,1,MATCH(5&amp;$B52,'Gastos com Pessoal'!$I$532:$AJ$532&amp;'Gastos com Pessoal'!$I$512:$AJ$512,0),10,1)),0)</f>
        <v>0</v>
      </c>
      <c r="AH52" s="32">
        <f t="array" aca="1" ref="AH52" ca="1">_xlfn.IFNA(SUM((AH$3&gt;='Gastos com Pessoal'!$E$7:$E$506)*(AH$3&lt;='Gastos com Pessoal'!$F$7:$F$506)*OFFSET('Encargos e Benefícios'!$D$5,1,MATCH($B52,'Encargos e Benefícios'!$E$5:$AB$5,0),500,1)),0)
+_xlfn.IFNA(SUM((AH$3&gt;='Gastos com Pessoal'!$E$513:$E$522)*(AH$3&lt;='Gastos com Pessoal'!$F$513:$F$522)*OFFSET('Encargos e Benefícios'!$D$511,1,MATCH($B52,'Encargos e Benefícios'!$E$511:$AB$511,0),10,1)),0)
+_xlfn.IFNA(SUM((AH$3&gt;='Gastos com Pessoal'!$E$7:$E$506)*(AH$3&lt;='Gastos com Pessoal'!$F$7:$F$506)*(IF('Gastos com Pessoal'!$G$7:$G$506&lt;=AH$3,1,0))*OFFSET('Gastos com Pessoal'!$H$6,1,MATCH(1&amp;$B52,'Gastos com Pessoal'!$I$532:$AJ$532&amp;'Gastos com Pessoal'!$I$6:$AJ$6,0),500,1)),0)
+_xlfn.IFNA(SUM((AH$3&gt;='Gastos com Pessoal'!$E$7:$E$506)*(AH$3&lt;='Gastos com Pessoal'!$F$7:$F$506)*(IF('Gastos com Pessoal'!$M$7:$M$506&lt;=AH$3,1,0))*OFFSET('Gastos com Pessoal'!$H$6,1,MATCH(2&amp;$B52,'Gastos com Pessoal'!$I$532:$AJ$532&amp;'Gastos com Pessoal'!$I$6:$AJ$6,0),500,1)),0)
+_xlfn.IFNA(SUM((AH$3&gt;='Gastos com Pessoal'!$E$7:$E$506)*(AH$3&lt;='Gastos com Pessoal'!$F$7:$F$506)*(IF('Gastos com Pessoal'!$S$7:$S$506&lt;=AH$3,1,0))*OFFSET('Gastos com Pessoal'!$H$6,1,MATCH(3&amp;$B52,'Gastos com Pessoal'!$I$532:$AJ$532&amp;'Gastos com Pessoal'!$I$6:$AJ$6,0),500,1)),0)
+_xlfn.IFNA(SUM((AH$3&gt;='Gastos com Pessoal'!$E$7:$E$506)*(AH$3&lt;='Gastos com Pessoal'!$F$7:$F$506)*(IF('Gastos com Pessoal'!$Y$7:$Y$506&lt;=AH$3,1,0))*OFFSET('Gastos com Pessoal'!$H$6,1,MATCH(4&amp;$B52,'Gastos com Pessoal'!$I$532:$AJ$532&amp;'Gastos com Pessoal'!$I$6:$AJ$6,0),500,1)),0)
+_xlfn.IFNA(SUM((AH$3&gt;='Gastos com Pessoal'!$E$7:$E$506)*(AH$3&lt;='Gastos com Pessoal'!$F$7:$F$506)*(IF('Gastos com Pessoal'!$AE$7:$AE$506&lt;=AH$3,1,0))*OFFSET('Gastos com Pessoal'!$H$6,1,MATCH(5&amp;$B52,'Gastos com Pessoal'!$I$532:$AJ$532&amp;'Gastos com Pessoal'!$I$6:$AJ$6,0),500,1)),0)
+_xlfn.IFNA(SUM((AH$3&gt;='Gastos com Pessoal'!$E$513:$E$522)*(AH$3&lt;='Gastos com Pessoal'!$F$513:$F$522)*(IF('Gastos com Pessoal'!$G$513:$G$522&lt;=AH$3,1,0))*OFFSET('Gastos com Pessoal'!$H$512,1,MATCH(1&amp;$B52,'Gastos com Pessoal'!$I$532:$AJ$532&amp;'Gastos com Pessoal'!$I$512:$AJ$512,0),10,1)),0)
+_xlfn.IFNA(SUM((AH$3&gt;='Gastos com Pessoal'!$E$513:$E$522)*(AH$3&lt;='Gastos com Pessoal'!$F$513:$F$522)*(IF('Gastos com Pessoal'!$M$513:$M$522&lt;=AH$3,1,0))*OFFSET('Gastos com Pessoal'!$H$512,1,MATCH(2&amp;$B52,'Gastos com Pessoal'!$I$532:$AJ$532&amp;'Gastos com Pessoal'!$I$512:$AJ$512,0),10,1)),0)
+_xlfn.IFNA(SUM((AH$3&gt;='Gastos com Pessoal'!$E$513:$E$522)*(AH$3&lt;='Gastos com Pessoal'!$F$513:$F$522)*(IF('Gastos com Pessoal'!$S$513:$S$522&lt;=AH$3,1,0))*OFFSET('Gastos com Pessoal'!$H$512,1,MATCH(3&amp;$B52,'Gastos com Pessoal'!$I$532:$AJ$532&amp;'Gastos com Pessoal'!$I$512:$AJ$512,0),10,1)),0)
+_xlfn.IFNA(SUM((AH$3&gt;='Gastos com Pessoal'!$E$513:$E$522)*(AH$3&lt;='Gastos com Pessoal'!$F$513:$F$522)*(IF('Gastos com Pessoal'!$Y$513:$Y$522&lt;=AH$3,1,0))*OFFSET('Gastos com Pessoal'!$H$512,1,MATCH(4&amp;$B52,'Gastos com Pessoal'!$I$532:$AJ$532&amp;'Gastos com Pessoal'!$I$512:$AJ$512,0),10,1)),0)
+_xlfn.IFNA(SUM((AH$3&gt;='Gastos com Pessoal'!$E$513:$E$522)*(AH$3&lt;='Gastos com Pessoal'!$F$513:$F$522)*(IF('Gastos com Pessoal'!$AE$513:$AE$522&lt;=AH$3,1,0))*OFFSET('Gastos com Pessoal'!$H$512,1,MATCH(5&amp;$B52,'Gastos com Pessoal'!$I$532:$AJ$532&amp;'Gastos com Pessoal'!$I$512:$AJ$512,0),10,1)),0)</f>
        <v>0</v>
      </c>
      <c r="AI52" s="32">
        <f t="array" aca="1" ref="AI52" ca="1">_xlfn.IFNA(SUM((AI$3&gt;='Gastos com Pessoal'!$E$7:$E$506)*(AI$3&lt;='Gastos com Pessoal'!$F$7:$F$506)*OFFSET('Encargos e Benefícios'!$D$5,1,MATCH($B52,'Encargos e Benefícios'!$E$5:$AB$5,0),500,1)),0)
+_xlfn.IFNA(SUM((AI$3&gt;='Gastos com Pessoal'!$E$513:$E$522)*(AI$3&lt;='Gastos com Pessoal'!$F$513:$F$522)*OFFSET('Encargos e Benefícios'!$D$511,1,MATCH($B52,'Encargos e Benefícios'!$E$511:$AB$511,0),10,1)),0)
+_xlfn.IFNA(SUM((AI$3&gt;='Gastos com Pessoal'!$E$7:$E$506)*(AI$3&lt;='Gastos com Pessoal'!$F$7:$F$506)*(IF('Gastos com Pessoal'!$G$7:$G$506&lt;=AI$3,1,0))*OFFSET('Gastos com Pessoal'!$H$6,1,MATCH(1&amp;$B52,'Gastos com Pessoal'!$I$532:$AJ$532&amp;'Gastos com Pessoal'!$I$6:$AJ$6,0),500,1)),0)
+_xlfn.IFNA(SUM((AI$3&gt;='Gastos com Pessoal'!$E$7:$E$506)*(AI$3&lt;='Gastos com Pessoal'!$F$7:$F$506)*(IF('Gastos com Pessoal'!$M$7:$M$506&lt;=AI$3,1,0))*OFFSET('Gastos com Pessoal'!$H$6,1,MATCH(2&amp;$B52,'Gastos com Pessoal'!$I$532:$AJ$532&amp;'Gastos com Pessoal'!$I$6:$AJ$6,0),500,1)),0)
+_xlfn.IFNA(SUM((AI$3&gt;='Gastos com Pessoal'!$E$7:$E$506)*(AI$3&lt;='Gastos com Pessoal'!$F$7:$F$506)*(IF('Gastos com Pessoal'!$S$7:$S$506&lt;=AI$3,1,0))*OFFSET('Gastos com Pessoal'!$H$6,1,MATCH(3&amp;$B52,'Gastos com Pessoal'!$I$532:$AJ$532&amp;'Gastos com Pessoal'!$I$6:$AJ$6,0),500,1)),0)
+_xlfn.IFNA(SUM((AI$3&gt;='Gastos com Pessoal'!$E$7:$E$506)*(AI$3&lt;='Gastos com Pessoal'!$F$7:$F$506)*(IF('Gastos com Pessoal'!$Y$7:$Y$506&lt;=AI$3,1,0))*OFFSET('Gastos com Pessoal'!$H$6,1,MATCH(4&amp;$B52,'Gastos com Pessoal'!$I$532:$AJ$532&amp;'Gastos com Pessoal'!$I$6:$AJ$6,0),500,1)),0)
+_xlfn.IFNA(SUM((AI$3&gt;='Gastos com Pessoal'!$E$7:$E$506)*(AI$3&lt;='Gastos com Pessoal'!$F$7:$F$506)*(IF('Gastos com Pessoal'!$AE$7:$AE$506&lt;=AI$3,1,0))*OFFSET('Gastos com Pessoal'!$H$6,1,MATCH(5&amp;$B52,'Gastos com Pessoal'!$I$532:$AJ$532&amp;'Gastos com Pessoal'!$I$6:$AJ$6,0),500,1)),0)
+_xlfn.IFNA(SUM((AI$3&gt;='Gastos com Pessoal'!$E$513:$E$522)*(AI$3&lt;='Gastos com Pessoal'!$F$513:$F$522)*(IF('Gastos com Pessoal'!$G$513:$G$522&lt;=AI$3,1,0))*OFFSET('Gastos com Pessoal'!$H$512,1,MATCH(1&amp;$B52,'Gastos com Pessoal'!$I$532:$AJ$532&amp;'Gastos com Pessoal'!$I$512:$AJ$512,0),10,1)),0)
+_xlfn.IFNA(SUM((AI$3&gt;='Gastos com Pessoal'!$E$513:$E$522)*(AI$3&lt;='Gastos com Pessoal'!$F$513:$F$522)*(IF('Gastos com Pessoal'!$M$513:$M$522&lt;=AI$3,1,0))*OFFSET('Gastos com Pessoal'!$H$512,1,MATCH(2&amp;$B52,'Gastos com Pessoal'!$I$532:$AJ$532&amp;'Gastos com Pessoal'!$I$512:$AJ$512,0),10,1)),0)
+_xlfn.IFNA(SUM((AI$3&gt;='Gastos com Pessoal'!$E$513:$E$522)*(AI$3&lt;='Gastos com Pessoal'!$F$513:$F$522)*(IF('Gastos com Pessoal'!$S$513:$S$522&lt;=AI$3,1,0))*OFFSET('Gastos com Pessoal'!$H$512,1,MATCH(3&amp;$B52,'Gastos com Pessoal'!$I$532:$AJ$532&amp;'Gastos com Pessoal'!$I$512:$AJ$512,0),10,1)),0)
+_xlfn.IFNA(SUM((AI$3&gt;='Gastos com Pessoal'!$E$513:$E$522)*(AI$3&lt;='Gastos com Pessoal'!$F$513:$F$522)*(IF('Gastos com Pessoal'!$Y$513:$Y$522&lt;=AI$3,1,0))*OFFSET('Gastos com Pessoal'!$H$512,1,MATCH(4&amp;$B52,'Gastos com Pessoal'!$I$532:$AJ$532&amp;'Gastos com Pessoal'!$I$512:$AJ$512,0),10,1)),0)
+_xlfn.IFNA(SUM((AI$3&gt;='Gastos com Pessoal'!$E$513:$E$522)*(AI$3&lt;='Gastos com Pessoal'!$F$513:$F$522)*(IF('Gastos com Pessoal'!$AE$513:$AE$522&lt;=AI$3,1,0))*OFFSET('Gastos com Pessoal'!$H$512,1,MATCH(5&amp;$B52,'Gastos com Pessoal'!$I$532:$AJ$532&amp;'Gastos com Pessoal'!$I$512:$AJ$512,0),10,1)),0)</f>
        <v>0</v>
      </c>
      <c r="AJ52" s="32">
        <f t="array" aca="1" ref="AJ52" ca="1">_xlfn.IFNA(SUM((AJ$3&gt;='Gastos com Pessoal'!$E$7:$E$506)*(AJ$3&lt;='Gastos com Pessoal'!$F$7:$F$506)*OFFSET('Encargos e Benefícios'!$D$5,1,MATCH($B52,'Encargos e Benefícios'!$E$5:$AB$5,0),500,1)),0)
+_xlfn.IFNA(SUM((AJ$3&gt;='Gastos com Pessoal'!$E$513:$E$522)*(AJ$3&lt;='Gastos com Pessoal'!$F$513:$F$522)*OFFSET('Encargos e Benefícios'!$D$511,1,MATCH($B52,'Encargos e Benefícios'!$E$511:$AB$511,0),10,1)),0)
+_xlfn.IFNA(SUM((AJ$3&gt;='Gastos com Pessoal'!$E$7:$E$506)*(AJ$3&lt;='Gastos com Pessoal'!$F$7:$F$506)*(IF('Gastos com Pessoal'!$G$7:$G$506&lt;=AJ$3,1,0))*OFFSET('Gastos com Pessoal'!$H$6,1,MATCH(1&amp;$B52,'Gastos com Pessoal'!$I$532:$AJ$532&amp;'Gastos com Pessoal'!$I$6:$AJ$6,0),500,1)),0)
+_xlfn.IFNA(SUM((AJ$3&gt;='Gastos com Pessoal'!$E$7:$E$506)*(AJ$3&lt;='Gastos com Pessoal'!$F$7:$F$506)*(IF('Gastos com Pessoal'!$M$7:$M$506&lt;=AJ$3,1,0))*OFFSET('Gastos com Pessoal'!$H$6,1,MATCH(2&amp;$B52,'Gastos com Pessoal'!$I$532:$AJ$532&amp;'Gastos com Pessoal'!$I$6:$AJ$6,0),500,1)),0)
+_xlfn.IFNA(SUM((AJ$3&gt;='Gastos com Pessoal'!$E$7:$E$506)*(AJ$3&lt;='Gastos com Pessoal'!$F$7:$F$506)*(IF('Gastos com Pessoal'!$S$7:$S$506&lt;=AJ$3,1,0))*OFFSET('Gastos com Pessoal'!$H$6,1,MATCH(3&amp;$B52,'Gastos com Pessoal'!$I$532:$AJ$532&amp;'Gastos com Pessoal'!$I$6:$AJ$6,0),500,1)),0)
+_xlfn.IFNA(SUM((AJ$3&gt;='Gastos com Pessoal'!$E$7:$E$506)*(AJ$3&lt;='Gastos com Pessoal'!$F$7:$F$506)*(IF('Gastos com Pessoal'!$Y$7:$Y$506&lt;=AJ$3,1,0))*OFFSET('Gastos com Pessoal'!$H$6,1,MATCH(4&amp;$B52,'Gastos com Pessoal'!$I$532:$AJ$532&amp;'Gastos com Pessoal'!$I$6:$AJ$6,0),500,1)),0)
+_xlfn.IFNA(SUM((AJ$3&gt;='Gastos com Pessoal'!$E$7:$E$506)*(AJ$3&lt;='Gastos com Pessoal'!$F$7:$F$506)*(IF('Gastos com Pessoal'!$AE$7:$AE$506&lt;=AJ$3,1,0))*OFFSET('Gastos com Pessoal'!$H$6,1,MATCH(5&amp;$B52,'Gastos com Pessoal'!$I$532:$AJ$532&amp;'Gastos com Pessoal'!$I$6:$AJ$6,0),500,1)),0)
+_xlfn.IFNA(SUM((AJ$3&gt;='Gastos com Pessoal'!$E$513:$E$522)*(AJ$3&lt;='Gastos com Pessoal'!$F$513:$F$522)*(IF('Gastos com Pessoal'!$G$513:$G$522&lt;=AJ$3,1,0))*OFFSET('Gastos com Pessoal'!$H$512,1,MATCH(1&amp;$B52,'Gastos com Pessoal'!$I$532:$AJ$532&amp;'Gastos com Pessoal'!$I$512:$AJ$512,0),10,1)),0)
+_xlfn.IFNA(SUM((AJ$3&gt;='Gastos com Pessoal'!$E$513:$E$522)*(AJ$3&lt;='Gastos com Pessoal'!$F$513:$F$522)*(IF('Gastos com Pessoal'!$M$513:$M$522&lt;=AJ$3,1,0))*OFFSET('Gastos com Pessoal'!$H$512,1,MATCH(2&amp;$B52,'Gastos com Pessoal'!$I$532:$AJ$532&amp;'Gastos com Pessoal'!$I$512:$AJ$512,0),10,1)),0)
+_xlfn.IFNA(SUM((AJ$3&gt;='Gastos com Pessoal'!$E$513:$E$522)*(AJ$3&lt;='Gastos com Pessoal'!$F$513:$F$522)*(IF('Gastos com Pessoal'!$S$513:$S$522&lt;=AJ$3,1,0))*OFFSET('Gastos com Pessoal'!$H$512,1,MATCH(3&amp;$B52,'Gastos com Pessoal'!$I$532:$AJ$532&amp;'Gastos com Pessoal'!$I$512:$AJ$512,0),10,1)),0)
+_xlfn.IFNA(SUM((AJ$3&gt;='Gastos com Pessoal'!$E$513:$E$522)*(AJ$3&lt;='Gastos com Pessoal'!$F$513:$F$522)*(IF('Gastos com Pessoal'!$Y$513:$Y$522&lt;=AJ$3,1,0))*OFFSET('Gastos com Pessoal'!$H$512,1,MATCH(4&amp;$B52,'Gastos com Pessoal'!$I$532:$AJ$532&amp;'Gastos com Pessoal'!$I$512:$AJ$512,0),10,1)),0)
+_xlfn.IFNA(SUM((AJ$3&gt;='Gastos com Pessoal'!$E$513:$E$522)*(AJ$3&lt;='Gastos com Pessoal'!$F$513:$F$522)*(IF('Gastos com Pessoal'!$AE$513:$AE$522&lt;=AJ$3,1,0))*OFFSET('Gastos com Pessoal'!$H$512,1,MATCH(5&amp;$B52,'Gastos com Pessoal'!$I$532:$AJ$532&amp;'Gastos com Pessoal'!$I$512:$AJ$512,0),10,1)),0)</f>
        <v>0</v>
      </c>
      <c r="AK52" s="32">
        <f t="array" aca="1" ref="AK52" ca="1">_xlfn.IFNA(SUM((AK$3&gt;='Gastos com Pessoal'!$E$7:$E$506)*(AK$3&lt;='Gastos com Pessoal'!$F$7:$F$506)*OFFSET('Encargos e Benefícios'!$D$5,1,MATCH($B52,'Encargos e Benefícios'!$E$5:$AB$5,0),500,1)),0)
+_xlfn.IFNA(SUM((AK$3&gt;='Gastos com Pessoal'!$E$513:$E$522)*(AK$3&lt;='Gastos com Pessoal'!$F$513:$F$522)*OFFSET('Encargos e Benefícios'!$D$511,1,MATCH($B52,'Encargos e Benefícios'!$E$511:$AB$511,0),10,1)),0)
+_xlfn.IFNA(SUM((AK$3&gt;='Gastos com Pessoal'!$E$7:$E$506)*(AK$3&lt;='Gastos com Pessoal'!$F$7:$F$506)*(IF('Gastos com Pessoal'!$G$7:$G$506&lt;=AK$3,1,0))*OFFSET('Gastos com Pessoal'!$H$6,1,MATCH(1&amp;$B52,'Gastos com Pessoal'!$I$532:$AJ$532&amp;'Gastos com Pessoal'!$I$6:$AJ$6,0),500,1)),0)
+_xlfn.IFNA(SUM((AK$3&gt;='Gastos com Pessoal'!$E$7:$E$506)*(AK$3&lt;='Gastos com Pessoal'!$F$7:$F$506)*(IF('Gastos com Pessoal'!$M$7:$M$506&lt;=AK$3,1,0))*OFFSET('Gastos com Pessoal'!$H$6,1,MATCH(2&amp;$B52,'Gastos com Pessoal'!$I$532:$AJ$532&amp;'Gastos com Pessoal'!$I$6:$AJ$6,0),500,1)),0)
+_xlfn.IFNA(SUM((AK$3&gt;='Gastos com Pessoal'!$E$7:$E$506)*(AK$3&lt;='Gastos com Pessoal'!$F$7:$F$506)*(IF('Gastos com Pessoal'!$S$7:$S$506&lt;=AK$3,1,0))*OFFSET('Gastos com Pessoal'!$H$6,1,MATCH(3&amp;$B52,'Gastos com Pessoal'!$I$532:$AJ$532&amp;'Gastos com Pessoal'!$I$6:$AJ$6,0),500,1)),0)
+_xlfn.IFNA(SUM((AK$3&gt;='Gastos com Pessoal'!$E$7:$E$506)*(AK$3&lt;='Gastos com Pessoal'!$F$7:$F$506)*(IF('Gastos com Pessoal'!$Y$7:$Y$506&lt;=AK$3,1,0))*OFFSET('Gastos com Pessoal'!$H$6,1,MATCH(4&amp;$B52,'Gastos com Pessoal'!$I$532:$AJ$532&amp;'Gastos com Pessoal'!$I$6:$AJ$6,0),500,1)),0)
+_xlfn.IFNA(SUM((AK$3&gt;='Gastos com Pessoal'!$E$7:$E$506)*(AK$3&lt;='Gastos com Pessoal'!$F$7:$F$506)*(IF('Gastos com Pessoal'!$AE$7:$AE$506&lt;=AK$3,1,0))*OFFSET('Gastos com Pessoal'!$H$6,1,MATCH(5&amp;$B52,'Gastos com Pessoal'!$I$532:$AJ$532&amp;'Gastos com Pessoal'!$I$6:$AJ$6,0),500,1)),0)
+_xlfn.IFNA(SUM((AK$3&gt;='Gastos com Pessoal'!$E$513:$E$522)*(AK$3&lt;='Gastos com Pessoal'!$F$513:$F$522)*(IF('Gastos com Pessoal'!$G$513:$G$522&lt;=AK$3,1,0))*OFFSET('Gastos com Pessoal'!$H$512,1,MATCH(1&amp;$B52,'Gastos com Pessoal'!$I$532:$AJ$532&amp;'Gastos com Pessoal'!$I$512:$AJ$512,0),10,1)),0)
+_xlfn.IFNA(SUM((AK$3&gt;='Gastos com Pessoal'!$E$513:$E$522)*(AK$3&lt;='Gastos com Pessoal'!$F$513:$F$522)*(IF('Gastos com Pessoal'!$M$513:$M$522&lt;=AK$3,1,0))*OFFSET('Gastos com Pessoal'!$H$512,1,MATCH(2&amp;$B52,'Gastos com Pessoal'!$I$532:$AJ$532&amp;'Gastos com Pessoal'!$I$512:$AJ$512,0),10,1)),0)
+_xlfn.IFNA(SUM((AK$3&gt;='Gastos com Pessoal'!$E$513:$E$522)*(AK$3&lt;='Gastos com Pessoal'!$F$513:$F$522)*(IF('Gastos com Pessoal'!$S$513:$S$522&lt;=AK$3,1,0))*OFFSET('Gastos com Pessoal'!$H$512,1,MATCH(3&amp;$B52,'Gastos com Pessoal'!$I$532:$AJ$532&amp;'Gastos com Pessoal'!$I$512:$AJ$512,0),10,1)),0)
+_xlfn.IFNA(SUM((AK$3&gt;='Gastos com Pessoal'!$E$513:$E$522)*(AK$3&lt;='Gastos com Pessoal'!$F$513:$F$522)*(IF('Gastos com Pessoal'!$Y$513:$Y$522&lt;=AK$3,1,0))*OFFSET('Gastos com Pessoal'!$H$512,1,MATCH(4&amp;$B52,'Gastos com Pessoal'!$I$532:$AJ$532&amp;'Gastos com Pessoal'!$I$512:$AJ$512,0),10,1)),0)
+_xlfn.IFNA(SUM((AK$3&gt;='Gastos com Pessoal'!$E$513:$E$522)*(AK$3&lt;='Gastos com Pessoal'!$F$513:$F$522)*(IF('Gastos com Pessoal'!$AE$513:$AE$522&lt;=AK$3,1,0))*OFFSET('Gastos com Pessoal'!$H$512,1,MATCH(5&amp;$B52,'Gastos com Pessoal'!$I$532:$AJ$532&amp;'Gastos com Pessoal'!$I$512:$AJ$512,0),10,1)),0)</f>
        <v>0</v>
      </c>
      <c r="AL52" s="32">
        <f t="array" aca="1" ref="AL52" ca="1">_xlfn.IFNA(SUM((AL$3&gt;='Gastos com Pessoal'!$E$7:$E$506)*(AL$3&lt;='Gastos com Pessoal'!$F$7:$F$506)*OFFSET('Encargos e Benefícios'!$D$5,1,MATCH($B52,'Encargos e Benefícios'!$E$5:$AB$5,0),500,1)),0)
+_xlfn.IFNA(SUM((AL$3&gt;='Gastos com Pessoal'!$E$513:$E$522)*(AL$3&lt;='Gastos com Pessoal'!$F$513:$F$522)*OFFSET('Encargos e Benefícios'!$D$511,1,MATCH($B52,'Encargos e Benefícios'!$E$511:$AB$511,0),10,1)),0)
+_xlfn.IFNA(SUM((AL$3&gt;='Gastos com Pessoal'!$E$7:$E$506)*(AL$3&lt;='Gastos com Pessoal'!$F$7:$F$506)*(IF('Gastos com Pessoal'!$G$7:$G$506&lt;=AL$3,1,0))*OFFSET('Gastos com Pessoal'!$H$6,1,MATCH(1&amp;$B52,'Gastos com Pessoal'!$I$532:$AJ$532&amp;'Gastos com Pessoal'!$I$6:$AJ$6,0),500,1)),0)
+_xlfn.IFNA(SUM((AL$3&gt;='Gastos com Pessoal'!$E$7:$E$506)*(AL$3&lt;='Gastos com Pessoal'!$F$7:$F$506)*(IF('Gastos com Pessoal'!$M$7:$M$506&lt;=AL$3,1,0))*OFFSET('Gastos com Pessoal'!$H$6,1,MATCH(2&amp;$B52,'Gastos com Pessoal'!$I$532:$AJ$532&amp;'Gastos com Pessoal'!$I$6:$AJ$6,0),500,1)),0)
+_xlfn.IFNA(SUM((AL$3&gt;='Gastos com Pessoal'!$E$7:$E$506)*(AL$3&lt;='Gastos com Pessoal'!$F$7:$F$506)*(IF('Gastos com Pessoal'!$S$7:$S$506&lt;=AL$3,1,0))*OFFSET('Gastos com Pessoal'!$H$6,1,MATCH(3&amp;$B52,'Gastos com Pessoal'!$I$532:$AJ$532&amp;'Gastos com Pessoal'!$I$6:$AJ$6,0),500,1)),0)
+_xlfn.IFNA(SUM((AL$3&gt;='Gastos com Pessoal'!$E$7:$E$506)*(AL$3&lt;='Gastos com Pessoal'!$F$7:$F$506)*(IF('Gastos com Pessoal'!$Y$7:$Y$506&lt;=AL$3,1,0))*OFFSET('Gastos com Pessoal'!$H$6,1,MATCH(4&amp;$B52,'Gastos com Pessoal'!$I$532:$AJ$532&amp;'Gastos com Pessoal'!$I$6:$AJ$6,0),500,1)),0)
+_xlfn.IFNA(SUM((AL$3&gt;='Gastos com Pessoal'!$E$7:$E$506)*(AL$3&lt;='Gastos com Pessoal'!$F$7:$F$506)*(IF('Gastos com Pessoal'!$AE$7:$AE$506&lt;=AL$3,1,0))*OFFSET('Gastos com Pessoal'!$H$6,1,MATCH(5&amp;$B52,'Gastos com Pessoal'!$I$532:$AJ$532&amp;'Gastos com Pessoal'!$I$6:$AJ$6,0),500,1)),0)
+_xlfn.IFNA(SUM((AL$3&gt;='Gastos com Pessoal'!$E$513:$E$522)*(AL$3&lt;='Gastos com Pessoal'!$F$513:$F$522)*(IF('Gastos com Pessoal'!$G$513:$G$522&lt;=AL$3,1,0))*OFFSET('Gastos com Pessoal'!$H$512,1,MATCH(1&amp;$B52,'Gastos com Pessoal'!$I$532:$AJ$532&amp;'Gastos com Pessoal'!$I$512:$AJ$512,0),10,1)),0)
+_xlfn.IFNA(SUM((AL$3&gt;='Gastos com Pessoal'!$E$513:$E$522)*(AL$3&lt;='Gastos com Pessoal'!$F$513:$F$522)*(IF('Gastos com Pessoal'!$M$513:$M$522&lt;=AL$3,1,0))*OFFSET('Gastos com Pessoal'!$H$512,1,MATCH(2&amp;$B52,'Gastos com Pessoal'!$I$532:$AJ$532&amp;'Gastos com Pessoal'!$I$512:$AJ$512,0),10,1)),0)
+_xlfn.IFNA(SUM((AL$3&gt;='Gastos com Pessoal'!$E$513:$E$522)*(AL$3&lt;='Gastos com Pessoal'!$F$513:$F$522)*(IF('Gastos com Pessoal'!$S$513:$S$522&lt;=AL$3,1,0))*OFFSET('Gastos com Pessoal'!$H$512,1,MATCH(3&amp;$B52,'Gastos com Pessoal'!$I$532:$AJ$532&amp;'Gastos com Pessoal'!$I$512:$AJ$512,0),10,1)),0)
+_xlfn.IFNA(SUM((AL$3&gt;='Gastos com Pessoal'!$E$513:$E$522)*(AL$3&lt;='Gastos com Pessoal'!$F$513:$F$522)*(IF('Gastos com Pessoal'!$Y$513:$Y$522&lt;=AL$3,1,0))*OFFSET('Gastos com Pessoal'!$H$512,1,MATCH(4&amp;$B52,'Gastos com Pessoal'!$I$532:$AJ$532&amp;'Gastos com Pessoal'!$I$512:$AJ$512,0),10,1)),0)
+_xlfn.IFNA(SUM((AL$3&gt;='Gastos com Pessoal'!$E$513:$E$522)*(AL$3&lt;='Gastos com Pessoal'!$F$513:$F$522)*(IF('Gastos com Pessoal'!$AE$513:$AE$522&lt;=AL$3,1,0))*OFFSET('Gastos com Pessoal'!$H$512,1,MATCH(5&amp;$B52,'Gastos com Pessoal'!$I$532:$AJ$532&amp;'Gastos com Pessoal'!$I$512:$AJ$512,0),10,1)),0)</f>
        <v>0</v>
      </c>
      <c r="AM52" s="32">
        <f t="array" aca="1" ref="AM52" ca="1">_xlfn.IFNA(SUM((AM$3&gt;='Gastos com Pessoal'!$E$7:$E$506)*(AM$3&lt;='Gastos com Pessoal'!$F$7:$F$506)*OFFSET('Encargos e Benefícios'!$D$5,1,MATCH($B52,'Encargos e Benefícios'!$E$5:$AB$5,0),500,1)),0)
+_xlfn.IFNA(SUM((AM$3&gt;='Gastos com Pessoal'!$E$513:$E$522)*(AM$3&lt;='Gastos com Pessoal'!$F$513:$F$522)*OFFSET('Encargos e Benefícios'!$D$511,1,MATCH($B52,'Encargos e Benefícios'!$E$511:$AB$511,0),10,1)),0)
+_xlfn.IFNA(SUM((AM$3&gt;='Gastos com Pessoal'!$E$7:$E$506)*(AM$3&lt;='Gastos com Pessoal'!$F$7:$F$506)*(IF('Gastos com Pessoal'!$G$7:$G$506&lt;=AM$3,1,0))*OFFSET('Gastos com Pessoal'!$H$6,1,MATCH(1&amp;$B52,'Gastos com Pessoal'!$I$532:$AJ$532&amp;'Gastos com Pessoal'!$I$6:$AJ$6,0),500,1)),0)
+_xlfn.IFNA(SUM((AM$3&gt;='Gastos com Pessoal'!$E$7:$E$506)*(AM$3&lt;='Gastos com Pessoal'!$F$7:$F$506)*(IF('Gastos com Pessoal'!$M$7:$M$506&lt;=AM$3,1,0))*OFFSET('Gastos com Pessoal'!$H$6,1,MATCH(2&amp;$B52,'Gastos com Pessoal'!$I$532:$AJ$532&amp;'Gastos com Pessoal'!$I$6:$AJ$6,0),500,1)),0)
+_xlfn.IFNA(SUM((AM$3&gt;='Gastos com Pessoal'!$E$7:$E$506)*(AM$3&lt;='Gastos com Pessoal'!$F$7:$F$506)*(IF('Gastos com Pessoal'!$S$7:$S$506&lt;=AM$3,1,0))*OFFSET('Gastos com Pessoal'!$H$6,1,MATCH(3&amp;$B52,'Gastos com Pessoal'!$I$532:$AJ$532&amp;'Gastos com Pessoal'!$I$6:$AJ$6,0),500,1)),0)
+_xlfn.IFNA(SUM((AM$3&gt;='Gastos com Pessoal'!$E$7:$E$506)*(AM$3&lt;='Gastos com Pessoal'!$F$7:$F$506)*(IF('Gastos com Pessoal'!$Y$7:$Y$506&lt;=AM$3,1,0))*OFFSET('Gastos com Pessoal'!$H$6,1,MATCH(4&amp;$B52,'Gastos com Pessoal'!$I$532:$AJ$532&amp;'Gastos com Pessoal'!$I$6:$AJ$6,0),500,1)),0)
+_xlfn.IFNA(SUM((AM$3&gt;='Gastos com Pessoal'!$E$7:$E$506)*(AM$3&lt;='Gastos com Pessoal'!$F$7:$F$506)*(IF('Gastos com Pessoal'!$AE$7:$AE$506&lt;=AM$3,1,0))*OFFSET('Gastos com Pessoal'!$H$6,1,MATCH(5&amp;$B52,'Gastos com Pessoal'!$I$532:$AJ$532&amp;'Gastos com Pessoal'!$I$6:$AJ$6,0),500,1)),0)
+_xlfn.IFNA(SUM((AM$3&gt;='Gastos com Pessoal'!$E$513:$E$522)*(AM$3&lt;='Gastos com Pessoal'!$F$513:$F$522)*(IF('Gastos com Pessoal'!$G$513:$G$522&lt;=AM$3,1,0))*OFFSET('Gastos com Pessoal'!$H$512,1,MATCH(1&amp;$B52,'Gastos com Pessoal'!$I$532:$AJ$532&amp;'Gastos com Pessoal'!$I$512:$AJ$512,0),10,1)),0)
+_xlfn.IFNA(SUM((AM$3&gt;='Gastos com Pessoal'!$E$513:$E$522)*(AM$3&lt;='Gastos com Pessoal'!$F$513:$F$522)*(IF('Gastos com Pessoal'!$M$513:$M$522&lt;=AM$3,1,0))*OFFSET('Gastos com Pessoal'!$H$512,1,MATCH(2&amp;$B52,'Gastos com Pessoal'!$I$532:$AJ$532&amp;'Gastos com Pessoal'!$I$512:$AJ$512,0),10,1)),0)
+_xlfn.IFNA(SUM((AM$3&gt;='Gastos com Pessoal'!$E$513:$E$522)*(AM$3&lt;='Gastos com Pessoal'!$F$513:$F$522)*(IF('Gastos com Pessoal'!$S$513:$S$522&lt;=AM$3,1,0))*OFFSET('Gastos com Pessoal'!$H$512,1,MATCH(3&amp;$B52,'Gastos com Pessoal'!$I$532:$AJ$532&amp;'Gastos com Pessoal'!$I$512:$AJ$512,0),10,1)),0)
+_xlfn.IFNA(SUM((AM$3&gt;='Gastos com Pessoal'!$E$513:$E$522)*(AM$3&lt;='Gastos com Pessoal'!$F$513:$F$522)*(IF('Gastos com Pessoal'!$Y$513:$Y$522&lt;=AM$3,1,0))*OFFSET('Gastos com Pessoal'!$H$512,1,MATCH(4&amp;$B52,'Gastos com Pessoal'!$I$532:$AJ$532&amp;'Gastos com Pessoal'!$I$512:$AJ$512,0),10,1)),0)
+_xlfn.IFNA(SUM((AM$3&gt;='Gastos com Pessoal'!$E$513:$E$522)*(AM$3&lt;='Gastos com Pessoal'!$F$513:$F$522)*(IF('Gastos com Pessoal'!$AE$513:$AE$522&lt;=AM$3,1,0))*OFFSET('Gastos com Pessoal'!$H$512,1,MATCH(5&amp;$B52,'Gastos com Pessoal'!$I$532:$AJ$532&amp;'Gastos com Pessoal'!$I$512:$AJ$512,0),10,1)),0)</f>
        <v>0</v>
      </c>
      <c r="AN52" s="32">
        <f t="array" aca="1" ref="AN52" ca="1">_xlfn.IFNA(SUM((AN$3&gt;='Gastos com Pessoal'!$E$7:$E$506)*(AN$3&lt;='Gastos com Pessoal'!$F$7:$F$506)*OFFSET('Encargos e Benefícios'!$D$5,1,MATCH($B52,'Encargos e Benefícios'!$E$5:$AB$5,0),500,1)),0)
+_xlfn.IFNA(SUM((AN$3&gt;='Gastos com Pessoal'!$E$513:$E$522)*(AN$3&lt;='Gastos com Pessoal'!$F$513:$F$522)*OFFSET('Encargos e Benefícios'!$D$511,1,MATCH($B52,'Encargos e Benefícios'!$E$511:$AB$511,0),10,1)),0)
+_xlfn.IFNA(SUM((AN$3&gt;='Gastos com Pessoal'!$E$7:$E$506)*(AN$3&lt;='Gastos com Pessoal'!$F$7:$F$506)*(IF('Gastos com Pessoal'!$G$7:$G$506&lt;=AN$3,1,0))*OFFSET('Gastos com Pessoal'!$H$6,1,MATCH(1&amp;$B52,'Gastos com Pessoal'!$I$532:$AJ$532&amp;'Gastos com Pessoal'!$I$6:$AJ$6,0),500,1)),0)
+_xlfn.IFNA(SUM((AN$3&gt;='Gastos com Pessoal'!$E$7:$E$506)*(AN$3&lt;='Gastos com Pessoal'!$F$7:$F$506)*(IF('Gastos com Pessoal'!$M$7:$M$506&lt;=AN$3,1,0))*OFFSET('Gastos com Pessoal'!$H$6,1,MATCH(2&amp;$B52,'Gastos com Pessoal'!$I$532:$AJ$532&amp;'Gastos com Pessoal'!$I$6:$AJ$6,0),500,1)),0)
+_xlfn.IFNA(SUM((AN$3&gt;='Gastos com Pessoal'!$E$7:$E$506)*(AN$3&lt;='Gastos com Pessoal'!$F$7:$F$506)*(IF('Gastos com Pessoal'!$S$7:$S$506&lt;=AN$3,1,0))*OFFSET('Gastos com Pessoal'!$H$6,1,MATCH(3&amp;$B52,'Gastos com Pessoal'!$I$532:$AJ$532&amp;'Gastos com Pessoal'!$I$6:$AJ$6,0),500,1)),0)
+_xlfn.IFNA(SUM((AN$3&gt;='Gastos com Pessoal'!$E$7:$E$506)*(AN$3&lt;='Gastos com Pessoal'!$F$7:$F$506)*(IF('Gastos com Pessoal'!$Y$7:$Y$506&lt;=AN$3,1,0))*OFFSET('Gastos com Pessoal'!$H$6,1,MATCH(4&amp;$B52,'Gastos com Pessoal'!$I$532:$AJ$532&amp;'Gastos com Pessoal'!$I$6:$AJ$6,0),500,1)),0)
+_xlfn.IFNA(SUM((AN$3&gt;='Gastos com Pessoal'!$E$7:$E$506)*(AN$3&lt;='Gastos com Pessoal'!$F$7:$F$506)*(IF('Gastos com Pessoal'!$AE$7:$AE$506&lt;=AN$3,1,0))*OFFSET('Gastos com Pessoal'!$H$6,1,MATCH(5&amp;$B52,'Gastos com Pessoal'!$I$532:$AJ$532&amp;'Gastos com Pessoal'!$I$6:$AJ$6,0),500,1)),0)
+_xlfn.IFNA(SUM((AN$3&gt;='Gastos com Pessoal'!$E$513:$E$522)*(AN$3&lt;='Gastos com Pessoal'!$F$513:$F$522)*(IF('Gastos com Pessoal'!$G$513:$G$522&lt;=AN$3,1,0))*OFFSET('Gastos com Pessoal'!$H$512,1,MATCH(1&amp;$B52,'Gastos com Pessoal'!$I$532:$AJ$532&amp;'Gastos com Pessoal'!$I$512:$AJ$512,0),10,1)),0)
+_xlfn.IFNA(SUM((AN$3&gt;='Gastos com Pessoal'!$E$513:$E$522)*(AN$3&lt;='Gastos com Pessoal'!$F$513:$F$522)*(IF('Gastos com Pessoal'!$M$513:$M$522&lt;=AN$3,1,0))*OFFSET('Gastos com Pessoal'!$H$512,1,MATCH(2&amp;$B52,'Gastos com Pessoal'!$I$532:$AJ$532&amp;'Gastos com Pessoal'!$I$512:$AJ$512,0),10,1)),0)
+_xlfn.IFNA(SUM((AN$3&gt;='Gastos com Pessoal'!$E$513:$E$522)*(AN$3&lt;='Gastos com Pessoal'!$F$513:$F$522)*(IF('Gastos com Pessoal'!$S$513:$S$522&lt;=AN$3,1,0))*OFFSET('Gastos com Pessoal'!$H$512,1,MATCH(3&amp;$B52,'Gastos com Pessoal'!$I$532:$AJ$532&amp;'Gastos com Pessoal'!$I$512:$AJ$512,0),10,1)),0)
+_xlfn.IFNA(SUM((AN$3&gt;='Gastos com Pessoal'!$E$513:$E$522)*(AN$3&lt;='Gastos com Pessoal'!$F$513:$F$522)*(IF('Gastos com Pessoal'!$Y$513:$Y$522&lt;=AN$3,1,0))*OFFSET('Gastos com Pessoal'!$H$512,1,MATCH(4&amp;$B52,'Gastos com Pessoal'!$I$532:$AJ$532&amp;'Gastos com Pessoal'!$I$512:$AJ$512,0),10,1)),0)
+_xlfn.IFNA(SUM((AN$3&gt;='Gastos com Pessoal'!$E$513:$E$522)*(AN$3&lt;='Gastos com Pessoal'!$F$513:$F$522)*(IF('Gastos com Pessoal'!$AE$513:$AE$522&lt;=AN$3,1,0))*OFFSET('Gastos com Pessoal'!$H$512,1,MATCH(5&amp;$B52,'Gastos com Pessoal'!$I$532:$AJ$532&amp;'Gastos com Pessoal'!$I$512:$AJ$512,0),10,1)),0)</f>
        <v>0</v>
      </c>
      <c r="AO52" s="32">
        <f t="array" aca="1" ref="AO52" ca="1">_xlfn.IFNA(SUM((AO$3&gt;='Gastos com Pessoal'!$E$7:$E$506)*(AO$3&lt;='Gastos com Pessoal'!$F$7:$F$506)*OFFSET('Encargos e Benefícios'!$D$5,1,MATCH($B52,'Encargos e Benefícios'!$E$5:$AB$5,0),500,1)),0)
+_xlfn.IFNA(SUM((AO$3&gt;='Gastos com Pessoal'!$E$513:$E$522)*(AO$3&lt;='Gastos com Pessoal'!$F$513:$F$522)*OFFSET('Encargos e Benefícios'!$D$511,1,MATCH($B52,'Encargos e Benefícios'!$E$511:$AB$511,0),10,1)),0)
+_xlfn.IFNA(SUM((AO$3&gt;='Gastos com Pessoal'!$E$7:$E$506)*(AO$3&lt;='Gastos com Pessoal'!$F$7:$F$506)*(IF('Gastos com Pessoal'!$G$7:$G$506&lt;=AO$3,1,0))*OFFSET('Gastos com Pessoal'!$H$6,1,MATCH(1&amp;$B52,'Gastos com Pessoal'!$I$532:$AJ$532&amp;'Gastos com Pessoal'!$I$6:$AJ$6,0),500,1)),0)
+_xlfn.IFNA(SUM((AO$3&gt;='Gastos com Pessoal'!$E$7:$E$506)*(AO$3&lt;='Gastos com Pessoal'!$F$7:$F$506)*(IF('Gastos com Pessoal'!$M$7:$M$506&lt;=AO$3,1,0))*OFFSET('Gastos com Pessoal'!$H$6,1,MATCH(2&amp;$B52,'Gastos com Pessoal'!$I$532:$AJ$532&amp;'Gastos com Pessoal'!$I$6:$AJ$6,0),500,1)),0)
+_xlfn.IFNA(SUM((AO$3&gt;='Gastos com Pessoal'!$E$7:$E$506)*(AO$3&lt;='Gastos com Pessoal'!$F$7:$F$506)*(IF('Gastos com Pessoal'!$S$7:$S$506&lt;=AO$3,1,0))*OFFSET('Gastos com Pessoal'!$H$6,1,MATCH(3&amp;$B52,'Gastos com Pessoal'!$I$532:$AJ$532&amp;'Gastos com Pessoal'!$I$6:$AJ$6,0),500,1)),0)
+_xlfn.IFNA(SUM((AO$3&gt;='Gastos com Pessoal'!$E$7:$E$506)*(AO$3&lt;='Gastos com Pessoal'!$F$7:$F$506)*(IF('Gastos com Pessoal'!$Y$7:$Y$506&lt;=AO$3,1,0))*OFFSET('Gastos com Pessoal'!$H$6,1,MATCH(4&amp;$B52,'Gastos com Pessoal'!$I$532:$AJ$532&amp;'Gastos com Pessoal'!$I$6:$AJ$6,0),500,1)),0)
+_xlfn.IFNA(SUM((AO$3&gt;='Gastos com Pessoal'!$E$7:$E$506)*(AO$3&lt;='Gastos com Pessoal'!$F$7:$F$506)*(IF('Gastos com Pessoal'!$AE$7:$AE$506&lt;=AO$3,1,0))*OFFSET('Gastos com Pessoal'!$H$6,1,MATCH(5&amp;$B52,'Gastos com Pessoal'!$I$532:$AJ$532&amp;'Gastos com Pessoal'!$I$6:$AJ$6,0),500,1)),0)
+_xlfn.IFNA(SUM((AO$3&gt;='Gastos com Pessoal'!$E$513:$E$522)*(AO$3&lt;='Gastos com Pessoal'!$F$513:$F$522)*(IF('Gastos com Pessoal'!$G$513:$G$522&lt;=AO$3,1,0))*OFFSET('Gastos com Pessoal'!$H$512,1,MATCH(1&amp;$B52,'Gastos com Pessoal'!$I$532:$AJ$532&amp;'Gastos com Pessoal'!$I$512:$AJ$512,0),10,1)),0)
+_xlfn.IFNA(SUM((AO$3&gt;='Gastos com Pessoal'!$E$513:$E$522)*(AO$3&lt;='Gastos com Pessoal'!$F$513:$F$522)*(IF('Gastos com Pessoal'!$M$513:$M$522&lt;=AO$3,1,0))*OFFSET('Gastos com Pessoal'!$H$512,1,MATCH(2&amp;$B52,'Gastos com Pessoal'!$I$532:$AJ$532&amp;'Gastos com Pessoal'!$I$512:$AJ$512,0),10,1)),0)
+_xlfn.IFNA(SUM((AO$3&gt;='Gastos com Pessoal'!$E$513:$E$522)*(AO$3&lt;='Gastos com Pessoal'!$F$513:$F$522)*(IF('Gastos com Pessoal'!$S$513:$S$522&lt;=AO$3,1,0))*OFFSET('Gastos com Pessoal'!$H$512,1,MATCH(3&amp;$B52,'Gastos com Pessoal'!$I$532:$AJ$532&amp;'Gastos com Pessoal'!$I$512:$AJ$512,0),10,1)),0)
+_xlfn.IFNA(SUM((AO$3&gt;='Gastos com Pessoal'!$E$513:$E$522)*(AO$3&lt;='Gastos com Pessoal'!$F$513:$F$522)*(IF('Gastos com Pessoal'!$Y$513:$Y$522&lt;=AO$3,1,0))*OFFSET('Gastos com Pessoal'!$H$512,1,MATCH(4&amp;$B52,'Gastos com Pessoal'!$I$532:$AJ$532&amp;'Gastos com Pessoal'!$I$512:$AJ$512,0),10,1)),0)
+_xlfn.IFNA(SUM((AO$3&gt;='Gastos com Pessoal'!$E$513:$E$522)*(AO$3&lt;='Gastos com Pessoal'!$F$513:$F$522)*(IF('Gastos com Pessoal'!$AE$513:$AE$522&lt;=AO$3,1,0))*OFFSET('Gastos com Pessoal'!$H$512,1,MATCH(5&amp;$B52,'Gastos com Pessoal'!$I$532:$AJ$532&amp;'Gastos com Pessoal'!$I$512:$AJ$512,0),10,1)),0)</f>
        <v>0</v>
      </c>
      <c r="AP52" s="32">
        <f t="array" aca="1" ref="AP52" ca="1">_xlfn.IFNA(SUM((AP$3&gt;='Gastos com Pessoal'!$E$7:$E$506)*(AP$3&lt;='Gastos com Pessoal'!$F$7:$F$506)*OFFSET('Encargos e Benefícios'!$D$5,1,MATCH($B52,'Encargos e Benefícios'!$E$5:$AB$5,0),500,1)),0)
+_xlfn.IFNA(SUM((AP$3&gt;='Gastos com Pessoal'!$E$513:$E$522)*(AP$3&lt;='Gastos com Pessoal'!$F$513:$F$522)*OFFSET('Encargos e Benefícios'!$D$511,1,MATCH($B52,'Encargos e Benefícios'!$E$511:$AB$511,0),10,1)),0)
+_xlfn.IFNA(SUM((AP$3&gt;='Gastos com Pessoal'!$E$7:$E$506)*(AP$3&lt;='Gastos com Pessoal'!$F$7:$F$506)*(IF('Gastos com Pessoal'!$G$7:$G$506&lt;=AP$3,1,0))*OFFSET('Gastos com Pessoal'!$H$6,1,MATCH(1&amp;$B52,'Gastos com Pessoal'!$I$532:$AJ$532&amp;'Gastos com Pessoal'!$I$6:$AJ$6,0),500,1)),0)
+_xlfn.IFNA(SUM((AP$3&gt;='Gastos com Pessoal'!$E$7:$E$506)*(AP$3&lt;='Gastos com Pessoal'!$F$7:$F$506)*(IF('Gastos com Pessoal'!$M$7:$M$506&lt;=AP$3,1,0))*OFFSET('Gastos com Pessoal'!$H$6,1,MATCH(2&amp;$B52,'Gastos com Pessoal'!$I$532:$AJ$532&amp;'Gastos com Pessoal'!$I$6:$AJ$6,0),500,1)),0)
+_xlfn.IFNA(SUM((AP$3&gt;='Gastos com Pessoal'!$E$7:$E$506)*(AP$3&lt;='Gastos com Pessoal'!$F$7:$F$506)*(IF('Gastos com Pessoal'!$S$7:$S$506&lt;=AP$3,1,0))*OFFSET('Gastos com Pessoal'!$H$6,1,MATCH(3&amp;$B52,'Gastos com Pessoal'!$I$532:$AJ$532&amp;'Gastos com Pessoal'!$I$6:$AJ$6,0),500,1)),0)
+_xlfn.IFNA(SUM((AP$3&gt;='Gastos com Pessoal'!$E$7:$E$506)*(AP$3&lt;='Gastos com Pessoal'!$F$7:$F$506)*(IF('Gastos com Pessoal'!$Y$7:$Y$506&lt;=AP$3,1,0))*OFFSET('Gastos com Pessoal'!$H$6,1,MATCH(4&amp;$B52,'Gastos com Pessoal'!$I$532:$AJ$532&amp;'Gastos com Pessoal'!$I$6:$AJ$6,0),500,1)),0)
+_xlfn.IFNA(SUM((AP$3&gt;='Gastos com Pessoal'!$E$7:$E$506)*(AP$3&lt;='Gastos com Pessoal'!$F$7:$F$506)*(IF('Gastos com Pessoal'!$AE$7:$AE$506&lt;=AP$3,1,0))*OFFSET('Gastos com Pessoal'!$H$6,1,MATCH(5&amp;$B52,'Gastos com Pessoal'!$I$532:$AJ$532&amp;'Gastos com Pessoal'!$I$6:$AJ$6,0),500,1)),0)
+_xlfn.IFNA(SUM((AP$3&gt;='Gastos com Pessoal'!$E$513:$E$522)*(AP$3&lt;='Gastos com Pessoal'!$F$513:$F$522)*(IF('Gastos com Pessoal'!$G$513:$G$522&lt;=AP$3,1,0))*OFFSET('Gastos com Pessoal'!$H$512,1,MATCH(1&amp;$B52,'Gastos com Pessoal'!$I$532:$AJ$532&amp;'Gastos com Pessoal'!$I$512:$AJ$512,0),10,1)),0)
+_xlfn.IFNA(SUM((AP$3&gt;='Gastos com Pessoal'!$E$513:$E$522)*(AP$3&lt;='Gastos com Pessoal'!$F$513:$F$522)*(IF('Gastos com Pessoal'!$M$513:$M$522&lt;=AP$3,1,0))*OFFSET('Gastos com Pessoal'!$H$512,1,MATCH(2&amp;$B52,'Gastos com Pessoal'!$I$532:$AJ$532&amp;'Gastos com Pessoal'!$I$512:$AJ$512,0),10,1)),0)
+_xlfn.IFNA(SUM((AP$3&gt;='Gastos com Pessoal'!$E$513:$E$522)*(AP$3&lt;='Gastos com Pessoal'!$F$513:$F$522)*(IF('Gastos com Pessoal'!$S$513:$S$522&lt;=AP$3,1,0))*OFFSET('Gastos com Pessoal'!$H$512,1,MATCH(3&amp;$B52,'Gastos com Pessoal'!$I$532:$AJ$532&amp;'Gastos com Pessoal'!$I$512:$AJ$512,0),10,1)),0)
+_xlfn.IFNA(SUM((AP$3&gt;='Gastos com Pessoal'!$E$513:$E$522)*(AP$3&lt;='Gastos com Pessoal'!$F$513:$F$522)*(IF('Gastos com Pessoal'!$Y$513:$Y$522&lt;=AP$3,1,0))*OFFSET('Gastos com Pessoal'!$H$512,1,MATCH(4&amp;$B52,'Gastos com Pessoal'!$I$532:$AJ$532&amp;'Gastos com Pessoal'!$I$512:$AJ$512,0),10,1)),0)
+_xlfn.IFNA(SUM((AP$3&gt;='Gastos com Pessoal'!$E$513:$E$522)*(AP$3&lt;='Gastos com Pessoal'!$F$513:$F$522)*(IF('Gastos com Pessoal'!$AE$513:$AE$522&lt;=AP$3,1,0))*OFFSET('Gastos com Pessoal'!$H$512,1,MATCH(5&amp;$B52,'Gastos com Pessoal'!$I$532:$AJ$532&amp;'Gastos com Pessoal'!$I$512:$AJ$512,0),10,1)),0)</f>
        <v>0</v>
      </c>
      <c r="AQ52" s="32">
        <f t="array" aca="1" ref="AQ52" ca="1">_xlfn.IFNA(SUM((AQ$3&gt;='Gastos com Pessoal'!$E$7:$E$506)*(AQ$3&lt;='Gastos com Pessoal'!$F$7:$F$506)*OFFSET('Encargos e Benefícios'!$D$5,1,MATCH($B52,'Encargos e Benefícios'!$E$5:$AB$5,0),500,1)),0)
+_xlfn.IFNA(SUM((AQ$3&gt;='Gastos com Pessoal'!$E$513:$E$522)*(AQ$3&lt;='Gastos com Pessoal'!$F$513:$F$522)*OFFSET('Encargos e Benefícios'!$D$511,1,MATCH($B52,'Encargos e Benefícios'!$E$511:$AB$511,0),10,1)),0)
+_xlfn.IFNA(SUM((AQ$3&gt;='Gastos com Pessoal'!$E$7:$E$506)*(AQ$3&lt;='Gastos com Pessoal'!$F$7:$F$506)*(IF('Gastos com Pessoal'!$G$7:$G$506&lt;=AQ$3,1,0))*OFFSET('Gastos com Pessoal'!$H$6,1,MATCH(1&amp;$B52,'Gastos com Pessoal'!$I$532:$AJ$532&amp;'Gastos com Pessoal'!$I$6:$AJ$6,0),500,1)),0)
+_xlfn.IFNA(SUM((AQ$3&gt;='Gastos com Pessoal'!$E$7:$E$506)*(AQ$3&lt;='Gastos com Pessoal'!$F$7:$F$506)*(IF('Gastos com Pessoal'!$M$7:$M$506&lt;=AQ$3,1,0))*OFFSET('Gastos com Pessoal'!$H$6,1,MATCH(2&amp;$B52,'Gastos com Pessoal'!$I$532:$AJ$532&amp;'Gastos com Pessoal'!$I$6:$AJ$6,0),500,1)),0)
+_xlfn.IFNA(SUM((AQ$3&gt;='Gastos com Pessoal'!$E$7:$E$506)*(AQ$3&lt;='Gastos com Pessoal'!$F$7:$F$506)*(IF('Gastos com Pessoal'!$S$7:$S$506&lt;=AQ$3,1,0))*OFFSET('Gastos com Pessoal'!$H$6,1,MATCH(3&amp;$B52,'Gastos com Pessoal'!$I$532:$AJ$532&amp;'Gastos com Pessoal'!$I$6:$AJ$6,0),500,1)),0)
+_xlfn.IFNA(SUM((AQ$3&gt;='Gastos com Pessoal'!$E$7:$E$506)*(AQ$3&lt;='Gastos com Pessoal'!$F$7:$F$506)*(IF('Gastos com Pessoal'!$Y$7:$Y$506&lt;=AQ$3,1,0))*OFFSET('Gastos com Pessoal'!$H$6,1,MATCH(4&amp;$B52,'Gastos com Pessoal'!$I$532:$AJ$532&amp;'Gastos com Pessoal'!$I$6:$AJ$6,0),500,1)),0)
+_xlfn.IFNA(SUM((AQ$3&gt;='Gastos com Pessoal'!$E$7:$E$506)*(AQ$3&lt;='Gastos com Pessoal'!$F$7:$F$506)*(IF('Gastos com Pessoal'!$AE$7:$AE$506&lt;=AQ$3,1,0))*OFFSET('Gastos com Pessoal'!$H$6,1,MATCH(5&amp;$B52,'Gastos com Pessoal'!$I$532:$AJ$532&amp;'Gastos com Pessoal'!$I$6:$AJ$6,0),500,1)),0)
+_xlfn.IFNA(SUM((AQ$3&gt;='Gastos com Pessoal'!$E$513:$E$522)*(AQ$3&lt;='Gastos com Pessoal'!$F$513:$F$522)*(IF('Gastos com Pessoal'!$G$513:$G$522&lt;=AQ$3,1,0))*OFFSET('Gastos com Pessoal'!$H$512,1,MATCH(1&amp;$B52,'Gastos com Pessoal'!$I$532:$AJ$532&amp;'Gastos com Pessoal'!$I$512:$AJ$512,0),10,1)),0)
+_xlfn.IFNA(SUM((AQ$3&gt;='Gastos com Pessoal'!$E$513:$E$522)*(AQ$3&lt;='Gastos com Pessoal'!$F$513:$F$522)*(IF('Gastos com Pessoal'!$M$513:$M$522&lt;=AQ$3,1,0))*OFFSET('Gastos com Pessoal'!$H$512,1,MATCH(2&amp;$B52,'Gastos com Pessoal'!$I$532:$AJ$532&amp;'Gastos com Pessoal'!$I$512:$AJ$512,0),10,1)),0)
+_xlfn.IFNA(SUM((AQ$3&gt;='Gastos com Pessoal'!$E$513:$E$522)*(AQ$3&lt;='Gastos com Pessoal'!$F$513:$F$522)*(IF('Gastos com Pessoal'!$S$513:$S$522&lt;=AQ$3,1,0))*OFFSET('Gastos com Pessoal'!$H$512,1,MATCH(3&amp;$B52,'Gastos com Pessoal'!$I$532:$AJ$532&amp;'Gastos com Pessoal'!$I$512:$AJ$512,0),10,1)),0)
+_xlfn.IFNA(SUM((AQ$3&gt;='Gastos com Pessoal'!$E$513:$E$522)*(AQ$3&lt;='Gastos com Pessoal'!$F$513:$F$522)*(IF('Gastos com Pessoal'!$Y$513:$Y$522&lt;=AQ$3,1,0))*OFFSET('Gastos com Pessoal'!$H$512,1,MATCH(4&amp;$B52,'Gastos com Pessoal'!$I$532:$AJ$532&amp;'Gastos com Pessoal'!$I$512:$AJ$512,0),10,1)),0)
+_xlfn.IFNA(SUM((AQ$3&gt;='Gastos com Pessoal'!$E$513:$E$522)*(AQ$3&lt;='Gastos com Pessoal'!$F$513:$F$522)*(IF('Gastos com Pessoal'!$AE$513:$AE$522&lt;=AQ$3,1,0))*OFFSET('Gastos com Pessoal'!$H$512,1,MATCH(5&amp;$B52,'Gastos com Pessoal'!$I$532:$AJ$532&amp;'Gastos com Pessoal'!$I$512:$AJ$512,0),10,1)),0)</f>
        <v>0</v>
      </c>
      <c r="AR52" s="32">
        <f t="array" aca="1" ref="AR52" ca="1">_xlfn.IFNA(SUM((AR$3&gt;='Gastos com Pessoal'!$E$7:$E$506)*(AR$3&lt;='Gastos com Pessoal'!$F$7:$F$506)*OFFSET('Encargos e Benefícios'!$D$5,1,MATCH($B52,'Encargos e Benefícios'!$E$5:$AB$5,0),500,1)),0)
+_xlfn.IFNA(SUM((AR$3&gt;='Gastos com Pessoal'!$E$513:$E$522)*(AR$3&lt;='Gastos com Pessoal'!$F$513:$F$522)*OFFSET('Encargos e Benefícios'!$D$511,1,MATCH($B52,'Encargos e Benefícios'!$E$511:$AB$511,0),10,1)),0)
+_xlfn.IFNA(SUM((AR$3&gt;='Gastos com Pessoal'!$E$7:$E$506)*(AR$3&lt;='Gastos com Pessoal'!$F$7:$F$506)*(IF('Gastos com Pessoal'!$G$7:$G$506&lt;=AR$3,1,0))*OFFSET('Gastos com Pessoal'!$H$6,1,MATCH(1&amp;$B52,'Gastos com Pessoal'!$I$532:$AJ$532&amp;'Gastos com Pessoal'!$I$6:$AJ$6,0),500,1)),0)
+_xlfn.IFNA(SUM((AR$3&gt;='Gastos com Pessoal'!$E$7:$E$506)*(AR$3&lt;='Gastos com Pessoal'!$F$7:$F$506)*(IF('Gastos com Pessoal'!$M$7:$M$506&lt;=AR$3,1,0))*OFFSET('Gastos com Pessoal'!$H$6,1,MATCH(2&amp;$B52,'Gastos com Pessoal'!$I$532:$AJ$532&amp;'Gastos com Pessoal'!$I$6:$AJ$6,0),500,1)),0)
+_xlfn.IFNA(SUM((AR$3&gt;='Gastos com Pessoal'!$E$7:$E$506)*(AR$3&lt;='Gastos com Pessoal'!$F$7:$F$506)*(IF('Gastos com Pessoal'!$S$7:$S$506&lt;=AR$3,1,0))*OFFSET('Gastos com Pessoal'!$H$6,1,MATCH(3&amp;$B52,'Gastos com Pessoal'!$I$532:$AJ$532&amp;'Gastos com Pessoal'!$I$6:$AJ$6,0),500,1)),0)
+_xlfn.IFNA(SUM((AR$3&gt;='Gastos com Pessoal'!$E$7:$E$506)*(AR$3&lt;='Gastos com Pessoal'!$F$7:$F$506)*(IF('Gastos com Pessoal'!$Y$7:$Y$506&lt;=AR$3,1,0))*OFFSET('Gastos com Pessoal'!$H$6,1,MATCH(4&amp;$B52,'Gastos com Pessoal'!$I$532:$AJ$532&amp;'Gastos com Pessoal'!$I$6:$AJ$6,0),500,1)),0)
+_xlfn.IFNA(SUM((AR$3&gt;='Gastos com Pessoal'!$E$7:$E$506)*(AR$3&lt;='Gastos com Pessoal'!$F$7:$F$506)*(IF('Gastos com Pessoal'!$AE$7:$AE$506&lt;=AR$3,1,0))*OFFSET('Gastos com Pessoal'!$H$6,1,MATCH(5&amp;$B52,'Gastos com Pessoal'!$I$532:$AJ$532&amp;'Gastos com Pessoal'!$I$6:$AJ$6,0),500,1)),0)
+_xlfn.IFNA(SUM((AR$3&gt;='Gastos com Pessoal'!$E$513:$E$522)*(AR$3&lt;='Gastos com Pessoal'!$F$513:$F$522)*(IF('Gastos com Pessoal'!$G$513:$G$522&lt;=AR$3,1,0))*OFFSET('Gastos com Pessoal'!$H$512,1,MATCH(1&amp;$B52,'Gastos com Pessoal'!$I$532:$AJ$532&amp;'Gastos com Pessoal'!$I$512:$AJ$512,0),10,1)),0)
+_xlfn.IFNA(SUM((AR$3&gt;='Gastos com Pessoal'!$E$513:$E$522)*(AR$3&lt;='Gastos com Pessoal'!$F$513:$F$522)*(IF('Gastos com Pessoal'!$M$513:$M$522&lt;=AR$3,1,0))*OFFSET('Gastos com Pessoal'!$H$512,1,MATCH(2&amp;$B52,'Gastos com Pessoal'!$I$532:$AJ$532&amp;'Gastos com Pessoal'!$I$512:$AJ$512,0),10,1)),0)
+_xlfn.IFNA(SUM((AR$3&gt;='Gastos com Pessoal'!$E$513:$E$522)*(AR$3&lt;='Gastos com Pessoal'!$F$513:$F$522)*(IF('Gastos com Pessoal'!$S$513:$S$522&lt;=AR$3,1,0))*OFFSET('Gastos com Pessoal'!$H$512,1,MATCH(3&amp;$B52,'Gastos com Pessoal'!$I$532:$AJ$532&amp;'Gastos com Pessoal'!$I$512:$AJ$512,0),10,1)),0)
+_xlfn.IFNA(SUM((AR$3&gt;='Gastos com Pessoal'!$E$513:$E$522)*(AR$3&lt;='Gastos com Pessoal'!$F$513:$F$522)*(IF('Gastos com Pessoal'!$Y$513:$Y$522&lt;=AR$3,1,0))*OFFSET('Gastos com Pessoal'!$H$512,1,MATCH(4&amp;$B52,'Gastos com Pessoal'!$I$532:$AJ$532&amp;'Gastos com Pessoal'!$I$512:$AJ$512,0),10,1)),0)
+_xlfn.IFNA(SUM((AR$3&gt;='Gastos com Pessoal'!$E$513:$E$522)*(AR$3&lt;='Gastos com Pessoal'!$F$513:$F$522)*(IF('Gastos com Pessoal'!$AE$513:$AE$522&lt;=AR$3,1,0))*OFFSET('Gastos com Pessoal'!$H$512,1,MATCH(5&amp;$B52,'Gastos com Pessoal'!$I$532:$AJ$532&amp;'Gastos com Pessoal'!$I$512:$AJ$512,0),10,1)),0)</f>
        <v>0</v>
      </c>
      <c r="AS52" s="32">
        <f t="array" aca="1" ref="AS52" ca="1">_xlfn.IFNA(SUM((AS$3&gt;='Gastos com Pessoal'!$E$7:$E$506)*(AS$3&lt;='Gastos com Pessoal'!$F$7:$F$506)*OFFSET('Encargos e Benefícios'!$D$5,1,MATCH($B52,'Encargos e Benefícios'!$E$5:$AB$5,0),500,1)),0)
+_xlfn.IFNA(SUM((AS$3&gt;='Gastos com Pessoal'!$E$513:$E$522)*(AS$3&lt;='Gastos com Pessoal'!$F$513:$F$522)*OFFSET('Encargos e Benefícios'!$D$511,1,MATCH($B52,'Encargos e Benefícios'!$E$511:$AB$511,0),10,1)),0)
+_xlfn.IFNA(SUM((AS$3&gt;='Gastos com Pessoal'!$E$7:$E$506)*(AS$3&lt;='Gastos com Pessoal'!$F$7:$F$506)*(IF('Gastos com Pessoal'!$G$7:$G$506&lt;=AS$3,1,0))*OFFSET('Gastos com Pessoal'!$H$6,1,MATCH(1&amp;$B52,'Gastos com Pessoal'!$I$532:$AJ$532&amp;'Gastos com Pessoal'!$I$6:$AJ$6,0),500,1)),0)
+_xlfn.IFNA(SUM((AS$3&gt;='Gastos com Pessoal'!$E$7:$E$506)*(AS$3&lt;='Gastos com Pessoal'!$F$7:$F$506)*(IF('Gastos com Pessoal'!$M$7:$M$506&lt;=AS$3,1,0))*OFFSET('Gastos com Pessoal'!$H$6,1,MATCH(2&amp;$B52,'Gastos com Pessoal'!$I$532:$AJ$532&amp;'Gastos com Pessoal'!$I$6:$AJ$6,0),500,1)),0)
+_xlfn.IFNA(SUM((AS$3&gt;='Gastos com Pessoal'!$E$7:$E$506)*(AS$3&lt;='Gastos com Pessoal'!$F$7:$F$506)*(IF('Gastos com Pessoal'!$S$7:$S$506&lt;=AS$3,1,0))*OFFSET('Gastos com Pessoal'!$H$6,1,MATCH(3&amp;$B52,'Gastos com Pessoal'!$I$532:$AJ$532&amp;'Gastos com Pessoal'!$I$6:$AJ$6,0),500,1)),0)
+_xlfn.IFNA(SUM((AS$3&gt;='Gastos com Pessoal'!$E$7:$E$506)*(AS$3&lt;='Gastos com Pessoal'!$F$7:$F$506)*(IF('Gastos com Pessoal'!$Y$7:$Y$506&lt;=AS$3,1,0))*OFFSET('Gastos com Pessoal'!$H$6,1,MATCH(4&amp;$B52,'Gastos com Pessoal'!$I$532:$AJ$532&amp;'Gastos com Pessoal'!$I$6:$AJ$6,0),500,1)),0)
+_xlfn.IFNA(SUM((AS$3&gt;='Gastos com Pessoal'!$E$7:$E$506)*(AS$3&lt;='Gastos com Pessoal'!$F$7:$F$506)*(IF('Gastos com Pessoal'!$AE$7:$AE$506&lt;=AS$3,1,0))*OFFSET('Gastos com Pessoal'!$H$6,1,MATCH(5&amp;$B52,'Gastos com Pessoal'!$I$532:$AJ$532&amp;'Gastos com Pessoal'!$I$6:$AJ$6,0),500,1)),0)
+_xlfn.IFNA(SUM((AS$3&gt;='Gastos com Pessoal'!$E$513:$E$522)*(AS$3&lt;='Gastos com Pessoal'!$F$513:$F$522)*(IF('Gastos com Pessoal'!$G$513:$G$522&lt;=AS$3,1,0))*OFFSET('Gastos com Pessoal'!$H$512,1,MATCH(1&amp;$B52,'Gastos com Pessoal'!$I$532:$AJ$532&amp;'Gastos com Pessoal'!$I$512:$AJ$512,0),10,1)),0)
+_xlfn.IFNA(SUM((AS$3&gt;='Gastos com Pessoal'!$E$513:$E$522)*(AS$3&lt;='Gastos com Pessoal'!$F$513:$F$522)*(IF('Gastos com Pessoal'!$M$513:$M$522&lt;=AS$3,1,0))*OFFSET('Gastos com Pessoal'!$H$512,1,MATCH(2&amp;$B52,'Gastos com Pessoal'!$I$532:$AJ$532&amp;'Gastos com Pessoal'!$I$512:$AJ$512,0),10,1)),0)
+_xlfn.IFNA(SUM((AS$3&gt;='Gastos com Pessoal'!$E$513:$E$522)*(AS$3&lt;='Gastos com Pessoal'!$F$513:$F$522)*(IF('Gastos com Pessoal'!$S$513:$S$522&lt;=AS$3,1,0))*OFFSET('Gastos com Pessoal'!$H$512,1,MATCH(3&amp;$B52,'Gastos com Pessoal'!$I$532:$AJ$532&amp;'Gastos com Pessoal'!$I$512:$AJ$512,0),10,1)),0)
+_xlfn.IFNA(SUM((AS$3&gt;='Gastos com Pessoal'!$E$513:$E$522)*(AS$3&lt;='Gastos com Pessoal'!$F$513:$F$522)*(IF('Gastos com Pessoal'!$Y$513:$Y$522&lt;=AS$3,1,0))*OFFSET('Gastos com Pessoal'!$H$512,1,MATCH(4&amp;$B52,'Gastos com Pessoal'!$I$532:$AJ$532&amp;'Gastos com Pessoal'!$I$512:$AJ$512,0),10,1)),0)
+_xlfn.IFNA(SUM((AS$3&gt;='Gastos com Pessoal'!$E$513:$E$522)*(AS$3&lt;='Gastos com Pessoal'!$F$513:$F$522)*(IF('Gastos com Pessoal'!$AE$513:$AE$522&lt;=AS$3,1,0))*OFFSET('Gastos com Pessoal'!$H$512,1,MATCH(5&amp;$B52,'Gastos com Pessoal'!$I$532:$AJ$532&amp;'Gastos com Pessoal'!$I$512:$AJ$512,0),10,1)),0)</f>
        <v>0</v>
      </c>
      <c r="AT52" s="32">
        <f t="array" aca="1" ref="AT52" ca="1">_xlfn.IFNA(SUM((AT$3&gt;='Gastos com Pessoal'!$E$7:$E$506)*(AT$3&lt;='Gastos com Pessoal'!$F$7:$F$506)*OFFSET('Encargos e Benefícios'!$D$5,1,MATCH($B52,'Encargos e Benefícios'!$E$5:$AB$5,0),500,1)),0)
+_xlfn.IFNA(SUM((AT$3&gt;='Gastos com Pessoal'!$E$513:$E$522)*(AT$3&lt;='Gastos com Pessoal'!$F$513:$F$522)*OFFSET('Encargos e Benefícios'!$D$511,1,MATCH($B52,'Encargos e Benefícios'!$E$511:$AB$511,0),10,1)),0)
+_xlfn.IFNA(SUM((AT$3&gt;='Gastos com Pessoal'!$E$7:$E$506)*(AT$3&lt;='Gastos com Pessoal'!$F$7:$F$506)*(IF('Gastos com Pessoal'!$G$7:$G$506&lt;=AT$3,1,0))*OFFSET('Gastos com Pessoal'!$H$6,1,MATCH(1&amp;$B52,'Gastos com Pessoal'!$I$532:$AJ$532&amp;'Gastos com Pessoal'!$I$6:$AJ$6,0),500,1)),0)
+_xlfn.IFNA(SUM((AT$3&gt;='Gastos com Pessoal'!$E$7:$E$506)*(AT$3&lt;='Gastos com Pessoal'!$F$7:$F$506)*(IF('Gastos com Pessoal'!$M$7:$M$506&lt;=AT$3,1,0))*OFFSET('Gastos com Pessoal'!$H$6,1,MATCH(2&amp;$B52,'Gastos com Pessoal'!$I$532:$AJ$532&amp;'Gastos com Pessoal'!$I$6:$AJ$6,0),500,1)),0)
+_xlfn.IFNA(SUM((AT$3&gt;='Gastos com Pessoal'!$E$7:$E$506)*(AT$3&lt;='Gastos com Pessoal'!$F$7:$F$506)*(IF('Gastos com Pessoal'!$S$7:$S$506&lt;=AT$3,1,0))*OFFSET('Gastos com Pessoal'!$H$6,1,MATCH(3&amp;$B52,'Gastos com Pessoal'!$I$532:$AJ$532&amp;'Gastos com Pessoal'!$I$6:$AJ$6,0),500,1)),0)
+_xlfn.IFNA(SUM((AT$3&gt;='Gastos com Pessoal'!$E$7:$E$506)*(AT$3&lt;='Gastos com Pessoal'!$F$7:$F$506)*(IF('Gastos com Pessoal'!$Y$7:$Y$506&lt;=AT$3,1,0))*OFFSET('Gastos com Pessoal'!$H$6,1,MATCH(4&amp;$B52,'Gastos com Pessoal'!$I$532:$AJ$532&amp;'Gastos com Pessoal'!$I$6:$AJ$6,0),500,1)),0)
+_xlfn.IFNA(SUM((AT$3&gt;='Gastos com Pessoal'!$E$7:$E$506)*(AT$3&lt;='Gastos com Pessoal'!$F$7:$F$506)*(IF('Gastos com Pessoal'!$AE$7:$AE$506&lt;=AT$3,1,0))*OFFSET('Gastos com Pessoal'!$H$6,1,MATCH(5&amp;$B52,'Gastos com Pessoal'!$I$532:$AJ$532&amp;'Gastos com Pessoal'!$I$6:$AJ$6,0),500,1)),0)
+_xlfn.IFNA(SUM((AT$3&gt;='Gastos com Pessoal'!$E$513:$E$522)*(AT$3&lt;='Gastos com Pessoal'!$F$513:$F$522)*(IF('Gastos com Pessoal'!$G$513:$G$522&lt;=AT$3,1,0))*OFFSET('Gastos com Pessoal'!$H$512,1,MATCH(1&amp;$B52,'Gastos com Pessoal'!$I$532:$AJ$532&amp;'Gastos com Pessoal'!$I$512:$AJ$512,0),10,1)),0)
+_xlfn.IFNA(SUM((AT$3&gt;='Gastos com Pessoal'!$E$513:$E$522)*(AT$3&lt;='Gastos com Pessoal'!$F$513:$F$522)*(IF('Gastos com Pessoal'!$M$513:$M$522&lt;=AT$3,1,0))*OFFSET('Gastos com Pessoal'!$H$512,1,MATCH(2&amp;$B52,'Gastos com Pessoal'!$I$532:$AJ$532&amp;'Gastos com Pessoal'!$I$512:$AJ$512,0),10,1)),0)
+_xlfn.IFNA(SUM((AT$3&gt;='Gastos com Pessoal'!$E$513:$E$522)*(AT$3&lt;='Gastos com Pessoal'!$F$513:$F$522)*(IF('Gastos com Pessoal'!$S$513:$S$522&lt;=AT$3,1,0))*OFFSET('Gastos com Pessoal'!$H$512,1,MATCH(3&amp;$B52,'Gastos com Pessoal'!$I$532:$AJ$532&amp;'Gastos com Pessoal'!$I$512:$AJ$512,0),10,1)),0)
+_xlfn.IFNA(SUM((AT$3&gt;='Gastos com Pessoal'!$E$513:$E$522)*(AT$3&lt;='Gastos com Pessoal'!$F$513:$F$522)*(IF('Gastos com Pessoal'!$Y$513:$Y$522&lt;=AT$3,1,0))*OFFSET('Gastos com Pessoal'!$H$512,1,MATCH(4&amp;$B52,'Gastos com Pessoal'!$I$532:$AJ$532&amp;'Gastos com Pessoal'!$I$512:$AJ$512,0),10,1)),0)
+_xlfn.IFNA(SUM((AT$3&gt;='Gastos com Pessoal'!$E$513:$E$522)*(AT$3&lt;='Gastos com Pessoal'!$F$513:$F$522)*(IF('Gastos com Pessoal'!$AE$513:$AE$522&lt;=AT$3,1,0))*OFFSET('Gastos com Pessoal'!$H$512,1,MATCH(5&amp;$B52,'Gastos com Pessoal'!$I$532:$AJ$532&amp;'Gastos com Pessoal'!$I$512:$AJ$512,0),10,1)),0)</f>
        <v>0</v>
      </c>
      <c r="AU52" s="32">
        <f t="array" aca="1" ref="AU52" ca="1">_xlfn.IFNA(SUM((AU$3&gt;='Gastos com Pessoal'!$E$7:$E$506)*(AU$3&lt;='Gastos com Pessoal'!$F$7:$F$506)*OFFSET('Encargos e Benefícios'!$D$5,1,MATCH($B52,'Encargos e Benefícios'!$E$5:$AB$5,0),500,1)),0)
+_xlfn.IFNA(SUM((AU$3&gt;='Gastos com Pessoal'!$E$513:$E$522)*(AU$3&lt;='Gastos com Pessoal'!$F$513:$F$522)*OFFSET('Encargos e Benefícios'!$D$511,1,MATCH($B52,'Encargos e Benefícios'!$E$511:$AB$511,0),10,1)),0)
+_xlfn.IFNA(SUM((AU$3&gt;='Gastos com Pessoal'!$E$7:$E$506)*(AU$3&lt;='Gastos com Pessoal'!$F$7:$F$506)*(IF('Gastos com Pessoal'!$G$7:$G$506&lt;=AU$3,1,0))*OFFSET('Gastos com Pessoal'!$H$6,1,MATCH(1&amp;$B52,'Gastos com Pessoal'!$I$532:$AJ$532&amp;'Gastos com Pessoal'!$I$6:$AJ$6,0),500,1)),0)
+_xlfn.IFNA(SUM((AU$3&gt;='Gastos com Pessoal'!$E$7:$E$506)*(AU$3&lt;='Gastos com Pessoal'!$F$7:$F$506)*(IF('Gastos com Pessoal'!$M$7:$M$506&lt;=AU$3,1,0))*OFFSET('Gastos com Pessoal'!$H$6,1,MATCH(2&amp;$B52,'Gastos com Pessoal'!$I$532:$AJ$532&amp;'Gastos com Pessoal'!$I$6:$AJ$6,0),500,1)),0)
+_xlfn.IFNA(SUM((AU$3&gt;='Gastos com Pessoal'!$E$7:$E$506)*(AU$3&lt;='Gastos com Pessoal'!$F$7:$F$506)*(IF('Gastos com Pessoal'!$S$7:$S$506&lt;=AU$3,1,0))*OFFSET('Gastos com Pessoal'!$H$6,1,MATCH(3&amp;$B52,'Gastos com Pessoal'!$I$532:$AJ$532&amp;'Gastos com Pessoal'!$I$6:$AJ$6,0),500,1)),0)
+_xlfn.IFNA(SUM((AU$3&gt;='Gastos com Pessoal'!$E$7:$E$506)*(AU$3&lt;='Gastos com Pessoal'!$F$7:$F$506)*(IF('Gastos com Pessoal'!$Y$7:$Y$506&lt;=AU$3,1,0))*OFFSET('Gastos com Pessoal'!$H$6,1,MATCH(4&amp;$B52,'Gastos com Pessoal'!$I$532:$AJ$532&amp;'Gastos com Pessoal'!$I$6:$AJ$6,0),500,1)),0)
+_xlfn.IFNA(SUM((AU$3&gt;='Gastos com Pessoal'!$E$7:$E$506)*(AU$3&lt;='Gastos com Pessoal'!$F$7:$F$506)*(IF('Gastos com Pessoal'!$AE$7:$AE$506&lt;=AU$3,1,0))*OFFSET('Gastos com Pessoal'!$H$6,1,MATCH(5&amp;$B52,'Gastos com Pessoal'!$I$532:$AJ$532&amp;'Gastos com Pessoal'!$I$6:$AJ$6,0),500,1)),0)
+_xlfn.IFNA(SUM((AU$3&gt;='Gastos com Pessoal'!$E$513:$E$522)*(AU$3&lt;='Gastos com Pessoal'!$F$513:$F$522)*(IF('Gastos com Pessoal'!$G$513:$G$522&lt;=AU$3,1,0))*OFFSET('Gastos com Pessoal'!$H$512,1,MATCH(1&amp;$B52,'Gastos com Pessoal'!$I$532:$AJ$532&amp;'Gastos com Pessoal'!$I$512:$AJ$512,0),10,1)),0)
+_xlfn.IFNA(SUM((AU$3&gt;='Gastos com Pessoal'!$E$513:$E$522)*(AU$3&lt;='Gastos com Pessoal'!$F$513:$F$522)*(IF('Gastos com Pessoal'!$M$513:$M$522&lt;=AU$3,1,0))*OFFSET('Gastos com Pessoal'!$H$512,1,MATCH(2&amp;$B52,'Gastos com Pessoal'!$I$532:$AJ$532&amp;'Gastos com Pessoal'!$I$512:$AJ$512,0),10,1)),0)
+_xlfn.IFNA(SUM((AU$3&gt;='Gastos com Pessoal'!$E$513:$E$522)*(AU$3&lt;='Gastos com Pessoal'!$F$513:$F$522)*(IF('Gastos com Pessoal'!$S$513:$S$522&lt;=AU$3,1,0))*OFFSET('Gastos com Pessoal'!$H$512,1,MATCH(3&amp;$B52,'Gastos com Pessoal'!$I$532:$AJ$532&amp;'Gastos com Pessoal'!$I$512:$AJ$512,0),10,1)),0)
+_xlfn.IFNA(SUM((AU$3&gt;='Gastos com Pessoal'!$E$513:$E$522)*(AU$3&lt;='Gastos com Pessoal'!$F$513:$F$522)*(IF('Gastos com Pessoal'!$Y$513:$Y$522&lt;=AU$3,1,0))*OFFSET('Gastos com Pessoal'!$H$512,1,MATCH(4&amp;$B52,'Gastos com Pessoal'!$I$532:$AJ$532&amp;'Gastos com Pessoal'!$I$512:$AJ$512,0),10,1)),0)
+_xlfn.IFNA(SUM((AU$3&gt;='Gastos com Pessoal'!$E$513:$E$522)*(AU$3&lt;='Gastos com Pessoal'!$F$513:$F$522)*(IF('Gastos com Pessoal'!$AE$513:$AE$522&lt;=AU$3,1,0))*OFFSET('Gastos com Pessoal'!$H$512,1,MATCH(5&amp;$B52,'Gastos com Pessoal'!$I$532:$AJ$532&amp;'Gastos com Pessoal'!$I$512:$AJ$512,0),10,1)),0)</f>
        <v>0</v>
      </c>
      <c r="AV52" s="32">
        <f t="array" aca="1" ref="AV52" ca="1">_xlfn.IFNA(SUM((AV$3&gt;='Gastos com Pessoal'!$E$7:$E$506)*(AV$3&lt;='Gastos com Pessoal'!$F$7:$F$506)*OFFSET('Encargos e Benefícios'!$D$5,1,MATCH($B52,'Encargos e Benefícios'!$E$5:$AB$5,0),500,1)),0)
+_xlfn.IFNA(SUM((AV$3&gt;='Gastos com Pessoal'!$E$513:$E$522)*(AV$3&lt;='Gastos com Pessoal'!$F$513:$F$522)*OFFSET('Encargos e Benefícios'!$D$511,1,MATCH($B52,'Encargos e Benefícios'!$E$511:$AB$511,0),10,1)),0)
+_xlfn.IFNA(SUM((AV$3&gt;='Gastos com Pessoal'!$E$7:$E$506)*(AV$3&lt;='Gastos com Pessoal'!$F$7:$F$506)*(IF('Gastos com Pessoal'!$G$7:$G$506&lt;=AV$3,1,0))*OFFSET('Gastos com Pessoal'!$H$6,1,MATCH(1&amp;$B52,'Gastos com Pessoal'!$I$532:$AJ$532&amp;'Gastos com Pessoal'!$I$6:$AJ$6,0),500,1)),0)
+_xlfn.IFNA(SUM((AV$3&gt;='Gastos com Pessoal'!$E$7:$E$506)*(AV$3&lt;='Gastos com Pessoal'!$F$7:$F$506)*(IF('Gastos com Pessoal'!$M$7:$M$506&lt;=AV$3,1,0))*OFFSET('Gastos com Pessoal'!$H$6,1,MATCH(2&amp;$B52,'Gastos com Pessoal'!$I$532:$AJ$532&amp;'Gastos com Pessoal'!$I$6:$AJ$6,0),500,1)),0)
+_xlfn.IFNA(SUM((AV$3&gt;='Gastos com Pessoal'!$E$7:$E$506)*(AV$3&lt;='Gastos com Pessoal'!$F$7:$F$506)*(IF('Gastos com Pessoal'!$S$7:$S$506&lt;=AV$3,1,0))*OFFSET('Gastos com Pessoal'!$H$6,1,MATCH(3&amp;$B52,'Gastos com Pessoal'!$I$532:$AJ$532&amp;'Gastos com Pessoal'!$I$6:$AJ$6,0),500,1)),0)
+_xlfn.IFNA(SUM((AV$3&gt;='Gastos com Pessoal'!$E$7:$E$506)*(AV$3&lt;='Gastos com Pessoal'!$F$7:$F$506)*(IF('Gastos com Pessoal'!$Y$7:$Y$506&lt;=AV$3,1,0))*OFFSET('Gastos com Pessoal'!$H$6,1,MATCH(4&amp;$B52,'Gastos com Pessoal'!$I$532:$AJ$532&amp;'Gastos com Pessoal'!$I$6:$AJ$6,0),500,1)),0)
+_xlfn.IFNA(SUM((AV$3&gt;='Gastos com Pessoal'!$E$7:$E$506)*(AV$3&lt;='Gastos com Pessoal'!$F$7:$F$506)*(IF('Gastos com Pessoal'!$AE$7:$AE$506&lt;=AV$3,1,0))*OFFSET('Gastos com Pessoal'!$H$6,1,MATCH(5&amp;$B52,'Gastos com Pessoal'!$I$532:$AJ$532&amp;'Gastos com Pessoal'!$I$6:$AJ$6,0),500,1)),0)
+_xlfn.IFNA(SUM((AV$3&gt;='Gastos com Pessoal'!$E$513:$E$522)*(AV$3&lt;='Gastos com Pessoal'!$F$513:$F$522)*(IF('Gastos com Pessoal'!$G$513:$G$522&lt;=AV$3,1,0))*OFFSET('Gastos com Pessoal'!$H$512,1,MATCH(1&amp;$B52,'Gastos com Pessoal'!$I$532:$AJ$532&amp;'Gastos com Pessoal'!$I$512:$AJ$512,0),10,1)),0)
+_xlfn.IFNA(SUM((AV$3&gt;='Gastos com Pessoal'!$E$513:$E$522)*(AV$3&lt;='Gastos com Pessoal'!$F$513:$F$522)*(IF('Gastos com Pessoal'!$M$513:$M$522&lt;=AV$3,1,0))*OFFSET('Gastos com Pessoal'!$H$512,1,MATCH(2&amp;$B52,'Gastos com Pessoal'!$I$532:$AJ$532&amp;'Gastos com Pessoal'!$I$512:$AJ$512,0),10,1)),0)
+_xlfn.IFNA(SUM((AV$3&gt;='Gastos com Pessoal'!$E$513:$E$522)*(AV$3&lt;='Gastos com Pessoal'!$F$513:$F$522)*(IF('Gastos com Pessoal'!$S$513:$S$522&lt;=AV$3,1,0))*OFFSET('Gastos com Pessoal'!$H$512,1,MATCH(3&amp;$B52,'Gastos com Pessoal'!$I$532:$AJ$532&amp;'Gastos com Pessoal'!$I$512:$AJ$512,0),10,1)),0)
+_xlfn.IFNA(SUM((AV$3&gt;='Gastos com Pessoal'!$E$513:$E$522)*(AV$3&lt;='Gastos com Pessoal'!$F$513:$F$522)*(IF('Gastos com Pessoal'!$Y$513:$Y$522&lt;=AV$3,1,0))*OFFSET('Gastos com Pessoal'!$H$512,1,MATCH(4&amp;$B52,'Gastos com Pessoal'!$I$532:$AJ$532&amp;'Gastos com Pessoal'!$I$512:$AJ$512,0),10,1)),0)
+_xlfn.IFNA(SUM((AV$3&gt;='Gastos com Pessoal'!$E$513:$E$522)*(AV$3&lt;='Gastos com Pessoal'!$F$513:$F$522)*(IF('Gastos com Pessoal'!$AE$513:$AE$522&lt;=AV$3,1,0))*OFFSET('Gastos com Pessoal'!$H$512,1,MATCH(5&amp;$B52,'Gastos com Pessoal'!$I$532:$AJ$532&amp;'Gastos com Pessoal'!$I$512:$AJ$512,0),10,1)),0)</f>
        <v>0</v>
      </c>
      <c r="AW52" s="32">
        <f t="array" aca="1" ref="AW52" ca="1">_xlfn.IFNA(SUM((AW$3&gt;='Gastos com Pessoal'!$E$7:$E$506)*(AW$3&lt;='Gastos com Pessoal'!$F$7:$F$506)*OFFSET('Encargos e Benefícios'!$D$5,1,MATCH($B52,'Encargos e Benefícios'!$E$5:$AB$5,0),500,1)),0)
+_xlfn.IFNA(SUM((AW$3&gt;='Gastos com Pessoal'!$E$513:$E$522)*(AW$3&lt;='Gastos com Pessoal'!$F$513:$F$522)*OFFSET('Encargos e Benefícios'!$D$511,1,MATCH($B52,'Encargos e Benefícios'!$E$511:$AB$511,0),10,1)),0)
+_xlfn.IFNA(SUM((AW$3&gt;='Gastos com Pessoal'!$E$7:$E$506)*(AW$3&lt;='Gastos com Pessoal'!$F$7:$F$506)*(IF('Gastos com Pessoal'!$G$7:$G$506&lt;=AW$3,1,0))*OFFSET('Gastos com Pessoal'!$H$6,1,MATCH(1&amp;$B52,'Gastos com Pessoal'!$I$532:$AJ$532&amp;'Gastos com Pessoal'!$I$6:$AJ$6,0),500,1)),0)
+_xlfn.IFNA(SUM((AW$3&gt;='Gastos com Pessoal'!$E$7:$E$506)*(AW$3&lt;='Gastos com Pessoal'!$F$7:$F$506)*(IF('Gastos com Pessoal'!$M$7:$M$506&lt;=AW$3,1,0))*OFFSET('Gastos com Pessoal'!$H$6,1,MATCH(2&amp;$B52,'Gastos com Pessoal'!$I$532:$AJ$532&amp;'Gastos com Pessoal'!$I$6:$AJ$6,0),500,1)),0)
+_xlfn.IFNA(SUM((AW$3&gt;='Gastos com Pessoal'!$E$7:$E$506)*(AW$3&lt;='Gastos com Pessoal'!$F$7:$F$506)*(IF('Gastos com Pessoal'!$S$7:$S$506&lt;=AW$3,1,0))*OFFSET('Gastos com Pessoal'!$H$6,1,MATCH(3&amp;$B52,'Gastos com Pessoal'!$I$532:$AJ$532&amp;'Gastos com Pessoal'!$I$6:$AJ$6,0),500,1)),0)
+_xlfn.IFNA(SUM((AW$3&gt;='Gastos com Pessoal'!$E$7:$E$506)*(AW$3&lt;='Gastos com Pessoal'!$F$7:$F$506)*(IF('Gastos com Pessoal'!$Y$7:$Y$506&lt;=AW$3,1,0))*OFFSET('Gastos com Pessoal'!$H$6,1,MATCH(4&amp;$B52,'Gastos com Pessoal'!$I$532:$AJ$532&amp;'Gastos com Pessoal'!$I$6:$AJ$6,0),500,1)),0)
+_xlfn.IFNA(SUM((AW$3&gt;='Gastos com Pessoal'!$E$7:$E$506)*(AW$3&lt;='Gastos com Pessoal'!$F$7:$F$506)*(IF('Gastos com Pessoal'!$AE$7:$AE$506&lt;=AW$3,1,0))*OFFSET('Gastos com Pessoal'!$H$6,1,MATCH(5&amp;$B52,'Gastos com Pessoal'!$I$532:$AJ$532&amp;'Gastos com Pessoal'!$I$6:$AJ$6,0),500,1)),0)
+_xlfn.IFNA(SUM((AW$3&gt;='Gastos com Pessoal'!$E$513:$E$522)*(AW$3&lt;='Gastos com Pessoal'!$F$513:$F$522)*(IF('Gastos com Pessoal'!$G$513:$G$522&lt;=AW$3,1,0))*OFFSET('Gastos com Pessoal'!$H$512,1,MATCH(1&amp;$B52,'Gastos com Pessoal'!$I$532:$AJ$532&amp;'Gastos com Pessoal'!$I$512:$AJ$512,0),10,1)),0)
+_xlfn.IFNA(SUM((AW$3&gt;='Gastos com Pessoal'!$E$513:$E$522)*(AW$3&lt;='Gastos com Pessoal'!$F$513:$F$522)*(IF('Gastos com Pessoal'!$M$513:$M$522&lt;=AW$3,1,0))*OFFSET('Gastos com Pessoal'!$H$512,1,MATCH(2&amp;$B52,'Gastos com Pessoal'!$I$532:$AJ$532&amp;'Gastos com Pessoal'!$I$512:$AJ$512,0),10,1)),0)
+_xlfn.IFNA(SUM((AW$3&gt;='Gastos com Pessoal'!$E$513:$E$522)*(AW$3&lt;='Gastos com Pessoal'!$F$513:$F$522)*(IF('Gastos com Pessoal'!$S$513:$S$522&lt;=AW$3,1,0))*OFFSET('Gastos com Pessoal'!$H$512,1,MATCH(3&amp;$B52,'Gastos com Pessoal'!$I$532:$AJ$532&amp;'Gastos com Pessoal'!$I$512:$AJ$512,0),10,1)),0)
+_xlfn.IFNA(SUM((AW$3&gt;='Gastos com Pessoal'!$E$513:$E$522)*(AW$3&lt;='Gastos com Pessoal'!$F$513:$F$522)*(IF('Gastos com Pessoal'!$Y$513:$Y$522&lt;=AW$3,1,0))*OFFSET('Gastos com Pessoal'!$H$512,1,MATCH(4&amp;$B52,'Gastos com Pessoal'!$I$532:$AJ$532&amp;'Gastos com Pessoal'!$I$512:$AJ$512,0),10,1)),0)
+_xlfn.IFNA(SUM((AW$3&gt;='Gastos com Pessoal'!$E$513:$E$522)*(AW$3&lt;='Gastos com Pessoal'!$F$513:$F$522)*(IF('Gastos com Pessoal'!$AE$513:$AE$522&lt;=AW$3,1,0))*OFFSET('Gastos com Pessoal'!$H$512,1,MATCH(5&amp;$B52,'Gastos com Pessoal'!$I$532:$AJ$532&amp;'Gastos com Pessoal'!$I$512:$AJ$512,0),10,1)),0)</f>
        <v>0</v>
      </c>
      <c r="AX52" s="32">
        <f t="array" aca="1" ref="AX52" ca="1">_xlfn.IFNA(SUM((AX$3&gt;='Gastos com Pessoal'!$E$7:$E$506)*(AX$3&lt;='Gastos com Pessoal'!$F$7:$F$506)*OFFSET('Encargos e Benefícios'!$D$5,1,MATCH($B52,'Encargos e Benefícios'!$E$5:$AB$5,0),500,1)),0)
+_xlfn.IFNA(SUM((AX$3&gt;='Gastos com Pessoal'!$E$513:$E$522)*(AX$3&lt;='Gastos com Pessoal'!$F$513:$F$522)*OFFSET('Encargos e Benefícios'!$D$511,1,MATCH($B52,'Encargos e Benefícios'!$E$511:$AB$511,0),10,1)),0)
+_xlfn.IFNA(SUM((AX$3&gt;='Gastos com Pessoal'!$E$7:$E$506)*(AX$3&lt;='Gastos com Pessoal'!$F$7:$F$506)*(IF('Gastos com Pessoal'!$G$7:$G$506&lt;=AX$3,1,0))*OFFSET('Gastos com Pessoal'!$H$6,1,MATCH(1&amp;$B52,'Gastos com Pessoal'!$I$532:$AJ$532&amp;'Gastos com Pessoal'!$I$6:$AJ$6,0),500,1)),0)
+_xlfn.IFNA(SUM((AX$3&gt;='Gastos com Pessoal'!$E$7:$E$506)*(AX$3&lt;='Gastos com Pessoal'!$F$7:$F$506)*(IF('Gastos com Pessoal'!$M$7:$M$506&lt;=AX$3,1,0))*OFFSET('Gastos com Pessoal'!$H$6,1,MATCH(2&amp;$B52,'Gastos com Pessoal'!$I$532:$AJ$532&amp;'Gastos com Pessoal'!$I$6:$AJ$6,0),500,1)),0)
+_xlfn.IFNA(SUM((AX$3&gt;='Gastos com Pessoal'!$E$7:$E$506)*(AX$3&lt;='Gastos com Pessoal'!$F$7:$F$506)*(IF('Gastos com Pessoal'!$S$7:$S$506&lt;=AX$3,1,0))*OFFSET('Gastos com Pessoal'!$H$6,1,MATCH(3&amp;$B52,'Gastos com Pessoal'!$I$532:$AJ$532&amp;'Gastos com Pessoal'!$I$6:$AJ$6,0),500,1)),0)
+_xlfn.IFNA(SUM((AX$3&gt;='Gastos com Pessoal'!$E$7:$E$506)*(AX$3&lt;='Gastos com Pessoal'!$F$7:$F$506)*(IF('Gastos com Pessoal'!$Y$7:$Y$506&lt;=AX$3,1,0))*OFFSET('Gastos com Pessoal'!$H$6,1,MATCH(4&amp;$B52,'Gastos com Pessoal'!$I$532:$AJ$532&amp;'Gastos com Pessoal'!$I$6:$AJ$6,0),500,1)),0)
+_xlfn.IFNA(SUM((AX$3&gt;='Gastos com Pessoal'!$E$7:$E$506)*(AX$3&lt;='Gastos com Pessoal'!$F$7:$F$506)*(IF('Gastos com Pessoal'!$AE$7:$AE$506&lt;=AX$3,1,0))*OFFSET('Gastos com Pessoal'!$H$6,1,MATCH(5&amp;$B52,'Gastos com Pessoal'!$I$532:$AJ$532&amp;'Gastos com Pessoal'!$I$6:$AJ$6,0),500,1)),0)
+_xlfn.IFNA(SUM((AX$3&gt;='Gastos com Pessoal'!$E$513:$E$522)*(AX$3&lt;='Gastos com Pessoal'!$F$513:$F$522)*(IF('Gastos com Pessoal'!$G$513:$G$522&lt;=AX$3,1,0))*OFFSET('Gastos com Pessoal'!$H$512,1,MATCH(1&amp;$B52,'Gastos com Pessoal'!$I$532:$AJ$532&amp;'Gastos com Pessoal'!$I$512:$AJ$512,0),10,1)),0)
+_xlfn.IFNA(SUM((AX$3&gt;='Gastos com Pessoal'!$E$513:$E$522)*(AX$3&lt;='Gastos com Pessoal'!$F$513:$F$522)*(IF('Gastos com Pessoal'!$M$513:$M$522&lt;=AX$3,1,0))*OFFSET('Gastos com Pessoal'!$H$512,1,MATCH(2&amp;$B52,'Gastos com Pessoal'!$I$532:$AJ$532&amp;'Gastos com Pessoal'!$I$512:$AJ$512,0),10,1)),0)
+_xlfn.IFNA(SUM((AX$3&gt;='Gastos com Pessoal'!$E$513:$E$522)*(AX$3&lt;='Gastos com Pessoal'!$F$513:$F$522)*(IF('Gastos com Pessoal'!$S$513:$S$522&lt;=AX$3,1,0))*OFFSET('Gastos com Pessoal'!$H$512,1,MATCH(3&amp;$B52,'Gastos com Pessoal'!$I$532:$AJ$532&amp;'Gastos com Pessoal'!$I$512:$AJ$512,0),10,1)),0)
+_xlfn.IFNA(SUM((AX$3&gt;='Gastos com Pessoal'!$E$513:$E$522)*(AX$3&lt;='Gastos com Pessoal'!$F$513:$F$522)*(IF('Gastos com Pessoal'!$Y$513:$Y$522&lt;=AX$3,1,0))*OFFSET('Gastos com Pessoal'!$H$512,1,MATCH(4&amp;$B52,'Gastos com Pessoal'!$I$532:$AJ$532&amp;'Gastos com Pessoal'!$I$512:$AJ$512,0),10,1)),0)
+_xlfn.IFNA(SUM((AX$3&gt;='Gastos com Pessoal'!$E$513:$E$522)*(AX$3&lt;='Gastos com Pessoal'!$F$513:$F$522)*(IF('Gastos com Pessoal'!$AE$513:$AE$522&lt;=AX$3,1,0))*OFFSET('Gastos com Pessoal'!$H$512,1,MATCH(5&amp;$B52,'Gastos com Pessoal'!$I$532:$AJ$532&amp;'Gastos com Pessoal'!$I$512:$AJ$512,0),10,1)),0)</f>
        <v>0</v>
      </c>
      <c r="AY52" s="32">
        <f t="array" aca="1" ref="AY52" ca="1">_xlfn.IFNA(SUM((AY$3&gt;='Gastos com Pessoal'!$E$7:$E$506)*(AY$3&lt;='Gastos com Pessoal'!$F$7:$F$506)*OFFSET('Encargos e Benefícios'!$D$5,1,MATCH($B52,'Encargos e Benefícios'!$E$5:$AB$5,0),500,1)),0)
+_xlfn.IFNA(SUM((AY$3&gt;='Gastos com Pessoal'!$E$513:$E$522)*(AY$3&lt;='Gastos com Pessoal'!$F$513:$F$522)*OFFSET('Encargos e Benefícios'!$D$511,1,MATCH($B52,'Encargos e Benefícios'!$E$511:$AB$511,0),10,1)),0)
+_xlfn.IFNA(SUM((AY$3&gt;='Gastos com Pessoal'!$E$7:$E$506)*(AY$3&lt;='Gastos com Pessoal'!$F$7:$F$506)*(IF('Gastos com Pessoal'!$G$7:$G$506&lt;=AY$3,1,0))*OFFSET('Gastos com Pessoal'!$H$6,1,MATCH(1&amp;$B52,'Gastos com Pessoal'!$I$532:$AJ$532&amp;'Gastos com Pessoal'!$I$6:$AJ$6,0),500,1)),0)
+_xlfn.IFNA(SUM((AY$3&gt;='Gastos com Pessoal'!$E$7:$E$506)*(AY$3&lt;='Gastos com Pessoal'!$F$7:$F$506)*(IF('Gastos com Pessoal'!$M$7:$M$506&lt;=AY$3,1,0))*OFFSET('Gastos com Pessoal'!$H$6,1,MATCH(2&amp;$B52,'Gastos com Pessoal'!$I$532:$AJ$532&amp;'Gastos com Pessoal'!$I$6:$AJ$6,0),500,1)),0)
+_xlfn.IFNA(SUM((AY$3&gt;='Gastos com Pessoal'!$E$7:$E$506)*(AY$3&lt;='Gastos com Pessoal'!$F$7:$F$506)*(IF('Gastos com Pessoal'!$S$7:$S$506&lt;=AY$3,1,0))*OFFSET('Gastos com Pessoal'!$H$6,1,MATCH(3&amp;$B52,'Gastos com Pessoal'!$I$532:$AJ$532&amp;'Gastos com Pessoal'!$I$6:$AJ$6,0),500,1)),0)
+_xlfn.IFNA(SUM((AY$3&gt;='Gastos com Pessoal'!$E$7:$E$506)*(AY$3&lt;='Gastos com Pessoal'!$F$7:$F$506)*(IF('Gastos com Pessoal'!$Y$7:$Y$506&lt;=AY$3,1,0))*OFFSET('Gastos com Pessoal'!$H$6,1,MATCH(4&amp;$B52,'Gastos com Pessoal'!$I$532:$AJ$532&amp;'Gastos com Pessoal'!$I$6:$AJ$6,0),500,1)),0)
+_xlfn.IFNA(SUM((AY$3&gt;='Gastos com Pessoal'!$E$7:$E$506)*(AY$3&lt;='Gastos com Pessoal'!$F$7:$F$506)*(IF('Gastos com Pessoal'!$AE$7:$AE$506&lt;=AY$3,1,0))*OFFSET('Gastos com Pessoal'!$H$6,1,MATCH(5&amp;$B52,'Gastos com Pessoal'!$I$532:$AJ$532&amp;'Gastos com Pessoal'!$I$6:$AJ$6,0),500,1)),0)
+_xlfn.IFNA(SUM((AY$3&gt;='Gastos com Pessoal'!$E$513:$E$522)*(AY$3&lt;='Gastos com Pessoal'!$F$513:$F$522)*(IF('Gastos com Pessoal'!$G$513:$G$522&lt;=AY$3,1,0))*OFFSET('Gastos com Pessoal'!$H$512,1,MATCH(1&amp;$B52,'Gastos com Pessoal'!$I$532:$AJ$532&amp;'Gastos com Pessoal'!$I$512:$AJ$512,0),10,1)),0)
+_xlfn.IFNA(SUM((AY$3&gt;='Gastos com Pessoal'!$E$513:$E$522)*(AY$3&lt;='Gastos com Pessoal'!$F$513:$F$522)*(IF('Gastos com Pessoal'!$M$513:$M$522&lt;=AY$3,1,0))*OFFSET('Gastos com Pessoal'!$H$512,1,MATCH(2&amp;$B52,'Gastos com Pessoal'!$I$532:$AJ$532&amp;'Gastos com Pessoal'!$I$512:$AJ$512,0),10,1)),0)
+_xlfn.IFNA(SUM((AY$3&gt;='Gastos com Pessoal'!$E$513:$E$522)*(AY$3&lt;='Gastos com Pessoal'!$F$513:$F$522)*(IF('Gastos com Pessoal'!$S$513:$S$522&lt;=AY$3,1,0))*OFFSET('Gastos com Pessoal'!$H$512,1,MATCH(3&amp;$B52,'Gastos com Pessoal'!$I$532:$AJ$532&amp;'Gastos com Pessoal'!$I$512:$AJ$512,0),10,1)),0)
+_xlfn.IFNA(SUM((AY$3&gt;='Gastos com Pessoal'!$E$513:$E$522)*(AY$3&lt;='Gastos com Pessoal'!$F$513:$F$522)*(IF('Gastos com Pessoal'!$Y$513:$Y$522&lt;=AY$3,1,0))*OFFSET('Gastos com Pessoal'!$H$512,1,MATCH(4&amp;$B52,'Gastos com Pessoal'!$I$532:$AJ$532&amp;'Gastos com Pessoal'!$I$512:$AJ$512,0),10,1)),0)
+_xlfn.IFNA(SUM((AY$3&gt;='Gastos com Pessoal'!$E$513:$E$522)*(AY$3&lt;='Gastos com Pessoal'!$F$513:$F$522)*(IF('Gastos com Pessoal'!$AE$513:$AE$522&lt;=AY$3,1,0))*OFFSET('Gastos com Pessoal'!$H$512,1,MATCH(5&amp;$B52,'Gastos com Pessoal'!$I$532:$AJ$532&amp;'Gastos com Pessoal'!$I$512:$AJ$512,0),10,1)),0)</f>
        <v>0</v>
      </c>
      <c r="AZ52" s="32">
        <f t="array" aca="1" ref="AZ52" ca="1">_xlfn.IFNA(SUM((AZ$3&gt;='Gastos com Pessoal'!$E$7:$E$506)*(AZ$3&lt;='Gastos com Pessoal'!$F$7:$F$506)*OFFSET('Encargos e Benefícios'!$D$5,1,MATCH($B52,'Encargos e Benefícios'!$E$5:$AB$5,0),500,1)),0)
+_xlfn.IFNA(SUM((AZ$3&gt;='Gastos com Pessoal'!$E$513:$E$522)*(AZ$3&lt;='Gastos com Pessoal'!$F$513:$F$522)*OFFSET('Encargos e Benefícios'!$D$511,1,MATCH($B52,'Encargos e Benefícios'!$E$511:$AB$511,0),10,1)),0)
+_xlfn.IFNA(SUM((AZ$3&gt;='Gastos com Pessoal'!$E$7:$E$506)*(AZ$3&lt;='Gastos com Pessoal'!$F$7:$F$506)*(IF('Gastos com Pessoal'!$G$7:$G$506&lt;=AZ$3,1,0))*OFFSET('Gastos com Pessoal'!$H$6,1,MATCH(1&amp;$B52,'Gastos com Pessoal'!$I$532:$AJ$532&amp;'Gastos com Pessoal'!$I$6:$AJ$6,0),500,1)),0)
+_xlfn.IFNA(SUM((AZ$3&gt;='Gastos com Pessoal'!$E$7:$E$506)*(AZ$3&lt;='Gastos com Pessoal'!$F$7:$F$506)*(IF('Gastos com Pessoal'!$M$7:$M$506&lt;=AZ$3,1,0))*OFFSET('Gastos com Pessoal'!$H$6,1,MATCH(2&amp;$B52,'Gastos com Pessoal'!$I$532:$AJ$532&amp;'Gastos com Pessoal'!$I$6:$AJ$6,0),500,1)),0)
+_xlfn.IFNA(SUM((AZ$3&gt;='Gastos com Pessoal'!$E$7:$E$506)*(AZ$3&lt;='Gastos com Pessoal'!$F$7:$F$506)*(IF('Gastos com Pessoal'!$S$7:$S$506&lt;=AZ$3,1,0))*OFFSET('Gastos com Pessoal'!$H$6,1,MATCH(3&amp;$B52,'Gastos com Pessoal'!$I$532:$AJ$532&amp;'Gastos com Pessoal'!$I$6:$AJ$6,0),500,1)),0)
+_xlfn.IFNA(SUM((AZ$3&gt;='Gastos com Pessoal'!$E$7:$E$506)*(AZ$3&lt;='Gastos com Pessoal'!$F$7:$F$506)*(IF('Gastos com Pessoal'!$Y$7:$Y$506&lt;=AZ$3,1,0))*OFFSET('Gastos com Pessoal'!$H$6,1,MATCH(4&amp;$B52,'Gastos com Pessoal'!$I$532:$AJ$532&amp;'Gastos com Pessoal'!$I$6:$AJ$6,0),500,1)),0)
+_xlfn.IFNA(SUM((AZ$3&gt;='Gastos com Pessoal'!$E$7:$E$506)*(AZ$3&lt;='Gastos com Pessoal'!$F$7:$F$506)*(IF('Gastos com Pessoal'!$AE$7:$AE$506&lt;=AZ$3,1,0))*OFFSET('Gastos com Pessoal'!$H$6,1,MATCH(5&amp;$B52,'Gastos com Pessoal'!$I$532:$AJ$532&amp;'Gastos com Pessoal'!$I$6:$AJ$6,0),500,1)),0)
+_xlfn.IFNA(SUM((AZ$3&gt;='Gastos com Pessoal'!$E$513:$E$522)*(AZ$3&lt;='Gastos com Pessoal'!$F$513:$F$522)*(IF('Gastos com Pessoal'!$G$513:$G$522&lt;=AZ$3,1,0))*OFFSET('Gastos com Pessoal'!$H$512,1,MATCH(1&amp;$B52,'Gastos com Pessoal'!$I$532:$AJ$532&amp;'Gastos com Pessoal'!$I$512:$AJ$512,0),10,1)),0)
+_xlfn.IFNA(SUM((AZ$3&gt;='Gastos com Pessoal'!$E$513:$E$522)*(AZ$3&lt;='Gastos com Pessoal'!$F$513:$F$522)*(IF('Gastos com Pessoal'!$M$513:$M$522&lt;=AZ$3,1,0))*OFFSET('Gastos com Pessoal'!$H$512,1,MATCH(2&amp;$B52,'Gastos com Pessoal'!$I$532:$AJ$532&amp;'Gastos com Pessoal'!$I$512:$AJ$512,0),10,1)),0)
+_xlfn.IFNA(SUM((AZ$3&gt;='Gastos com Pessoal'!$E$513:$E$522)*(AZ$3&lt;='Gastos com Pessoal'!$F$513:$F$522)*(IF('Gastos com Pessoal'!$S$513:$S$522&lt;=AZ$3,1,0))*OFFSET('Gastos com Pessoal'!$H$512,1,MATCH(3&amp;$B52,'Gastos com Pessoal'!$I$532:$AJ$532&amp;'Gastos com Pessoal'!$I$512:$AJ$512,0),10,1)),0)
+_xlfn.IFNA(SUM((AZ$3&gt;='Gastos com Pessoal'!$E$513:$E$522)*(AZ$3&lt;='Gastos com Pessoal'!$F$513:$F$522)*(IF('Gastos com Pessoal'!$Y$513:$Y$522&lt;=AZ$3,1,0))*OFFSET('Gastos com Pessoal'!$H$512,1,MATCH(4&amp;$B52,'Gastos com Pessoal'!$I$532:$AJ$532&amp;'Gastos com Pessoal'!$I$512:$AJ$512,0),10,1)),0)
+_xlfn.IFNA(SUM((AZ$3&gt;='Gastos com Pessoal'!$E$513:$E$522)*(AZ$3&lt;='Gastos com Pessoal'!$F$513:$F$522)*(IF('Gastos com Pessoal'!$AE$513:$AE$522&lt;=AZ$3,1,0))*OFFSET('Gastos com Pessoal'!$H$512,1,MATCH(5&amp;$B52,'Gastos com Pessoal'!$I$532:$AJ$532&amp;'Gastos com Pessoal'!$I$512:$AJ$512,0),10,1)),0)</f>
        <v>0</v>
      </c>
      <c r="BA52" s="32">
        <f t="array" aca="1" ref="BA52" ca="1">_xlfn.IFNA(SUM((BA$3&gt;='Gastos com Pessoal'!$E$7:$E$506)*(BA$3&lt;='Gastos com Pessoal'!$F$7:$F$506)*OFFSET('Encargos e Benefícios'!$D$5,1,MATCH($B52,'Encargos e Benefícios'!$E$5:$AB$5,0),500,1)),0)
+_xlfn.IFNA(SUM((BA$3&gt;='Gastos com Pessoal'!$E$513:$E$522)*(BA$3&lt;='Gastos com Pessoal'!$F$513:$F$522)*OFFSET('Encargos e Benefícios'!$D$511,1,MATCH($B52,'Encargos e Benefícios'!$E$511:$AB$511,0),10,1)),0)
+_xlfn.IFNA(SUM((BA$3&gt;='Gastos com Pessoal'!$E$7:$E$506)*(BA$3&lt;='Gastos com Pessoal'!$F$7:$F$506)*(IF('Gastos com Pessoal'!$G$7:$G$506&lt;=BA$3,1,0))*OFFSET('Gastos com Pessoal'!$H$6,1,MATCH(1&amp;$B52,'Gastos com Pessoal'!$I$532:$AJ$532&amp;'Gastos com Pessoal'!$I$6:$AJ$6,0),500,1)),0)
+_xlfn.IFNA(SUM((BA$3&gt;='Gastos com Pessoal'!$E$7:$E$506)*(BA$3&lt;='Gastos com Pessoal'!$F$7:$F$506)*(IF('Gastos com Pessoal'!$M$7:$M$506&lt;=BA$3,1,0))*OFFSET('Gastos com Pessoal'!$H$6,1,MATCH(2&amp;$B52,'Gastos com Pessoal'!$I$532:$AJ$532&amp;'Gastos com Pessoal'!$I$6:$AJ$6,0),500,1)),0)
+_xlfn.IFNA(SUM((BA$3&gt;='Gastos com Pessoal'!$E$7:$E$506)*(BA$3&lt;='Gastos com Pessoal'!$F$7:$F$506)*(IF('Gastos com Pessoal'!$S$7:$S$506&lt;=BA$3,1,0))*OFFSET('Gastos com Pessoal'!$H$6,1,MATCH(3&amp;$B52,'Gastos com Pessoal'!$I$532:$AJ$532&amp;'Gastos com Pessoal'!$I$6:$AJ$6,0),500,1)),0)
+_xlfn.IFNA(SUM((BA$3&gt;='Gastos com Pessoal'!$E$7:$E$506)*(BA$3&lt;='Gastos com Pessoal'!$F$7:$F$506)*(IF('Gastos com Pessoal'!$Y$7:$Y$506&lt;=BA$3,1,0))*OFFSET('Gastos com Pessoal'!$H$6,1,MATCH(4&amp;$B52,'Gastos com Pessoal'!$I$532:$AJ$532&amp;'Gastos com Pessoal'!$I$6:$AJ$6,0),500,1)),0)
+_xlfn.IFNA(SUM((BA$3&gt;='Gastos com Pessoal'!$E$7:$E$506)*(BA$3&lt;='Gastos com Pessoal'!$F$7:$F$506)*(IF('Gastos com Pessoal'!$AE$7:$AE$506&lt;=BA$3,1,0))*OFFSET('Gastos com Pessoal'!$H$6,1,MATCH(5&amp;$B52,'Gastos com Pessoal'!$I$532:$AJ$532&amp;'Gastos com Pessoal'!$I$6:$AJ$6,0),500,1)),0)
+_xlfn.IFNA(SUM((BA$3&gt;='Gastos com Pessoal'!$E$513:$E$522)*(BA$3&lt;='Gastos com Pessoal'!$F$513:$F$522)*(IF('Gastos com Pessoal'!$G$513:$G$522&lt;=BA$3,1,0))*OFFSET('Gastos com Pessoal'!$H$512,1,MATCH(1&amp;$B52,'Gastos com Pessoal'!$I$532:$AJ$532&amp;'Gastos com Pessoal'!$I$512:$AJ$512,0),10,1)),0)
+_xlfn.IFNA(SUM((BA$3&gt;='Gastos com Pessoal'!$E$513:$E$522)*(BA$3&lt;='Gastos com Pessoal'!$F$513:$F$522)*(IF('Gastos com Pessoal'!$M$513:$M$522&lt;=BA$3,1,0))*OFFSET('Gastos com Pessoal'!$H$512,1,MATCH(2&amp;$B52,'Gastos com Pessoal'!$I$532:$AJ$532&amp;'Gastos com Pessoal'!$I$512:$AJ$512,0),10,1)),0)
+_xlfn.IFNA(SUM((BA$3&gt;='Gastos com Pessoal'!$E$513:$E$522)*(BA$3&lt;='Gastos com Pessoal'!$F$513:$F$522)*(IF('Gastos com Pessoal'!$S$513:$S$522&lt;=BA$3,1,0))*OFFSET('Gastos com Pessoal'!$H$512,1,MATCH(3&amp;$B52,'Gastos com Pessoal'!$I$532:$AJ$532&amp;'Gastos com Pessoal'!$I$512:$AJ$512,0),10,1)),0)
+_xlfn.IFNA(SUM((BA$3&gt;='Gastos com Pessoal'!$E$513:$E$522)*(BA$3&lt;='Gastos com Pessoal'!$F$513:$F$522)*(IF('Gastos com Pessoal'!$Y$513:$Y$522&lt;=BA$3,1,0))*OFFSET('Gastos com Pessoal'!$H$512,1,MATCH(4&amp;$B52,'Gastos com Pessoal'!$I$532:$AJ$532&amp;'Gastos com Pessoal'!$I$512:$AJ$512,0),10,1)),0)
+_xlfn.IFNA(SUM((BA$3&gt;='Gastos com Pessoal'!$E$513:$E$522)*(BA$3&lt;='Gastos com Pessoal'!$F$513:$F$522)*(IF('Gastos com Pessoal'!$AE$513:$AE$522&lt;=BA$3,1,0))*OFFSET('Gastos com Pessoal'!$H$512,1,MATCH(5&amp;$B52,'Gastos com Pessoal'!$I$532:$AJ$532&amp;'Gastos com Pessoal'!$I$512:$AJ$512,0),10,1)),0)</f>
        <v>0</v>
      </c>
      <c r="BB52" s="32">
        <f t="array" aca="1" ref="BB52" ca="1">_xlfn.IFNA(SUM((BB$3&gt;='Gastos com Pessoal'!$E$7:$E$506)*(BB$3&lt;='Gastos com Pessoal'!$F$7:$F$506)*OFFSET('Encargos e Benefícios'!$D$5,1,MATCH($B52,'Encargos e Benefícios'!$E$5:$AB$5,0),500,1)),0)
+_xlfn.IFNA(SUM((BB$3&gt;='Gastos com Pessoal'!$E$513:$E$522)*(BB$3&lt;='Gastos com Pessoal'!$F$513:$F$522)*OFFSET('Encargos e Benefícios'!$D$511,1,MATCH($B52,'Encargos e Benefícios'!$E$511:$AB$511,0),10,1)),0)
+_xlfn.IFNA(SUM((BB$3&gt;='Gastos com Pessoal'!$E$7:$E$506)*(BB$3&lt;='Gastos com Pessoal'!$F$7:$F$506)*(IF('Gastos com Pessoal'!$G$7:$G$506&lt;=BB$3,1,0))*OFFSET('Gastos com Pessoal'!$H$6,1,MATCH(1&amp;$B52,'Gastos com Pessoal'!$I$532:$AJ$532&amp;'Gastos com Pessoal'!$I$6:$AJ$6,0),500,1)),0)
+_xlfn.IFNA(SUM((BB$3&gt;='Gastos com Pessoal'!$E$7:$E$506)*(BB$3&lt;='Gastos com Pessoal'!$F$7:$F$506)*(IF('Gastos com Pessoal'!$M$7:$M$506&lt;=BB$3,1,0))*OFFSET('Gastos com Pessoal'!$H$6,1,MATCH(2&amp;$B52,'Gastos com Pessoal'!$I$532:$AJ$532&amp;'Gastos com Pessoal'!$I$6:$AJ$6,0),500,1)),0)
+_xlfn.IFNA(SUM((BB$3&gt;='Gastos com Pessoal'!$E$7:$E$506)*(BB$3&lt;='Gastos com Pessoal'!$F$7:$F$506)*(IF('Gastos com Pessoal'!$S$7:$S$506&lt;=BB$3,1,0))*OFFSET('Gastos com Pessoal'!$H$6,1,MATCH(3&amp;$B52,'Gastos com Pessoal'!$I$532:$AJ$532&amp;'Gastos com Pessoal'!$I$6:$AJ$6,0),500,1)),0)
+_xlfn.IFNA(SUM((BB$3&gt;='Gastos com Pessoal'!$E$7:$E$506)*(BB$3&lt;='Gastos com Pessoal'!$F$7:$F$506)*(IF('Gastos com Pessoal'!$Y$7:$Y$506&lt;=BB$3,1,0))*OFFSET('Gastos com Pessoal'!$H$6,1,MATCH(4&amp;$B52,'Gastos com Pessoal'!$I$532:$AJ$532&amp;'Gastos com Pessoal'!$I$6:$AJ$6,0),500,1)),0)
+_xlfn.IFNA(SUM((BB$3&gt;='Gastos com Pessoal'!$E$7:$E$506)*(BB$3&lt;='Gastos com Pessoal'!$F$7:$F$506)*(IF('Gastos com Pessoal'!$AE$7:$AE$506&lt;=BB$3,1,0))*OFFSET('Gastos com Pessoal'!$H$6,1,MATCH(5&amp;$B52,'Gastos com Pessoal'!$I$532:$AJ$532&amp;'Gastos com Pessoal'!$I$6:$AJ$6,0),500,1)),0)
+_xlfn.IFNA(SUM((BB$3&gt;='Gastos com Pessoal'!$E$513:$E$522)*(BB$3&lt;='Gastos com Pessoal'!$F$513:$F$522)*(IF('Gastos com Pessoal'!$G$513:$G$522&lt;=BB$3,1,0))*OFFSET('Gastos com Pessoal'!$H$512,1,MATCH(1&amp;$B52,'Gastos com Pessoal'!$I$532:$AJ$532&amp;'Gastos com Pessoal'!$I$512:$AJ$512,0),10,1)),0)
+_xlfn.IFNA(SUM((BB$3&gt;='Gastos com Pessoal'!$E$513:$E$522)*(BB$3&lt;='Gastos com Pessoal'!$F$513:$F$522)*(IF('Gastos com Pessoal'!$M$513:$M$522&lt;=BB$3,1,0))*OFFSET('Gastos com Pessoal'!$H$512,1,MATCH(2&amp;$B52,'Gastos com Pessoal'!$I$532:$AJ$532&amp;'Gastos com Pessoal'!$I$512:$AJ$512,0),10,1)),0)
+_xlfn.IFNA(SUM((BB$3&gt;='Gastos com Pessoal'!$E$513:$E$522)*(BB$3&lt;='Gastos com Pessoal'!$F$513:$F$522)*(IF('Gastos com Pessoal'!$S$513:$S$522&lt;=BB$3,1,0))*OFFSET('Gastos com Pessoal'!$H$512,1,MATCH(3&amp;$B52,'Gastos com Pessoal'!$I$532:$AJ$532&amp;'Gastos com Pessoal'!$I$512:$AJ$512,0),10,1)),0)
+_xlfn.IFNA(SUM((BB$3&gt;='Gastos com Pessoal'!$E$513:$E$522)*(BB$3&lt;='Gastos com Pessoal'!$F$513:$F$522)*(IF('Gastos com Pessoal'!$Y$513:$Y$522&lt;=BB$3,1,0))*OFFSET('Gastos com Pessoal'!$H$512,1,MATCH(4&amp;$B52,'Gastos com Pessoal'!$I$532:$AJ$532&amp;'Gastos com Pessoal'!$I$512:$AJ$512,0),10,1)),0)
+_xlfn.IFNA(SUM((BB$3&gt;='Gastos com Pessoal'!$E$513:$E$522)*(BB$3&lt;='Gastos com Pessoal'!$F$513:$F$522)*(IF('Gastos com Pessoal'!$AE$513:$AE$522&lt;=BB$3,1,0))*OFFSET('Gastos com Pessoal'!$H$512,1,MATCH(5&amp;$B52,'Gastos com Pessoal'!$I$532:$AJ$532&amp;'Gastos com Pessoal'!$I$512:$AJ$512,0),10,1)),0)</f>
        <v>0</v>
      </c>
      <c r="BC52" s="32">
        <f t="array" aca="1" ref="BC52" ca="1">_xlfn.IFNA(SUM((BC$3&gt;='Gastos com Pessoal'!$E$7:$E$506)*(BC$3&lt;='Gastos com Pessoal'!$F$7:$F$506)*OFFSET('Encargos e Benefícios'!$D$5,1,MATCH($B52,'Encargos e Benefícios'!$E$5:$AB$5,0),500,1)),0)
+_xlfn.IFNA(SUM((BC$3&gt;='Gastos com Pessoal'!$E$513:$E$522)*(BC$3&lt;='Gastos com Pessoal'!$F$513:$F$522)*OFFSET('Encargos e Benefícios'!$D$511,1,MATCH($B52,'Encargos e Benefícios'!$E$511:$AB$511,0),10,1)),0)
+_xlfn.IFNA(SUM((BC$3&gt;='Gastos com Pessoal'!$E$7:$E$506)*(BC$3&lt;='Gastos com Pessoal'!$F$7:$F$506)*(IF('Gastos com Pessoal'!$G$7:$G$506&lt;=BC$3,1,0))*OFFSET('Gastos com Pessoal'!$H$6,1,MATCH(1&amp;$B52,'Gastos com Pessoal'!$I$532:$AJ$532&amp;'Gastos com Pessoal'!$I$6:$AJ$6,0),500,1)),0)
+_xlfn.IFNA(SUM((BC$3&gt;='Gastos com Pessoal'!$E$7:$E$506)*(BC$3&lt;='Gastos com Pessoal'!$F$7:$F$506)*(IF('Gastos com Pessoal'!$M$7:$M$506&lt;=BC$3,1,0))*OFFSET('Gastos com Pessoal'!$H$6,1,MATCH(2&amp;$B52,'Gastos com Pessoal'!$I$532:$AJ$532&amp;'Gastos com Pessoal'!$I$6:$AJ$6,0),500,1)),0)
+_xlfn.IFNA(SUM((BC$3&gt;='Gastos com Pessoal'!$E$7:$E$506)*(BC$3&lt;='Gastos com Pessoal'!$F$7:$F$506)*(IF('Gastos com Pessoal'!$S$7:$S$506&lt;=BC$3,1,0))*OFFSET('Gastos com Pessoal'!$H$6,1,MATCH(3&amp;$B52,'Gastos com Pessoal'!$I$532:$AJ$532&amp;'Gastos com Pessoal'!$I$6:$AJ$6,0),500,1)),0)
+_xlfn.IFNA(SUM((BC$3&gt;='Gastos com Pessoal'!$E$7:$E$506)*(BC$3&lt;='Gastos com Pessoal'!$F$7:$F$506)*(IF('Gastos com Pessoal'!$Y$7:$Y$506&lt;=BC$3,1,0))*OFFSET('Gastos com Pessoal'!$H$6,1,MATCH(4&amp;$B52,'Gastos com Pessoal'!$I$532:$AJ$532&amp;'Gastos com Pessoal'!$I$6:$AJ$6,0),500,1)),0)
+_xlfn.IFNA(SUM((BC$3&gt;='Gastos com Pessoal'!$E$7:$E$506)*(BC$3&lt;='Gastos com Pessoal'!$F$7:$F$506)*(IF('Gastos com Pessoal'!$AE$7:$AE$506&lt;=BC$3,1,0))*OFFSET('Gastos com Pessoal'!$H$6,1,MATCH(5&amp;$B52,'Gastos com Pessoal'!$I$532:$AJ$532&amp;'Gastos com Pessoal'!$I$6:$AJ$6,0),500,1)),0)
+_xlfn.IFNA(SUM((BC$3&gt;='Gastos com Pessoal'!$E$513:$E$522)*(BC$3&lt;='Gastos com Pessoal'!$F$513:$F$522)*(IF('Gastos com Pessoal'!$G$513:$G$522&lt;=BC$3,1,0))*OFFSET('Gastos com Pessoal'!$H$512,1,MATCH(1&amp;$B52,'Gastos com Pessoal'!$I$532:$AJ$532&amp;'Gastos com Pessoal'!$I$512:$AJ$512,0),10,1)),0)
+_xlfn.IFNA(SUM((BC$3&gt;='Gastos com Pessoal'!$E$513:$E$522)*(BC$3&lt;='Gastos com Pessoal'!$F$513:$F$522)*(IF('Gastos com Pessoal'!$M$513:$M$522&lt;=BC$3,1,0))*OFFSET('Gastos com Pessoal'!$H$512,1,MATCH(2&amp;$B52,'Gastos com Pessoal'!$I$532:$AJ$532&amp;'Gastos com Pessoal'!$I$512:$AJ$512,0),10,1)),0)
+_xlfn.IFNA(SUM((BC$3&gt;='Gastos com Pessoal'!$E$513:$E$522)*(BC$3&lt;='Gastos com Pessoal'!$F$513:$F$522)*(IF('Gastos com Pessoal'!$S$513:$S$522&lt;=BC$3,1,0))*OFFSET('Gastos com Pessoal'!$H$512,1,MATCH(3&amp;$B52,'Gastos com Pessoal'!$I$532:$AJ$532&amp;'Gastos com Pessoal'!$I$512:$AJ$512,0),10,1)),0)
+_xlfn.IFNA(SUM((BC$3&gt;='Gastos com Pessoal'!$E$513:$E$522)*(BC$3&lt;='Gastos com Pessoal'!$F$513:$F$522)*(IF('Gastos com Pessoal'!$Y$513:$Y$522&lt;=BC$3,1,0))*OFFSET('Gastos com Pessoal'!$H$512,1,MATCH(4&amp;$B52,'Gastos com Pessoal'!$I$532:$AJ$532&amp;'Gastos com Pessoal'!$I$512:$AJ$512,0),10,1)),0)
+_xlfn.IFNA(SUM((BC$3&gt;='Gastos com Pessoal'!$E$513:$E$522)*(BC$3&lt;='Gastos com Pessoal'!$F$513:$F$522)*(IF('Gastos com Pessoal'!$AE$513:$AE$522&lt;=BC$3,1,0))*OFFSET('Gastos com Pessoal'!$H$512,1,MATCH(5&amp;$B52,'Gastos com Pessoal'!$I$532:$AJ$532&amp;'Gastos com Pessoal'!$I$512:$AJ$512,0),10,1)),0)</f>
        <v>0</v>
      </c>
      <c r="BD52" s="32">
        <f t="array" aca="1" ref="BD52" ca="1">_xlfn.IFNA(SUM((BD$3&gt;='Gastos com Pessoal'!$E$7:$E$506)*(BD$3&lt;='Gastos com Pessoal'!$F$7:$F$506)*OFFSET('Encargos e Benefícios'!$D$5,1,MATCH($B52,'Encargos e Benefícios'!$E$5:$AB$5,0),500,1)),0)
+_xlfn.IFNA(SUM((BD$3&gt;='Gastos com Pessoal'!$E$513:$E$522)*(BD$3&lt;='Gastos com Pessoal'!$F$513:$F$522)*OFFSET('Encargos e Benefícios'!$D$511,1,MATCH($B52,'Encargos e Benefícios'!$E$511:$AB$511,0),10,1)),0)
+_xlfn.IFNA(SUM((BD$3&gt;='Gastos com Pessoal'!$E$7:$E$506)*(BD$3&lt;='Gastos com Pessoal'!$F$7:$F$506)*(IF('Gastos com Pessoal'!$G$7:$G$506&lt;=BD$3,1,0))*OFFSET('Gastos com Pessoal'!$H$6,1,MATCH(1&amp;$B52,'Gastos com Pessoal'!$I$532:$AJ$532&amp;'Gastos com Pessoal'!$I$6:$AJ$6,0),500,1)),0)
+_xlfn.IFNA(SUM((BD$3&gt;='Gastos com Pessoal'!$E$7:$E$506)*(BD$3&lt;='Gastos com Pessoal'!$F$7:$F$506)*(IF('Gastos com Pessoal'!$M$7:$M$506&lt;=BD$3,1,0))*OFFSET('Gastos com Pessoal'!$H$6,1,MATCH(2&amp;$B52,'Gastos com Pessoal'!$I$532:$AJ$532&amp;'Gastos com Pessoal'!$I$6:$AJ$6,0),500,1)),0)
+_xlfn.IFNA(SUM((BD$3&gt;='Gastos com Pessoal'!$E$7:$E$506)*(BD$3&lt;='Gastos com Pessoal'!$F$7:$F$506)*(IF('Gastos com Pessoal'!$S$7:$S$506&lt;=BD$3,1,0))*OFFSET('Gastos com Pessoal'!$H$6,1,MATCH(3&amp;$B52,'Gastos com Pessoal'!$I$532:$AJ$532&amp;'Gastos com Pessoal'!$I$6:$AJ$6,0),500,1)),0)
+_xlfn.IFNA(SUM((BD$3&gt;='Gastos com Pessoal'!$E$7:$E$506)*(BD$3&lt;='Gastos com Pessoal'!$F$7:$F$506)*(IF('Gastos com Pessoal'!$Y$7:$Y$506&lt;=BD$3,1,0))*OFFSET('Gastos com Pessoal'!$H$6,1,MATCH(4&amp;$B52,'Gastos com Pessoal'!$I$532:$AJ$532&amp;'Gastos com Pessoal'!$I$6:$AJ$6,0),500,1)),0)
+_xlfn.IFNA(SUM((BD$3&gt;='Gastos com Pessoal'!$E$7:$E$506)*(BD$3&lt;='Gastos com Pessoal'!$F$7:$F$506)*(IF('Gastos com Pessoal'!$AE$7:$AE$506&lt;=BD$3,1,0))*OFFSET('Gastos com Pessoal'!$H$6,1,MATCH(5&amp;$B52,'Gastos com Pessoal'!$I$532:$AJ$532&amp;'Gastos com Pessoal'!$I$6:$AJ$6,0),500,1)),0)
+_xlfn.IFNA(SUM((BD$3&gt;='Gastos com Pessoal'!$E$513:$E$522)*(BD$3&lt;='Gastos com Pessoal'!$F$513:$F$522)*(IF('Gastos com Pessoal'!$G$513:$G$522&lt;=BD$3,1,0))*OFFSET('Gastos com Pessoal'!$H$512,1,MATCH(1&amp;$B52,'Gastos com Pessoal'!$I$532:$AJ$532&amp;'Gastos com Pessoal'!$I$512:$AJ$512,0),10,1)),0)
+_xlfn.IFNA(SUM((BD$3&gt;='Gastos com Pessoal'!$E$513:$E$522)*(BD$3&lt;='Gastos com Pessoal'!$F$513:$F$522)*(IF('Gastos com Pessoal'!$M$513:$M$522&lt;=BD$3,1,0))*OFFSET('Gastos com Pessoal'!$H$512,1,MATCH(2&amp;$B52,'Gastos com Pessoal'!$I$532:$AJ$532&amp;'Gastos com Pessoal'!$I$512:$AJ$512,0),10,1)),0)
+_xlfn.IFNA(SUM((BD$3&gt;='Gastos com Pessoal'!$E$513:$E$522)*(BD$3&lt;='Gastos com Pessoal'!$F$513:$F$522)*(IF('Gastos com Pessoal'!$S$513:$S$522&lt;=BD$3,1,0))*OFFSET('Gastos com Pessoal'!$H$512,1,MATCH(3&amp;$B52,'Gastos com Pessoal'!$I$532:$AJ$532&amp;'Gastos com Pessoal'!$I$512:$AJ$512,0),10,1)),0)
+_xlfn.IFNA(SUM((BD$3&gt;='Gastos com Pessoal'!$E$513:$E$522)*(BD$3&lt;='Gastos com Pessoal'!$F$513:$F$522)*(IF('Gastos com Pessoal'!$Y$513:$Y$522&lt;=BD$3,1,0))*OFFSET('Gastos com Pessoal'!$H$512,1,MATCH(4&amp;$B52,'Gastos com Pessoal'!$I$532:$AJ$532&amp;'Gastos com Pessoal'!$I$512:$AJ$512,0),10,1)),0)
+_xlfn.IFNA(SUM((BD$3&gt;='Gastos com Pessoal'!$E$513:$E$522)*(BD$3&lt;='Gastos com Pessoal'!$F$513:$F$522)*(IF('Gastos com Pessoal'!$AE$513:$AE$522&lt;=BD$3,1,0))*OFFSET('Gastos com Pessoal'!$H$512,1,MATCH(5&amp;$B52,'Gastos com Pessoal'!$I$532:$AJ$532&amp;'Gastos com Pessoal'!$I$512:$AJ$512,0),10,1)),0)</f>
        <v>0</v>
      </c>
      <c r="BE52" s="32">
        <f t="array" aca="1" ref="BE52" ca="1">_xlfn.IFNA(SUM((BE$3&gt;='Gastos com Pessoal'!$E$7:$E$506)*(BE$3&lt;='Gastos com Pessoal'!$F$7:$F$506)*OFFSET('Encargos e Benefícios'!$D$5,1,MATCH($B52,'Encargos e Benefícios'!$E$5:$AB$5,0),500,1)),0)
+_xlfn.IFNA(SUM((BE$3&gt;='Gastos com Pessoal'!$E$513:$E$522)*(BE$3&lt;='Gastos com Pessoal'!$F$513:$F$522)*OFFSET('Encargos e Benefícios'!$D$511,1,MATCH($B52,'Encargos e Benefícios'!$E$511:$AB$511,0),10,1)),0)
+_xlfn.IFNA(SUM((BE$3&gt;='Gastos com Pessoal'!$E$7:$E$506)*(BE$3&lt;='Gastos com Pessoal'!$F$7:$F$506)*(IF('Gastos com Pessoal'!$G$7:$G$506&lt;=BE$3,1,0))*OFFSET('Gastos com Pessoal'!$H$6,1,MATCH(1&amp;$B52,'Gastos com Pessoal'!$I$532:$AJ$532&amp;'Gastos com Pessoal'!$I$6:$AJ$6,0),500,1)),0)
+_xlfn.IFNA(SUM((BE$3&gt;='Gastos com Pessoal'!$E$7:$E$506)*(BE$3&lt;='Gastos com Pessoal'!$F$7:$F$506)*(IF('Gastos com Pessoal'!$M$7:$M$506&lt;=BE$3,1,0))*OFFSET('Gastos com Pessoal'!$H$6,1,MATCH(2&amp;$B52,'Gastos com Pessoal'!$I$532:$AJ$532&amp;'Gastos com Pessoal'!$I$6:$AJ$6,0),500,1)),0)
+_xlfn.IFNA(SUM((BE$3&gt;='Gastos com Pessoal'!$E$7:$E$506)*(BE$3&lt;='Gastos com Pessoal'!$F$7:$F$506)*(IF('Gastos com Pessoal'!$S$7:$S$506&lt;=BE$3,1,0))*OFFSET('Gastos com Pessoal'!$H$6,1,MATCH(3&amp;$B52,'Gastos com Pessoal'!$I$532:$AJ$532&amp;'Gastos com Pessoal'!$I$6:$AJ$6,0),500,1)),0)
+_xlfn.IFNA(SUM((BE$3&gt;='Gastos com Pessoal'!$E$7:$E$506)*(BE$3&lt;='Gastos com Pessoal'!$F$7:$F$506)*(IF('Gastos com Pessoal'!$Y$7:$Y$506&lt;=BE$3,1,0))*OFFSET('Gastos com Pessoal'!$H$6,1,MATCH(4&amp;$B52,'Gastos com Pessoal'!$I$532:$AJ$532&amp;'Gastos com Pessoal'!$I$6:$AJ$6,0),500,1)),0)
+_xlfn.IFNA(SUM((BE$3&gt;='Gastos com Pessoal'!$E$7:$E$506)*(BE$3&lt;='Gastos com Pessoal'!$F$7:$F$506)*(IF('Gastos com Pessoal'!$AE$7:$AE$506&lt;=BE$3,1,0))*OFFSET('Gastos com Pessoal'!$H$6,1,MATCH(5&amp;$B52,'Gastos com Pessoal'!$I$532:$AJ$532&amp;'Gastos com Pessoal'!$I$6:$AJ$6,0),500,1)),0)
+_xlfn.IFNA(SUM((BE$3&gt;='Gastos com Pessoal'!$E$513:$E$522)*(BE$3&lt;='Gastos com Pessoal'!$F$513:$F$522)*(IF('Gastos com Pessoal'!$G$513:$G$522&lt;=BE$3,1,0))*OFFSET('Gastos com Pessoal'!$H$512,1,MATCH(1&amp;$B52,'Gastos com Pessoal'!$I$532:$AJ$532&amp;'Gastos com Pessoal'!$I$512:$AJ$512,0),10,1)),0)
+_xlfn.IFNA(SUM((BE$3&gt;='Gastos com Pessoal'!$E$513:$E$522)*(BE$3&lt;='Gastos com Pessoal'!$F$513:$F$522)*(IF('Gastos com Pessoal'!$M$513:$M$522&lt;=BE$3,1,0))*OFFSET('Gastos com Pessoal'!$H$512,1,MATCH(2&amp;$B52,'Gastos com Pessoal'!$I$532:$AJ$532&amp;'Gastos com Pessoal'!$I$512:$AJ$512,0),10,1)),0)
+_xlfn.IFNA(SUM((BE$3&gt;='Gastos com Pessoal'!$E$513:$E$522)*(BE$3&lt;='Gastos com Pessoal'!$F$513:$F$522)*(IF('Gastos com Pessoal'!$S$513:$S$522&lt;=BE$3,1,0))*OFFSET('Gastos com Pessoal'!$H$512,1,MATCH(3&amp;$B52,'Gastos com Pessoal'!$I$532:$AJ$532&amp;'Gastos com Pessoal'!$I$512:$AJ$512,0),10,1)),0)
+_xlfn.IFNA(SUM((BE$3&gt;='Gastos com Pessoal'!$E$513:$E$522)*(BE$3&lt;='Gastos com Pessoal'!$F$513:$F$522)*(IF('Gastos com Pessoal'!$Y$513:$Y$522&lt;=BE$3,1,0))*OFFSET('Gastos com Pessoal'!$H$512,1,MATCH(4&amp;$B52,'Gastos com Pessoal'!$I$532:$AJ$532&amp;'Gastos com Pessoal'!$I$512:$AJ$512,0),10,1)),0)
+_xlfn.IFNA(SUM((BE$3&gt;='Gastos com Pessoal'!$E$513:$E$522)*(BE$3&lt;='Gastos com Pessoal'!$F$513:$F$522)*(IF('Gastos com Pessoal'!$AE$513:$AE$522&lt;=BE$3,1,0))*OFFSET('Gastos com Pessoal'!$H$512,1,MATCH(5&amp;$B52,'Gastos com Pessoal'!$I$532:$AJ$532&amp;'Gastos com Pessoal'!$I$512:$AJ$512,0),10,1)),0)</f>
        <v>0</v>
      </c>
      <c r="BF52" s="32">
        <f t="array" aca="1" ref="BF52" ca="1">_xlfn.IFNA(SUM((BF$3&gt;='Gastos com Pessoal'!$E$7:$E$506)*(BF$3&lt;='Gastos com Pessoal'!$F$7:$F$506)*OFFSET('Encargos e Benefícios'!$D$5,1,MATCH($B52,'Encargos e Benefícios'!$E$5:$AB$5,0),500,1)),0)
+_xlfn.IFNA(SUM((BF$3&gt;='Gastos com Pessoal'!$E$513:$E$522)*(BF$3&lt;='Gastos com Pessoal'!$F$513:$F$522)*OFFSET('Encargos e Benefícios'!$D$511,1,MATCH($B52,'Encargos e Benefícios'!$E$511:$AB$511,0),10,1)),0)
+_xlfn.IFNA(SUM((BF$3&gt;='Gastos com Pessoal'!$E$7:$E$506)*(BF$3&lt;='Gastos com Pessoal'!$F$7:$F$506)*(IF('Gastos com Pessoal'!$G$7:$G$506&lt;=BF$3,1,0))*OFFSET('Gastos com Pessoal'!$H$6,1,MATCH(1&amp;$B52,'Gastos com Pessoal'!$I$532:$AJ$532&amp;'Gastos com Pessoal'!$I$6:$AJ$6,0),500,1)),0)
+_xlfn.IFNA(SUM((BF$3&gt;='Gastos com Pessoal'!$E$7:$E$506)*(BF$3&lt;='Gastos com Pessoal'!$F$7:$F$506)*(IF('Gastos com Pessoal'!$M$7:$M$506&lt;=BF$3,1,0))*OFFSET('Gastos com Pessoal'!$H$6,1,MATCH(2&amp;$B52,'Gastos com Pessoal'!$I$532:$AJ$532&amp;'Gastos com Pessoal'!$I$6:$AJ$6,0),500,1)),0)
+_xlfn.IFNA(SUM((BF$3&gt;='Gastos com Pessoal'!$E$7:$E$506)*(BF$3&lt;='Gastos com Pessoal'!$F$7:$F$506)*(IF('Gastos com Pessoal'!$S$7:$S$506&lt;=BF$3,1,0))*OFFSET('Gastos com Pessoal'!$H$6,1,MATCH(3&amp;$B52,'Gastos com Pessoal'!$I$532:$AJ$532&amp;'Gastos com Pessoal'!$I$6:$AJ$6,0),500,1)),0)
+_xlfn.IFNA(SUM((BF$3&gt;='Gastos com Pessoal'!$E$7:$E$506)*(BF$3&lt;='Gastos com Pessoal'!$F$7:$F$506)*(IF('Gastos com Pessoal'!$Y$7:$Y$506&lt;=BF$3,1,0))*OFFSET('Gastos com Pessoal'!$H$6,1,MATCH(4&amp;$B52,'Gastos com Pessoal'!$I$532:$AJ$532&amp;'Gastos com Pessoal'!$I$6:$AJ$6,0),500,1)),0)
+_xlfn.IFNA(SUM((BF$3&gt;='Gastos com Pessoal'!$E$7:$E$506)*(BF$3&lt;='Gastos com Pessoal'!$F$7:$F$506)*(IF('Gastos com Pessoal'!$AE$7:$AE$506&lt;=BF$3,1,0))*OFFSET('Gastos com Pessoal'!$H$6,1,MATCH(5&amp;$B52,'Gastos com Pessoal'!$I$532:$AJ$532&amp;'Gastos com Pessoal'!$I$6:$AJ$6,0),500,1)),0)
+_xlfn.IFNA(SUM((BF$3&gt;='Gastos com Pessoal'!$E$513:$E$522)*(BF$3&lt;='Gastos com Pessoal'!$F$513:$F$522)*(IF('Gastos com Pessoal'!$G$513:$G$522&lt;=BF$3,1,0))*OFFSET('Gastos com Pessoal'!$H$512,1,MATCH(1&amp;$B52,'Gastos com Pessoal'!$I$532:$AJ$532&amp;'Gastos com Pessoal'!$I$512:$AJ$512,0),10,1)),0)
+_xlfn.IFNA(SUM((BF$3&gt;='Gastos com Pessoal'!$E$513:$E$522)*(BF$3&lt;='Gastos com Pessoal'!$F$513:$F$522)*(IF('Gastos com Pessoal'!$M$513:$M$522&lt;=BF$3,1,0))*OFFSET('Gastos com Pessoal'!$H$512,1,MATCH(2&amp;$B52,'Gastos com Pessoal'!$I$532:$AJ$532&amp;'Gastos com Pessoal'!$I$512:$AJ$512,0),10,1)),0)
+_xlfn.IFNA(SUM((BF$3&gt;='Gastos com Pessoal'!$E$513:$E$522)*(BF$3&lt;='Gastos com Pessoal'!$F$513:$F$522)*(IF('Gastos com Pessoal'!$S$513:$S$522&lt;=BF$3,1,0))*OFFSET('Gastos com Pessoal'!$H$512,1,MATCH(3&amp;$B52,'Gastos com Pessoal'!$I$532:$AJ$532&amp;'Gastos com Pessoal'!$I$512:$AJ$512,0),10,1)),0)
+_xlfn.IFNA(SUM((BF$3&gt;='Gastos com Pessoal'!$E$513:$E$522)*(BF$3&lt;='Gastos com Pessoal'!$F$513:$F$522)*(IF('Gastos com Pessoal'!$Y$513:$Y$522&lt;=BF$3,1,0))*OFFSET('Gastos com Pessoal'!$H$512,1,MATCH(4&amp;$B52,'Gastos com Pessoal'!$I$532:$AJ$532&amp;'Gastos com Pessoal'!$I$512:$AJ$512,0),10,1)),0)
+_xlfn.IFNA(SUM((BF$3&gt;='Gastos com Pessoal'!$E$513:$E$522)*(BF$3&lt;='Gastos com Pessoal'!$F$513:$F$522)*(IF('Gastos com Pessoal'!$AE$513:$AE$522&lt;=BF$3,1,0))*OFFSET('Gastos com Pessoal'!$H$512,1,MATCH(5&amp;$B52,'Gastos com Pessoal'!$I$532:$AJ$532&amp;'Gastos com Pessoal'!$I$512:$AJ$512,0),10,1)),0)</f>
        <v>0</v>
      </c>
      <c r="BG52" s="32">
        <f t="array" aca="1" ref="BG52" ca="1">_xlfn.IFNA(SUM((BG$3&gt;='Gastos com Pessoal'!$E$7:$E$506)*(BG$3&lt;='Gastos com Pessoal'!$F$7:$F$506)*OFFSET('Encargos e Benefícios'!$D$5,1,MATCH($B52,'Encargos e Benefícios'!$E$5:$AB$5,0),500,1)),0)
+_xlfn.IFNA(SUM((BG$3&gt;='Gastos com Pessoal'!$E$513:$E$522)*(BG$3&lt;='Gastos com Pessoal'!$F$513:$F$522)*OFFSET('Encargos e Benefícios'!$D$511,1,MATCH($B52,'Encargos e Benefícios'!$E$511:$AB$511,0),10,1)),0)
+_xlfn.IFNA(SUM((BG$3&gt;='Gastos com Pessoal'!$E$7:$E$506)*(BG$3&lt;='Gastos com Pessoal'!$F$7:$F$506)*(IF('Gastos com Pessoal'!$G$7:$G$506&lt;=BG$3,1,0))*OFFSET('Gastos com Pessoal'!$H$6,1,MATCH(1&amp;$B52,'Gastos com Pessoal'!$I$532:$AJ$532&amp;'Gastos com Pessoal'!$I$6:$AJ$6,0),500,1)),0)
+_xlfn.IFNA(SUM((BG$3&gt;='Gastos com Pessoal'!$E$7:$E$506)*(BG$3&lt;='Gastos com Pessoal'!$F$7:$F$506)*(IF('Gastos com Pessoal'!$M$7:$M$506&lt;=BG$3,1,0))*OFFSET('Gastos com Pessoal'!$H$6,1,MATCH(2&amp;$B52,'Gastos com Pessoal'!$I$532:$AJ$532&amp;'Gastos com Pessoal'!$I$6:$AJ$6,0),500,1)),0)
+_xlfn.IFNA(SUM((BG$3&gt;='Gastos com Pessoal'!$E$7:$E$506)*(BG$3&lt;='Gastos com Pessoal'!$F$7:$F$506)*(IF('Gastos com Pessoal'!$S$7:$S$506&lt;=BG$3,1,0))*OFFSET('Gastos com Pessoal'!$H$6,1,MATCH(3&amp;$B52,'Gastos com Pessoal'!$I$532:$AJ$532&amp;'Gastos com Pessoal'!$I$6:$AJ$6,0),500,1)),0)
+_xlfn.IFNA(SUM((BG$3&gt;='Gastos com Pessoal'!$E$7:$E$506)*(BG$3&lt;='Gastos com Pessoal'!$F$7:$F$506)*(IF('Gastos com Pessoal'!$Y$7:$Y$506&lt;=BG$3,1,0))*OFFSET('Gastos com Pessoal'!$H$6,1,MATCH(4&amp;$B52,'Gastos com Pessoal'!$I$532:$AJ$532&amp;'Gastos com Pessoal'!$I$6:$AJ$6,0),500,1)),0)
+_xlfn.IFNA(SUM((BG$3&gt;='Gastos com Pessoal'!$E$7:$E$506)*(BG$3&lt;='Gastos com Pessoal'!$F$7:$F$506)*(IF('Gastos com Pessoal'!$AE$7:$AE$506&lt;=BG$3,1,0))*OFFSET('Gastos com Pessoal'!$H$6,1,MATCH(5&amp;$B52,'Gastos com Pessoal'!$I$532:$AJ$532&amp;'Gastos com Pessoal'!$I$6:$AJ$6,0),500,1)),0)
+_xlfn.IFNA(SUM((BG$3&gt;='Gastos com Pessoal'!$E$513:$E$522)*(BG$3&lt;='Gastos com Pessoal'!$F$513:$F$522)*(IF('Gastos com Pessoal'!$G$513:$G$522&lt;=BG$3,1,0))*OFFSET('Gastos com Pessoal'!$H$512,1,MATCH(1&amp;$B52,'Gastos com Pessoal'!$I$532:$AJ$532&amp;'Gastos com Pessoal'!$I$512:$AJ$512,0),10,1)),0)
+_xlfn.IFNA(SUM((BG$3&gt;='Gastos com Pessoal'!$E$513:$E$522)*(BG$3&lt;='Gastos com Pessoal'!$F$513:$F$522)*(IF('Gastos com Pessoal'!$M$513:$M$522&lt;=BG$3,1,0))*OFFSET('Gastos com Pessoal'!$H$512,1,MATCH(2&amp;$B52,'Gastos com Pessoal'!$I$532:$AJ$532&amp;'Gastos com Pessoal'!$I$512:$AJ$512,0),10,1)),0)
+_xlfn.IFNA(SUM((BG$3&gt;='Gastos com Pessoal'!$E$513:$E$522)*(BG$3&lt;='Gastos com Pessoal'!$F$513:$F$522)*(IF('Gastos com Pessoal'!$S$513:$S$522&lt;=BG$3,1,0))*OFFSET('Gastos com Pessoal'!$H$512,1,MATCH(3&amp;$B52,'Gastos com Pessoal'!$I$532:$AJ$532&amp;'Gastos com Pessoal'!$I$512:$AJ$512,0),10,1)),0)
+_xlfn.IFNA(SUM((BG$3&gt;='Gastos com Pessoal'!$E$513:$E$522)*(BG$3&lt;='Gastos com Pessoal'!$F$513:$F$522)*(IF('Gastos com Pessoal'!$Y$513:$Y$522&lt;=BG$3,1,0))*OFFSET('Gastos com Pessoal'!$H$512,1,MATCH(4&amp;$B52,'Gastos com Pessoal'!$I$532:$AJ$532&amp;'Gastos com Pessoal'!$I$512:$AJ$512,0),10,1)),0)
+_xlfn.IFNA(SUM((BG$3&gt;='Gastos com Pessoal'!$E$513:$E$522)*(BG$3&lt;='Gastos com Pessoal'!$F$513:$F$522)*(IF('Gastos com Pessoal'!$AE$513:$AE$522&lt;=BG$3,1,0))*OFFSET('Gastos com Pessoal'!$H$512,1,MATCH(5&amp;$B52,'Gastos com Pessoal'!$I$532:$AJ$532&amp;'Gastos com Pessoal'!$I$512:$AJ$512,0),10,1)),0)</f>
        <v>0</v>
      </c>
      <c r="BH52" s="32">
        <f t="array" aca="1" ref="BH52" ca="1">_xlfn.IFNA(SUM((BH$3&gt;='Gastos com Pessoal'!$E$7:$E$506)*(BH$3&lt;='Gastos com Pessoal'!$F$7:$F$506)*OFFSET('Encargos e Benefícios'!$D$5,1,MATCH($B52,'Encargos e Benefícios'!$E$5:$AB$5,0),500,1)),0)
+_xlfn.IFNA(SUM((BH$3&gt;='Gastos com Pessoal'!$E$513:$E$522)*(BH$3&lt;='Gastos com Pessoal'!$F$513:$F$522)*OFFSET('Encargos e Benefícios'!$D$511,1,MATCH($B52,'Encargos e Benefícios'!$E$511:$AB$511,0),10,1)),0)
+_xlfn.IFNA(SUM((BH$3&gt;='Gastos com Pessoal'!$E$7:$E$506)*(BH$3&lt;='Gastos com Pessoal'!$F$7:$F$506)*(IF('Gastos com Pessoal'!$G$7:$G$506&lt;=BH$3,1,0))*OFFSET('Gastos com Pessoal'!$H$6,1,MATCH(1&amp;$B52,'Gastos com Pessoal'!$I$532:$AJ$532&amp;'Gastos com Pessoal'!$I$6:$AJ$6,0),500,1)),0)
+_xlfn.IFNA(SUM((BH$3&gt;='Gastos com Pessoal'!$E$7:$E$506)*(BH$3&lt;='Gastos com Pessoal'!$F$7:$F$506)*(IF('Gastos com Pessoal'!$M$7:$M$506&lt;=BH$3,1,0))*OFFSET('Gastos com Pessoal'!$H$6,1,MATCH(2&amp;$B52,'Gastos com Pessoal'!$I$532:$AJ$532&amp;'Gastos com Pessoal'!$I$6:$AJ$6,0),500,1)),0)
+_xlfn.IFNA(SUM((BH$3&gt;='Gastos com Pessoal'!$E$7:$E$506)*(BH$3&lt;='Gastos com Pessoal'!$F$7:$F$506)*(IF('Gastos com Pessoal'!$S$7:$S$506&lt;=BH$3,1,0))*OFFSET('Gastos com Pessoal'!$H$6,1,MATCH(3&amp;$B52,'Gastos com Pessoal'!$I$532:$AJ$532&amp;'Gastos com Pessoal'!$I$6:$AJ$6,0),500,1)),0)
+_xlfn.IFNA(SUM((BH$3&gt;='Gastos com Pessoal'!$E$7:$E$506)*(BH$3&lt;='Gastos com Pessoal'!$F$7:$F$506)*(IF('Gastos com Pessoal'!$Y$7:$Y$506&lt;=BH$3,1,0))*OFFSET('Gastos com Pessoal'!$H$6,1,MATCH(4&amp;$B52,'Gastos com Pessoal'!$I$532:$AJ$532&amp;'Gastos com Pessoal'!$I$6:$AJ$6,0),500,1)),0)
+_xlfn.IFNA(SUM((BH$3&gt;='Gastos com Pessoal'!$E$7:$E$506)*(BH$3&lt;='Gastos com Pessoal'!$F$7:$F$506)*(IF('Gastos com Pessoal'!$AE$7:$AE$506&lt;=BH$3,1,0))*OFFSET('Gastos com Pessoal'!$H$6,1,MATCH(5&amp;$B52,'Gastos com Pessoal'!$I$532:$AJ$532&amp;'Gastos com Pessoal'!$I$6:$AJ$6,0),500,1)),0)
+_xlfn.IFNA(SUM((BH$3&gt;='Gastos com Pessoal'!$E$513:$E$522)*(BH$3&lt;='Gastos com Pessoal'!$F$513:$F$522)*(IF('Gastos com Pessoal'!$G$513:$G$522&lt;=BH$3,1,0))*OFFSET('Gastos com Pessoal'!$H$512,1,MATCH(1&amp;$B52,'Gastos com Pessoal'!$I$532:$AJ$532&amp;'Gastos com Pessoal'!$I$512:$AJ$512,0),10,1)),0)
+_xlfn.IFNA(SUM((BH$3&gt;='Gastos com Pessoal'!$E$513:$E$522)*(BH$3&lt;='Gastos com Pessoal'!$F$513:$F$522)*(IF('Gastos com Pessoal'!$M$513:$M$522&lt;=BH$3,1,0))*OFFSET('Gastos com Pessoal'!$H$512,1,MATCH(2&amp;$B52,'Gastos com Pessoal'!$I$532:$AJ$532&amp;'Gastos com Pessoal'!$I$512:$AJ$512,0),10,1)),0)
+_xlfn.IFNA(SUM((BH$3&gt;='Gastos com Pessoal'!$E$513:$E$522)*(BH$3&lt;='Gastos com Pessoal'!$F$513:$F$522)*(IF('Gastos com Pessoal'!$S$513:$S$522&lt;=BH$3,1,0))*OFFSET('Gastos com Pessoal'!$H$512,1,MATCH(3&amp;$B52,'Gastos com Pessoal'!$I$532:$AJ$532&amp;'Gastos com Pessoal'!$I$512:$AJ$512,0),10,1)),0)
+_xlfn.IFNA(SUM((BH$3&gt;='Gastos com Pessoal'!$E$513:$E$522)*(BH$3&lt;='Gastos com Pessoal'!$F$513:$F$522)*(IF('Gastos com Pessoal'!$Y$513:$Y$522&lt;=BH$3,1,0))*OFFSET('Gastos com Pessoal'!$H$512,1,MATCH(4&amp;$B52,'Gastos com Pessoal'!$I$532:$AJ$532&amp;'Gastos com Pessoal'!$I$512:$AJ$512,0),10,1)),0)
+_xlfn.IFNA(SUM((BH$3&gt;='Gastos com Pessoal'!$E$513:$E$522)*(BH$3&lt;='Gastos com Pessoal'!$F$513:$F$522)*(IF('Gastos com Pessoal'!$AE$513:$AE$522&lt;=BH$3,1,0))*OFFSET('Gastos com Pessoal'!$H$512,1,MATCH(5&amp;$B52,'Gastos com Pessoal'!$I$532:$AJ$532&amp;'Gastos com Pessoal'!$I$512:$AJ$512,0),10,1)),0)</f>
        <v>0</v>
      </c>
      <c r="BI52" s="32">
        <f t="array" aca="1" ref="BI52" ca="1">_xlfn.IFNA(SUM((BI$3&gt;='Gastos com Pessoal'!$E$7:$E$506)*(BI$3&lt;='Gastos com Pessoal'!$F$7:$F$506)*OFFSET('Encargos e Benefícios'!$D$5,1,MATCH($B52,'Encargos e Benefícios'!$E$5:$AB$5,0),500,1)),0)
+_xlfn.IFNA(SUM((BI$3&gt;='Gastos com Pessoal'!$E$513:$E$522)*(BI$3&lt;='Gastos com Pessoal'!$F$513:$F$522)*OFFSET('Encargos e Benefícios'!$D$511,1,MATCH($B52,'Encargos e Benefícios'!$E$511:$AB$511,0),10,1)),0)
+_xlfn.IFNA(SUM((BI$3&gt;='Gastos com Pessoal'!$E$7:$E$506)*(BI$3&lt;='Gastos com Pessoal'!$F$7:$F$506)*(IF('Gastos com Pessoal'!$G$7:$G$506&lt;=BI$3,1,0))*OFFSET('Gastos com Pessoal'!$H$6,1,MATCH(1&amp;$B52,'Gastos com Pessoal'!$I$532:$AJ$532&amp;'Gastos com Pessoal'!$I$6:$AJ$6,0),500,1)),0)
+_xlfn.IFNA(SUM((BI$3&gt;='Gastos com Pessoal'!$E$7:$E$506)*(BI$3&lt;='Gastos com Pessoal'!$F$7:$F$506)*(IF('Gastos com Pessoal'!$M$7:$M$506&lt;=BI$3,1,0))*OFFSET('Gastos com Pessoal'!$H$6,1,MATCH(2&amp;$B52,'Gastos com Pessoal'!$I$532:$AJ$532&amp;'Gastos com Pessoal'!$I$6:$AJ$6,0),500,1)),0)
+_xlfn.IFNA(SUM((BI$3&gt;='Gastos com Pessoal'!$E$7:$E$506)*(BI$3&lt;='Gastos com Pessoal'!$F$7:$F$506)*(IF('Gastos com Pessoal'!$S$7:$S$506&lt;=BI$3,1,0))*OFFSET('Gastos com Pessoal'!$H$6,1,MATCH(3&amp;$B52,'Gastos com Pessoal'!$I$532:$AJ$532&amp;'Gastos com Pessoal'!$I$6:$AJ$6,0),500,1)),0)
+_xlfn.IFNA(SUM((BI$3&gt;='Gastos com Pessoal'!$E$7:$E$506)*(BI$3&lt;='Gastos com Pessoal'!$F$7:$F$506)*(IF('Gastos com Pessoal'!$Y$7:$Y$506&lt;=BI$3,1,0))*OFFSET('Gastos com Pessoal'!$H$6,1,MATCH(4&amp;$B52,'Gastos com Pessoal'!$I$532:$AJ$532&amp;'Gastos com Pessoal'!$I$6:$AJ$6,0),500,1)),0)
+_xlfn.IFNA(SUM((BI$3&gt;='Gastos com Pessoal'!$E$7:$E$506)*(BI$3&lt;='Gastos com Pessoal'!$F$7:$F$506)*(IF('Gastos com Pessoal'!$AE$7:$AE$506&lt;=BI$3,1,0))*OFFSET('Gastos com Pessoal'!$H$6,1,MATCH(5&amp;$B52,'Gastos com Pessoal'!$I$532:$AJ$532&amp;'Gastos com Pessoal'!$I$6:$AJ$6,0),500,1)),0)
+_xlfn.IFNA(SUM((BI$3&gt;='Gastos com Pessoal'!$E$513:$E$522)*(BI$3&lt;='Gastos com Pessoal'!$F$513:$F$522)*(IF('Gastos com Pessoal'!$G$513:$G$522&lt;=BI$3,1,0))*OFFSET('Gastos com Pessoal'!$H$512,1,MATCH(1&amp;$B52,'Gastos com Pessoal'!$I$532:$AJ$532&amp;'Gastos com Pessoal'!$I$512:$AJ$512,0),10,1)),0)
+_xlfn.IFNA(SUM((BI$3&gt;='Gastos com Pessoal'!$E$513:$E$522)*(BI$3&lt;='Gastos com Pessoal'!$F$513:$F$522)*(IF('Gastos com Pessoal'!$M$513:$M$522&lt;=BI$3,1,0))*OFFSET('Gastos com Pessoal'!$H$512,1,MATCH(2&amp;$B52,'Gastos com Pessoal'!$I$532:$AJ$532&amp;'Gastos com Pessoal'!$I$512:$AJ$512,0),10,1)),0)
+_xlfn.IFNA(SUM((BI$3&gt;='Gastos com Pessoal'!$E$513:$E$522)*(BI$3&lt;='Gastos com Pessoal'!$F$513:$F$522)*(IF('Gastos com Pessoal'!$S$513:$S$522&lt;=BI$3,1,0))*OFFSET('Gastos com Pessoal'!$H$512,1,MATCH(3&amp;$B52,'Gastos com Pessoal'!$I$532:$AJ$532&amp;'Gastos com Pessoal'!$I$512:$AJ$512,0),10,1)),0)
+_xlfn.IFNA(SUM((BI$3&gt;='Gastos com Pessoal'!$E$513:$E$522)*(BI$3&lt;='Gastos com Pessoal'!$F$513:$F$522)*(IF('Gastos com Pessoal'!$Y$513:$Y$522&lt;=BI$3,1,0))*OFFSET('Gastos com Pessoal'!$H$512,1,MATCH(4&amp;$B52,'Gastos com Pessoal'!$I$532:$AJ$532&amp;'Gastos com Pessoal'!$I$512:$AJ$512,0),10,1)),0)
+_xlfn.IFNA(SUM((BI$3&gt;='Gastos com Pessoal'!$E$513:$E$522)*(BI$3&lt;='Gastos com Pessoal'!$F$513:$F$522)*(IF('Gastos com Pessoal'!$AE$513:$AE$522&lt;=BI$3,1,0))*OFFSET('Gastos com Pessoal'!$H$512,1,MATCH(5&amp;$B52,'Gastos com Pessoal'!$I$532:$AJ$532&amp;'Gastos com Pessoal'!$I$512:$AJ$512,0),10,1)),0)</f>
        <v>0</v>
      </c>
      <c r="BJ52" s="32">
        <f t="array" aca="1" ref="BJ52" ca="1">_xlfn.IFNA(SUM((BJ$3&gt;='Gastos com Pessoal'!$E$7:$E$506)*(BJ$3&lt;='Gastos com Pessoal'!$F$7:$F$506)*OFFSET('Encargos e Benefícios'!$D$5,1,MATCH($B52,'Encargos e Benefícios'!$E$5:$AB$5,0),500,1)),0)
+_xlfn.IFNA(SUM((BJ$3&gt;='Gastos com Pessoal'!$E$513:$E$522)*(BJ$3&lt;='Gastos com Pessoal'!$F$513:$F$522)*OFFSET('Encargos e Benefícios'!$D$511,1,MATCH($B52,'Encargos e Benefícios'!$E$511:$AB$511,0),10,1)),0)
+_xlfn.IFNA(SUM((BJ$3&gt;='Gastos com Pessoal'!$E$7:$E$506)*(BJ$3&lt;='Gastos com Pessoal'!$F$7:$F$506)*(IF('Gastos com Pessoal'!$G$7:$G$506&lt;=BJ$3,1,0))*OFFSET('Gastos com Pessoal'!$H$6,1,MATCH(1&amp;$B52,'Gastos com Pessoal'!$I$532:$AJ$532&amp;'Gastos com Pessoal'!$I$6:$AJ$6,0),500,1)),0)
+_xlfn.IFNA(SUM((BJ$3&gt;='Gastos com Pessoal'!$E$7:$E$506)*(BJ$3&lt;='Gastos com Pessoal'!$F$7:$F$506)*(IF('Gastos com Pessoal'!$M$7:$M$506&lt;=BJ$3,1,0))*OFFSET('Gastos com Pessoal'!$H$6,1,MATCH(2&amp;$B52,'Gastos com Pessoal'!$I$532:$AJ$532&amp;'Gastos com Pessoal'!$I$6:$AJ$6,0),500,1)),0)
+_xlfn.IFNA(SUM((BJ$3&gt;='Gastos com Pessoal'!$E$7:$E$506)*(BJ$3&lt;='Gastos com Pessoal'!$F$7:$F$506)*(IF('Gastos com Pessoal'!$S$7:$S$506&lt;=BJ$3,1,0))*OFFSET('Gastos com Pessoal'!$H$6,1,MATCH(3&amp;$B52,'Gastos com Pessoal'!$I$532:$AJ$532&amp;'Gastos com Pessoal'!$I$6:$AJ$6,0),500,1)),0)
+_xlfn.IFNA(SUM((BJ$3&gt;='Gastos com Pessoal'!$E$7:$E$506)*(BJ$3&lt;='Gastos com Pessoal'!$F$7:$F$506)*(IF('Gastos com Pessoal'!$Y$7:$Y$506&lt;=BJ$3,1,0))*OFFSET('Gastos com Pessoal'!$H$6,1,MATCH(4&amp;$B52,'Gastos com Pessoal'!$I$532:$AJ$532&amp;'Gastos com Pessoal'!$I$6:$AJ$6,0),500,1)),0)
+_xlfn.IFNA(SUM((BJ$3&gt;='Gastos com Pessoal'!$E$7:$E$506)*(BJ$3&lt;='Gastos com Pessoal'!$F$7:$F$506)*(IF('Gastos com Pessoal'!$AE$7:$AE$506&lt;=BJ$3,1,0))*OFFSET('Gastos com Pessoal'!$H$6,1,MATCH(5&amp;$B52,'Gastos com Pessoal'!$I$532:$AJ$532&amp;'Gastos com Pessoal'!$I$6:$AJ$6,0),500,1)),0)
+_xlfn.IFNA(SUM((BJ$3&gt;='Gastos com Pessoal'!$E$513:$E$522)*(BJ$3&lt;='Gastos com Pessoal'!$F$513:$F$522)*(IF('Gastos com Pessoal'!$G$513:$G$522&lt;=BJ$3,1,0))*OFFSET('Gastos com Pessoal'!$H$512,1,MATCH(1&amp;$B52,'Gastos com Pessoal'!$I$532:$AJ$532&amp;'Gastos com Pessoal'!$I$512:$AJ$512,0),10,1)),0)
+_xlfn.IFNA(SUM((BJ$3&gt;='Gastos com Pessoal'!$E$513:$E$522)*(BJ$3&lt;='Gastos com Pessoal'!$F$513:$F$522)*(IF('Gastos com Pessoal'!$M$513:$M$522&lt;=BJ$3,1,0))*OFFSET('Gastos com Pessoal'!$H$512,1,MATCH(2&amp;$B52,'Gastos com Pessoal'!$I$532:$AJ$532&amp;'Gastos com Pessoal'!$I$512:$AJ$512,0),10,1)),0)
+_xlfn.IFNA(SUM((BJ$3&gt;='Gastos com Pessoal'!$E$513:$E$522)*(BJ$3&lt;='Gastos com Pessoal'!$F$513:$F$522)*(IF('Gastos com Pessoal'!$S$513:$S$522&lt;=BJ$3,1,0))*OFFSET('Gastos com Pessoal'!$H$512,1,MATCH(3&amp;$B52,'Gastos com Pessoal'!$I$532:$AJ$532&amp;'Gastos com Pessoal'!$I$512:$AJ$512,0),10,1)),0)
+_xlfn.IFNA(SUM((BJ$3&gt;='Gastos com Pessoal'!$E$513:$E$522)*(BJ$3&lt;='Gastos com Pessoal'!$F$513:$F$522)*(IF('Gastos com Pessoal'!$Y$513:$Y$522&lt;=BJ$3,1,0))*OFFSET('Gastos com Pessoal'!$H$512,1,MATCH(4&amp;$B52,'Gastos com Pessoal'!$I$532:$AJ$532&amp;'Gastos com Pessoal'!$I$512:$AJ$512,0),10,1)),0)
+_xlfn.IFNA(SUM((BJ$3&gt;='Gastos com Pessoal'!$E$513:$E$522)*(BJ$3&lt;='Gastos com Pessoal'!$F$513:$F$522)*(IF('Gastos com Pessoal'!$AE$513:$AE$522&lt;=BJ$3,1,0))*OFFSET('Gastos com Pessoal'!$H$512,1,MATCH(5&amp;$B52,'Gastos com Pessoal'!$I$532:$AJ$532&amp;'Gastos com Pessoal'!$I$512:$AJ$512,0),10,1)),0)</f>
        <v>0</v>
      </c>
      <c r="BK52" s="72">
        <f t="shared" ref="BK52:BK55" ca="1" si="22">SUM(C52:BJ52)</f>
        <v>0</v>
      </c>
      <c r="BL52" s="77">
        <f t="shared" ca="1" si="21"/>
        <v>0</v>
      </c>
    </row>
    <row r="53" spans="1:64" s="50" customFormat="1" ht="23.25" customHeight="1" x14ac:dyDescent="0.2">
      <c r="A53" s="18" t="s">
        <v>171</v>
      </c>
      <c r="B53" s="12" t="s">
        <v>172</v>
      </c>
      <c r="C53" s="32">
        <f t="array" aca="1" ref="C53" ca="1">_xlfn.IFNA(SUM((C$3&gt;='Gastos com Pessoal'!$E$7:$E$506)*(C$3&lt;='Gastos com Pessoal'!$F$7:$F$506)*OFFSET('Encargos e Benefícios'!$D$5,1,MATCH($B53,'Encargos e Benefícios'!$E$5:$AB$5,0),500,1)),0)
+_xlfn.IFNA(SUM((C$3&gt;='Gastos com Pessoal'!$E$513:$E$522)*(C$3&lt;='Gastos com Pessoal'!$F$513:$F$522)*OFFSET('Encargos e Benefícios'!$D$511,1,MATCH($B53,'Encargos e Benefícios'!$E$511:$AB$511,0),10,1)),0)
+_xlfn.IFNA(SUM((C$3&gt;='Gastos com Pessoal'!$E$7:$E$506)*(C$3&lt;='Gastos com Pessoal'!$F$7:$F$506)*(IF('Gastos com Pessoal'!$G$7:$G$506&lt;=C$3,1,0))*OFFSET('Gastos com Pessoal'!$H$6,1,MATCH(1&amp;$B53,'Gastos com Pessoal'!$I$532:$AJ$532&amp;'Gastos com Pessoal'!$I$6:$AJ$6,0),500,1)),0)
+_xlfn.IFNA(SUM((C$3&gt;='Gastos com Pessoal'!$E$7:$E$506)*(C$3&lt;='Gastos com Pessoal'!$F$7:$F$506)*(IF('Gastos com Pessoal'!$M$7:$M$506&lt;=C$3,1,0))*OFFSET('Gastos com Pessoal'!$H$6,1,MATCH(2&amp;$B53,'Gastos com Pessoal'!$I$532:$AJ$532&amp;'Gastos com Pessoal'!$I$6:$AJ$6,0),500,1)),0)
+_xlfn.IFNA(SUM((C$3&gt;='Gastos com Pessoal'!$E$7:$E$506)*(C$3&lt;='Gastos com Pessoal'!$F$7:$F$506)*(IF('Gastos com Pessoal'!$S$7:$S$506&lt;=C$3,1,0))*OFFSET('Gastos com Pessoal'!$H$6,1,MATCH(3&amp;$B53,'Gastos com Pessoal'!$I$532:$AJ$532&amp;'Gastos com Pessoal'!$I$6:$AJ$6,0),500,1)),0)
+_xlfn.IFNA(SUM((C$3&gt;='Gastos com Pessoal'!$E$7:$E$506)*(C$3&lt;='Gastos com Pessoal'!$F$7:$F$506)*(IF('Gastos com Pessoal'!$Y$7:$Y$506&lt;=C$3,1,0))*OFFSET('Gastos com Pessoal'!$H$6,1,MATCH(4&amp;$B53,'Gastos com Pessoal'!$I$532:$AJ$532&amp;'Gastos com Pessoal'!$I$6:$AJ$6,0),500,1)),0)
+_xlfn.IFNA(SUM((C$3&gt;='Gastos com Pessoal'!$E$7:$E$506)*(C$3&lt;='Gastos com Pessoal'!$F$7:$F$506)*(IF('Gastos com Pessoal'!$AE$7:$AE$506&lt;=C$3,1,0))*OFFSET('Gastos com Pessoal'!$H$6,1,MATCH(5&amp;$B53,'Gastos com Pessoal'!$I$532:$AJ$532&amp;'Gastos com Pessoal'!$I$6:$AJ$6,0),500,1)),0)
+_xlfn.IFNA(SUM((C$3&gt;='Gastos com Pessoal'!$E$513:$E$522)*(C$3&lt;='Gastos com Pessoal'!$F$513:$F$522)*(IF('Gastos com Pessoal'!$G$513:$G$522&lt;=C$3,1,0))*OFFSET('Gastos com Pessoal'!$H$512,1,MATCH(1&amp;$B53,'Gastos com Pessoal'!$I$532:$AJ$532&amp;'Gastos com Pessoal'!$I$512:$AJ$512,0),10,1)),0)
+_xlfn.IFNA(SUM((C$3&gt;='Gastos com Pessoal'!$E$513:$E$522)*(C$3&lt;='Gastos com Pessoal'!$F$513:$F$522)*(IF('Gastos com Pessoal'!$M$513:$M$522&lt;=C$3,1,0))*OFFSET('Gastos com Pessoal'!$H$512,1,MATCH(2&amp;$B53,'Gastos com Pessoal'!$I$532:$AJ$532&amp;'Gastos com Pessoal'!$I$512:$AJ$512,0),10,1)),0)
+_xlfn.IFNA(SUM((C$3&gt;='Gastos com Pessoal'!$E$513:$E$522)*(C$3&lt;='Gastos com Pessoal'!$F$513:$F$522)*(IF('Gastos com Pessoal'!$S$513:$S$522&lt;=C$3,1,0))*OFFSET('Gastos com Pessoal'!$H$512,1,MATCH(3&amp;$B53,'Gastos com Pessoal'!$I$532:$AJ$532&amp;'Gastos com Pessoal'!$I$512:$AJ$512,0),10,1)),0)
+_xlfn.IFNA(SUM((C$3&gt;='Gastos com Pessoal'!$E$513:$E$522)*(C$3&lt;='Gastos com Pessoal'!$F$513:$F$522)*(IF('Gastos com Pessoal'!$Y$513:$Y$522&lt;=C$3,1,0))*OFFSET('Gastos com Pessoal'!$H$512,1,MATCH(4&amp;$B53,'Gastos com Pessoal'!$I$532:$AJ$532&amp;'Gastos com Pessoal'!$I$512:$AJ$512,0),10,1)),0)
+_xlfn.IFNA(SUM((C$3&gt;='Gastos com Pessoal'!$E$513:$E$522)*(C$3&lt;='Gastos com Pessoal'!$F$513:$F$522)*(IF('Gastos com Pessoal'!$AE$513:$AE$522&lt;=C$3,1,0))*OFFSET('Gastos com Pessoal'!$H$512,1,MATCH(5&amp;$B53,'Gastos com Pessoal'!$I$532:$AJ$532&amp;'Gastos com Pessoal'!$I$512:$AJ$512,0),10,1)),0)</f>
        <v>350.4</v>
      </c>
      <c r="D53" s="32">
        <f t="array" aca="1" ref="D53" ca="1">_xlfn.IFNA(SUM((D$3&gt;='Gastos com Pessoal'!$E$7:$E$506)*(D$3&lt;='Gastos com Pessoal'!$F$7:$F$506)*OFFSET('Encargos e Benefícios'!$D$5,1,MATCH($B53,'Encargos e Benefícios'!$E$5:$AB$5,0),500,1)),0)
+_xlfn.IFNA(SUM((D$3&gt;='Gastos com Pessoal'!$E$513:$E$522)*(D$3&lt;='Gastos com Pessoal'!$F$513:$F$522)*OFFSET('Encargos e Benefícios'!$D$511,1,MATCH($B53,'Encargos e Benefícios'!$E$511:$AB$511,0),10,1)),0)
+_xlfn.IFNA(SUM((D$3&gt;='Gastos com Pessoal'!$E$7:$E$506)*(D$3&lt;='Gastos com Pessoal'!$F$7:$F$506)*(IF('Gastos com Pessoal'!$G$7:$G$506&lt;=D$3,1,0))*OFFSET('Gastos com Pessoal'!$H$6,1,MATCH(1&amp;$B53,'Gastos com Pessoal'!$I$532:$AJ$532&amp;'Gastos com Pessoal'!$I$6:$AJ$6,0),500,1)),0)
+_xlfn.IFNA(SUM((D$3&gt;='Gastos com Pessoal'!$E$7:$E$506)*(D$3&lt;='Gastos com Pessoal'!$F$7:$F$506)*(IF('Gastos com Pessoal'!$M$7:$M$506&lt;=D$3,1,0))*OFFSET('Gastos com Pessoal'!$H$6,1,MATCH(2&amp;$B53,'Gastos com Pessoal'!$I$532:$AJ$532&amp;'Gastos com Pessoal'!$I$6:$AJ$6,0),500,1)),0)
+_xlfn.IFNA(SUM((D$3&gt;='Gastos com Pessoal'!$E$7:$E$506)*(D$3&lt;='Gastos com Pessoal'!$F$7:$F$506)*(IF('Gastos com Pessoal'!$S$7:$S$506&lt;=D$3,1,0))*OFFSET('Gastos com Pessoal'!$H$6,1,MATCH(3&amp;$B53,'Gastos com Pessoal'!$I$532:$AJ$532&amp;'Gastos com Pessoal'!$I$6:$AJ$6,0),500,1)),0)
+_xlfn.IFNA(SUM((D$3&gt;='Gastos com Pessoal'!$E$7:$E$506)*(D$3&lt;='Gastos com Pessoal'!$F$7:$F$506)*(IF('Gastos com Pessoal'!$Y$7:$Y$506&lt;=D$3,1,0))*OFFSET('Gastos com Pessoal'!$H$6,1,MATCH(4&amp;$B53,'Gastos com Pessoal'!$I$532:$AJ$532&amp;'Gastos com Pessoal'!$I$6:$AJ$6,0),500,1)),0)
+_xlfn.IFNA(SUM((D$3&gt;='Gastos com Pessoal'!$E$7:$E$506)*(D$3&lt;='Gastos com Pessoal'!$F$7:$F$506)*(IF('Gastos com Pessoal'!$AE$7:$AE$506&lt;=D$3,1,0))*OFFSET('Gastos com Pessoal'!$H$6,1,MATCH(5&amp;$B53,'Gastos com Pessoal'!$I$532:$AJ$532&amp;'Gastos com Pessoal'!$I$6:$AJ$6,0),500,1)),0)
+_xlfn.IFNA(SUM((D$3&gt;='Gastos com Pessoal'!$E$513:$E$522)*(D$3&lt;='Gastos com Pessoal'!$F$513:$F$522)*(IF('Gastos com Pessoal'!$G$513:$G$522&lt;=D$3,1,0))*OFFSET('Gastos com Pessoal'!$H$512,1,MATCH(1&amp;$B53,'Gastos com Pessoal'!$I$532:$AJ$532&amp;'Gastos com Pessoal'!$I$512:$AJ$512,0),10,1)),0)
+_xlfn.IFNA(SUM((D$3&gt;='Gastos com Pessoal'!$E$513:$E$522)*(D$3&lt;='Gastos com Pessoal'!$F$513:$F$522)*(IF('Gastos com Pessoal'!$M$513:$M$522&lt;=D$3,1,0))*OFFSET('Gastos com Pessoal'!$H$512,1,MATCH(2&amp;$B53,'Gastos com Pessoal'!$I$532:$AJ$532&amp;'Gastos com Pessoal'!$I$512:$AJ$512,0),10,1)),0)
+_xlfn.IFNA(SUM((D$3&gt;='Gastos com Pessoal'!$E$513:$E$522)*(D$3&lt;='Gastos com Pessoal'!$F$513:$F$522)*(IF('Gastos com Pessoal'!$S$513:$S$522&lt;=D$3,1,0))*OFFSET('Gastos com Pessoal'!$H$512,1,MATCH(3&amp;$B53,'Gastos com Pessoal'!$I$532:$AJ$532&amp;'Gastos com Pessoal'!$I$512:$AJ$512,0),10,1)),0)
+_xlfn.IFNA(SUM((D$3&gt;='Gastos com Pessoal'!$E$513:$E$522)*(D$3&lt;='Gastos com Pessoal'!$F$513:$F$522)*(IF('Gastos com Pessoal'!$Y$513:$Y$522&lt;=D$3,1,0))*OFFSET('Gastos com Pessoal'!$H$512,1,MATCH(4&amp;$B53,'Gastos com Pessoal'!$I$532:$AJ$532&amp;'Gastos com Pessoal'!$I$512:$AJ$512,0),10,1)),0)
+_xlfn.IFNA(SUM((D$3&gt;='Gastos com Pessoal'!$E$513:$E$522)*(D$3&lt;='Gastos com Pessoal'!$F$513:$F$522)*(IF('Gastos com Pessoal'!$AE$513:$AE$522&lt;=D$3,1,0))*OFFSET('Gastos com Pessoal'!$H$512,1,MATCH(5&amp;$B53,'Gastos com Pessoal'!$I$532:$AJ$532&amp;'Gastos com Pessoal'!$I$512:$AJ$512,0),10,1)),0)</f>
        <v>700.79999999999973</v>
      </c>
      <c r="E53" s="32">
        <f t="array" aca="1" ref="E53" ca="1">_xlfn.IFNA(SUM((E$3&gt;='Gastos com Pessoal'!$E$7:$E$506)*(E$3&lt;='Gastos com Pessoal'!$F$7:$F$506)*OFFSET('Encargos e Benefícios'!$D$5,1,MATCH($B53,'Encargos e Benefícios'!$E$5:$AB$5,0),500,1)),0)
+_xlfn.IFNA(SUM((E$3&gt;='Gastos com Pessoal'!$E$513:$E$522)*(E$3&lt;='Gastos com Pessoal'!$F$513:$F$522)*OFFSET('Encargos e Benefícios'!$D$511,1,MATCH($B53,'Encargos e Benefícios'!$E$511:$AB$511,0),10,1)),0)
+_xlfn.IFNA(SUM((E$3&gt;='Gastos com Pessoal'!$E$7:$E$506)*(E$3&lt;='Gastos com Pessoal'!$F$7:$F$506)*(IF('Gastos com Pessoal'!$G$7:$G$506&lt;=E$3,1,0))*OFFSET('Gastos com Pessoal'!$H$6,1,MATCH(1&amp;$B53,'Gastos com Pessoal'!$I$532:$AJ$532&amp;'Gastos com Pessoal'!$I$6:$AJ$6,0),500,1)),0)
+_xlfn.IFNA(SUM((E$3&gt;='Gastos com Pessoal'!$E$7:$E$506)*(E$3&lt;='Gastos com Pessoal'!$F$7:$F$506)*(IF('Gastos com Pessoal'!$M$7:$M$506&lt;=E$3,1,0))*OFFSET('Gastos com Pessoal'!$H$6,1,MATCH(2&amp;$B53,'Gastos com Pessoal'!$I$532:$AJ$532&amp;'Gastos com Pessoal'!$I$6:$AJ$6,0),500,1)),0)
+_xlfn.IFNA(SUM((E$3&gt;='Gastos com Pessoal'!$E$7:$E$506)*(E$3&lt;='Gastos com Pessoal'!$F$7:$F$506)*(IF('Gastos com Pessoal'!$S$7:$S$506&lt;=E$3,1,0))*OFFSET('Gastos com Pessoal'!$H$6,1,MATCH(3&amp;$B53,'Gastos com Pessoal'!$I$532:$AJ$532&amp;'Gastos com Pessoal'!$I$6:$AJ$6,0),500,1)),0)
+_xlfn.IFNA(SUM((E$3&gt;='Gastos com Pessoal'!$E$7:$E$506)*(E$3&lt;='Gastos com Pessoal'!$F$7:$F$506)*(IF('Gastos com Pessoal'!$Y$7:$Y$506&lt;=E$3,1,0))*OFFSET('Gastos com Pessoal'!$H$6,1,MATCH(4&amp;$B53,'Gastos com Pessoal'!$I$532:$AJ$532&amp;'Gastos com Pessoal'!$I$6:$AJ$6,0),500,1)),0)
+_xlfn.IFNA(SUM((E$3&gt;='Gastos com Pessoal'!$E$7:$E$506)*(E$3&lt;='Gastos com Pessoal'!$F$7:$F$506)*(IF('Gastos com Pessoal'!$AE$7:$AE$506&lt;=E$3,1,0))*OFFSET('Gastos com Pessoal'!$H$6,1,MATCH(5&amp;$B53,'Gastos com Pessoal'!$I$532:$AJ$532&amp;'Gastos com Pessoal'!$I$6:$AJ$6,0),500,1)),0)
+_xlfn.IFNA(SUM((E$3&gt;='Gastos com Pessoal'!$E$513:$E$522)*(E$3&lt;='Gastos com Pessoal'!$F$513:$F$522)*(IF('Gastos com Pessoal'!$G$513:$G$522&lt;=E$3,1,0))*OFFSET('Gastos com Pessoal'!$H$512,1,MATCH(1&amp;$B53,'Gastos com Pessoal'!$I$532:$AJ$532&amp;'Gastos com Pessoal'!$I$512:$AJ$512,0),10,1)),0)
+_xlfn.IFNA(SUM((E$3&gt;='Gastos com Pessoal'!$E$513:$E$522)*(E$3&lt;='Gastos com Pessoal'!$F$513:$F$522)*(IF('Gastos com Pessoal'!$M$513:$M$522&lt;=E$3,1,0))*OFFSET('Gastos com Pessoal'!$H$512,1,MATCH(2&amp;$B53,'Gastos com Pessoal'!$I$532:$AJ$532&amp;'Gastos com Pessoal'!$I$512:$AJ$512,0),10,1)),0)
+_xlfn.IFNA(SUM((E$3&gt;='Gastos com Pessoal'!$E$513:$E$522)*(E$3&lt;='Gastos com Pessoal'!$F$513:$F$522)*(IF('Gastos com Pessoal'!$S$513:$S$522&lt;=E$3,1,0))*OFFSET('Gastos com Pessoal'!$H$512,1,MATCH(3&amp;$B53,'Gastos com Pessoal'!$I$532:$AJ$532&amp;'Gastos com Pessoal'!$I$512:$AJ$512,0),10,1)),0)
+_xlfn.IFNA(SUM((E$3&gt;='Gastos com Pessoal'!$E$513:$E$522)*(E$3&lt;='Gastos com Pessoal'!$F$513:$F$522)*(IF('Gastos com Pessoal'!$Y$513:$Y$522&lt;=E$3,1,0))*OFFSET('Gastos com Pessoal'!$H$512,1,MATCH(4&amp;$B53,'Gastos com Pessoal'!$I$532:$AJ$532&amp;'Gastos com Pessoal'!$I$512:$AJ$512,0),10,1)),0)
+_xlfn.IFNA(SUM((E$3&gt;='Gastos com Pessoal'!$E$513:$E$522)*(E$3&lt;='Gastos com Pessoal'!$F$513:$F$522)*(IF('Gastos com Pessoal'!$AE$513:$AE$522&lt;=E$3,1,0))*OFFSET('Gastos com Pessoal'!$H$512,1,MATCH(5&amp;$B53,'Gastos com Pessoal'!$I$532:$AJ$532&amp;'Gastos com Pessoal'!$I$512:$AJ$512,0),10,1)),0)</f>
        <v>700.79999999999973</v>
      </c>
      <c r="F53" s="32">
        <f t="array" aca="1" ref="F53" ca="1">_xlfn.IFNA(SUM((F$3&gt;='Gastos com Pessoal'!$E$7:$E$506)*(F$3&lt;='Gastos com Pessoal'!$F$7:$F$506)*OFFSET('Encargos e Benefícios'!$D$5,1,MATCH($B53,'Encargos e Benefícios'!$E$5:$AB$5,0),500,1)),0)
+_xlfn.IFNA(SUM((F$3&gt;='Gastos com Pessoal'!$E$513:$E$522)*(F$3&lt;='Gastos com Pessoal'!$F$513:$F$522)*OFFSET('Encargos e Benefícios'!$D$511,1,MATCH($B53,'Encargos e Benefícios'!$E$511:$AB$511,0),10,1)),0)
+_xlfn.IFNA(SUM((F$3&gt;='Gastos com Pessoal'!$E$7:$E$506)*(F$3&lt;='Gastos com Pessoal'!$F$7:$F$506)*(IF('Gastos com Pessoal'!$G$7:$G$506&lt;=F$3,1,0))*OFFSET('Gastos com Pessoal'!$H$6,1,MATCH(1&amp;$B53,'Gastos com Pessoal'!$I$532:$AJ$532&amp;'Gastos com Pessoal'!$I$6:$AJ$6,0),500,1)),0)
+_xlfn.IFNA(SUM((F$3&gt;='Gastos com Pessoal'!$E$7:$E$506)*(F$3&lt;='Gastos com Pessoal'!$F$7:$F$506)*(IF('Gastos com Pessoal'!$M$7:$M$506&lt;=F$3,1,0))*OFFSET('Gastos com Pessoal'!$H$6,1,MATCH(2&amp;$B53,'Gastos com Pessoal'!$I$532:$AJ$532&amp;'Gastos com Pessoal'!$I$6:$AJ$6,0),500,1)),0)
+_xlfn.IFNA(SUM((F$3&gt;='Gastos com Pessoal'!$E$7:$E$506)*(F$3&lt;='Gastos com Pessoal'!$F$7:$F$506)*(IF('Gastos com Pessoal'!$S$7:$S$506&lt;=F$3,1,0))*OFFSET('Gastos com Pessoal'!$H$6,1,MATCH(3&amp;$B53,'Gastos com Pessoal'!$I$532:$AJ$532&amp;'Gastos com Pessoal'!$I$6:$AJ$6,0),500,1)),0)
+_xlfn.IFNA(SUM((F$3&gt;='Gastos com Pessoal'!$E$7:$E$506)*(F$3&lt;='Gastos com Pessoal'!$F$7:$F$506)*(IF('Gastos com Pessoal'!$Y$7:$Y$506&lt;=F$3,1,0))*OFFSET('Gastos com Pessoal'!$H$6,1,MATCH(4&amp;$B53,'Gastos com Pessoal'!$I$532:$AJ$532&amp;'Gastos com Pessoal'!$I$6:$AJ$6,0),500,1)),0)
+_xlfn.IFNA(SUM((F$3&gt;='Gastos com Pessoal'!$E$7:$E$506)*(F$3&lt;='Gastos com Pessoal'!$F$7:$F$506)*(IF('Gastos com Pessoal'!$AE$7:$AE$506&lt;=F$3,1,0))*OFFSET('Gastos com Pessoal'!$H$6,1,MATCH(5&amp;$B53,'Gastos com Pessoal'!$I$532:$AJ$532&amp;'Gastos com Pessoal'!$I$6:$AJ$6,0),500,1)),0)
+_xlfn.IFNA(SUM((F$3&gt;='Gastos com Pessoal'!$E$513:$E$522)*(F$3&lt;='Gastos com Pessoal'!$F$513:$F$522)*(IF('Gastos com Pessoal'!$G$513:$G$522&lt;=F$3,1,0))*OFFSET('Gastos com Pessoal'!$H$512,1,MATCH(1&amp;$B53,'Gastos com Pessoal'!$I$532:$AJ$532&amp;'Gastos com Pessoal'!$I$512:$AJ$512,0),10,1)),0)
+_xlfn.IFNA(SUM((F$3&gt;='Gastos com Pessoal'!$E$513:$E$522)*(F$3&lt;='Gastos com Pessoal'!$F$513:$F$522)*(IF('Gastos com Pessoal'!$M$513:$M$522&lt;=F$3,1,0))*OFFSET('Gastos com Pessoal'!$H$512,1,MATCH(2&amp;$B53,'Gastos com Pessoal'!$I$532:$AJ$532&amp;'Gastos com Pessoal'!$I$512:$AJ$512,0),10,1)),0)
+_xlfn.IFNA(SUM((F$3&gt;='Gastos com Pessoal'!$E$513:$E$522)*(F$3&lt;='Gastos com Pessoal'!$F$513:$F$522)*(IF('Gastos com Pessoal'!$S$513:$S$522&lt;=F$3,1,0))*OFFSET('Gastos com Pessoal'!$H$512,1,MATCH(3&amp;$B53,'Gastos com Pessoal'!$I$532:$AJ$532&amp;'Gastos com Pessoal'!$I$512:$AJ$512,0),10,1)),0)
+_xlfn.IFNA(SUM((F$3&gt;='Gastos com Pessoal'!$E$513:$E$522)*(F$3&lt;='Gastos com Pessoal'!$F$513:$F$522)*(IF('Gastos com Pessoal'!$Y$513:$Y$522&lt;=F$3,1,0))*OFFSET('Gastos com Pessoal'!$H$512,1,MATCH(4&amp;$B53,'Gastos com Pessoal'!$I$532:$AJ$532&amp;'Gastos com Pessoal'!$I$512:$AJ$512,0),10,1)),0)
+_xlfn.IFNA(SUM((F$3&gt;='Gastos com Pessoal'!$E$513:$E$522)*(F$3&lt;='Gastos com Pessoal'!$F$513:$F$522)*(IF('Gastos com Pessoal'!$AE$513:$AE$522&lt;=F$3,1,0))*OFFSET('Gastos com Pessoal'!$H$512,1,MATCH(5&amp;$B53,'Gastos com Pessoal'!$I$532:$AJ$532&amp;'Gastos com Pessoal'!$I$512:$AJ$512,0),10,1)),0)</f>
        <v>700.79999999999973</v>
      </c>
      <c r="G53" s="32">
        <f t="array" aca="1" ref="G53" ca="1">_xlfn.IFNA(SUM((G$3&gt;='Gastos com Pessoal'!$E$7:$E$506)*(G$3&lt;='Gastos com Pessoal'!$F$7:$F$506)*OFFSET('Encargos e Benefícios'!$D$5,1,MATCH($B53,'Encargos e Benefícios'!$E$5:$AB$5,0),500,1)),0)
+_xlfn.IFNA(SUM((G$3&gt;='Gastos com Pessoal'!$E$513:$E$522)*(G$3&lt;='Gastos com Pessoal'!$F$513:$F$522)*OFFSET('Encargos e Benefícios'!$D$511,1,MATCH($B53,'Encargos e Benefícios'!$E$511:$AB$511,0),10,1)),0)
+_xlfn.IFNA(SUM((G$3&gt;='Gastos com Pessoal'!$E$7:$E$506)*(G$3&lt;='Gastos com Pessoal'!$F$7:$F$506)*(IF('Gastos com Pessoal'!$G$7:$G$506&lt;=G$3,1,0))*OFFSET('Gastos com Pessoal'!$H$6,1,MATCH(1&amp;$B53,'Gastos com Pessoal'!$I$532:$AJ$532&amp;'Gastos com Pessoal'!$I$6:$AJ$6,0),500,1)),0)
+_xlfn.IFNA(SUM((G$3&gt;='Gastos com Pessoal'!$E$7:$E$506)*(G$3&lt;='Gastos com Pessoal'!$F$7:$F$506)*(IF('Gastos com Pessoal'!$M$7:$M$506&lt;=G$3,1,0))*OFFSET('Gastos com Pessoal'!$H$6,1,MATCH(2&amp;$B53,'Gastos com Pessoal'!$I$532:$AJ$532&amp;'Gastos com Pessoal'!$I$6:$AJ$6,0),500,1)),0)
+_xlfn.IFNA(SUM((G$3&gt;='Gastos com Pessoal'!$E$7:$E$506)*(G$3&lt;='Gastos com Pessoal'!$F$7:$F$506)*(IF('Gastos com Pessoal'!$S$7:$S$506&lt;=G$3,1,0))*OFFSET('Gastos com Pessoal'!$H$6,1,MATCH(3&amp;$B53,'Gastos com Pessoal'!$I$532:$AJ$532&amp;'Gastos com Pessoal'!$I$6:$AJ$6,0),500,1)),0)
+_xlfn.IFNA(SUM((G$3&gt;='Gastos com Pessoal'!$E$7:$E$506)*(G$3&lt;='Gastos com Pessoal'!$F$7:$F$506)*(IF('Gastos com Pessoal'!$Y$7:$Y$506&lt;=G$3,1,0))*OFFSET('Gastos com Pessoal'!$H$6,1,MATCH(4&amp;$B53,'Gastos com Pessoal'!$I$532:$AJ$532&amp;'Gastos com Pessoal'!$I$6:$AJ$6,0),500,1)),0)
+_xlfn.IFNA(SUM((G$3&gt;='Gastos com Pessoal'!$E$7:$E$506)*(G$3&lt;='Gastos com Pessoal'!$F$7:$F$506)*(IF('Gastos com Pessoal'!$AE$7:$AE$506&lt;=G$3,1,0))*OFFSET('Gastos com Pessoal'!$H$6,1,MATCH(5&amp;$B53,'Gastos com Pessoal'!$I$532:$AJ$532&amp;'Gastos com Pessoal'!$I$6:$AJ$6,0),500,1)),0)
+_xlfn.IFNA(SUM((G$3&gt;='Gastos com Pessoal'!$E$513:$E$522)*(G$3&lt;='Gastos com Pessoal'!$F$513:$F$522)*(IF('Gastos com Pessoal'!$G$513:$G$522&lt;=G$3,1,0))*OFFSET('Gastos com Pessoal'!$H$512,1,MATCH(1&amp;$B53,'Gastos com Pessoal'!$I$532:$AJ$532&amp;'Gastos com Pessoal'!$I$512:$AJ$512,0),10,1)),0)
+_xlfn.IFNA(SUM((G$3&gt;='Gastos com Pessoal'!$E$513:$E$522)*(G$3&lt;='Gastos com Pessoal'!$F$513:$F$522)*(IF('Gastos com Pessoal'!$M$513:$M$522&lt;=G$3,1,0))*OFFSET('Gastos com Pessoal'!$H$512,1,MATCH(2&amp;$B53,'Gastos com Pessoal'!$I$532:$AJ$532&amp;'Gastos com Pessoal'!$I$512:$AJ$512,0),10,1)),0)
+_xlfn.IFNA(SUM((G$3&gt;='Gastos com Pessoal'!$E$513:$E$522)*(G$3&lt;='Gastos com Pessoal'!$F$513:$F$522)*(IF('Gastos com Pessoal'!$S$513:$S$522&lt;=G$3,1,0))*OFFSET('Gastos com Pessoal'!$H$512,1,MATCH(3&amp;$B53,'Gastos com Pessoal'!$I$532:$AJ$532&amp;'Gastos com Pessoal'!$I$512:$AJ$512,0),10,1)),0)
+_xlfn.IFNA(SUM((G$3&gt;='Gastos com Pessoal'!$E$513:$E$522)*(G$3&lt;='Gastos com Pessoal'!$F$513:$F$522)*(IF('Gastos com Pessoal'!$Y$513:$Y$522&lt;=G$3,1,0))*OFFSET('Gastos com Pessoal'!$H$512,1,MATCH(4&amp;$B53,'Gastos com Pessoal'!$I$532:$AJ$532&amp;'Gastos com Pessoal'!$I$512:$AJ$512,0),10,1)),0)
+_xlfn.IFNA(SUM((G$3&gt;='Gastos com Pessoal'!$E$513:$E$522)*(G$3&lt;='Gastos com Pessoal'!$F$513:$F$522)*(IF('Gastos com Pessoal'!$AE$513:$AE$522&lt;=G$3,1,0))*OFFSET('Gastos com Pessoal'!$H$512,1,MATCH(5&amp;$B53,'Gastos com Pessoal'!$I$532:$AJ$532&amp;'Gastos com Pessoal'!$I$512:$AJ$512,0),10,1)),0)</f>
        <v>700.79999999999973</v>
      </c>
      <c r="H53" s="32">
        <f t="array" aca="1" ref="H53" ca="1">_xlfn.IFNA(SUM((H$3&gt;='Gastos com Pessoal'!$E$7:$E$506)*(H$3&lt;='Gastos com Pessoal'!$F$7:$F$506)*OFFSET('Encargos e Benefícios'!$D$5,1,MATCH($B53,'Encargos e Benefícios'!$E$5:$AB$5,0),500,1)),0)
+_xlfn.IFNA(SUM((H$3&gt;='Gastos com Pessoal'!$E$513:$E$522)*(H$3&lt;='Gastos com Pessoal'!$F$513:$F$522)*OFFSET('Encargos e Benefícios'!$D$511,1,MATCH($B53,'Encargos e Benefícios'!$E$511:$AB$511,0),10,1)),0)
+_xlfn.IFNA(SUM((H$3&gt;='Gastos com Pessoal'!$E$7:$E$506)*(H$3&lt;='Gastos com Pessoal'!$F$7:$F$506)*(IF('Gastos com Pessoal'!$G$7:$G$506&lt;=H$3,1,0))*OFFSET('Gastos com Pessoal'!$H$6,1,MATCH(1&amp;$B53,'Gastos com Pessoal'!$I$532:$AJ$532&amp;'Gastos com Pessoal'!$I$6:$AJ$6,0),500,1)),0)
+_xlfn.IFNA(SUM((H$3&gt;='Gastos com Pessoal'!$E$7:$E$506)*(H$3&lt;='Gastos com Pessoal'!$F$7:$F$506)*(IF('Gastos com Pessoal'!$M$7:$M$506&lt;=H$3,1,0))*OFFSET('Gastos com Pessoal'!$H$6,1,MATCH(2&amp;$B53,'Gastos com Pessoal'!$I$532:$AJ$532&amp;'Gastos com Pessoal'!$I$6:$AJ$6,0),500,1)),0)
+_xlfn.IFNA(SUM((H$3&gt;='Gastos com Pessoal'!$E$7:$E$506)*(H$3&lt;='Gastos com Pessoal'!$F$7:$F$506)*(IF('Gastos com Pessoal'!$S$7:$S$506&lt;=H$3,1,0))*OFFSET('Gastos com Pessoal'!$H$6,1,MATCH(3&amp;$B53,'Gastos com Pessoal'!$I$532:$AJ$532&amp;'Gastos com Pessoal'!$I$6:$AJ$6,0),500,1)),0)
+_xlfn.IFNA(SUM((H$3&gt;='Gastos com Pessoal'!$E$7:$E$506)*(H$3&lt;='Gastos com Pessoal'!$F$7:$F$506)*(IF('Gastos com Pessoal'!$Y$7:$Y$506&lt;=H$3,1,0))*OFFSET('Gastos com Pessoal'!$H$6,1,MATCH(4&amp;$B53,'Gastos com Pessoal'!$I$532:$AJ$532&amp;'Gastos com Pessoal'!$I$6:$AJ$6,0),500,1)),0)
+_xlfn.IFNA(SUM((H$3&gt;='Gastos com Pessoal'!$E$7:$E$506)*(H$3&lt;='Gastos com Pessoal'!$F$7:$F$506)*(IF('Gastos com Pessoal'!$AE$7:$AE$506&lt;=H$3,1,0))*OFFSET('Gastos com Pessoal'!$H$6,1,MATCH(5&amp;$B53,'Gastos com Pessoal'!$I$532:$AJ$532&amp;'Gastos com Pessoal'!$I$6:$AJ$6,0),500,1)),0)
+_xlfn.IFNA(SUM((H$3&gt;='Gastos com Pessoal'!$E$513:$E$522)*(H$3&lt;='Gastos com Pessoal'!$F$513:$F$522)*(IF('Gastos com Pessoal'!$G$513:$G$522&lt;=H$3,1,0))*OFFSET('Gastos com Pessoal'!$H$512,1,MATCH(1&amp;$B53,'Gastos com Pessoal'!$I$532:$AJ$532&amp;'Gastos com Pessoal'!$I$512:$AJ$512,0),10,1)),0)
+_xlfn.IFNA(SUM((H$3&gt;='Gastos com Pessoal'!$E$513:$E$522)*(H$3&lt;='Gastos com Pessoal'!$F$513:$F$522)*(IF('Gastos com Pessoal'!$M$513:$M$522&lt;=H$3,1,0))*OFFSET('Gastos com Pessoal'!$H$512,1,MATCH(2&amp;$B53,'Gastos com Pessoal'!$I$532:$AJ$532&amp;'Gastos com Pessoal'!$I$512:$AJ$512,0),10,1)),0)
+_xlfn.IFNA(SUM((H$3&gt;='Gastos com Pessoal'!$E$513:$E$522)*(H$3&lt;='Gastos com Pessoal'!$F$513:$F$522)*(IF('Gastos com Pessoal'!$S$513:$S$522&lt;=H$3,1,0))*OFFSET('Gastos com Pessoal'!$H$512,1,MATCH(3&amp;$B53,'Gastos com Pessoal'!$I$532:$AJ$532&amp;'Gastos com Pessoal'!$I$512:$AJ$512,0),10,1)),0)
+_xlfn.IFNA(SUM((H$3&gt;='Gastos com Pessoal'!$E$513:$E$522)*(H$3&lt;='Gastos com Pessoal'!$F$513:$F$522)*(IF('Gastos com Pessoal'!$Y$513:$Y$522&lt;=H$3,1,0))*OFFSET('Gastos com Pessoal'!$H$512,1,MATCH(4&amp;$B53,'Gastos com Pessoal'!$I$532:$AJ$532&amp;'Gastos com Pessoal'!$I$512:$AJ$512,0),10,1)),0)
+_xlfn.IFNA(SUM((H$3&gt;='Gastos com Pessoal'!$E$513:$E$522)*(H$3&lt;='Gastos com Pessoal'!$F$513:$F$522)*(IF('Gastos com Pessoal'!$AE$513:$AE$522&lt;=H$3,1,0))*OFFSET('Gastos com Pessoal'!$H$512,1,MATCH(5&amp;$B53,'Gastos com Pessoal'!$I$532:$AJ$532&amp;'Gastos com Pessoal'!$I$512:$AJ$512,0),10,1)),0)</f>
        <v>700.79999999999973</v>
      </c>
      <c r="I53" s="32">
        <f t="array" aca="1" ref="I53" ca="1">_xlfn.IFNA(SUM((I$3&gt;='Gastos com Pessoal'!$E$7:$E$506)*(I$3&lt;='Gastos com Pessoal'!$F$7:$F$506)*OFFSET('Encargos e Benefícios'!$D$5,1,MATCH($B53,'Encargos e Benefícios'!$E$5:$AB$5,0),500,1)),0)
+_xlfn.IFNA(SUM((I$3&gt;='Gastos com Pessoal'!$E$513:$E$522)*(I$3&lt;='Gastos com Pessoal'!$F$513:$F$522)*OFFSET('Encargos e Benefícios'!$D$511,1,MATCH($B53,'Encargos e Benefícios'!$E$511:$AB$511,0),10,1)),0)
+_xlfn.IFNA(SUM((I$3&gt;='Gastos com Pessoal'!$E$7:$E$506)*(I$3&lt;='Gastos com Pessoal'!$F$7:$F$506)*(IF('Gastos com Pessoal'!$G$7:$G$506&lt;=I$3,1,0))*OFFSET('Gastos com Pessoal'!$H$6,1,MATCH(1&amp;$B53,'Gastos com Pessoal'!$I$532:$AJ$532&amp;'Gastos com Pessoal'!$I$6:$AJ$6,0),500,1)),0)
+_xlfn.IFNA(SUM((I$3&gt;='Gastos com Pessoal'!$E$7:$E$506)*(I$3&lt;='Gastos com Pessoal'!$F$7:$F$506)*(IF('Gastos com Pessoal'!$M$7:$M$506&lt;=I$3,1,0))*OFFSET('Gastos com Pessoal'!$H$6,1,MATCH(2&amp;$B53,'Gastos com Pessoal'!$I$532:$AJ$532&amp;'Gastos com Pessoal'!$I$6:$AJ$6,0),500,1)),0)
+_xlfn.IFNA(SUM((I$3&gt;='Gastos com Pessoal'!$E$7:$E$506)*(I$3&lt;='Gastos com Pessoal'!$F$7:$F$506)*(IF('Gastos com Pessoal'!$S$7:$S$506&lt;=I$3,1,0))*OFFSET('Gastos com Pessoal'!$H$6,1,MATCH(3&amp;$B53,'Gastos com Pessoal'!$I$532:$AJ$532&amp;'Gastos com Pessoal'!$I$6:$AJ$6,0),500,1)),0)
+_xlfn.IFNA(SUM((I$3&gt;='Gastos com Pessoal'!$E$7:$E$506)*(I$3&lt;='Gastos com Pessoal'!$F$7:$F$506)*(IF('Gastos com Pessoal'!$Y$7:$Y$506&lt;=I$3,1,0))*OFFSET('Gastos com Pessoal'!$H$6,1,MATCH(4&amp;$B53,'Gastos com Pessoal'!$I$532:$AJ$532&amp;'Gastos com Pessoal'!$I$6:$AJ$6,0),500,1)),0)
+_xlfn.IFNA(SUM((I$3&gt;='Gastos com Pessoal'!$E$7:$E$506)*(I$3&lt;='Gastos com Pessoal'!$F$7:$F$506)*(IF('Gastos com Pessoal'!$AE$7:$AE$506&lt;=I$3,1,0))*OFFSET('Gastos com Pessoal'!$H$6,1,MATCH(5&amp;$B53,'Gastos com Pessoal'!$I$532:$AJ$532&amp;'Gastos com Pessoal'!$I$6:$AJ$6,0),500,1)),0)
+_xlfn.IFNA(SUM((I$3&gt;='Gastos com Pessoal'!$E$513:$E$522)*(I$3&lt;='Gastos com Pessoal'!$F$513:$F$522)*(IF('Gastos com Pessoal'!$G$513:$G$522&lt;=I$3,1,0))*OFFSET('Gastos com Pessoal'!$H$512,1,MATCH(1&amp;$B53,'Gastos com Pessoal'!$I$532:$AJ$532&amp;'Gastos com Pessoal'!$I$512:$AJ$512,0),10,1)),0)
+_xlfn.IFNA(SUM((I$3&gt;='Gastos com Pessoal'!$E$513:$E$522)*(I$3&lt;='Gastos com Pessoal'!$F$513:$F$522)*(IF('Gastos com Pessoal'!$M$513:$M$522&lt;=I$3,1,0))*OFFSET('Gastos com Pessoal'!$H$512,1,MATCH(2&amp;$B53,'Gastos com Pessoal'!$I$532:$AJ$532&amp;'Gastos com Pessoal'!$I$512:$AJ$512,0),10,1)),0)
+_xlfn.IFNA(SUM((I$3&gt;='Gastos com Pessoal'!$E$513:$E$522)*(I$3&lt;='Gastos com Pessoal'!$F$513:$F$522)*(IF('Gastos com Pessoal'!$S$513:$S$522&lt;=I$3,1,0))*OFFSET('Gastos com Pessoal'!$H$512,1,MATCH(3&amp;$B53,'Gastos com Pessoal'!$I$532:$AJ$532&amp;'Gastos com Pessoal'!$I$512:$AJ$512,0),10,1)),0)
+_xlfn.IFNA(SUM((I$3&gt;='Gastos com Pessoal'!$E$513:$E$522)*(I$3&lt;='Gastos com Pessoal'!$F$513:$F$522)*(IF('Gastos com Pessoal'!$Y$513:$Y$522&lt;=I$3,1,0))*OFFSET('Gastos com Pessoal'!$H$512,1,MATCH(4&amp;$B53,'Gastos com Pessoal'!$I$532:$AJ$532&amp;'Gastos com Pessoal'!$I$512:$AJ$512,0),10,1)),0)
+_xlfn.IFNA(SUM((I$3&gt;='Gastos com Pessoal'!$E$513:$E$522)*(I$3&lt;='Gastos com Pessoal'!$F$513:$F$522)*(IF('Gastos com Pessoal'!$AE$513:$AE$522&lt;=I$3,1,0))*OFFSET('Gastos com Pessoal'!$H$512,1,MATCH(5&amp;$B53,'Gastos com Pessoal'!$I$532:$AJ$532&amp;'Gastos com Pessoal'!$I$512:$AJ$512,0),10,1)),0)</f>
        <v>700.79999999999973</v>
      </c>
      <c r="J53" s="32">
        <f t="array" aca="1" ref="J53" ca="1">_xlfn.IFNA(SUM((J$3&gt;='Gastos com Pessoal'!$E$7:$E$506)*(J$3&lt;='Gastos com Pessoal'!$F$7:$F$506)*OFFSET('Encargos e Benefícios'!$D$5,1,MATCH($B53,'Encargos e Benefícios'!$E$5:$AB$5,0),500,1)),0)
+_xlfn.IFNA(SUM((J$3&gt;='Gastos com Pessoal'!$E$513:$E$522)*(J$3&lt;='Gastos com Pessoal'!$F$513:$F$522)*OFFSET('Encargos e Benefícios'!$D$511,1,MATCH($B53,'Encargos e Benefícios'!$E$511:$AB$511,0),10,1)),0)
+_xlfn.IFNA(SUM((J$3&gt;='Gastos com Pessoal'!$E$7:$E$506)*(J$3&lt;='Gastos com Pessoal'!$F$7:$F$506)*(IF('Gastos com Pessoal'!$G$7:$G$506&lt;=J$3,1,0))*OFFSET('Gastos com Pessoal'!$H$6,1,MATCH(1&amp;$B53,'Gastos com Pessoal'!$I$532:$AJ$532&amp;'Gastos com Pessoal'!$I$6:$AJ$6,0),500,1)),0)
+_xlfn.IFNA(SUM((J$3&gt;='Gastos com Pessoal'!$E$7:$E$506)*(J$3&lt;='Gastos com Pessoal'!$F$7:$F$506)*(IF('Gastos com Pessoal'!$M$7:$M$506&lt;=J$3,1,0))*OFFSET('Gastos com Pessoal'!$H$6,1,MATCH(2&amp;$B53,'Gastos com Pessoal'!$I$532:$AJ$532&amp;'Gastos com Pessoal'!$I$6:$AJ$6,0),500,1)),0)
+_xlfn.IFNA(SUM((J$3&gt;='Gastos com Pessoal'!$E$7:$E$506)*(J$3&lt;='Gastos com Pessoal'!$F$7:$F$506)*(IF('Gastos com Pessoal'!$S$7:$S$506&lt;=J$3,1,0))*OFFSET('Gastos com Pessoal'!$H$6,1,MATCH(3&amp;$B53,'Gastos com Pessoal'!$I$532:$AJ$532&amp;'Gastos com Pessoal'!$I$6:$AJ$6,0),500,1)),0)
+_xlfn.IFNA(SUM((J$3&gt;='Gastos com Pessoal'!$E$7:$E$506)*(J$3&lt;='Gastos com Pessoal'!$F$7:$F$506)*(IF('Gastos com Pessoal'!$Y$7:$Y$506&lt;=J$3,1,0))*OFFSET('Gastos com Pessoal'!$H$6,1,MATCH(4&amp;$B53,'Gastos com Pessoal'!$I$532:$AJ$532&amp;'Gastos com Pessoal'!$I$6:$AJ$6,0),500,1)),0)
+_xlfn.IFNA(SUM((J$3&gt;='Gastos com Pessoal'!$E$7:$E$506)*(J$3&lt;='Gastos com Pessoal'!$F$7:$F$506)*(IF('Gastos com Pessoal'!$AE$7:$AE$506&lt;=J$3,1,0))*OFFSET('Gastos com Pessoal'!$H$6,1,MATCH(5&amp;$B53,'Gastos com Pessoal'!$I$532:$AJ$532&amp;'Gastos com Pessoal'!$I$6:$AJ$6,0),500,1)),0)
+_xlfn.IFNA(SUM((J$3&gt;='Gastos com Pessoal'!$E$513:$E$522)*(J$3&lt;='Gastos com Pessoal'!$F$513:$F$522)*(IF('Gastos com Pessoal'!$G$513:$G$522&lt;=J$3,1,0))*OFFSET('Gastos com Pessoal'!$H$512,1,MATCH(1&amp;$B53,'Gastos com Pessoal'!$I$532:$AJ$532&amp;'Gastos com Pessoal'!$I$512:$AJ$512,0),10,1)),0)
+_xlfn.IFNA(SUM((J$3&gt;='Gastos com Pessoal'!$E$513:$E$522)*(J$3&lt;='Gastos com Pessoal'!$F$513:$F$522)*(IF('Gastos com Pessoal'!$M$513:$M$522&lt;=J$3,1,0))*OFFSET('Gastos com Pessoal'!$H$512,1,MATCH(2&amp;$B53,'Gastos com Pessoal'!$I$532:$AJ$532&amp;'Gastos com Pessoal'!$I$512:$AJ$512,0),10,1)),0)
+_xlfn.IFNA(SUM((J$3&gt;='Gastos com Pessoal'!$E$513:$E$522)*(J$3&lt;='Gastos com Pessoal'!$F$513:$F$522)*(IF('Gastos com Pessoal'!$S$513:$S$522&lt;=J$3,1,0))*OFFSET('Gastos com Pessoal'!$H$512,1,MATCH(3&amp;$B53,'Gastos com Pessoal'!$I$532:$AJ$532&amp;'Gastos com Pessoal'!$I$512:$AJ$512,0),10,1)),0)
+_xlfn.IFNA(SUM((J$3&gt;='Gastos com Pessoal'!$E$513:$E$522)*(J$3&lt;='Gastos com Pessoal'!$F$513:$F$522)*(IF('Gastos com Pessoal'!$Y$513:$Y$522&lt;=J$3,1,0))*OFFSET('Gastos com Pessoal'!$H$512,1,MATCH(4&amp;$B53,'Gastos com Pessoal'!$I$532:$AJ$532&amp;'Gastos com Pessoal'!$I$512:$AJ$512,0),10,1)),0)
+_xlfn.IFNA(SUM((J$3&gt;='Gastos com Pessoal'!$E$513:$E$522)*(J$3&lt;='Gastos com Pessoal'!$F$513:$F$522)*(IF('Gastos com Pessoal'!$AE$513:$AE$522&lt;=J$3,1,0))*OFFSET('Gastos com Pessoal'!$H$512,1,MATCH(5&amp;$B53,'Gastos com Pessoal'!$I$532:$AJ$532&amp;'Gastos com Pessoal'!$I$512:$AJ$512,0),10,1)),0)</f>
        <v>700.79999999999973</v>
      </c>
      <c r="K53" s="32">
        <f t="array" aca="1" ref="K53" ca="1">_xlfn.IFNA(SUM((K$3&gt;='Gastos com Pessoal'!$E$7:$E$506)*(K$3&lt;='Gastos com Pessoal'!$F$7:$F$506)*OFFSET('Encargos e Benefícios'!$D$5,1,MATCH($B53,'Encargos e Benefícios'!$E$5:$AB$5,0),500,1)),0)
+_xlfn.IFNA(SUM((K$3&gt;='Gastos com Pessoal'!$E$513:$E$522)*(K$3&lt;='Gastos com Pessoal'!$F$513:$F$522)*OFFSET('Encargos e Benefícios'!$D$511,1,MATCH($B53,'Encargos e Benefícios'!$E$511:$AB$511,0),10,1)),0)
+_xlfn.IFNA(SUM((K$3&gt;='Gastos com Pessoal'!$E$7:$E$506)*(K$3&lt;='Gastos com Pessoal'!$F$7:$F$506)*(IF('Gastos com Pessoal'!$G$7:$G$506&lt;=K$3,1,0))*OFFSET('Gastos com Pessoal'!$H$6,1,MATCH(1&amp;$B53,'Gastos com Pessoal'!$I$532:$AJ$532&amp;'Gastos com Pessoal'!$I$6:$AJ$6,0),500,1)),0)
+_xlfn.IFNA(SUM((K$3&gt;='Gastos com Pessoal'!$E$7:$E$506)*(K$3&lt;='Gastos com Pessoal'!$F$7:$F$506)*(IF('Gastos com Pessoal'!$M$7:$M$506&lt;=K$3,1,0))*OFFSET('Gastos com Pessoal'!$H$6,1,MATCH(2&amp;$B53,'Gastos com Pessoal'!$I$532:$AJ$532&amp;'Gastos com Pessoal'!$I$6:$AJ$6,0),500,1)),0)
+_xlfn.IFNA(SUM((K$3&gt;='Gastos com Pessoal'!$E$7:$E$506)*(K$3&lt;='Gastos com Pessoal'!$F$7:$F$506)*(IF('Gastos com Pessoal'!$S$7:$S$506&lt;=K$3,1,0))*OFFSET('Gastos com Pessoal'!$H$6,1,MATCH(3&amp;$B53,'Gastos com Pessoal'!$I$532:$AJ$532&amp;'Gastos com Pessoal'!$I$6:$AJ$6,0),500,1)),0)
+_xlfn.IFNA(SUM((K$3&gt;='Gastos com Pessoal'!$E$7:$E$506)*(K$3&lt;='Gastos com Pessoal'!$F$7:$F$506)*(IF('Gastos com Pessoal'!$Y$7:$Y$506&lt;=K$3,1,0))*OFFSET('Gastos com Pessoal'!$H$6,1,MATCH(4&amp;$B53,'Gastos com Pessoal'!$I$532:$AJ$532&amp;'Gastos com Pessoal'!$I$6:$AJ$6,0),500,1)),0)
+_xlfn.IFNA(SUM((K$3&gt;='Gastos com Pessoal'!$E$7:$E$506)*(K$3&lt;='Gastos com Pessoal'!$F$7:$F$506)*(IF('Gastos com Pessoal'!$AE$7:$AE$506&lt;=K$3,1,0))*OFFSET('Gastos com Pessoal'!$H$6,1,MATCH(5&amp;$B53,'Gastos com Pessoal'!$I$532:$AJ$532&amp;'Gastos com Pessoal'!$I$6:$AJ$6,0),500,1)),0)
+_xlfn.IFNA(SUM((K$3&gt;='Gastos com Pessoal'!$E$513:$E$522)*(K$3&lt;='Gastos com Pessoal'!$F$513:$F$522)*(IF('Gastos com Pessoal'!$G$513:$G$522&lt;=K$3,1,0))*OFFSET('Gastos com Pessoal'!$H$512,1,MATCH(1&amp;$B53,'Gastos com Pessoal'!$I$532:$AJ$532&amp;'Gastos com Pessoal'!$I$512:$AJ$512,0),10,1)),0)
+_xlfn.IFNA(SUM((K$3&gt;='Gastos com Pessoal'!$E$513:$E$522)*(K$3&lt;='Gastos com Pessoal'!$F$513:$F$522)*(IF('Gastos com Pessoal'!$M$513:$M$522&lt;=K$3,1,0))*OFFSET('Gastos com Pessoal'!$H$512,1,MATCH(2&amp;$B53,'Gastos com Pessoal'!$I$532:$AJ$532&amp;'Gastos com Pessoal'!$I$512:$AJ$512,0),10,1)),0)
+_xlfn.IFNA(SUM((K$3&gt;='Gastos com Pessoal'!$E$513:$E$522)*(K$3&lt;='Gastos com Pessoal'!$F$513:$F$522)*(IF('Gastos com Pessoal'!$S$513:$S$522&lt;=K$3,1,0))*OFFSET('Gastos com Pessoal'!$H$512,1,MATCH(3&amp;$B53,'Gastos com Pessoal'!$I$532:$AJ$532&amp;'Gastos com Pessoal'!$I$512:$AJ$512,0),10,1)),0)
+_xlfn.IFNA(SUM((K$3&gt;='Gastos com Pessoal'!$E$513:$E$522)*(K$3&lt;='Gastos com Pessoal'!$F$513:$F$522)*(IF('Gastos com Pessoal'!$Y$513:$Y$522&lt;=K$3,1,0))*OFFSET('Gastos com Pessoal'!$H$512,1,MATCH(4&amp;$B53,'Gastos com Pessoal'!$I$532:$AJ$532&amp;'Gastos com Pessoal'!$I$512:$AJ$512,0),10,1)),0)
+_xlfn.IFNA(SUM((K$3&gt;='Gastos com Pessoal'!$E$513:$E$522)*(K$3&lt;='Gastos com Pessoal'!$F$513:$F$522)*(IF('Gastos com Pessoal'!$AE$513:$AE$522&lt;=K$3,1,0))*OFFSET('Gastos com Pessoal'!$H$512,1,MATCH(5&amp;$B53,'Gastos com Pessoal'!$I$532:$AJ$532&amp;'Gastos com Pessoal'!$I$512:$AJ$512,0),10,1)),0)</f>
        <v>700.79999999999973</v>
      </c>
      <c r="L53" s="32">
        <f t="array" aca="1" ref="L53" ca="1">_xlfn.IFNA(SUM((L$3&gt;='Gastos com Pessoal'!$E$7:$E$506)*(L$3&lt;='Gastos com Pessoal'!$F$7:$F$506)*OFFSET('Encargos e Benefícios'!$D$5,1,MATCH($B53,'Encargos e Benefícios'!$E$5:$AB$5,0),500,1)),0)
+_xlfn.IFNA(SUM((L$3&gt;='Gastos com Pessoal'!$E$513:$E$522)*(L$3&lt;='Gastos com Pessoal'!$F$513:$F$522)*OFFSET('Encargos e Benefícios'!$D$511,1,MATCH($B53,'Encargos e Benefícios'!$E$511:$AB$511,0),10,1)),0)
+_xlfn.IFNA(SUM((L$3&gt;='Gastos com Pessoal'!$E$7:$E$506)*(L$3&lt;='Gastos com Pessoal'!$F$7:$F$506)*(IF('Gastos com Pessoal'!$G$7:$G$506&lt;=L$3,1,0))*OFFSET('Gastos com Pessoal'!$H$6,1,MATCH(1&amp;$B53,'Gastos com Pessoal'!$I$532:$AJ$532&amp;'Gastos com Pessoal'!$I$6:$AJ$6,0),500,1)),0)
+_xlfn.IFNA(SUM((L$3&gt;='Gastos com Pessoal'!$E$7:$E$506)*(L$3&lt;='Gastos com Pessoal'!$F$7:$F$506)*(IF('Gastos com Pessoal'!$M$7:$M$506&lt;=L$3,1,0))*OFFSET('Gastos com Pessoal'!$H$6,1,MATCH(2&amp;$B53,'Gastos com Pessoal'!$I$532:$AJ$532&amp;'Gastos com Pessoal'!$I$6:$AJ$6,0),500,1)),0)
+_xlfn.IFNA(SUM((L$3&gt;='Gastos com Pessoal'!$E$7:$E$506)*(L$3&lt;='Gastos com Pessoal'!$F$7:$F$506)*(IF('Gastos com Pessoal'!$S$7:$S$506&lt;=L$3,1,0))*OFFSET('Gastos com Pessoal'!$H$6,1,MATCH(3&amp;$B53,'Gastos com Pessoal'!$I$532:$AJ$532&amp;'Gastos com Pessoal'!$I$6:$AJ$6,0),500,1)),0)
+_xlfn.IFNA(SUM((L$3&gt;='Gastos com Pessoal'!$E$7:$E$506)*(L$3&lt;='Gastos com Pessoal'!$F$7:$F$506)*(IF('Gastos com Pessoal'!$Y$7:$Y$506&lt;=L$3,1,0))*OFFSET('Gastos com Pessoal'!$H$6,1,MATCH(4&amp;$B53,'Gastos com Pessoal'!$I$532:$AJ$532&amp;'Gastos com Pessoal'!$I$6:$AJ$6,0),500,1)),0)
+_xlfn.IFNA(SUM((L$3&gt;='Gastos com Pessoal'!$E$7:$E$506)*(L$3&lt;='Gastos com Pessoal'!$F$7:$F$506)*(IF('Gastos com Pessoal'!$AE$7:$AE$506&lt;=L$3,1,0))*OFFSET('Gastos com Pessoal'!$H$6,1,MATCH(5&amp;$B53,'Gastos com Pessoal'!$I$532:$AJ$532&amp;'Gastos com Pessoal'!$I$6:$AJ$6,0),500,1)),0)
+_xlfn.IFNA(SUM((L$3&gt;='Gastos com Pessoal'!$E$513:$E$522)*(L$3&lt;='Gastos com Pessoal'!$F$513:$F$522)*(IF('Gastos com Pessoal'!$G$513:$G$522&lt;=L$3,1,0))*OFFSET('Gastos com Pessoal'!$H$512,1,MATCH(1&amp;$B53,'Gastos com Pessoal'!$I$532:$AJ$532&amp;'Gastos com Pessoal'!$I$512:$AJ$512,0),10,1)),0)
+_xlfn.IFNA(SUM((L$3&gt;='Gastos com Pessoal'!$E$513:$E$522)*(L$3&lt;='Gastos com Pessoal'!$F$513:$F$522)*(IF('Gastos com Pessoal'!$M$513:$M$522&lt;=L$3,1,0))*OFFSET('Gastos com Pessoal'!$H$512,1,MATCH(2&amp;$B53,'Gastos com Pessoal'!$I$532:$AJ$532&amp;'Gastos com Pessoal'!$I$512:$AJ$512,0),10,1)),0)
+_xlfn.IFNA(SUM((L$3&gt;='Gastos com Pessoal'!$E$513:$E$522)*(L$3&lt;='Gastos com Pessoal'!$F$513:$F$522)*(IF('Gastos com Pessoal'!$S$513:$S$522&lt;=L$3,1,0))*OFFSET('Gastos com Pessoal'!$H$512,1,MATCH(3&amp;$B53,'Gastos com Pessoal'!$I$532:$AJ$532&amp;'Gastos com Pessoal'!$I$512:$AJ$512,0),10,1)),0)
+_xlfn.IFNA(SUM((L$3&gt;='Gastos com Pessoal'!$E$513:$E$522)*(L$3&lt;='Gastos com Pessoal'!$F$513:$F$522)*(IF('Gastos com Pessoal'!$Y$513:$Y$522&lt;=L$3,1,0))*OFFSET('Gastos com Pessoal'!$H$512,1,MATCH(4&amp;$B53,'Gastos com Pessoal'!$I$532:$AJ$532&amp;'Gastos com Pessoal'!$I$512:$AJ$512,0),10,1)),0)
+_xlfn.IFNA(SUM((L$3&gt;='Gastos com Pessoal'!$E$513:$E$522)*(L$3&lt;='Gastos com Pessoal'!$F$513:$F$522)*(IF('Gastos com Pessoal'!$AE$513:$AE$522&lt;=L$3,1,0))*OFFSET('Gastos com Pessoal'!$H$512,1,MATCH(5&amp;$B53,'Gastos com Pessoal'!$I$532:$AJ$532&amp;'Gastos com Pessoal'!$I$512:$AJ$512,0),10,1)),0)</f>
        <v>700.79999999999973</v>
      </c>
      <c r="M53" s="32">
        <f t="array" aca="1" ref="M53" ca="1">_xlfn.IFNA(SUM((M$3&gt;='Gastos com Pessoal'!$E$7:$E$506)*(M$3&lt;='Gastos com Pessoal'!$F$7:$F$506)*OFFSET('Encargos e Benefícios'!$D$5,1,MATCH($B53,'Encargos e Benefícios'!$E$5:$AB$5,0),500,1)),0)
+_xlfn.IFNA(SUM((M$3&gt;='Gastos com Pessoal'!$E$513:$E$522)*(M$3&lt;='Gastos com Pessoal'!$F$513:$F$522)*OFFSET('Encargos e Benefícios'!$D$511,1,MATCH($B53,'Encargos e Benefícios'!$E$511:$AB$511,0),10,1)),0)
+_xlfn.IFNA(SUM((M$3&gt;='Gastos com Pessoal'!$E$7:$E$506)*(M$3&lt;='Gastos com Pessoal'!$F$7:$F$506)*(IF('Gastos com Pessoal'!$G$7:$G$506&lt;=M$3,1,0))*OFFSET('Gastos com Pessoal'!$H$6,1,MATCH(1&amp;$B53,'Gastos com Pessoal'!$I$532:$AJ$532&amp;'Gastos com Pessoal'!$I$6:$AJ$6,0),500,1)),0)
+_xlfn.IFNA(SUM((M$3&gt;='Gastos com Pessoal'!$E$7:$E$506)*(M$3&lt;='Gastos com Pessoal'!$F$7:$F$506)*(IF('Gastos com Pessoal'!$M$7:$M$506&lt;=M$3,1,0))*OFFSET('Gastos com Pessoal'!$H$6,1,MATCH(2&amp;$B53,'Gastos com Pessoal'!$I$532:$AJ$532&amp;'Gastos com Pessoal'!$I$6:$AJ$6,0),500,1)),0)
+_xlfn.IFNA(SUM((M$3&gt;='Gastos com Pessoal'!$E$7:$E$506)*(M$3&lt;='Gastos com Pessoal'!$F$7:$F$506)*(IF('Gastos com Pessoal'!$S$7:$S$506&lt;=M$3,1,0))*OFFSET('Gastos com Pessoal'!$H$6,1,MATCH(3&amp;$B53,'Gastos com Pessoal'!$I$532:$AJ$532&amp;'Gastos com Pessoal'!$I$6:$AJ$6,0),500,1)),0)
+_xlfn.IFNA(SUM((M$3&gt;='Gastos com Pessoal'!$E$7:$E$506)*(M$3&lt;='Gastos com Pessoal'!$F$7:$F$506)*(IF('Gastos com Pessoal'!$Y$7:$Y$506&lt;=M$3,1,0))*OFFSET('Gastos com Pessoal'!$H$6,1,MATCH(4&amp;$B53,'Gastos com Pessoal'!$I$532:$AJ$532&amp;'Gastos com Pessoal'!$I$6:$AJ$6,0),500,1)),0)
+_xlfn.IFNA(SUM((M$3&gt;='Gastos com Pessoal'!$E$7:$E$506)*(M$3&lt;='Gastos com Pessoal'!$F$7:$F$506)*(IF('Gastos com Pessoal'!$AE$7:$AE$506&lt;=M$3,1,0))*OFFSET('Gastos com Pessoal'!$H$6,1,MATCH(5&amp;$B53,'Gastos com Pessoal'!$I$532:$AJ$532&amp;'Gastos com Pessoal'!$I$6:$AJ$6,0),500,1)),0)
+_xlfn.IFNA(SUM((M$3&gt;='Gastos com Pessoal'!$E$513:$E$522)*(M$3&lt;='Gastos com Pessoal'!$F$513:$F$522)*(IF('Gastos com Pessoal'!$G$513:$G$522&lt;=M$3,1,0))*OFFSET('Gastos com Pessoal'!$H$512,1,MATCH(1&amp;$B53,'Gastos com Pessoal'!$I$532:$AJ$532&amp;'Gastos com Pessoal'!$I$512:$AJ$512,0),10,1)),0)
+_xlfn.IFNA(SUM((M$3&gt;='Gastos com Pessoal'!$E$513:$E$522)*(M$3&lt;='Gastos com Pessoal'!$F$513:$F$522)*(IF('Gastos com Pessoal'!$M$513:$M$522&lt;=M$3,1,0))*OFFSET('Gastos com Pessoal'!$H$512,1,MATCH(2&amp;$B53,'Gastos com Pessoal'!$I$532:$AJ$532&amp;'Gastos com Pessoal'!$I$512:$AJ$512,0),10,1)),0)
+_xlfn.IFNA(SUM((M$3&gt;='Gastos com Pessoal'!$E$513:$E$522)*(M$3&lt;='Gastos com Pessoal'!$F$513:$F$522)*(IF('Gastos com Pessoal'!$S$513:$S$522&lt;=M$3,1,0))*OFFSET('Gastos com Pessoal'!$H$512,1,MATCH(3&amp;$B53,'Gastos com Pessoal'!$I$532:$AJ$532&amp;'Gastos com Pessoal'!$I$512:$AJ$512,0),10,1)),0)
+_xlfn.IFNA(SUM((M$3&gt;='Gastos com Pessoal'!$E$513:$E$522)*(M$3&lt;='Gastos com Pessoal'!$F$513:$F$522)*(IF('Gastos com Pessoal'!$Y$513:$Y$522&lt;=M$3,1,0))*OFFSET('Gastos com Pessoal'!$H$512,1,MATCH(4&amp;$B53,'Gastos com Pessoal'!$I$532:$AJ$532&amp;'Gastos com Pessoal'!$I$512:$AJ$512,0),10,1)),0)
+_xlfn.IFNA(SUM((M$3&gt;='Gastos com Pessoal'!$E$513:$E$522)*(M$3&lt;='Gastos com Pessoal'!$F$513:$F$522)*(IF('Gastos com Pessoal'!$AE$513:$AE$522&lt;=M$3,1,0))*OFFSET('Gastos com Pessoal'!$H$512,1,MATCH(5&amp;$B53,'Gastos com Pessoal'!$I$532:$AJ$532&amp;'Gastos com Pessoal'!$I$512:$AJ$512,0),10,1)),0)</f>
        <v>700.79999999999973</v>
      </c>
      <c r="N53" s="32">
        <f t="array" aca="1" ref="N53" ca="1">_xlfn.IFNA(SUM((N$3&gt;='Gastos com Pessoal'!$E$7:$E$506)*(N$3&lt;='Gastos com Pessoal'!$F$7:$F$506)*OFFSET('Encargos e Benefícios'!$D$5,1,MATCH($B53,'Encargos e Benefícios'!$E$5:$AB$5,0),500,1)),0)
+_xlfn.IFNA(SUM((N$3&gt;='Gastos com Pessoal'!$E$513:$E$522)*(N$3&lt;='Gastos com Pessoal'!$F$513:$F$522)*OFFSET('Encargos e Benefícios'!$D$511,1,MATCH($B53,'Encargos e Benefícios'!$E$511:$AB$511,0),10,1)),0)
+_xlfn.IFNA(SUM((N$3&gt;='Gastos com Pessoal'!$E$7:$E$506)*(N$3&lt;='Gastos com Pessoal'!$F$7:$F$506)*(IF('Gastos com Pessoal'!$G$7:$G$506&lt;=N$3,1,0))*OFFSET('Gastos com Pessoal'!$H$6,1,MATCH(1&amp;$B53,'Gastos com Pessoal'!$I$532:$AJ$532&amp;'Gastos com Pessoal'!$I$6:$AJ$6,0),500,1)),0)
+_xlfn.IFNA(SUM((N$3&gt;='Gastos com Pessoal'!$E$7:$E$506)*(N$3&lt;='Gastos com Pessoal'!$F$7:$F$506)*(IF('Gastos com Pessoal'!$M$7:$M$506&lt;=N$3,1,0))*OFFSET('Gastos com Pessoal'!$H$6,1,MATCH(2&amp;$B53,'Gastos com Pessoal'!$I$532:$AJ$532&amp;'Gastos com Pessoal'!$I$6:$AJ$6,0),500,1)),0)
+_xlfn.IFNA(SUM((N$3&gt;='Gastos com Pessoal'!$E$7:$E$506)*(N$3&lt;='Gastos com Pessoal'!$F$7:$F$506)*(IF('Gastos com Pessoal'!$S$7:$S$506&lt;=N$3,1,0))*OFFSET('Gastos com Pessoal'!$H$6,1,MATCH(3&amp;$B53,'Gastos com Pessoal'!$I$532:$AJ$532&amp;'Gastos com Pessoal'!$I$6:$AJ$6,0),500,1)),0)
+_xlfn.IFNA(SUM((N$3&gt;='Gastos com Pessoal'!$E$7:$E$506)*(N$3&lt;='Gastos com Pessoal'!$F$7:$F$506)*(IF('Gastos com Pessoal'!$Y$7:$Y$506&lt;=N$3,1,0))*OFFSET('Gastos com Pessoal'!$H$6,1,MATCH(4&amp;$B53,'Gastos com Pessoal'!$I$532:$AJ$532&amp;'Gastos com Pessoal'!$I$6:$AJ$6,0),500,1)),0)
+_xlfn.IFNA(SUM((N$3&gt;='Gastos com Pessoal'!$E$7:$E$506)*(N$3&lt;='Gastos com Pessoal'!$F$7:$F$506)*(IF('Gastos com Pessoal'!$AE$7:$AE$506&lt;=N$3,1,0))*OFFSET('Gastos com Pessoal'!$H$6,1,MATCH(5&amp;$B53,'Gastos com Pessoal'!$I$532:$AJ$532&amp;'Gastos com Pessoal'!$I$6:$AJ$6,0),500,1)),0)
+_xlfn.IFNA(SUM((N$3&gt;='Gastos com Pessoal'!$E$513:$E$522)*(N$3&lt;='Gastos com Pessoal'!$F$513:$F$522)*(IF('Gastos com Pessoal'!$G$513:$G$522&lt;=N$3,1,0))*OFFSET('Gastos com Pessoal'!$H$512,1,MATCH(1&amp;$B53,'Gastos com Pessoal'!$I$532:$AJ$532&amp;'Gastos com Pessoal'!$I$512:$AJ$512,0),10,1)),0)
+_xlfn.IFNA(SUM((N$3&gt;='Gastos com Pessoal'!$E$513:$E$522)*(N$3&lt;='Gastos com Pessoal'!$F$513:$F$522)*(IF('Gastos com Pessoal'!$M$513:$M$522&lt;=N$3,1,0))*OFFSET('Gastos com Pessoal'!$H$512,1,MATCH(2&amp;$B53,'Gastos com Pessoal'!$I$532:$AJ$532&amp;'Gastos com Pessoal'!$I$512:$AJ$512,0),10,1)),0)
+_xlfn.IFNA(SUM((N$3&gt;='Gastos com Pessoal'!$E$513:$E$522)*(N$3&lt;='Gastos com Pessoal'!$F$513:$F$522)*(IF('Gastos com Pessoal'!$S$513:$S$522&lt;=N$3,1,0))*OFFSET('Gastos com Pessoal'!$H$512,1,MATCH(3&amp;$B53,'Gastos com Pessoal'!$I$532:$AJ$532&amp;'Gastos com Pessoal'!$I$512:$AJ$512,0),10,1)),0)
+_xlfn.IFNA(SUM((N$3&gt;='Gastos com Pessoal'!$E$513:$E$522)*(N$3&lt;='Gastos com Pessoal'!$F$513:$F$522)*(IF('Gastos com Pessoal'!$Y$513:$Y$522&lt;=N$3,1,0))*OFFSET('Gastos com Pessoal'!$H$512,1,MATCH(4&amp;$B53,'Gastos com Pessoal'!$I$532:$AJ$532&amp;'Gastos com Pessoal'!$I$512:$AJ$512,0),10,1)),0)
+_xlfn.IFNA(SUM((N$3&gt;='Gastos com Pessoal'!$E$513:$E$522)*(N$3&lt;='Gastos com Pessoal'!$F$513:$F$522)*(IF('Gastos com Pessoal'!$AE$513:$AE$522&lt;=N$3,1,0))*OFFSET('Gastos com Pessoal'!$H$512,1,MATCH(5&amp;$B53,'Gastos com Pessoal'!$I$532:$AJ$532&amp;'Gastos com Pessoal'!$I$512:$AJ$512,0),10,1)),0)</f>
        <v>736.93499999999972</v>
      </c>
      <c r="O53" s="32">
        <f t="array" aca="1" ref="O53" ca="1">_xlfn.IFNA(SUM((O$3&gt;='Gastos com Pessoal'!$E$7:$E$506)*(O$3&lt;='Gastos com Pessoal'!$F$7:$F$506)*OFFSET('Encargos e Benefícios'!$D$5,1,MATCH($B53,'Encargos e Benefícios'!$E$5:$AB$5,0),500,1)),0)
+_xlfn.IFNA(SUM((O$3&gt;='Gastos com Pessoal'!$E$513:$E$522)*(O$3&lt;='Gastos com Pessoal'!$F$513:$F$522)*OFFSET('Encargos e Benefícios'!$D$511,1,MATCH($B53,'Encargos e Benefícios'!$E$511:$AB$511,0),10,1)),0)
+_xlfn.IFNA(SUM((O$3&gt;='Gastos com Pessoal'!$E$7:$E$506)*(O$3&lt;='Gastos com Pessoal'!$F$7:$F$506)*(IF('Gastos com Pessoal'!$G$7:$G$506&lt;=O$3,1,0))*OFFSET('Gastos com Pessoal'!$H$6,1,MATCH(1&amp;$B53,'Gastos com Pessoal'!$I$532:$AJ$532&amp;'Gastos com Pessoal'!$I$6:$AJ$6,0),500,1)),0)
+_xlfn.IFNA(SUM((O$3&gt;='Gastos com Pessoal'!$E$7:$E$506)*(O$3&lt;='Gastos com Pessoal'!$F$7:$F$506)*(IF('Gastos com Pessoal'!$M$7:$M$506&lt;=O$3,1,0))*OFFSET('Gastos com Pessoal'!$H$6,1,MATCH(2&amp;$B53,'Gastos com Pessoal'!$I$532:$AJ$532&amp;'Gastos com Pessoal'!$I$6:$AJ$6,0),500,1)),0)
+_xlfn.IFNA(SUM((O$3&gt;='Gastos com Pessoal'!$E$7:$E$506)*(O$3&lt;='Gastos com Pessoal'!$F$7:$F$506)*(IF('Gastos com Pessoal'!$S$7:$S$506&lt;=O$3,1,0))*OFFSET('Gastos com Pessoal'!$H$6,1,MATCH(3&amp;$B53,'Gastos com Pessoal'!$I$532:$AJ$532&amp;'Gastos com Pessoal'!$I$6:$AJ$6,0),500,1)),0)
+_xlfn.IFNA(SUM((O$3&gt;='Gastos com Pessoal'!$E$7:$E$506)*(O$3&lt;='Gastos com Pessoal'!$F$7:$F$506)*(IF('Gastos com Pessoal'!$Y$7:$Y$506&lt;=O$3,1,0))*OFFSET('Gastos com Pessoal'!$H$6,1,MATCH(4&amp;$B53,'Gastos com Pessoal'!$I$532:$AJ$532&amp;'Gastos com Pessoal'!$I$6:$AJ$6,0),500,1)),0)
+_xlfn.IFNA(SUM((O$3&gt;='Gastos com Pessoal'!$E$7:$E$506)*(O$3&lt;='Gastos com Pessoal'!$F$7:$F$506)*(IF('Gastos com Pessoal'!$AE$7:$AE$506&lt;=O$3,1,0))*OFFSET('Gastos com Pessoal'!$H$6,1,MATCH(5&amp;$B53,'Gastos com Pessoal'!$I$532:$AJ$532&amp;'Gastos com Pessoal'!$I$6:$AJ$6,0),500,1)),0)
+_xlfn.IFNA(SUM((O$3&gt;='Gastos com Pessoal'!$E$513:$E$522)*(O$3&lt;='Gastos com Pessoal'!$F$513:$F$522)*(IF('Gastos com Pessoal'!$G$513:$G$522&lt;=O$3,1,0))*OFFSET('Gastos com Pessoal'!$H$512,1,MATCH(1&amp;$B53,'Gastos com Pessoal'!$I$532:$AJ$532&amp;'Gastos com Pessoal'!$I$512:$AJ$512,0),10,1)),0)
+_xlfn.IFNA(SUM((O$3&gt;='Gastos com Pessoal'!$E$513:$E$522)*(O$3&lt;='Gastos com Pessoal'!$F$513:$F$522)*(IF('Gastos com Pessoal'!$M$513:$M$522&lt;=O$3,1,0))*OFFSET('Gastos com Pessoal'!$H$512,1,MATCH(2&amp;$B53,'Gastos com Pessoal'!$I$532:$AJ$532&amp;'Gastos com Pessoal'!$I$512:$AJ$512,0),10,1)),0)
+_xlfn.IFNA(SUM((O$3&gt;='Gastos com Pessoal'!$E$513:$E$522)*(O$3&lt;='Gastos com Pessoal'!$F$513:$F$522)*(IF('Gastos com Pessoal'!$S$513:$S$522&lt;=O$3,1,0))*OFFSET('Gastos com Pessoal'!$H$512,1,MATCH(3&amp;$B53,'Gastos com Pessoal'!$I$532:$AJ$532&amp;'Gastos com Pessoal'!$I$512:$AJ$512,0),10,1)),0)
+_xlfn.IFNA(SUM((O$3&gt;='Gastos com Pessoal'!$E$513:$E$522)*(O$3&lt;='Gastos com Pessoal'!$F$513:$F$522)*(IF('Gastos com Pessoal'!$Y$513:$Y$522&lt;=O$3,1,0))*OFFSET('Gastos com Pessoal'!$H$512,1,MATCH(4&amp;$B53,'Gastos com Pessoal'!$I$532:$AJ$532&amp;'Gastos com Pessoal'!$I$512:$AJ$512,0),10,1)),0)
+_xlfn.IFNA(SUM((O$3&gt;='Gastos com Pessoal'!$E$513:$E$522)*(O$3&lt;='Gastos com Pessoal'!$F$513:$F$522)*(IF('Gastos com Pessoal'!$AE$513:$AE$522&lt;=O$3,1,0))*OFFSET('Gastos com Pessoal'!$H$512,1,MATCH(5&amp;$B53,'Gastos com Pessoal'!$I$532:$AJ$532&amp;'Gastos com Pessoal'!$I$512:$AJ$512,0),10,1)),0)</f>
        <v>736.93499999999972</v>
      </c>
      <c r="P53" s="32">
        <f t="array" aca="1" ref="P53" ca="1">_xlfn.IFNA(SUM((P$3&gt;='Gastos com Pessoal'!$E$7:$E$506)*(P$3&lt;='Gastos com Pessoal'!$F$7:$F$506)*OFFSET('Encargos e Benefícios'!$D$5,1,MATCH($B53,'Encargos e Benefícios'!$E$5:$AB$5,0),500,1)),0)
+_xlfn.IFNA(SUM((P$3&gt;='Gastos com Pessoal'!$E$513:$E$522)*(P$3&lt;='Gastos com Pessoal'!$F$513:$F$522)*OFFSET('Encargos e Benefícios'!$D$511,1,MATCH($B53,'Encargos e Benefícios'!$E$511:$AB$511,0),10,1)),0)
+_xlfn.IFNA(SUM((P$3&gt;='Gastos com Pessoal'!$E$7:$E$506)*(P$3&lt;='Gastos com Pessoal'!$F$7:$F$506)*(IF('Gastos com Pessoal'!$G$7:$G$506&lt;=P$3,1,0))*OFFSET('Gastos com Pessoal'!$H$6,1,MATCH(1&amp;$B53,'Gastos com Pessoal'!$I$532:$AJ$532&amp;'Gastos com Pessoal'!$I$6:$AJ$6,0),500,1)),0)
+_xlfn.IFNA(SUM((P$3&gt;='Gastos com Pessoal'!$E$7:$E$506)*(P$3&lt;='Gastos com Pessoal'!$F$7:$F$506)*(IF('Gastos com Pessoal'!$M$7:$M$506&lt;=P$3,1,0))*OFFSET('Gastos com Pessoal'!$H$6,1,MATCH(2&amp;$B53,'Gastos com Pessoal'!$I$532:$AJ$532&amp;'Gastos com Pessoal'!$I$6:$AJ$6,0),500,1)),0)
+_xlfn.IFNA(SUM((P$3&gt;='Gastos com Pessoal'!$E$7:$E$506)*(P$3&lt;='Gastos com Pessoal'!$F$7:$F$506)*(IF('Gastos com Pessoal'!$S$7:$S$506&lt;=P$3,1,0))*OFFSET('Gastos com Pessoal'!$H$6,1,MATCH(3&amp;$B53,'Gastos com Pessoal'!$I$532:$AJ$532&amp;'Gastos com Pessoal'!$I$6:$AJ$6,0),500,1)),0)
+_xlfn.IFNA(SUM((P$3&gt;='Gastos com Pessoal'!$E$7:$E$506)*(P$3&lt;='Gastos com Pessoal'!$F$7:$F$506)*(IF('Gastos com Pessoal'!$Y$7:$Y$506&lt;=P$3,1,0))*OFFSET('Gastos com Pessoal'!$H$6,1,MATCH(4&amp;$B53,'Gastos com Pessoal'!$I$532:$AJ$532&amp;'Gastos com Pessoal'!$I$6:$AJ$6,0),500,1)),0)
+_xlfn.IFNA(SUM((P$3&gt;='Gastos com Pessoal'!$E$7:$E$506)*(P$3&lt;='Gastos com Pessoal'!$F$7:$F$506)*(IF('Gastos com Pessoal'!$AE$7:$AE$506&lt;=P$3,1,0))*OFFSET('Gastos com Pessoal'!$H$6,1,MATCH(5&amp;$B53,'Gastos com Pessoal'!$I$532:$AJ$532&amp;'Gastos com Pessoal'!$I$6:$AJ$6,0),500,1)),0)
+_xlfn.IFNA(SUM((P$3&gt;='Gastos com Pessoal'!$E$513:$E$522)*(P$3&lt;='Gastos com Pessoal'!$F$513:$F$522)*(IF('Gastos com Pessoal'!$G$513:$G$522&lt;=P$3,1,0))*OFFSET('Gastos com Pessoal'!$H$512,1,MATCH(1&amp;$B53,'Gastos com Pessoal'!$I$532:$AJ$532&amp;'Gastos com Pessoal'!$I$512:$AJ$512,0),10,1)),0)
+_xlfn.IFNA(SUM((P$3&gt;='Gastos com Pessoal'!$E$513:$E$522)*(P$3&lt;='Gastos com Pessoal'!$F$513:$F$522)*(IF('Gastos com Pessoal'!$M$513:$M$522&lt;=P$3,1,0))*OFFSET('Gastos com Pessoal'!$H$512,1,MATCH(2&amp;$B53,'Gastos com Pessoal'!$I$532:$AJ$532&amp;'Gastos com Pessoal'!$I$512:$AJ$512,0),10,1)),0)
+_xlfn.IFNA(SUM((P$3&gt;='Gastos com Pessoal'!$E$513:$E$522)*(P$3&lt;='Gastos com Pessoal'!$F$513:$F$522)*(IF('Gastos com Pessoal'!$S$513:$S$522&lt;=P$3,1,0))*OFFSET('Gastos com Pessoal'!$H$512,1,MATCH(3&amp;$B53,'Gastos com Pessoal'!$I$532:$AJ$532&amp;'Gastos com Pessoal'!$I$512:$AJ$512,0),10,1)),0)
+_xlfn.IFNA(SUM((P$3&gt;='Gastos com Pessoal'!$E$513:$E$522)*(P$3&lt;='Gastos com Pessoal'!$F$513:$F$522)*(IF('Gastos com Pessoal'!$Y$513:$Y$522&lt;=P$3,1,0))*OFFSET('Gastos com Pessoal'!$H$512,1,MATCH(4&amp;$B53,'Gastos com Pessoal'!$I$532:$AJ$532&amp;'Gastos com Pessoal'!$I$512:$AJ$512,0),10,1)),0)
+_xlfn.IFNA(SUM((P$3&gt;='Gastos com Pessoal'!$E$513:$E$522)*(P$3&lt;='Gastos com Pessoal'!$F$513:$F$522)*(IF('Gastos com Pessoal'!$AE$513:$AE$522&lt;=P$3,1,0))*OFFSET('Gastos com Pessoal'!$H$512,1,MATCH(5&amp;$B53,'Gastos com Pessoal'!$I$532:$AJ$532&amp;'Gastos com Pessoal'!$I$512:$AJ$512,0),10,1)),0)</f>
        <v>736.93499999999972</v>
      </c>
      <c r="Q53" s="32">
        <f t="array" aca="1" ref="Q53" ca="1">_xlfn.IFNA(SUM((Q$3&gt;='Gastos com Pessoal'!$E$7:$E$506)*(Q$3&lt;='Gastos com Pessoal'!$F$7:$F$506)*OFFSET('Encargos e Benefícios'!$D$5,1,MATCH($B53,'Encargos e Benefícios'!$E$5:$AB$5,0),500,1)),0)
+_xlfn.IFNA(SUM((Q$3&gt;='Gastos com Pessoal'!$E$513:$E$522)*(Q$3&lt;='Gastos com Pessoal'!$F$513:$F$522)*OFFSET('Encargos e Benefícios'!$D$511,1,MATCH($B53,'Encargos e Benefícios'!$E$511:$AB$511,0),10,1)),0)
+_xlfn.IFNA(SUM((Q$3&gt;='Gastos com Pessoal'!$E$7:$E$506)*(Q$3&lt;='Gastos com Pessoal'!$F$7:$F$506)*(IF('Gastos com Pessoal'!$G$7:$G$506&lt;=Q$3,1,0))*OFFSET('Gastos com Pessoal'!$H$6,1,MATCH(1&amp;$B53,'Gastos com Pessoal'!$I$532:$AJ$532&amp;'Gastos com Pessoal'!$I$6:$AJ$6,0),500,1)),0)
+_xlfn.IFNA(SUM((Q$3&gt;='Gastos com Pessoal'!$E$7:$E$506)*(Q$3&lt;='Gastos com Pessoal'!$F$7:$F$506)*(IF('Gastos com Pessoal'!$M$7:$M$506&lt;=Q$3,1,0))*OFFSET('Gastos com Pessoal'!$H$6,1,MATCH(2&amp;$B53,'Gastos com Pessoal'!$I$532:$AJ$532&amp;'Gastos com Pessoal'!$I$6:$AJ$6,0),500,1)),0)
+_xlfn.IFNA(SUM((Q$3&gt;='Gastos com Pessoal'!$E$7:$E$506)*(Q$3&lt;='Gastos com Pessoal'!$F$7:$F$506)*(IF('Gastos com Pessoal'!$S$7:$S$506&lt;=Q$3,1,0))*OFFSET('Gastos com Pessoal'!$H$6,1,MATCH(3&amp;$B53,'Gastos com Pessoal'!$I$532:$AJ$532&amp;'Gastos com Pessoal'!$I$6:$AJ$6,0),500,1)),0)
+_xlfn.IFNA(SUM((Q$3&gt;='Gastos com Pessoal'!$E$7:$E$506)*(Q$3&lt;='Gastos com Pessoal'!$F$7:$F$506)*(IF('Gastos com Pessoal'!$Y$7:$Y$506&lt;=Q$3,1,0))*OFFSET('Gastos com Pessoal'!$H$6,1,MATCH(4&amp;$B53,'Gastos com Pessoal'!$I$532:$AJ$532&amp;'Gastos com Pessoal'!$I$6:$AJ$6,0),500,1)),0)
+_xlfn.IFNA(SUM((Q$3&gt;='Gastos com Pessoal'!$E$7:$E$506)*(Q$3&lt;='Gastos com Pessoal'!$F$7:$F$506)*(IF('Gastos com Pessoal'!$AE$7:$AE$506&lt;=Q$3,1,0))*OFFSET('Gastos com Pessoal'!$H$6,1,MATCH(5&amp;$B53,'Gastos com Pessoal'!$I$532:$AJ$532&amp;'Gastos com Pessoal'!$I$6:$AJ$6,0),500,1)),0)
+_xlfn.IFNA(SUM((Q$3&gt;='Gastos com Pessoal'!$E$513:$E$522)*(Q$3&lt;='Gastos com Pessoal'!$F$513:$F$522)*(IF('Gastos com Pessoal'!$G$513:$G$522&lt;=Q$3,1,0))*OFFSET('Gastos com Pessoal'!$H$512,1,MATCH(1&amp;$B53,'Gastos com Pessoal'!$I$532:$AJ$532&amp;'Gastos com Pessoal'!$I$512:$AJ$512,0),10,1)),0)
+_xlfn.IFNA(SUM((Q$3&gt;='Gastos com Pessoal'!$E$513:$E$522)*(Q$3&lt;='Gastos com Pessoal'!$F$513:$F$522)*(IF('Gastos com Pessoal'!$M$513:$M$522&lt;=Q$3,1,0))*OFFSET('Gastos com Pessoal'!$H$512,1,MATCH(2&amp;$B53,'Gastos com Pessoal'!$I$532:$AJ$532&amp;'Gastos com Pessoal'!$I$512:$AJ$512,0),10,1)),0)
+_xlfn.IFNA(SUM((Q$3&gt;='Gastos com Pessoal'!$E$513:$E$522)*(Q$3&lt;='Gastos com Pessoal'!$F$513:$F$522)*(IF('Gastos com Pessoal'!$S$513:$S$522&lt;=Q$3,1,0))*OFFSET('Gastos com Pessoal'!$H$512,1,MATCH(3&amp;$B53,'Gastos com Pessoal'!$I$532:$AJ$532&amp;'Gastos com Pessoal'!$I$512:$AJ$512,0),10,1)),0)
+_xlfn.IFNA(SUM((Q$3&gt;='Gastos com Pessoal'!$E$513:$E$522)*(Q$3&lt;='Gastos com Pessoal'!$F$513:$F$522)*(IF('Gastos com Pessoal'!$Y$513:$Y$522&lt;=Q$3,1,0))*OFFSET('Gastos com Pessoal'!$H$512,1,MATCH(4&amp;$B53,'Gastos com Pessoal'!$I$532:$AJ$532&amp;'Gastos com Pessoal'!$I$512:$AJ$512,0),10,1)),0)
+_xlfn.IFNA(SUM((Q$3&gt;='Gastos com Pessoal'!$E$513:$E$522)*(Q$3&lt;='Gastos com Pessoal'!$F$513:$F$522)*(IF('Gastos com Pessoal'!$AE$513:$AE$522&lt;=Q$3,1,0))*OFFSET('Gastos com Pessoal'!$H$512,1,MATCH(5&amp;$B53,'Gastos com Pessoal'!$I$532:$AJ$532&amp;'Gastos com Pessoal'!$I$512:$AJ$512,0),10,1)),0)</f>
        <v>736.93499999999972</v>
      </c>
      <c r="R53" s="32">
        <f t="array" aca="1" ref="R53" ca="1">_xlfn.IFNA(SUM((R$3&gt;='Gastos com Pessoal'!$E$7:$E$506)*(R$3&lt;='Gastos com Pessoal'!$F$7:$F$506)*OFFSET('Encargos e Benefícios'!$D$5,1,MATCH($B53,'Encargos e Benefícios'!$E$5:$AB$5,0),500,1)),0)
+_xlfn.IFNA(SUM((R$3&gt;='Gastos com Pessoal'!$E$513:$E$522)*(R$3&lt;='Gastos com Pessoal'!$F$513:$F$522)*OFFSET('Encargos e Benefícios'!$D$511,1,MATCH($B53,'Encargos e Benefícios'!$E$511:$AB$511,0),10,1)),0)
+_xlfn.IFNA(SUM((R$3&gt;='Gastos com Pessoal'!$E$7:$E$506)*(R$3&lt;='Gastos com Pessoal'!$F$7:$F$506)*(IF('Gastos com Pessoal'!$G$7:$G$506&lt;=R$3,1,0))*OFFSET('Gastos com Pessoal'!$H$6,1,MATCH(1&amp;$B53,'Gastos com Pessoal'!$I$532:$AJ$532&amp;'Gastos com Pessoal'!$I$6:$AJ$6,0),500,1)),0)
+_xlfn.IFNA(SUM((R$3&gt;='Gastos com Pessoal'!$E$7:$E$506)*(R$3&lt;='Gastos com Pessoal'!$F$7:$F$506)*(IF('Gastos com Pessoal'!$M$7:$M$506&lt;=R$3,1,0))*OFFSET('Gastos com Pessoal'!$H$6,1,MATCH(2&amp;$B53,'Gastos com Pessoal'!$I$532:$AJ$532&amp;'Gastos com Pessoal'!$I$6:$AJ$6,0),500,1)),0)
+_xlfn.IFNA(SUM((R$3&gt;='Gastos com Pessoal'!$E$7:$E$506)*(R$3&lt;='Gastos com Pessoal'!$F$7:$F$506)*(IF('Gastos com Pessoal'!$S$7:$S$506&lt;=R$3,1,0))*OFFSET('Gastos com Pessoal'!$H$6,1,MATCH(3&amp;$B53,'Gastos com Pessoal'!$I$532:$AJ$532&amp;'Gastos com Pessoal'!$I$6:$AJ$6,0),500,1)),0)
+_xlfn.IFNA(SUM((R$3&gt;='Gastos com Pessoal'!$E$7:$E$506)*(R$3&lt;='Gastos com Pessoal'!$F$7:$F$506)*(IF('Gastos com Pessoal'!$Y$7:$Y$506&lt;=R$3,1,0))*OFFSET('Gastos com Pessoal'!$H$6,1,MATCH(4&amp;$B53,'Gastos com Pessoal'!$I$532:$AJ$532&amp;'Gastos com Pessoal'!$I$6:$AJ$6,0),500,1)),0)
+_xlfn.IFNA(SUM((R$3&gt;='Gastos com Pessoal'!$E$7:$E$506)*(R$3&lt;='Gastos com Pessoal'!$F$7:$F$506)*(IF('Gastos com Pessoal'!$AE$7:$AE$506&lt;=R$3,1,0))*OFFSET('Gastos com Pessoal'!$H$6,1,MATCH(5&amp;$B53,'Gastos com Pessoal'!$I$532:$AJ$532&amp;'Gastos com Pessoal'!$I$6:$AJ$6,0),500,1)),0)
+_xlfn.IFNA(SUM((R$3&gt;='Gastos com Pessoal'!$E$513:$E$522)*(R$3&lt;='Gastos com Pessoal'!$F$513:$F$522)*(IF('Gastos com Pessoal'!$G$513:$G$522&lt;=R$3,1,0))*OFFSET('Gastos com Pessoal'!$H$512,1,MATCH(1&amp;$B53,'Gastos com Pessoal'!$I$532:$AJ$532&amp;'Gastos com Pessoal'!$I$512:$AJ$512,0),10,1)),0)
+_xlfn.IFNA(SUM((R$3&gt;='Gastos com Pessoal'!$E$513:$E$522)*(R$3&lt;='Gastos com Pessoal'!$F$513:$F$522)*(IF('Gastos com Pessoal'!$M$513:$M$522&lt;=R$3,1,0))*OFFSET('Gastos com Pessoal'!$H$512,1,MATCH(2&amp;$B53,'Gastos com Pessoal'!$I$532:$AJ$532&amp;'Gastos com Pessoal'!$I$512:$AJ$512,0),10,1)),0)
+_xlfn.IFNA(SUM((R$3&gt;='Gastos com Pessoal'!$E$513:$E$522)*(R$3&lt;='Gastos com Pessoal'!$F$513:$F$522)*(IF('Gastos com Pessoal'!$S$513:$S$522&lt;=R$3,1,0))*OFFSET('Gastos com Pessoal'!$H$512,1,MATCH(3&amp;$B53,'Gastos com Pessoal'!$I$532:$AJ$532&amp;'Gastos com Pessoal'!$I$512:$AJ$512,0),10,1)),0)
+_xlfn.IFNA(SUM((R$3&gt;='Gastos com Pessoal'!$E$513:$E$522)*(R$3&lt;='Gastos com Pessoal'!$F$513:$F$522)*(IF('Gastos com Pessoal'!$Y$513:$Y$522&lt;=R$3,1,0))*OFFSET('Gastos com Pessoal'!$H$512,1,MATCH(4&amp;$B53,'Gastos com Pessoal'!$I$532:$AJ$532&amp;'Gastos com Pessoal'!$I$512:$AJ$512,0),10,1)),0)
+_xlfn.IFNA(SUM((R$3&gt;='Gastos com Pessoal'!$E$513:$E$522)*(R$3&lt;='Gastos com Pessoal'!$F$513:$F$522)*(IF('Gastos com Pessoal'!$AE$513:$AE$522&lt;=R$3,1,0))*OFFSET('Gastos com Pessoal'!$H$512,1,MATCH(5&amp;$B53,'Gastos com Pessoal'!$I$532:$AJ$532&amp;'Gastos com Pessoal'!$I$512:$AJ$512,0),10,1)),0)</f>
        <v>736.93499999999972</v>
      </c>
      <c r="S53" s="32">
        <f t="array" aca="1" ref="S53" ca="1">_xlfn.IFNA(SUM((S$3&gt;='Gastos com Pessoal'!$E$7:$E$506)*(S$3&lt;='Gastos com Pessoal'!$F$7:$F$506)*OFFSET('Encargos e Benefícios'!$D$5,1,MATCH($B53,'Encargos e Benefícios'!$E$5:$AB$5,0),500,1)),0)
+_xlfn.IFNA(SUM((S$3&gt;='Gastos com Pessoal'!$E$513:$E$522)*(S$3&lt;='Gastos com Pessoal'!$F$513:$F$522)*OFFSET('Encargos e Benefícios'!$D$511,1,MATCH($B53,'Encargos e Benefícios'!$E$511:$AB$511,0),10,1)),0)
+_xlfn.IFNA(SUM((S$3&gt;='Gastos com Pessoal'!$E$7:$E$506)*(S$3&lt;='Gastos com Pessoal'!$F$7:$F$506)*(IF('Gastos com Pessoal'!$G$7:$G$506&lt;=S$3,1,0))*OFFSET('Gastos com Pessoal'!$H$6,1,MATCH(1&amp;$B53,'Gastos com Pessoal'!$I$532:$AJ$532&amp;'Gastos com Pessoal'!$I$6:$AJ$6,0),500,1)),0)
+_xlfn.IFNA(SUM((S$3&gt;='Gastos com Pessoal'!$E$7:$E$506)*(S$3&lt;='Gastos com Pessoal'!$F$7:$F$506)*(IF('Gastos com Pessoal'!$M$7:$M$506&lt;=S$3,1,0))*OFFSET('Gastos com Pessoal'!$H$6,1,MATCH(2&amp;$B53,'Gastos com Pessoal'!$I$532:$AJ$532&amp;'Gastos com Pessoal'!$I$6:$AJ$6,0),500,1)),0)
+_xlfn.IFNA(SUM((S$3&gt;='Gastos com Pessoal'!$E$7:$E$506)*(S$3&lt;='Gastos com Pessoal'!$F$7:$F$506)*(IF('Gastos com Pessoal'!$S$7:$S$506&lt;=S$3,1,0))*OFFSET('Gastos com Pessoal'!$H$6,1,MATCH(3&amp;$B53,'Gastos com Pessoal'!$I$532:$AJ$532&amp;'Gastos com Pessoal'!$I$6:$AJ$6,0),500,1)),0)
+_xlfn.IFNA(SUM((S$3&gt;='Gastos com Pessoal'!$E$7:$E$506)*(S$3&lt;='Gastos com Pessoal'!$F$7:$F$506)*(IF('Gastos com Pessoal'!$Y$7:$Y$506&lt;=S$3,1,0))*OFFSET('Gastos com Pessoal'!$H$6,1,MATCH(4&amp;$B53,'Gastos com Pessoal'!$I$532:$AJ$532&amp;'Gastos com Pessoal'!$I$6:$AJ$6,0),500,1)),0)
+_xlfn.IFNA(SUM((S$3&gt;='Gastos com Pessoal'!$E$7:$E$506)*(S$3&lt;='Gastos com Pessoal'!$F$7:$F$506)*(IF('Gastos com Pessoal'!$AE$7:$AE$506&lt;=S$3,1,0))*OFFSET('Gastos com Pessoal'!$H$6,1,MATCH(5&amp;$B53,'Gastos com Pessoal'!$I$532:$AJ$532&amp;'Gastos com Pessoal'!$I$6:$AJ$6,0),500,1)),0)
+_xlfn.IFNA(SUM((S$3&gt;='Gastos com Pessoal'!$E$513:$E$522)*(S$3&lt;='Gastos com Pessoal'!$F$513:$F$522)*(IF('Gastos com Pessoal'!$G$513:$G$522&lt;=S$3,1,0))*OFFSET('Gastos com Pessoal'!$H$512,1,MATCH(1&amp;$B53,'Gastos com Pessoal'!$I$532:$AJ$532&amp;'Gastos com Pessoal'!$I$512:$AJ$512,0),10,1)),0)
+_xlfn.IFNA(SUM((S$3&gt;='Gastos com Pessoal'!$E$513:$E$522)*(S$3&lt;='Gastos com Pessoal'!$F$513:$F$522)*(IF('Gastos com Pessoal'!$M$513:$M$522&lt;=S$3,1,0))*OFFSET('Gastos com Pessoal'!$H$512,1,MATCH(2&amp;$B53,'Gastos com Pessoal'!$I$532:$AJ$532&amp;'Gastos com Pessoal'!$I$512:$AJ$512,0),10,1)),0)
+_xlfn.IFNA(SUM((S$3&gt;='Gastos com Pessoal'!$E$513:$E$522)*(S$3&lt;='Gastos com Pessoal'!$F$513:$F$522)*(IF('Gastos com Pessoal'!$S$513:$S$522&lt;=S$3,1,0))*OFFSET('Gastos com Pessoal'!$H$512,1,MATCH(3&amp;$B53,'Gastos com Pessoal'!$I$532:$AJ$532&amp;'Gastos com Pessoal'!$I$512:$AJ$512,0),10,1)),0)
+_xlfn.IFNA(SUM((S$3&gt;='Gastos com Pessoal'!$E$513:$E$522)*(S$3&lt;='Gastos com Pessoal'!$F$513:$F$522)*(IF('Gastos com Pessoal'!$Y$513:$Y$522&lt;=S$3,1,0))*OFFSET('Gastos com Pessoal'!$H$512,1,MATCH(4&amp;$B53,'Gastos com Pessoal'!$I$532:$AJ$532&amp;'Gastos com Pessoal'!$I$512:$AJ$512,0),10,1)),0)
+_xlfn.IFNA(SUM((S$3&gt;='Gastos com Pessoal'!$E$513:$E$522)*(S$3&lt;='Gastos com Pessoal'!$F$513:$F$522)*(IF('Gastos com Pessoal'!$AE$513:$AE$522&lt;=S$3,1,0))*OFFSET('Gastos com Pessoal'!$H$512,1,MATCH(5&amp;$B53,'Gastos com Pessoal'!$I$532:$AJ$532&amp;'Gastos com Pessoal'!$I$512:$AJ$512,0),10,1)),0)</f>
        <v>736.93499999999972</v>
      </c>
      <c r="T53" s="32">
        <f t="array" aca="1" ref="T53" ca="1">_xlfn.IFNA(SUM((T$3&gt;='Gastos com Pessoal'!$E$7:$E$506)*(T$3&lt;='Gastos com Pessoal'!$F$7:$F$506)*OFFSET('Encargos e Benefícios'!$D$5,1,MATCH($B53,'Encargos e Benefícios'!$E$5:$AB$5,0),500,1)),0)
+_xlfn.IFNA(SUM((T$3&gt;='Gastos com Pessoal'!$E$513:$E$522)*(T$3&lt;='Gastos com Pessoal'!$F$513:$F$522)*OFFSET('Encargos e Benefícios'!$D$511,1,MATCH($B53,'Encargos e Benefícios'!$E$511:$AB$511,0),10,1)),0)
+_xlfn.IFNA(SUM((T$3&gt;='Gastos com Pessoal'!$E$7:$E$506)*(T$3&lt;='Gastos com Pessoal'!$F$7:$F$506)*(IF('Gastos com Pessoal'!$G$7:$G$506&lt;=T$3,1,0))*OFFSET('Gastos com Pessoal'!$H$6,1,MATCH(1&amp;$B53,'Gastos com Pessoal'!$I$532:$AJ$532&amp;'Gastos com Pessoal'!$I$6:$AJ$6,0),500,1)),0)
+_xlfn.IFNA(SUM((T$3&gt;='Gastos com Pessoal'!$E$7:$E$506)*(T$3&lt;='Gastos com Pessoal'!$F$7:$F$506)*(IF('Gastos com Pessoal'!$M$7:$M$506&lt;=T$3,1,0))*OFFSET('Gastos com Pessoal'!$H$6,1,MATCH(2&amp;$B53,'Gastos com Pessoal'!$I$532:$AJ$532&amp;'Gastos com Pessoal'!$I$6:$AJ$6,0),500,1)),0)
+_xlfn.IFNA(SUM((T$3&gt;='Gastos com Pessoal'!$E$7:$E$506)*(T$3&lt;='Gastos com Pessoal'!$F$7:$F$506)*(IF('Gastos com Pessoal'!$S$7:$S$506&lt;=T$3,1,0))*OFFSET('Gastos com Pessoal'!$H$6,1,MATCH(3&amp;$B53,'Gastos com Pessoal'!$I$532:$AJ$532&amp;'Gastos com Pessoal'!$I$6:$AJ$6,0),500,1)),0)
+_xlfn.IFNA(SUM((T$3&gt;='Gastos com Pessoal'!$E$7:$E$506)*(T$3&lt;='Gastos com Pessoal'!$F$7:$F$506)*(IF('Gastos com Pessoal'!$Y$7:$Y$506&lt;=T$3,1,0))*OFFSET('Gastos com Pessoal'!$H$6,1,MATCH(4&amp;$B53,'Gastos com Pessoal'!$I$532:$AJ$532&amp;'Gastos com Pessoal'!$I$6:$AJ$6,0),500,1)),0)
+_xlfn.IFNA(SUM((T$3&gt;='Gastos com Pessoal'!$E$7:$E$506)*(T$3&lt;='Gastos com Pessoal'!$F$7:$F$506)*(IF('Gastos com Pessoal'!$AE$7:$AE$506&lt;=T$3,1,0))*OFFSET('Gastos com Pessoal'!$H$6,1,MATCH(5&amp;$B53,'Gastos com Pessoal'!$I$532:$AJ$532&amp;'Gastos com Pessoal'!$I$6:$AJ$6,0),500,1)),0)
+_xlfn.IFNA(SUM((T$3&gt;='Gastos com Pessoal'!$E$513:$E$522)*(T$3&lt;='Gastos com Pessoal'!$F$513:$F$522)*(IF('Gastos com Pessoal'!$G$513:$G$522&lt;=T$3,1,0))*OFFSET('Gastos com Pessoal'!$H$512,1,MATCH(1&amp;$B53,'Gastos com Pessoal'!$I$532:$AJ$532&amp;'Gastos com Pessoal'!$I$512:$AJ$512,0),10,1)),0)
+_xlfn.IFNA(SUM((T$3&gt;='Gastos com Pessoal'!$E$513:$E$522)*(T$3&lt;='Gastos com Pessoal'!$F$513:$F$522)*(IF('Gastos com Pessoal'!$M$513:$M$522&lt;=T$3,1,0))*OFFSET('Gastos com Pessoal'!$H$512,1,MATCH(2&amp;$B53,'Gastos com Pessoal'!$I$532:$AJ$532&amp;'Gastos com Pessoal'!$I$512:$AJ$512,0),10,1)),0)
+_xlfn.IFNA(SUM((T$3&gt;='Gastos com Pessoal'!$E$513:$E$522)*(T$3&lt;='Gastos com Pessoal'!$F$513:$F$522)*(IF('Gastos com Pessoal'!$S$513:$S$522&lt;=T$3,1,0))*OFFSET('Gastos com Pessoal'!$H$512,1,MATCH(3&amp;$B53,'Gastos com Pessoal'!$I$532:$AJ$532&amp;'Gastos com Pessoal'!$I$512:$AJ$512,0),10,1)),0)
+_xlfn.IFNA(SUM((T$3&gt;='Gastos com Pessoal'!$E$513:$E$522)*(T$3&lt;='Gastos com Pessoal'!$F$513:$F$522)*(IF('Gastos com Pessoal'!$Y$513:$Y$522&lt;=T$3,1,0))*OFFSET('Gastos com Pessoal'!$H$512,1,MATCH(4&amp;$B53,'Gastos com Pessoal'!$I$532:$AJ$532&amp;'Gastos com Pessoal'!$I$512:$AJ$512,0),10,1)),0)
+_xlfn.IFNA(SUM((T$3&gt;='Gastos com Pessoal'!$E$513:$E$522)*(T$3&lt;='Gastos com Pessoal'!$F$513:$F$522)*(IF('Gastos com Pessoal'!$AE$513:$AE$522&lt;=T$3,1,0))*OFFSET('Gastos com Pessoal'!$H$512,1,MATCH(5&amp;$B53,'Gastos com Pessoal'!$I$532:$AJ$532&amp;'Gastos com Pessoal'!$I$512:$AJ$512,0),10,1)),0)</f>
        <v>736.93499999999972</v>
      </c>
      <c r="U53" s="32">
        <f t="array" aca="1" ref="U53" ca="1">_xlfn.IFNA(SUM((U$3&gt;='Gastos com Pessoal'!$E$7:$E$506)*(U$3&lt;='Gastos com Pessoal'!$F$7:$F$506)*OFFSET('Encargos e Benefícios'!$D$5,1,MATCH($B53,'Encargos e Benefícios'!$E$5:$AB$5,0),500,1)),0)
+_xlfn.IFNA(SUM((U$3&gt;='Gastos com Pessoal'!$E$513:$E$522)*(U$3&lt;='Gastos com Pessoal'!$F$513:$F$522)*OFFSET('Encargos e Benefícios'!$D$511,1,MATCH($B53,'Encargos e Benefícios'!$E$511:$AB$511,0),10,1)),0)
+_xlfn.IFNA(SUM((U$3&gt;='Gastos com Pessoal'!$E$7:$E$506)*(U$3&lt;='Gastos com Pessoal'!$F$7:$F$506)*(IF('Gastos com Pessoal'!$G$7:$G$506&lt;=U$3,1,0))*OFFSET('Gastos com Pessoal'!$H$6,1,MATCH(1&amp;$B53,'Gastos com Pessoal'!$I$532:$AJ$532&amp;'Gastos com Pessoal'!$I$6:$AJ$6,0),500,1)),0)
+_xlfn.IFNA(SUM((U$3&gt;='Gastos com Pessoal'!$E$7:$E$506)*(U$3&lt;='Gastos com Pessoal'!$F$7:$F$506)*(IF('Gastos com Pessoal'!$M$7:$M$506&lt;=U$3,1,0))*OFFSET('Gastos com Pessoal'!$H$6,1,MATCH(2&amp;$B53,'Gastos com Pessoal'!$I$532:$AJ$532&amp;'Gastos com Pessoal'!$I$6:$AJ$6,0),500,1)),0)
+_xlfn.IFNA(SUM((U$3&gt;='Gastos com Pessoal'!$E$7:$E$506)*(U$3&lt;='Gastos com Pessoal'!$F$7:$F$506)*(IF('Gastos com Pessoal'!$S$7:$S$506&lt;=U$3,1,0))*OFFSET('Gastos com Pessoal'!$H$6,1,MATCH(3&amp;$B53,'Gastos com Pessoal'!$I$532:$AJ$532&amp;'Gastos com Pessoal'!$I$6:$AJ$6,0),500,1)),0)
+_xlfn.IFNA(SUM((U$3&gt;='Gastos com Pessoal'!$E$7:$E$506)*(U$3&lt;='Gastos com Pessoal'!$F$7:$F$506)*(IF('Gastos com Pessoal'!$Y$7:$Y$506&lt;=U$3,1,0))*OFFSET('Gastos com Pessoal'!$H$6,1,MATCH(4&amp;$B53,'Gastos com Pessoal'!$I$532:$AJ$532&amp;'Gastos com Pessoal'!$I$6:$AJ$6,0),500,1)),0)
+_xlfn.IFNA(SUM((U$3&gt;='Gastos com Pessoal'!$E$7:$E$506)*(U$3&lt;='Gastos com Pessoal'!$F$7:$F$506)*(IF('Gastos com Pessoal'!$AE$7:$AE$506&lt;=U$3,1,0))*OFFSET('Gastos com Pessoal'!$H$6,1,MATCH(5&amp;$B53,'Gastos com Pessoal'!$I$532:$AJ$532&amp;'Gastos com Pessoal'!$I$6:$AJ$6,0),500,1)),0)
+_xlfn.IFNA(SUM((U$3&gt;='Gastos com Pessoal'!$E$513:$E$522)*(U$3&lt;='Gastos com Pessoal'!$F$513:$F$522)*(IF('Gastos com Pessoal'!$G$513:$G$522&lt;=U$3,1,0))*OFFSET('Gastos com Pessoal'!$H$512,1,MATCH(1&amp;$B53,'Gastos com Pessoal'!$I$532:$AJ$532&amp;'Gastos com Pessoal'!$I$512:$AJ$512,0),10,1)),0)
+_xlfn.IFNA(SUM((U$3&gt;='Gastos com Pessoal'!$E$513:$E$522)*(U$3&lt;='Gastos com Pessoal'!$F$513:$F$522)*(IF('Gastos com Pessoal'!$M$513:$M$522&lt;=U$3,1,0))*OFFSET('Gastos com Pessoal'!$H$512,1,MATCH(2&amp;$B53,'Gastos com Pessoal'!$I$532:$AJ$532&amp;'Gastos com Pessoal'!$I$512:$AJ$512,0),10,1)),0)
+_xlfn.IFNA(SUM((U$3&gt;='Gastos com Pessoal'!$E$513:$E$522)*(U$3&lt;='Gastos com Pessoal'!$F$513:$F$522)*(IF('Gastos com Pessoal'!$S$513:$S$522&lt;=U$3,1,0))*OFFSET('Gastos com Pessoal'!$H$512,1,MATCH(3&amp;$B53,'Gastos com Pessoal'!$I$532:$AJ$532&amp;'Gastos com Pessoal'!$I$512:$AJ$512,0),10,1)),0)
+_xlfn.IFNA(SUM((U$3&gt;='Gastos com Pessoal'!$E$513:$E$522)*(U$3&lt;='Gastos com Pessoal'!$F$513:$F$522)*(IF('Gastos com Pessoal'!$Y$513:$Y$522&lt;=U$3,1,0))*OFFSET('Gastos com Pessoal'!$H$512,1,MATCH(4&amp;$B53,'Gastos com Pessoal'!$I$532:$AJ$532&amp;'Gastos com Pessoal'!$I$512:$AJ$512,0),10,1)),0)
+_xlfn.IFNA(SUM((U$3&gt;='Gastos com Pessoal'!$E$513:$E$522)*(U$3&lt;='Gastos com Pessoal'!$F$513:$F$522)*(IF('Gastos com Pessoal'!$AE$513:$AE$522&lt;=U$3,1,0))*OFFSET('Gastos com Pessoal'!$H$512,1,MATCH(5&amp;$B53,'Gastos com Pessoal'!$I$532:$AJ$532&amp;'Gastos com Pessoal'!$I$512:$AJ$512,0),10,1)),0)</f>
        <v>736.93499999999972</v>
      </c>
      <c r="V53" s="32">
        <f t="array" aca="1" ref="V53" ca="1">_xlfn.IFNA(SUM((V$3&gt;='Gastos com Pessoal'!$E$7:$E$506)*(V$3&lt;='Gastos com Pessoal'!$F$7:$F$506)*OFFSET('Encargos e Benefícios'!$D$5,1,MATCH($B53,'Encargos e Benefícios'!$E$5:$AB$5,0),500,1)),0)
+_xlfn.IFNA(SUM((V$3&gt;='Gastos com Pessoal'!$E$513:$E$522)*(V$3&lt;='Gastos com Pessoal'!$F$513:$F$522)*OFFSET('Encargos e Benefícios'!$D$511,1,MATCH($B53,'Encargos e Benefícios'!$E$511:$AB$511,0),10,1)),0)
+_xlfn.IFNA(SUM((V$3&gt;='Gastos com Pessoal'!$E$7:$E$506)*(V$3&lt;='Gastos com Pessoal'!$F$7:$F$506)*(IF('Gastos com Pessoal'!$G$7:$G$506&lt;=V$3,1,0))*OFFSET('Gastos com Pessoal'!$H$6,1,MATCH(1&amp;$B53,'Gastos com Pessoal'!$I$532:$AJ$532&amp;'Gastos com Pessoal'!$I$6:$AJ$6,0),500,1)),0)
+_xlfn.IFNA(SUM((V$3&gt;='Gastos com Pessoal'!$E$7:$E$506)*(V$3&lt;='Gastos com Pessoal'!$F$7:$F$506)*(IF('Gastos com Pessoal'!$M$7:$M$506&lt;=V$3,1,0))*OFFSET('Gastos com Pessoal'!$H$6,1,MATCH(2&amp;$B53,'Gastos com Pessoal'!$I$532:$AJ$532&amp;'Gastos com Pessoal'!$I$6:$AJ$6,0),500,1)),0)
+_xlfn.IFNA(SUM((V$3&gt;='Gastos com Pessoal'!$E$7:$E$506)*(V$3&lt;='Gastos com Pessoal'!$F$7:$F$506)*(IF('Gastos com Pessoal'!$S$7:$S$506&lt;=V$3,1,0))*OFFSET('Gastos com Pessoal'!$H$6,1,MATCH(3&amp;$B53,'Gastos com Pessoal'!$I$532:$AJ$532&amp;'Gastos com Pessoal'!$I$6:$AJ$6,0),500,1)),0)
+_xlfn.IFNA(SUM((V$3&gt;='Gastos com Pessoal'!$E$7:$E$506)*(V$3&lt;='Gastos com Pessoal'!$F$7:$F$506)*(IF('Gastos com Pessoal'!$Y$7:$Y$506&lt;=V$3,1,0))*OFFSET('Gastos com Pessoal'!$H$6,1,MATCH(4&amp;$B53,'Gastos com Pessoal'!$I$532:$AJ$532&amp;'Gastos com Pessoal'!$I$6:$AJ$6,0),500,1)),0)
+_xlfn.IFNA(SUM((V$3&gt;='Gastos com Pessoal'!$E$7:$E$506)*(V$3&lt;='Gastos com Pessoal'!$F$7:$F$506)*(IF('Gastos com Pessoal'!$AE$7:$AE$506&lt;=V$3,1,0))*OFFSET('Gastos com Pessoal'!$H$6,1,MATCH(5&amp;$B53,'Gastos com Pessoal'!$I$532:$AJ$532&amp;'Gastos com Pessoal'!$I$6:$AJ$6,0),500,1)),0)
+_xlfn.IFNA(SUM((V$3&gt;='Gastos com Pessoal'!$E$513:$E$522)*(V$3&lt;='Gastos com Pessoal'!$F$513:$F$522)*(IF('Gastos com Pessoal'!$G$513:$G$522&lt;=V$3,1,0))*OFFSET('Gastos com Pessoal'!$H$512,1,MATCH(1&amp;$B53,'Gastos com Pessoal'!$I$532:$AJ$532&amp;'Gastos com Pessoal'!$I$512:$AJ$512,0),10,1)),0)
+_xlfn.IFNA(SUM((V$3&gt;='Gastos com Pessoal'!$E$513:$E$522)*(V$3&lt;='Gastos com Pessoal'!$F$513:$F$522)*(IF('Gastos com Pessoal'!$M$513:$M$522&lt;=V$3,1,0))*OFFSET('Gastos com Pessoal'!$H$512,1,MATCH(2&amp;$B53,'Gastos com Pessoal'!$I$532:$AJ$532&amp;'Gastos com Pessoal'!$I$512:$AJ$512,0),10,1)),0)
+_xlfn.IFNA(SUM((V$3&gt;='Gastos com Pessoal'!$E$513:$E$522)*(V$3&lt;='Gastos com Pessoal'!$F$513:$F$522)*(IF('Gastos com Pessoal'!$S$513:$S$522&lt;=V$3,1,0))*OFFSET('Gastos com Pessoal'!$H$512,1,MATCH(3&amp;$B53,'Gastos com Pessoal'!$I$532:$AJ$532&amp;'Gastos com Pessoal'!$I$512:$AJ$512,0),10,1)),0)
+_xlfn.IFNA(SUM((V$3&gt;='Gastos com Pessoal'!$E$513:$E$522)*(V$3&lt;='Gastos com Pessoal'!$F$513:$F$522)*(IF('Gastos com Pessoal'!$Y$513:$Y$522&lt;=V$3,1,0))*OFFSET('Gastos com Pessoal'!$H$512,1,MATCH(4&amp;$B53,'Gastos com Pessoal'!$I$532:$AJ$532&amp;'Gastos com Pessoal'!$I$512:$AJ$512,0),10,1)),0)
+_xlfn.IFNA(SUM((V$3&gt;='Gastos com Pessoal'!$E$513:$E$522)*(V$3&lt;='Gastos com Pessoal'!$F$513:$F$522)*(IF('Gastos com Pessoal'!$AE$513:$AE$522&lt;=V$3,1,0))*OFFSET('Gastos com Pessoal'!$H$512,1,MATCH(5&amp;$B53,'Gastos com Pessoal'!$I$532:$AJ$532&amp;'Gastos com Pessoal'!$I$512:$AJ$512,0),10,1)),0)</f>
        <v>736.93499999999972</v>
      </c>
      <c r="W53" s="32">
        <f t="array" aca="1" ref="W53" ca="1">_xlfn.IFNA(SUM((W$3&gt;='Gastos com Pessoal'!$E$7:$E$506)*(W$3&lt;='Gastos com Pessoal'!$F$7:$F$506)*OFFSET('Encargos e Benefícios'!$D$5,1,MATCH($B53,'Encargos e Benefícios'!$E$5:$AB$5,0),500,1)),0)
+_xlfn.IFNA(SUM((W$3&gt;='Gastos com Pessoal'!$E$513:$E$522)*(W$3&lt;='Gastos com Pessoal'!$F$513:$F$522)*OFFSET('Encargos e Benefícios'!$D$511,1,MATCH($B53,'Encargos e Benefícios'!$E$511:$AB$511,0),10,1)),0)
+_xlfn.IFNA(SUM((W$3&gt;='Gastos com Pessoal'!$E$7:$E$506)*(W$3&lt;='Gastos com Pessoal'!$F$7:$F$506)*(IF('Gastos com Pessoal'!$G$7:$G$506&lt;=W$3,1,0))*OFFSET('Gastos com Pessoal'!$H$6,1,MATCH(1&amp;$B53,'Gastos com Pessoal'!$I$532:$AJ$532&amp;'Gastos com Pessoal'!$I$6:$AJ$6,0),500,1)),0)
+_xlfn.IFNA(SUM((W$3&gt;='Gastos com Pessoal'!$E$7:$E$506)*(W$3&lt;='Gastos com Pessoal'!$F$7:$F$506)*(IF('Gastos com Pessoal'!$M$7:$M$506&lt;=W$3,1,0))*OFFSET('Gastos com Pessoal'!$H$6,1,MATCH(2&amp;$B53,'Gastos com Pessoal'!$I$532:$AJ$532&amp;'Gastos com Pessoal'!$I$6:$AJ$6,0),500,1)),0)
+_xlfn.IFNA(SUM((W$3&gt;='Gastos com Pessoal'!$E$7:$E$506)*(W$3&lt;='Gastos com Pessoal'!$F$7:$F$506)*(IF('Gastos com Pessoal'!$S$7:$S$506&lt;=W$3,1,0))*OFFSET('Gastos com Pessoal'!$H$6,1,MATCH(3&amp;$B53,'Gastos com Pessoal'!$I$532:$AJ$532&amp;'Gastos com Pessoal'!$I$6:$AJ$6,0),500,1)),0)
+_xlfn.IFNA(SUM((W$3&gt;='Gastos com Pessoal'!$E$7:$E$506)*(W$3&lt;='Gastos com Pessoal'!$F$7:$F$506)*(IF('Gastos com Pessoal'!$Y$7:$Y$506&lt;=W$3,1,0))*OFFSET('Gastos com Pessoal'!$H$6,1,MATCH(4&amp;$B53,'Gastos com Pessoal'!$I$532:$AJ$532&amp;'Gastos com Pessoal'!$I$6:$AJ$6,0),500,1)),0)
+_xlfn.IFNA(SUM((W$3&gt;='Gastos com Pessoal'!$E$7:$E$506)*(W$3&lt;='Gastos com Pessoal'!$F$7:$F$506)*(IF('Gastos com Pessoal'!$AE$7:$AE$506&lt;=W$3,1,0))*OFFSET('Gastos com Pessoal'!$H$6,1,MATCH(5&amp;$B53,'Gastos com Pessoal'!$I$532:$AJ$532&amp;'Gastos com Pessoal'!$I$6:$AJ$6,0),500,1)),0)
+_xlfn.IFNA(SUM((W$3&gt;='Gastos com Pessoal'!$E$513:$E$522)*(W$3&lt;='Gastos com Pessoal'!$F$513:$F$522)*(IF('Gastos com Pessoal'!$G$513:$G$522&lt;=W$3,1,0))*OFFSET('Gastos com Pessoal'!$H$512,1,MATCH(1&amp;$B53,'Gastos com Pessoal'!$I$532:$AJ$532&amp;'Gastos com Pessoal'!$I$512:$AJ$512,0),10,1)),0)
+_xlfn.IFNA(SUM((W$3&gt;='Gastos com Pessoal'!$E$513:$E$522)*(W$3&lt;='Gastos com Pessoal'!$F$513:$F$522)*(IF('Gastos com Pessoal'!$M$513:$M$522&lt;=W$3,1,0))*OFFSET('Gastos com Pessoal'!$H$512,1,MATCH(2&amp;$B53,'Gastos com Pessoal'!$I$532:$AJ$532&amp;'Gastos com Pessoal'!$I$512:$AJ$512,0),10,1)),0)
+_xlfn.IFNA(SUM((W$3&gt;='Gastos com Pessoal'!$E$513:$E$522)*(W$3&lt;='Gastos com Pessoal'!$F$513:$F$522)*(IF('Gastos com Pessoal'!$S$513:$S$522&lt;=W$3,1,0))*OFFSET('Gastos com Pessoal'!$H$512,1,MATCH(3&amp;$B53,'Gastos com Pessoal'!$I$532:$AJ$532&amp;'Gastos com Pessoal'!$I$512:$AJ$512,0),10,1)),0)
+_xlfn.IFNA(SUM((W$3&gt;='Gastos com Pessoal'!$E$513:$E$522)*(W$3&lt;='Gastos com Pessoal'!$F$513:$F$522)*(IF('Gastos com Pessoal'!$Y$513:$Y$522&lt;=W$3,1,0))*OFFSET('Gastos com Pessoal'!$H$512,1,MATCH(4&amp;$B53,'Gastos com Pessoal'!$I$532:$AJ$532&amp;'Gastos com Pessoal'!$I$512:$AJ$512,0),10,1)),0)
+_xlfn.IFNA(SUM((W$3&gt;='Gastos com Pessoal'!$E$513:$E$522)*(W$3&lt;='Gastos com Pessoal'!$F$513:$F$522)*(IF('Gastos com Pessoal'!$AE$513:$AE$522&lt;=W$3,1,0))*OFFSET('Gastos com Pessoal'!$H$512,1,MATCH(5&amp;$B53,'Gastos com Pessoal'!$I$532:$AJ$532&amp;'Gastos com Pessoal'!$I$512:$AJ$512,0),10,1)),0)</f>
        <v>736.93499999999972</v>
      </c>
      <c r="X53" s="32">
        <f t="array" aca="1" ref="X53" ca="1">_xlfn.IFNA(SUM((X$3&gt;='Gastos com Pessoal'!$E$7:$E$506)*(X$3&lt;='Gastos com Pessoal'!$F$7:$F$506)*OFFSET('Encargos e Benefícios'!$D$5,1,MATCH($B53,'Encargos e Benefícios'!$E$5:$AB$5,0),500,1)),0)
+_xlfn.IFNA(SUM((X$3&gt;='Gastos com Pessoal'!$E$513:$E$522)*(X$3&lt;='Gastos com Pessoal'!$F$513:$F$522)*OFFSET('Encargos e Benefícios'!$D$511,1,MATCH($B53,'Encargos e Benefícios'!$E$511:$AB$511,0),10,1)),0)
+_xlfn.IFNA(SUM((X$3&gt;='Gastos com Pessoal'!$E$7:$E$506)*(X$3&lt;='Gastos com Pessoal'!$F$7:$F$506)*(IF('Gastos com Pessoal'!$G$7:$G$506&lt;=X$3,1,0))*OFFSET('Gastos com Pessoal'!$H$6,1,MATCH(1&amp;$B53,'Gastos com Pessoal'!$I$532:$AJ$532&amp;'Gastos com Pessoal'!$I$6:$AJ$6,0),500,1)),0)
+_xlfn.IFNA(SUM((X$3&gt;='Gastos com Pessoal'!$E$7:$E$506)*(X$3&lt;='Gastos com Pessoal'!$F$7:$F$506)*(IF('Gastos com Pessoal'!$M$7:$M$506&lt;=X$3,1,0))*OFFSET('Gastos com Pessoal'!$H$6,1,MATCH(2&amp;$B53,'Gastos com Pessoal'!$I$532:$AJ$532&amp;'Gastos com Pessoal'!$I$6:$AJ$6,0),500,1)),0)
+_xlfn.IFNA(SUM((X$3&gt;='Gastos com Pessoal'!$E$7:$E$506)*(X$3&lt;='Gastos com Pessoal'!$F$7:$F$506)*(IF('Gastos com Pessoal'!$S$7:$S$506&lt;=X$3,1,0))*OFFSET('Gastos com Pessoal'!$H$6,1,MATCH(3&amp;$B53,'Gastos com Pessoal'!$I$532:$AJ$532&amp;'Gastos com Pessoal'!$I$6:$AJ$6,0),500,1)),0)
+_xlfn.IFNA(SUM((X$3&gt;='Gastos com Pessoal'!$E$7:$E$506)*(X$3&lt;='Gastos com Pessoal'!$F$7:$F$506)*(IF('Gastos com Pessoal'!$Y$7:$Y$506&lt;=X$3,1,0))*OFFSET('Gastos com Pessoal'!$H$6,1,MATCH(4&amp;$B53,'Gastos com Pessoal'!$I$532:$AJ$532&amp;'Gastos com Pessoal'!$I$6:$AJ$6,0),500,1)),0)
+_xlfn.IFNA(SUM((X$3&gt;='Gastos com Pessoal'!$E$7:$E$506)*(X$3&lt;='Gastos com Pessoal'!$F$7:$F$506)*(IF('Gastos com Pessoal'!$AE$7:$AE$506&lt;=X$3,1,0))*OFFSET('Gastos com Pessoal'!$H$6,1,MATCH(5&amp;$B53,'Gastos com Pessoal'!$I$532:$AJ$532&amp;'Gastos com Pessoal'!$I$6:$AJ$6,0),500,1)),0)
+_xlfn.IFNA(SUM((X$3&gt;='Gastos com Pessoal'!$E$513:$E$522)*(X$3&lt;='Gastos com Pessoal'!$F$513:$F$522)*(IF('Gastos com Pessoal'!$G$513:$G$522&lt;=X$3,1,0))*OFFSET('Gastos com Pessoal'!$H$512,1,MATCH(1&amp;$B53,'Gastos com Pessoal'!$I$532:$AJ$532&amp;'Gastos com Pessoal'!$I$512:$AJ$512,0),10,1)),0)
+_xlfn.IFNA(SUM((X$3&gt;='Gastos com Pessoal'!$E$513:$E$522)*(X$3&lt;='Gastos com Pessoal'!$F$513:$F$522)*(IF('Gastos com Pessoal'!$M$513:$M$522&lt;=X$3,1,0))*OFFSET('Gastos com Pessoal'!$H$512,1,MATCH(2&amp;$B53,'Gastos com Pessoal'!$I$532:$AJ$532&amp;'Gastos com Pessoal'!$I$512:$AJ$512,0),10,1)),0)
+_xlfn.IFNA(SUM((X$3&gt;='Gastos com Pessoal'!$E$513:$E$522)*(X$3&lt;='Gastos com Pessoal'!$F$513:$F$522)*(IF('Gastos com Pessoal'!$S$513:$S$522&lt;=X$3,1,0))*OFFSET('Gastos com Pessoal'!$H$512,1,MATCH(3&amp;$B53,'Gastos com Pessoal'!$I$532:$AJ$532&amp;'Gastos com Pessoal'!$I$512:$AJ$512,0),10,1)),0)
+_xlfn.IFNA(SUM((X$3&gt;='Gastos com Pessoal'!$E$513:$E$522)*(X$3&lt;='Gastos com Pessoal'!$F$513:$F$522)*(IF('Gastos com Pessoal'!$Y$513:$Y$522&lt;=X$3,1,0))*OFFSET('Gastos com Pessoal'!$H$512,1,MATCH(4&amp;$B53,'Gastos com Pessoal'!$I$532:$AJ$532&amp;'Gastos com Pessoal'!$I$512:$AJ$512,0),10,1)),0)
+_xlfn.IFNA(SUM((X$3&gt;='Gastos com Pessoal'!$E$513:$E$522)*(X$3&lt;='Gastos com Pessoal'!$F$513:$F$522)*(IF('Gastos com Pessoal'!$AE$513:$AE$522&lt;=X$3,1,0))*OFFSET('Gastos com Pessoal'!$H$512,1,MATCH(5&amp;$B53,'Gastos com Pessoal'!$I$532:$AJ$532&amp;'Gastos com Pessoal'!$I$512:$AJ$512,0),10,1)),0)</f>
        <v>736.93499999999972</v>
      </c>
      <c r="Y53" s="32">
        <f t="array" aca="1" ref="Y53" ca="1">_xlfn.IFNA(SUM((Y$3&gt;='Gastos com Pessoal'!$E$7:$E$506)*(Y$3&lt;='Gastos com Pessoal'!$F$7:$F$506)*OFFSET('Encargos e Benefícios'!$D$5,1,MATCH($B53,'Encargos e Benefícios'!$E$5:$AB$5,0),500,1)),0)
+_xlfn.IFNA(SUM((Y$3&gt;='Gastos com Pessoal'!$E$513:$E$522)*(Y$3&lt;='Gastos com Pessoal'!$F$513:$F$522)*OFFSET('Encargos e Benefícios'!$D$511,1,MATCH($B53,'Encargos e Benefícios'!$E$511:$AB$511,0),10,1)),0)
+_xlfn.IFNA(SUM((Y$3&gt;='Gastos com Pessoal'!$E$7:$E$506)*(Y$3&lt;='Gastos com Pessoal'!$F$7:$F$506)*(IF('Gastos com Pessoal'!$G$7:$G$506&lt;=Y$3,1,0))*OFFSET('Gastos com Pessoal'!$H$6,1,MATCH(1&amp;$B53,'Gastos com Pessoal'!$I$532:$AJ$532&amp;'Gastos com Pessoal'!$I$6:$AJ$6,0),500,1)),0)
+_xlfn.IFNA(SUM((Y$3&gt;='Gastos com Pessoal'!$E$7:$E$506)*(Y$3&lt;='Gastos com Pessoal'!$F$7:$F$506)*(IF('Gastos com Pessoal'!$M$7:$M$506&lt;=Y$3,1,0))*OFFSET('Gastos com Pessoal'!$H$6,1,MATCH(2&amp;$B53,'Gastos com Pessoal'!$I$532:$AJ$532&amp;'Gastos com Pessoal'!$I$6:$AJ$6,0),500,1)),0)
+_xlfn.IFNA(SUM((Y$3&gt;='Gastos com Pessoal'!$E$7:$E$506)*(Y$3&lt;='Gastos com Pessoal'!$F$7:$F$506)*(IF('Gastos com Pessoal'!$S$7:$S$506&lt;=Y$3,1,0))*OFFSET('Gastos com Pessoal'!$H$6,1,MATCH(3&amp;$B53,'Gastos com Pessoal'!$I$532:$AJ$532&amp;'Gastos com Pessoal'!$I$6:$AJ$6,0),500,1)),0)
+_xlfn.IFNA(SUM((Y$3&gt;='Gastos com Pessoal'!$E$7:$E$506)*(Y$3&lt;='Gastos com Pessoal'!$F$7:$F$506)*(IF('Gastos com Pessoal'!$Y$7:$Y$506&lt;=Y$3,1,0))*OFFSET('Gastos com Pessoal'!$H$6,1,MATCH(4&amp;$B53,'Gastos com Pessoal'!$I$532:$AJ$532&amp;'Gastos com Pessoal'!$I$6:$AJ$6,0),500,1)),0)
+_xlfn.IFNA(SUM((Y$3&gt;='Gastos com Pessoal'!$E$7:$E$506)*(Y$3&lt;='Gastos com Pessoal'!$F$7:$F$506)*(IF('Gastos com Pessoal'!$AE$7:$AE$506&lt;=Y$3,1,0))*OFFSET('Gastos com Pessoal'!$H$6,1,MATCH(5&amp;$B53,'Gastos com Pessoal'!$I$532:$AJ$532&amp;'Gastos com Pessoal'!$I$6:$AJ$6,0),500,1)),0)
+_xlfn.IFNA(SUM((Y$3&gt;='Gastos com Pessoal'!$E$513:$E$522)*(Y$3&lt;='Gastos com Pessoal'!$F$513:$F$522)*(IF('Gastos com Pessoal'!$G$513:$G$522&lt;=Y$3,1,0))*OFFSET('Gastos com Pessoal'!$H$512,1,MATCH(1&amp;$B53,'Gastos com Pessoal'!$I$532:$AJ$532&amp;'Gastos com Pessoal'!$I$512:$AJ$512,0),10,1)),0)
+_xlfn.IFNA(SUM((Y$3&gt;='Gastos com Pessoal'!$E$513:$E$522)*(Y$3&lt;='Gastos com Pessoal'!$F$513:$F$522)*(IF('Gastos com Pessoal'!$M$513:$M$522&lt;=Y$3,1,0))*OFFSET('Gastos com Pessoal'!$H$512,1,MATCH(2&amp;$B53,'Gastos com Pessoal'!$I$532:$AJ$532&amp;'Gastos com Pessoal'!$I$512:$AJ$512,0),10,1)),0)
+_xlfn.IFNA(SUM((Y$3&gt;='Gastos com Pessoal'!$E$513:$E$522)*(Y$3&lt;='Gastos com Pessoal'!$F$513:$F$522)*(IF('Gastos com Pessoal'!$S$513:$S$522&lt;=Y$3,1,0))*OFFSET('Gastos com Pessoal'!$H$512,1,MATCH(3&amp;$B53,'Gastos com Pessoal'!$I$532:$AJ$532&amp;'Gastos com Pessoal'!$I$512:$AJ$512,0),10,1)),0)
+_xlfn.IFNA(SUM((Y$3&gt;='Gastos com Pessoal'!$E$513:$E$522)*(Y$3&lt;='Gastos com Pessoal'!$F$513:$F$522)*(IF('Gastos com Pessoal'!$Y$513:$Y$522&lt;=Y$3,1,0))*OFFSET('Gastos com Pessoal'!$H$512,1,MATCH(4&amp;$B53,'Gastos com Pessoal'!$I$532:$AJ$532&amp;'Gastos com Pessoal'!$I$512:$AJ$512,0),10,1)),0)
+_xlfn.IFNA(SUM((Y$3&gt;='Gastos com Pessoal'!$E$513:$E$522)*(Y$3&lt;='Gastos com Pessoal'!$F$513:$F$522)*(IF('Gastos com Pessoal'!$AE$513:$AE$522&lt;=Y$3,1,0))*OFFSET('Gastos com Pessoal'!$H$512,1,MATCH(5&amp;$B53,'Gastos com Pessoal'!$I$532:$AJ$532&amp;'Gastos com Pessoal'!$I$512:$AJ$512,0),10,1)),0)</f>
        <v>736.93499999999972</v>
      </c>
      <c r="Z53" s="32">
        <f t="array" aca="1" ref="Z53" ca="1">_xlfn.IFNA(SUM((Z$3&gt;='Gastos com Pessoal'!$E$7:$E$506)*(Z$3&lt;='Gastos com Pessoal'!$F$7:$F$506)*OFFSET('Encargos e Benefícios'!$D$5,1,MATCH($B53,'Encargos e Benefícios'!$E$5:$AB$5,0),500,1)),0)
+_xlfn.IFNA(SUM((Z$3&gt;='Gastos com Pessoal'!$E$513:$E$522)*(Z$3&lt;='Gastos com Pessoal'!$F$513:$F$522)*OFFSET('Encargos e Benefícios'!$D$511,1,MATCH($B53,'Encargos e Benefícios'!$E$511:$AB$511,0),10,1)),0)
+_xlfn.IFNA(SUM((Z$3&gt;='Gastos com Pessoal'!$E$7:$E$506)*(Z$3&lt;='Gastos com Pessoal'!$F$7:$F$506)*(IF('Gastos com Pessoal'!$G$7:$G$506&lt;=Z$3,1,0))*OFFSET('Gastos com Pessoal'!$H$6,1,MATCH(1&amp;$B53,'Gastos com Pessoal'!$I$532:$AJ$532&amp;'Gastos com Pessoal'!$I$6:$AJ$6,0),500,1)),0)
+_xlfn.IFNA(SUM((Z$3&gt;='Gastos com Pessoal'!$E$7:$E$506)*(Z$3&lt;='Gastos com Pessoal'!$F$7:$F$506)*(IF('Gastos com Pessoal'!$M$7:$M$506&lt;=Z$3,1,0))*OFFSET('Gastos com Pessoal'!$H$6,1,MATCH(2&amp;$B53,'Gastos com Pessoal'!$I$532:$AJ$532&amp;'Gastos com Pessoal'!$I$6:$AJ$6,0),500,1)),0)
+_xlfn.IFNA(SUM((Z$3&gt;='Gastos com Pessoal'!$E$7:$E$506)*(Z$3&lt;='Gastos com Pessoal'!$F$7:$F$506)*(IF('Gastos com Pessoal'!$S$7:$S$506&lt;=Z$3,1,0))*OFFSET('Gastos com Pessoal'!$H$6,1,MATCH(3&amp;$B53,'Gastos com Pessoal'!$I$532:$AJ$532&amp;'Gastos com Pessoal'!$I$6:$AJ$6,0),500,1)),0)
+_xlfn.IFNA(SUM((Z$3&gt;='Gastos com Pessoal'!$E$7:$E$506)*(Z$3&lt;='Gastos com Pessoal'!$F$7:$F$506)*(IF('Gastos com Pessoal'!$Y$7:$Y$506&lt;=Z$3,1,0))*OFFSET('Gastos com Pessoal'!$H$6,1,MATCH(4&amp;$B53,'Gastos com Pessoal'!$I$532:$AJ$532&amp;'Gastos com Pessoal'!$I$6:$AJ$6,0),500,1)),0)
+_xlfn.IFNA(SUM((Z$3&gt;='Gastos com Pessoal'!$E$7:$E$506)*(Z$3&lt;='Gastos com Pessoal'!$F$7:$F$506)*(IF('Gastos com Pessoal'!$AE$7:$AE$506&lt;=Z$3,1,0))*OFFSET('Gastos com Pessoal'!$H$6,1,MATCH(5&amp;$B53,'Gastos com Pessoal'!$I$532:$AJ$532&amp;'Gastos com Pessoal'!$I$6:$AJ$6,0),500,1)),0)
+_xlfn.IFNA(SUM((Z$3&gt;='Gastos com Pessoal'!$E$513:$E$522)*(Z$3&lt;='Gastos com Pessoal'!$F$513:$F$522)*(IF('Gastos com Pessoal'!$G$513:$G$522&lt;=Z$3,1,0))*OFFSET('Gastos com Pessoal'!$H$512,1,MATCH(1&amp;$B53,'Gastos com Pessoal'!$I$532:$AJ$532&amp;'Gastos com Pessoal'!$I$512:$AJ$512,0),10,1)),0)
+_xlfn.IFNA(SUM((Z$3&gt;='Gastos com Pessoal'!$E$513:$E$522)*(Z$3&lt;='Gastos com Pessoal'!$F$513:$F$522)*(IF('Gastos com Pessoal'!$M$513:$M$522&lt;=Z$3,1,0))*OFFSET('Gastos com Pessoal'!$H$512,1,MATCH(2&amp;$B53,'Gastos com Pessoal'!$I$532:$AJ$532&amp;'Gastos com Pessoal'!$I$512:$AJ$512,0),10,1)),0)
+_xlfn.IFNA(SUM((Z$3&gt;='Gastos com Pessoal'!$E$513:$E$522)*(Z$3&lt;='Gastos com Pessoal'!$F$513:$F$522)*(IF('Gastos com Pessoal'!$S$513:$S$522&lt;=Z$3,1,0))*OFFSET('Gastos com Pessoal'!$H$512,1,MATCH(3&amp;$B53,'Gastos com Pessoal'!$I$532:$AJ$532&amp;'Gastos com Pessoal'!$I$512:$AJ$512,0),10,1)),0)
+_xlfn.IFNA(SUM((Z$3&gt;='Gastos com Pessoal'!$E$513:$E$522)*(Z$3&lt;='Gastos com Pessoal'!$F$513:$F$522)*(IF('Gastos com Pessoal'!$Y$513:$Y$522&lt;=Z$3,1,0))*OFFSET('Gastos com Pessoal'!$H$512,1,MATCH(4&amp;$B53,'Gastos com Pessoal'!$I$532:$AJ$532&amp;'Gastos com Pessoal'!$I$512:$AJ$512,0),10,1)),0)
+_xlfn.IFNA(SUM((Z$3&gt;='Gastos com Pessoal'!$E$513:$E$522)*(Z$3&lt;='Gastos com Pessoal'!$F$513:$F$522)*(IF('Gastos com Pessoal'!$AE$513:$AE$522&lt;=Z$3,1,0))*OFFSET('Gastos com Pessoal'!$H$512,1,MATCH(5&amp;$B53,'Gastos com Pessoal'!$I$532:$AJ$532&amp;'Gastos com Pessoal'!$I$512:$AJ$512,0),10,1)),0)</f>
        <v>809.2049999999997</v>
      </c>
      <c r="AA53" s="32">
        <f t="array" aca="1" ref="AA53" ca="1">_xlfn.IFNA(SUM((AA$3&gt;='Gastos com Pessoal'!$E$7:$E$506)*(AA$3&lt;='Gastos com Pessoal'!$F$7:$F$506)*OFFSET('Encargos e Benefícios'!$D$5,1,MATCH($B53,'Encargos e Benefícios'!$E$5:$AB$5,0),500,1)),0)
+_xlfn.IFNA(SUM((AA$3&gt;='Gastos com Pessoal'!$E$513:$E$522)*(AA$3&lt;='Gastos com Pessoal'!$F$513:$F$522)*OFFSET('Encargos e Benefícios'!$D$511,1,MATCH($B53,'Encargos e Benefícios'!$E$511:$AB$511,0),10,1)),0)
+_xlfn.IFNA(SUM((AA$3&gt;='Gastos com Pessoal'!$E$7:$E$506)*(AA$3&lt;='Gastos com Pessoal'!$F$7:$F$506)*(IF('Gastos com Pessoal'!$G$7:$G$506&lt;=AA$3,1,0))*OFFSET('Gastos com Pessoal'!$H$6,1,MATCH(1&amp;$B53,'Gastos com Pessoal'!$I$532:$AJ$532&amp;'Gastos com Pessoal'!$I$6:$AJ$6,0),500,1)),0)
+_xlfn.IFNA(SUM((AA$3&gt;='Gastos com Pessoal'!$E$7:$E$506)*(AA$3&lt;='Gastos com Pessoal'!$F$7:$F$506)*(IF('Gastos com Pessoal'!$M$7:$M$506&lt;=AA$3,1,0))*OFFSET('Gastos com Pessoal'!$H$6,1,MATCH(2&amp;$B53,'Gastos com Pessoal'!$I$532:$AJ$532&amp;'Gastos com Pessoal'!$I$6:$AJ$6,0),500,1)),0)
+_xlfn.IFNA(SUM((AA$3&gt;='Gastos com Pessoal'!$E$7:$E$506)*(AA$3&lt;='Gastos com Pessoal'!$F$7:$F$506)*(IF('Gastos com Pessoal'!$S$7:$S$506&lt;=AA$3,1,0))*OFFSET('Gastos com Pessoal'!$H$6,1,MATCH(3&amp;$B53,'Gastos com Pessoal'!$I$532:$AJ$532&amp;'Gastos com Pessoal'!$I$6:$AJ$6,0),500,1)),0)
+_xlfn.IFNA(SUM((AA$3&gt;='Gastos com Pessoal'!$E$7:$E$506)*(AA$3&lt;='Gastos com Pessoal'!$F$7:$F$506)*(IF('Gastos com Pessoal'!$Y$7:$Y$506&lt;=AA$3,1,0))*OFFSET('Gastos com Pessoal'!$H$6,1,MATCH(4&amp;$B53,'Gastos com Pessoal'!$I$532:$AJ$532&amp;'Gastos com Pessoal'!$I$6:$AJ$6,0),500,1)),0)
+_xlfn.IFNA(SUM((AA$3&gt;='Gastos com Pessoal'!$E$7:$E$506)*(AA$3&lt;='Gastos com Pessoal'!$F$7:$F$506)*(IF('Gastos com Pessoal'!$AE$7:$AE$506&lt;=AA$3,1,0))*OFFSET('Gastos com Pessoal'!$H$6,1,MATCH(5&amp;$B53,'Gastos com Pessoal'!$I$532:$AJ$532&amp;'Gastos com Pessoal'!$I$6:$AJ$6,0),500,1)),0)
+_xlfn.IFNA(SUM((AA$3&gt;='Gastos com Pessoal'!$E$513:$E$522)*(AA$3&lt;='Gastos com Pessoal'!$F$513:$F$522)*(IF('Gastos com Pessoal'!$G$513:$G$522&lt;=AA$3,1,0))*OFFSET('Gastos com Pessoal'!$H$512,1,MATCH(1&amp;$B53,'Gastos com Pessoal'!$I$532:$AJ$532&amp;'Gastos com Pessoal'!$I$512:$AJ$512,0),10,1)),0)
+_xlfn.IFNA(SUM((AA$3&gt;='Gastos com Pessoal'!$E$513:$E$522)*(AA$3&lt;='Gastos com Pessoal'!$F$513:$F$522)*(IF('Gastos com Pessoal'!$M$513:$M$522&lt;=AA$3,1,0))*OFFSET('Gastos com Pessoal'!$H$512,1,MATCH(2&amp;$B53,'Gastos com Pessoal'!$I$532:$AJ$532&amp;'Gastos com Pessoal'!$I$512:$AJ$512,0),10,1)),0)
+_xlfn.IFNA(SUM((AA$3&gt;='Gastos com Pessoal'!$E$513:$E$522)*(AA$3&lt;='Gastos com Pessoal'!$F$513:$F$522)*(IF('Gastos com Pessoal'!$S$513:$S$522&lt;=AA$3,1,0))*OFFSET('Gastos com Pessoal'!$H$512,1,MATCH(3&amp;$B53,'Gastos com Pessoal'!$I$532:$AJ$532&amp;'Gastos com Pessoal'!$I$512:$AJ$512,0),10,1)),0)
+_xlfn.IFNA(SUM((AA$3&gt;='Gastos com Pessoal'!$E$513:$E$522)*(AA$3&lt;='Gastos com Pessoal'!$F$513:$F$522)*(IF('Gastos com Pessoal'!$Y$513:$Y$522&lt;=AA$3,1,0))*OFFSET('Gastos com Pessoal'!$H$512,1,MATCH(4&amp;$B53,'Gastos com Pessoal'!$I$532:$AJ$532&amp;'Gastos com Pessoal'!$I$512:$AJ$512,0),10,1)),0)
+_xlfn.IFNA(SUM((AA$3&gt;='Gastos com Pessoal'!$E$513:$E$522)*(AA$3&lt;='Gastos com Pessoal'!$F$513:$F$522)*(IF('Gastos com Pessoal'!$AE$513:$AE$522&lt;=AA$3,1,0))*OFFSET('Gastos com Pessoal'!$H$512,1,MATCH(5&amp;$B53,'Gastos com Pessoal'!$I$532:$AJ$532&amp;'Gastos com Pessoal'!$I$512:$AJ$512,0),10,1)),0)</f>
        <v>809.2049999999997</v>
      </c>
      <c r="AB53" s="32">
        <f t="array" aca="1" ref="AB53" ca="1">_xlfn.IFNA(SUM((AB$3&gt;='Gastos com Pessoal'!$E$7:$E$506)*(AB$3&lt;='Gastos com Pessoal'!$F$7:$F$506)*OFFSET('Encargos e Benefícios'!$D$5,1,MATCH($B53,'Encargos e Benefícios'!$E$5:$AB$5,0),500,1)),0)
+_xlfn.IFNA(SUM((AB$3&gt;='Gastos com Pessoal'!$E$513:$E$522)*(AB$3&lt;='Gastos com Pessoal'!$F$513:$F$522)*OFFSET('Encargos e Benefícios'!$D$511,1,MATCH($B53,'Encargos e Benefícios'!$E$511:$AB$511,0),10,1)),0)
+_xlfn.IFNA(SUM((AB$3&gt;='Gastos com Pessoal'!$E$7:$E$506)*(AB$3&lt;='Gastos com Pessoal'!$F$7:$F$506)*(IF('Gastos com Pessoal'!$G$7:$G$506&lt;=AB$3,1,0))*OFFSET('Gastos com Pessoal'!$H$6,1,MATCH(1&amp;$B53,'Gastos com Pessoal'!$I$532:$AJ$532&amp;'Gastos com Pessoal'!$I$6:$AJ$6,0),500,1)),0)
+_xlfn.IFNA(SUM((AB$3&gt;='Gastos com Pessoal'!$E$7:$E$506)*(AB$3&lt;='Gastos com Pessoal'!$F$7:$F$506)*(IF('Gastos com Pessoal'!$M$7:$M$506&lt;=AB$3,1,0))*OFFSET('Gastos com Pessoal'!$H$6,1,MATCH(2&amp;$B53,'Gastos com Pessoal'!$I$532:$AJ$532&amp;'Gastos com Pessoal'!$I$6:$AJ$6,0),500,1)),0)
+_xlfn.IFNA(SUM((AB$3&gt;='Gastos com Pessoal'!$E$7:$E$506)*(AB$3&lt;='Gastos com Pessoal'!$F$7:$F$506)*(IF('Gastos com Pessoal'!$S$7:$S$506&lt;=AB$3,1,0))*OFFSET('Gastos com Pessoal'!$H$6,1,MATCH(3&amp;$B53,'Gastos com Pessoal'!$I$532:$AJ$532&amp;'Gastos com Pessoal'!$I$6:$AJ$6,0),500,1)),0)
+_xlfn.IFNA(SUM((AB$3&gt;='Gastos com Pessoal'!$E$7:$E$506)*(AB$3&lt;='Gastos com Pessoal'!$F$7:$F$506)*(IF('Gastos com Pessoal'!$Y$7:$Y$506&lt;=AB$3,1,0))*OFFSET('Gastos com Pessoal'!$H$6,1,MATCH(4&amp;$B53,'Gastos com Pessoal'!$I$532:$AJ$532&amp;'Gastos com Pessoal'!$I$6:$AJ$6,0),500,1)),0)
+_xlfn.IFNA(SUM((AB$3&gt;='Gastos com Pessoal'!$E$7:$E$506)*(AB$3&lt;='Gastos com Pessoal'!$F$7:$F$506)*(IF('Gastos com Pessoal'!$AE$7:$AE$506&lt;=AB$3,1,0))*OFFSET('Gastos com Pessoal'!$H$6,1,MATCH(5&amp;$B53,'Gastos com Pessoal'!$I$532:$AJ$532&amp;'Gastos com Pessoal'!$I$6:$AJ$6,0),500,1)),0)
+_xlfn.IFNA(SUM((AB$3&gt;='Gastos com Pessoal'!$E$513:$E$522)*(AB$3&lt;='Gastos com Pessoal'!$F$513:$F$522)*(IF('Gastos com Pessoal'!$G$513:$G$522&lt;=AB$3,1,0))*OFFSET('Gastos com Pessoal'!$H$512,1,MATCH(1&amp;$B53,'Gastos com Pessoal'!$I$532:$AJ$532&amp;'Gastos com Pessoal'!$I$512:$AJ$512,0),10,1)),0)
+_xlfn.IFNA(SUM((AB$3&gt;='Gastos com Pessoal'!$E$513:$E$522)*(AB$3&lt;='Gastos com Pessoal'!$F$513:$F$522)*(IF('Gastos com Pessoal'!$M$513:$M$522&lt;=AB$3,1,0))*OFFSET('Gastos com Pessoal'!$H$512,1,MATCH(2&amp;$B53,'Gastos com Pessoal'!$I$532:$AJ$532&amp;'Gastos com Pessoal'!$I$512:$AJ$512,0),10,1)),0)
+_xlfn.IFNA(SUM((AB$3&gt;='Gastos com Pessoal'!$E$513:$E$522)*(AB$3&lt;='Gastos com Pessoal'!$F$513:$F$522)*(IF('Gastos com Pessoal'!$S$513:$S$522&lt;=AB$3,1,0))*OFFSET('Gastos com Pessoal'!$H$512,1,MATCH(3&amp;$B53,'Gastos com Pessoal'!$I$532:$AJ$532&amp;'Gastos com Pessoal'!$I$512:$AJ$512,0),10,1)),0)
+_xlfn.IFNA(SUM((AB$3&gt;='Gastos com Pessoal'!$E$513:$E$522)*(AB$3&lt;='Gastos com Pessoal'!$F$513:$F$522)*(IF('Gastos com Pessoal'!$Y$513:$Y$522&lt;=AB$3,1,0))*OFFSET('Gastos com Pessoal'!$H$512,1,MATCH(4&amp;$B53,'Gastos com Pessoal'!$I$532:$AJ$532&amp;'Gastos com Pessoal'!$I$512:$AJ$512,0),10,1)),0)
+_xlfn.IFNA(SUM((AB$3&gt;='Gastos com Pessoal'!$E$513:$E$522)*(AB$3&lt;='Gastos com Pessoal'!$F$513:$F$522)*(IF('Gastos com Pessoal'!$AE$513:$AE$522&lt;=AB$3,1,0))*OFFSET('Gastos com Pessoal'!$H$512,1,MATCH(5&amp;$B53,'Gastos com Pessoal'!$I$532:$AJ$532&amp;'Gastos com Pessoal'!$I$512:$AJ$512,0),10,1)),0)</f>
        <v>809.2049999999997</v>
      </c>
      <c r="AC53" s="32">
        <f t="array" aca="1" ref="AC53" ca="1">_xlfn.IFNA(SUM((AC$3&gt;='Gastos com Pessoal'!$E$7:$E$506)*(AC$3&lt;='Gastos com Pessoal'!$F$7:$F$506)*OFFSET('Encargos e Benefícios'!$D$5,1,MATCH($B53,'Encargos e Benefícios'!$E$5:$AB$5,0),500,1)),0)
+_xlfn.IFNA(SUM((AC$3&gt;='Gastos com Pessoal'!$E$513:$E$522)*(AC$3&lt;='Gastos com Pessoal'!$F$513:$F$522)*OFFSET('Encargos e Benefícios'!$D$511,1,MATCH($B53,'Encargos e Benefícios'!$E$511:$AB$511,0),10,1)),0)
+_xlfn.IFNA(SUM((AC$3&gt;='Gastos com Pessoal'!$E$7:$E$506)*(AC$3&lt;='Gastos com Pessoal'!$F$7:$F$506)*(IF('Gastos com Pessoal'!$G$7:$G$506&lt;=AC$3,1,0))*OFFSET('Gastos com Pessoal'!$H$6,1,MATCH(1&amp;$B53,'Gastos com Pessoal'!$I$532:$AJ$532&amp;'Gastos com Pessoal'!$I$6:$AJ$6,0),500,1)),0)
+_xlfn.IFNA(SUM((AC$3&gt;='Gastos com Pessoal'!$E$7:$E$506)*(AC$3&lt;='Gastos com Pessoal'!$F$7:$F$506)*(IF('Gastos com Pessoal'!$M$7:$M$506&lt;=AC$3,1,0))*OFFSET('Gastos com Pessoal'!$H$6,1,MATCH(2&amp;$B53,'Gastos com Pessoal'!$I$532:$AJ$532&amp;'Gastos com Pessoal'!$I$6:$AJ$6,0),500,1)),0)
+_xlfn.IFNA(SUM((AC$3&gt;='Gastos com Pessoal'!$E$7:$E$506)*(AC$3&lt;='Gastos com Pessoal'!$F$7:$F$506)*(IF('Gastos com Pessoal'!$S$7:$S$506&lt;=AC$3,1,0))*OFFSET('Gastos com Pessoal'!$H$6,1,MATCH(3&amp;$B53,'Gastos com Pessoal'!$I$532:$AJ$532&amp;'Gastos com Pessoal'!$I$6:$AJ$6,0),500,1)),0)
+_xlfn.IFNA(SUM((AC$3&gt;='Gastos com Pessoal'!$E$7:$E$506)*(AC$3&lt;='Gastos com Pessoal'!$F$7:$F$506)*(IF('Gastos com Pessoal'!$Y$7:$Y$506&lt;=AC$3,1,0))*OFFSET('Gastos com Pessoal'!$H$6,1,MATCH(4&amp;$B53,'Gastos com Pessoal'!$I$532:$AJ$532&amp;'Gastos com Pessoal'!$I$6:$AJ$6,0),500,1)),0)
+_xlfn.IFNA(SUM((AC$3&gt;='Gastos com Pessoal'!$E$7:$E$506)*(AC$3&lt;='Gastos com Pessoal'!$F$7:$F$506)*(IF('Gastos com Pessoal'!$AE$7:$AE$506&lt;=AC$3,1,0))*OFFSET('Gastos com Pessoal'!$H$6,1,MATCH(5&amp;$B53,'Gastos com Pessoal'!$I$532:$AJ$532&amp;'Gastos com Pessoal'!$I$6:$AJ$6,0),500,1)),0)
+_xlfn.IFNA(SUM((AC$3&gt;='Gastos com Pessoal'!$E$513:$E$522)*(AC$3&lt;='Gastos com Pessoal'!$F$513:$F$522)*(IF('Gastos com Pessoal'!$G$513:$G$522&lt;=AC$3,1,0))*OFFSET('Gastos com Pessoal'!$H$512,1,MATCH(1&amp;$B53,'Gastos com Pessoal'!$I$532:$AJ$532&amp;'Gastos com Pessoal'!$I$512:$AJ$512,0),10,1)),0)
+_xlfn.IFNA(SUM((AC$3&gt;='Gastos com Pessoal'!$E$513:$E$522)*(AC$3&lt;='Gastos com Pessoal'!$F$513:$F$522)*(IF('Gastos com Pessoal'!$M$513:$M$522&lt;=AC$3,1,0))*OFFSET('Gastos com Pessoal'!$H$512,1,MATCH(2&amp;$B53,'Gastos com Pessoal'!$I$532:$AJ$532&amp;'Gastos com Pessoal'!$I$512:$AJ$512,0),10,1)),0)
+_xlfn.IFNA(SUM((AC$3&gt;='Gastos com Pessoal'!$E$513:$E$522)*(AC$3&lt;='Gastos com Pessoal'!$F$513:$F$522)*(IF('Gastos com Pessoal'!$S$513:$S$522&lt;=AC$3,1,0))*OFFSET('Gastos com Pessoal'!$H$512,1,MATCH(3&amp;$B53,'Gastos com Pessoal'!$I$532:$AJ$532&amp;'Gastos com Pessoal'!$I$512:$AJ$512,0),10,1)),0)
+_xlfn.IFNA(SUM((AC$3&gt;='Gastos com Pessoal'!$E$513:$E$522)*(AC$3&lt;='Gastos com Pessoal'!$F$513:$F$522)*(IF('Gastos com Pessoal'!$Y$513:$Y$522&lt;=AC$3,1,0))*OFFSET('Gastos com Pessoal'!$H$512,1,MATCH(4&amp;$B53,'Gastos com Pessoal'!$I$532:$AJ$532&amp;'Gastos com Pessoal'!$I$512:$AJ$512,0),10,1)),0)
+_xlfn.IFNA(SUM((AC$3&gt;='Gastos com Pessoal'!$E$513:$E$522)*(AC$3&lt;='Gastos com Pessoal'!$F$513:$F$522)*(IF('Gastos com Pessoal'!$AE$513:$AE$522&lt;=AC$3,1,0))*OFFSET('Gastos com Pessoal'!$H$512,1,MATCH(5&amp;$B53,'Gastos com Pessoal'!$I$532:$AJ$532&amp;'Gastos com Pessoal'!$I$512:$AJ$512,0),10,1)),0)</f>
        <v>809.2049999999997</v>
      </c>
      <c r="AD53" s="32">
        <f t="array" aca="1" ref="AD53" ca="1">_xlfn.IFNA(SUM((AD$3&gt;='Gastos com Pessoal'!$E$7:$E$506)*(AD$3&lt;='Gastos com Pessoal'!$F$7:$F$506)*OFFSET('Encargos e Benefícios'!$D$5,1,MATCH($B53,'Encargos e Benefícios'!$E$5:$AB$5,0),500,1)),0)
+_xlfn.IFNA(SUM((AD$3&gt;='Gastos com Pessoal'!$E$513:$E$522)*(AD$3&lt;='Gastos com Pessoal'!$F$513:$F$522)*OFFSET('Encargos e Benefícios'!$D$511,1,MATCH($B53,'Encargos e Benefícios'!$E$511:$AB$511,0),10,1)),0)
+_xlfn.IFNA(SUM((AD$3&gt;='Gastos com Pessoal'!$E$7:$E$506)*(AD$3&lt;='Gastos com Pessoal'!$F$7:$F$506)*(IF('Gastos com Pessoal'!$G$7:$G$506&lt;=AD$3,1,0))*OFFSET('Gastos com Pessoal'!$H$6,1,MATCH(1&amp;$B53,'Gastos com Pessoal'!$I$532:$AJ$532&amp;'Gastos com Pessoal'!$I$6:$AJ$6,0),500,1)),0)
+_xlfn.IFNA(SUM((AD$3&gt;='Gastos com Pessoal'!$E$7:$E$506)*(AD$3&lt;='Gastos com Pessoal'!$F$7:$F$506)*(IF('Gastos com Pessoal'!$M$7:$M$506&lt;=AD$3,1,0))*OFFSET('Gastos com Pessoal'!$H$6,1,MATCH(2&amp;$B53,'Gastos com Pessoal'!$I$532:$AJ$532&amp;'Gastos com Pessoal'!$I$6:$AJ$6,0),500,1)),0)
+_xlfn.IFNA(SUM((AD$3&gt;='Gastos com Pessoal'!$E$7:$E$506)*(AD$3&lt;='Gastos com Pessoal'!$F$7:$F$506)*(IF('Gastos com Pessoal'!$S$7:$S$506&lt;=AD$3,1,0))*OFFSET('Gastos com Pessoal'!$H$6,1,MATCH(3&amp;$B53,'Gastos com Pessoal'!$I$532:$AJ$532&amp;'Gastos com Pessoal'!$I$6:$AJ$6,0),500,1)),0)
+_xlfn.IFNA(SUM((AD$3&gt;='Gastos com Pessoal'!$E$7:$E$506)*(AD$3&lt;='Gastos com Pessoal'!$F$7:$F$506)*(IF('Gastos com Pessoal'!$Y$7:$Y$506&lt;=AD$3,1,0))*OFFSET('Gastos com Pessoal'!$H$6,1,MATCH(4&amp;$B53,'Gastos com Pessoal'!$I$532:$AJ$532&amp;'Gastos com Pessoal'!$I$6:$AJ$6,0),500,1)),0)
+_xlfn.IFNA(SUM((AD$3&gt;='Gastos com Pessoal'!$E$7:$E$506)*(AD$3&lt;='Gastos com Pessoal'!$F$7:$F$506)*(IF('Gastos com Pessoal'!$AE$7:$AE$506&lt;=AD$3,1,0))*OFFSET('Gastos com Pessoal'!$H$6,1,MATCH(5&amp;$B53,'Gastos com Pessoal'!$I$532:$AJ$532&amp;'Gastos com Pessoal'!$I$6:$AJ$6,0),500,1)),0)
+_xlfn.IFNA(SUM((AD$3&gt;='Gastos com Pessoal'!$E$513:$E$522)*(AD$3&lt;='Gastos com Pessoal'!$F$513:$F$522)*(IF('Gastos com Pessoal'!$G$513:$G$522&lt;=AD$3,1,0))*OFFSET('Gastos com Pessoal'!$H$512,1,MATCH(1&amp;$B53,'Gastos com Pessoal'!$I$532:$AJ$532&amp;'Gastos com Pessoal'!$I$512:$AJ$512,0),10,1)),0)
+_xlfn.IFNA(SUM((AD$3&gt;='Gastos com Pessoal'!$E$513:$E$522)*(AD$3&lt;='Gastos com Pessoal'!$F$513:$F$522)*(IF('Gastos com Pessoal'!$M$513:$M$522&lt;=AD$3,1,0))*OFFSET('Gastos com Pessoal'!$H$512,1,MATCH(2&amp;$B53,'Gastos com Pessoal'!$I$532:$AJ$532&amp;'Gastos com Pessoal'!$I$512:$AJ$512,0),10,1)),0)
+_xlfn.IFNA(SUM((AD$3&gt;='Gastos com Pessoal'!$E$513:$E$522)*(AD$3&lt;='Gastos com Pessoal'!$F$513:$F$522)*(IF('Gastos com Pessoal'!$S$513:$S$522&lt;=AD$3,1,0))*OFFSET('Gastos com Pessoal'!$H$512,1,MATCH(3&amp;$B53,'Gastos com Pessoal'!$I$532:$AJ$532&amp;'Gastos com Pessoal'!$I$512:$AJ$512,0),10,1)),0)
+_xlfn.IFNA(SUM((AD$3&gt;='Gastos com Pessoal'!$E$513:$E$522)*(AD$3&lt;='Gastos com Pessoal'!$F$513:$F$522)*(IF('Gastos com Pessoal'!$Y$513:$Y$522&lt;=AD$3,1,0))*OFFSET('Gastos com Pessoal'!$H$512,1,MATCH(4&amp;$B53,'Gastos com Pessoal'!$I$532:$AJ$532&amp;'Gastos com Pessoal'!$I$512:$AJ$512,0),10,1)),0)
+_xlfn.IFNA(SUM((AD$3&gt;='Gastos com Pessoal'!$E$513:$E$522)*(AD$3&lt;='Gastos com Pessoal'!$F$513:$F$522)*(IF('Gastos com Pessoal'!$AE$513:$AE$522&lt;=AD$3,1,0))*OFFSET('Gastos com Pessoal'!$H$512,1,MATCH(5&amp;$B53,'Gastos com Pessoal'!$I$532:$AJ$532&amp;'Gastos com Pessoal'!$I$512:$AJ$512,0),10,1)),0)</f>
        <v>809.2049999999997</v>
      </c>
      <c r="AE53" s="32">
        <f t="array" aca="1" ref="AE53" ca="1">_xlfn.IFNA(SUM((AE$3&gt;='Gastos com Pessoal'!$E$7:$E$506)*(AE$3&lt;='Gastos com Pessoal'!$F$7:$F$506)*OFFSET('Encargos e Benefícios'!$D$5,1,MATCH($B53,'Encargos e Benefícios'!$E$5:$AB$5,0),500,1)),0)
+_xlfn.IFNA(SUM((AE$3&gt;='Gastos com Pessoal'!$E$513:$E$522)*(AE$3&lt;='Gastos com Pessoal'!$F$513:$F$522)*OFFSET('Encargos e Benefícios'!$D$511,1,MATCH($B53,'Encargos e Benefícios'!$E$511:$AB$511,0),10,1)),0)
+_xlfn.IFNA(SUM((AE$3&gt;='Gastos com Pessoal'!$E$7:$E$506)*(AE$3&lt;='Gastos com Pessoal'!$F$7:$F$506)*(IF('Gastos com Pessoal'!$G$7:$G$506&lt;=AE$3,1,0))*OFFSET('Gastos com Pessoal'!$H$6,1,MATCH(1&amp;$B53,'Gastos com Pessoal'!$I$532:$AJ$532&amp;'Gastos com Pessoal'!$I$6:$AJ$6,0),500,1)),0)
+_xlfn.IFNA(SUM((AE$3&gt;='Gastos com Pessoal'!$E$7:$E$506)*(AE$3&lt;='Gastos com Pessoal'!$F$7:$F$506)*(IF('Gastos com Pessoal'!$M$7:$M$506&lt;=AE$3,1,0))*OFFSET('Gastos com Pessoal'!$H$6,1,MATCH(2&amp;$B53,'Gastos com Pessoal'!$I$532:$AJ$532&amp;'Gastos com Pessoal'!$I$6:$AJ$6,0),500,1)),0)
+_xlfn.IFNA(SUM((AE$3&gt;='Gastos com Pessoal'!$E$7:$E$506)*(AE$3&lt;='Gastos com Pessoal'!$F$7:$F$506)*(IF('Gastos com Pessoal'!$S$7:$S$506&lt;=AE$3,1,0))*OFFSET('Gastos com Pessoal'!$H$6,1,MATCH(3&amp;$B53,'Gastos com Pessoal'!$I$532:$AJ$532&amp;'Gastos com Pessoal'!$I$6:$AJ$6,0),500,1)),0)
+_xlfn.IFNA(SUM((AE$3&gt;='Gastos com Pessoal'!$E$7:$E$506)*(AE$3&lt;='Gastos com Pessoal'!$F$7:$F$506)*(IF('Gastos com Pessoal'!$Y$7:$Y$506&lt;=AE$3,1,0))*OFFSET('Gastos com Pessoal'!$H$6,1,MATCH(4&amp;$B53,'Gastos com Pessoal'!$I$532:$AJ$532&amp;'Gastos com Pessoal'!$I$6:$AJ$6,0),500,1)),0)
+_xlfn.IFNA(SUM((AE$3&gt;='Gastos com Pessoal'!$E$7:$E$506)*(AE$3&lt;='Gastos com Pessoal'!$F$7:$F$506)*(IF('Gastos com Pessoal'!$AE$7:$AE$506&lt;=AE$3,1,0))*OFFSET('Gastos com Pessoal'!$H$6,1,MATCH(5&amp;$B53,'Gastos com Pessoal'!$I$532:$AJ$532&amp;'Gastos com Pessoal'!$I$6:$AJ$6,0),500,1)),0)
+_xlfn.IFNA(SUM((AE$3&gt;='Gastos com Pessoal'!$E$513:$E$522)*(AE$3&lt;='Gastos com Pessoal'!$F$513:$F$522)*(IF('Gastos com Pessoal'!$G$513:$G$522&lt;=AE$3,1,0))*OFFSET('Gastos com Pessoal'!$H$512,1,MATCH(1&amp;$B53,'Gastos com Pessoal'!$I$532:$AJ$532&amp;'Gastos com Pessoal'!$I$512:$AJ$512,0),10,1)),0)
+_xlfn.IFNA(SUM((AE$3&gt;='Gastos com Pessoal'!$E$513:$E$522)*(AE$3&lt;='Gastos com Pessoal'!$F$513:$F$522)*(IF('Gastos com Pessoal'!$M$513:$M$522&lt;=AE$3,1,0))*OFFSET('Gastos com Pessoal'!$H$512,1,MATCH(2&amp;$B53,'Gastos com Pessoal'!$I$532:$AJ$532&amp;'Gastos com Pessoal'!$I$512:$AJ$512,0),10,1)),0)
+_xlfn.IFNA(SUM((AE$3&gt;='Gastos com Pessoal'!$E$513:$E$522)*(AE$3&lt;='Gastos com Pessoal'!$F$513:$F$522)*(IF('Gastos com Pessoal'!$S$513:$S$522&lt;=AE$3,1,0))*OFFSET('Gastos com Pessoal'!$H$512,1,MATCH(3&amp;$B53,'Gastos com Pessoal'!$I$532:$AJ$532&amp;'Gastos com Pessoal'!$I$512:$AJ$512,0),10,1)),0)
+_xlfn.IFNA(SUM((AE$3&gt;='Gastos com Pessoal'!$E$513:$E$522)*(AE$3&lt;='Gastos com Pessoal'!$F$513:$F$522)*(IF('Gastos com Pessoal'!$Y$513:$Y$522&lt;=AE$3,1,0))*OFFSET('Gastos com Pessoal'!$H$512,1,MATCH(4&amp;$B53,'Gastos com Pessoal'!$I$532:$AJ$532&amp;'Gastos com Pessoal'!$I$512:$AJ$512,0),10,1)),0)
+_xlfn.IFNA(SUM((AE$3&gt;='Gastos com Pessoal'!$E$513:$E$522)*(AE$3&lt;='Gastos com Pessoal'!$F$513:$F$522)*(IF('Gastos com Pessoal'!$AE$513:$AE$522&lt;=AE$3,1,0))*OFFSET('Gastos com Pessoal'!$H$512,1,MATCH(5&amp;$B53,'Gastos com Pessoal'!$I$532:$AJ$532&amp;'Gastos com Pessoal'!$I$512:$AJ$512,0),10,1)),0)</f>
        <v>809.2049999999997</v>
      </c>
      <c r="AF53" s="32">
        <f t="array" aca="1" ref="AF53" ca="1">_xlfn.IFNA(SUM((AF$3&gt;='Gastos com Pessoal'!$E$7:$E$506)*(AF$3&lt;='Gastos com Pessoal'!$F$7:$F$506)*OFFSET('Encargos e Benefícios'!$D$5,1,MATCH($B53,'Encargos e Benefícios'!$E$5:$AB$5,0),500,1)),0)
+_xlfn.IFNA(SUM((AF$3&gt;='Gastos com Pessoal'!$E$513:$E$522)*(AF$3&lt;='Gastos com Pessoal'!$F$513:$F$522)*OFFSET('Encargos e Benefícios'!$D$511,1,MATCH($B53,'Encargos e Benefícios'!$E$511:$AB$511,0),10,1)),0)
+_xlfn.IFNA(SUM((AF$3&gt;='Gastos com Pessoal'!$E$7:$E$506)*(AF$3&lt;='Gastos com Pessoal'!$F$7:$F$506)*(IF('Gastos com Pessoal'!$G$7:$G$506&lt;=AF$3,1,0))*OFFSET('Gastos com Pessoal'!$H$6,1,MATCH(1&amp;$B53,'Gastos com Pessoal'!$I$532:$AJ$532&amp;'Gastos com Pessoal'!$I$6:$AJ$6,0),500,1)),0)
+_xlfn.IFNA(SUM((AF$3&gt;='Gastos com Pessoal'!$E$7:$E$506)*(AF$3&lt;='Gastos com Pessoal'!$F$7:$F$506)*(IF('Gastos com Pessoal'!$M$7:$M$506&lt;=AF$3,1,0))*OFFSET('Gastos com Pessoal'!$H$6,1,MATCH(2&amp;$B53,'Gastos com Pessoal'!$I$532:$AJ$532&amp;'Gastos com Pessoal'!$I$6:$AJ$6,0),500,1)),0)
+_xlfn.IFNA(SUM((AF$3&gt;='Gastos com Pessoal'!$E$7:$E$506)*(AF$3&lt;='Gastos com Pessoal'!$F$7:$F$506)*(IF('Gastos com Pessoal'!$S$7:$S$506&lt;=AF$3,1,0))*OFFSET('Gastos com Pessoal'!$H$6,1,MATCH(3&amp;$B53,'Gastos com Pessoal'!$I$532:$AJ$532&amp;'Gastos com Pessoal'!$I$6:$AJ$6,0),500,1)),0)
+_xlfn.IFNA(SUM((AF$3&gt;='Gastos com Pessoal'!$E$7:$E$506)*(AF$3&lt;='Gastos com Pessoal'!$F$7:$F$506)*(IF('Gastos com Pessoal'!$Y$7:$Y$506&lt;=AF$3,1,0))*OFFSET('Gastos com Pessoal'!$H$6,1,MATCH(4&amp;$B53,'Gastos com Pessoal'!$I$532:$AJ$532&amp;'Gastos com Pessoal'!$I$6:$AJ$6,0),500,1)),0)
+_xlfn.IFNA(SUM((AF$3&gt;='Gastos com Pessoal'!$E$7:$E$506)*(AF$3&lt;='Gastos com Pessoal'!$F$7:$F$506)*(IF('Gastos com Pessoal'!$AE$7:$AE$506&lt;=AF$3,1,0))*OFFSET('Gastos com Pessoal'!$H$6,1,MATCH(5&amp;$B53,'Gastos com Pessoal'!$I$532:$AJ$532&amp;'Gastos com Pessoal'!$I$6:$AJ$6,0),500,1)),0)
+_xlfn.IFNA(SUM((AF$3&gt;='Gastos com Pessoal'!$E$513:$E$522)*(AF$3&lt;='Gastos com Pessoal'!$F$513:$F$522)*(IF('Gastos com Pessoal'!$G$513:$G$522&lt;=AF$3,1,0))*OFFSET('Gastos com Pessoal'!$H$512,1,MATCH(1&amp;$B53,'Gastos com Pessoal'!$I$532:$AJ$532&amp;'Gastos com Pessoal'!$I$512:$AJ$512,0),10,1)),0)
+_xlfn.IFNA(SUM((AF$3&gt;='Gastos com Pessoal'!$E$513:$E$522)*(AF$3&lt;='Gastos com Pessoal'!$F$513:$F$522)*(IF('Gastos com Pessoal'!$M$513:$M$522&lt;=AF$3,1,0))*OFFSET('Gastos com Pessoal'!$H$512,1,MATCH(2&amp;$B53,'Gastos com Pessoal'!$I$532:$AJ$532&amp;'Gastos com Pessoal'!$I$512:$AJ$512,0),10,1)),0)
+_xlfn.IFNA(SUM((AF$3&gt;='Gastos com Pessoal'!$E$513:$E$522)*(AF$3&lt;='Gastos com Pessoal'!$F$513:$F$522)*(IF('Gastos com Pessoal'!$S$513:$S$522&lt;=AF$3,1,0))*OFFSET('Gastos com Pessoal'!$H$512,1,MATCH(3&amp;$B53,'Gastos com Pessoal'!$I$532:$AJ$532&amp;'Gastos com Pessoal'!$I$512:$AJ$512,0),10,1)),0)
+_xlfn.IFNA(SUM((AF$3&gt;='Gastos com Pessoal'!$E$513:$E$522)*(AF$3&lt;='Gastos com Pessoal'!$F$513:$F$522)*(IF('Gastos com Pessoal'!$Y$513:$Y$522&lt;=AF$3,1,0))*OFFSET('Gastos com Pessoal'!$H$512,1,MATCH(4&amp;$B53,'Gastos com Pessoal'!$I$532:$AJ$532&amp;'Gastos com Pessoal'!$I$512:$AJ$512,0),10,1)),0)
+_xlfn.IFNA(SUM((AF$3&gt;='Gastos com Pessoal'!$E$513:$E$522)*(AF$3&lt;='Gastos com Pessoal'!$F$513:$F$522)*(IF('Gastos com Pessoal'!$AE$513:$AE$522&lt;=AF$3,1,0))*OFFSET('Gastos com Pessoal'!$H$512,1,MATCH(5&amp;$B53,'Gastos com Pessoal'!$I$532:$AJ$532&amp;'Gastos com Pessoal'!$I$512:$AJ$512,0),10,1)),0)</f>
        <v>809.2049999999997</v>
      </c>
      <c r="AG53" s="32">
        <f t="array" aca="1" ref="AG53" ca="1">_xlfn.IFNA(SUM((AG$3&gt;='Gastos com Pessoal'!$E$7:$E$506)*(AG$3&lt;='Gastos com Pessoal'!$F$7:$F$506)*OFFSET('Encargos e Benefícios'!$D$5,1,MATCH($B53,'Encargos e Benefícios'!$E$5:$AB$5,0),500,1)),0)
+_xlfn.IFNA(SUM((AG$3&gt;='Gastos com Pessoal'!$E$513:$E$522)*(AG$3&lt;='Gastos com Pessoal'!$F$513:$F$522)*OFFSET('Encargos e Benefícios'!$D$511,1,MATCH($B53,'Encargos e Benefícios'!$E$511:$AB$511,0),10,1)),0)
+_xlfn.IFNA(SUM((AG$3&gt;='Gastos com Pessoal'!$E$7:$E$506)*(AG$3&lt;='Gastos com Pessoal'!$F$7:$F$506)*(IF('Gastos com Pessoal'!$G$7:$G$506&lt;=AG$3,1,0))*OFFSET('Gastos com Pessoal'!$H$6,1,MATCH(1&amp;$B53,'Gastos com Pessoal'!$I$532:$AJ$532&amp;'Gastos com Pessoal'!$I$6:$AJ$6,0),500,1)),0)
+_xlfn.IFNA(SUM((AG$3&gt;='Gastos com Pessoal'!$E$7:$E$506)*(AG$3&lt;='Gastos com Pessoal'!$F$7:$F$506)*(IF('Gastos com Pessoal'!$M$7:$M$506&lt;=AG$3,1,0))*OFFSET('Gastos com Pessoal'!$H$6,1,MATCH(2&amp;$B53,'Gastos com Pessoal'!$I$532:$AJ$532&amp;'Gastos com Pessoal'!$I$6:$AJ$6,0),500,1)),0)
+_xlfn.IFNA(SUM((AG$3&gt;='Gastos com Pessoal'!$E$7:$E$506)*(AG$3&lt;='Gastos com Pessoal'!$F$7:$F$506)*(IF('Gastos com Pessoal'!$S$7:$S$506&lt;=AG$3,1,0))*OFFSET('Gastos com Pessoal'!$H$6,1,MATCH(3&amp;$B53,'Gastos com Pessoal'!$I$532:$AJ$532&amp;'Gastos com Pessoal'!$I$6:$AJ$6,0),500,1)),0)
+_xlfn.IFNA(SUM((AG$3&gt;='Gastos com Pessoal'!$E$7:$E$506)*(AG$3&lt;='Gastos com Pessoal'!$F$7:$F$506)*(IF('Gastos com Pessoal'!$Y$7:$Y$506&lt;=AG$3,1,0))*OFFSET('Gastos com Pessoal'!$H$6,1,MATCH(4&amp;$B53,'Gastos com Pessoal'!$I$532:$AJ$532&amp;'Gastos com Pessoal'!$I$6:$AJ$6,0),500,1)),0)
+_xlfn.IFNA(SUM((AG$3&gt;='Gastos com Pessoal'!$E$7:$E$506)*(AG$3&lt;='Gastos com Pessoal'!$F$7:$F$506)*(IF('Gastos com Pessoal'!$AE$7:$AE$506&lt;=AG$3,1,0))*OFFSET('Gastos com Pessoal'!$H$6,1,MATCH(5&amp;$B53,'Gastos com Pessoal'!$I$532:$AJ$532&amp;'Gastos com Pessoal'!$I$6:$AJ$6,0),500,1)),0)
+_xlfn.IFNA(SUM((AG$3&gt;='Gastos com Pessoal'!$E$513:$E$522)*(AG$3&lt;='Gastos com Pessoal'!$F$513:$F$522)*(IF('Gastos com Pessoal'!$G$513:$G$522&lt;=AG$3,1,0))*OFFSET('Gastos com Pessoal'!$H$512,1,MATCH(1&amp;$B53,'Gastos com Pessoal'!$I$532:$AJ$532&amp;'Gastos com Pessoal'!$I$512:$AJ$512,0),10,1)),0)
+_xlfn.IFNA(SUM((AG$3&gt;='Gastos com Pessoal'!$E$513:$E$522)*(AG$3&lt;='Gastos com Pessoal'!$F$513:$F$522)*(IF('Gastos com Pessoal'!$M$513:$M$522&lt;=AG$3,1,0))*OFFSET('Gastos com Pessoal'!$H$512,1,MATCH(2&amp;$B53,'Gastos com Pessoal'!$I$532:$AJ$532&amp;'Gastos com Pessoal'!$I$512:$AJ$512,0),10,1)),0)
+_xlfn.IFNA(SUM((AG$3&gt;='Gastos com Pessoal'!$E$513:$E$522)*(AG$3&lt;='Gastos com Pessoal'!$F$513:$F$522)*(IF('Gastos com Pessoal'!$S$513:$S$522&lt;=AG$3,1,0))*OFFSET('Gastos com Pessoal'!$H$512,1,MATCH(3&amp;$B53,'Gastos com Pessoal'!$I$532:$AJ$532&amp;'Gastos com Pessoal'!$I$512:$AJ$512,0),10,1)),0)
+_xlfn.IFNA(SUM((AG$3&gt;='Gastos com Pessoal'!$E$513:$E$522)*(AG$3&lt;='Gastos com Pessoal'!$F$513:$F$522)*(IF('Gastos com Pessoal'!$Y$513:$Y$522&lt;=AG$3,1,0))*OFFSET('Gastos com Pessoal'!$H$512,1,MATCH(4&amp;$B53,'Gastos com Pessoal'!$I$532:$AJ$532&amp;'Gastos com Pessoal'!$I$512:$AJ$512,0),10,1)),0)
+_xlfn.IFNA(SUM((AG$3&gt;='Gastos com Pessoal'!$E$513:$E$522)*(AG$3&lt;='Gastos com Pessoal'!$F$513:$F$522)*(IF('Gastos com Pessoal'!$AE$513:$AE$522&lt;=AG$3,1,0))*OFFSET('Gastos com Pessoal'!$H$512,1,MATCH(5&amp;$B53,'Gastos com Pessoal'!$I$532:$AJ$532&amp;'Gastos com Pessoal'!$I$512:$AJ$512,0),10,1)),0)</f>
        <v>809.2049999999997</v>
      </c>
      <c r="AH53" s="32">
        <f t="array" aca="1" ref="AH53" ca="1">_xlfn.IFNA(SUM((AH$3&gt;='Gastos com Pessoal'!$E$7:$E$506)*(AH$3&lt;='Gastos com Pessoal'!$F$7:$F$506)*OFFSET('Encargos e Benefícios'!$D$5,1,MATCH($B53,'Encargos e Benefícios'!$E$5:$AB$5,0),500,1)),0)
+_xlfn.IFNA(SUM((AH$3&gt;='Gastos com Pessoal'!$E$513:$E$522)*(AH$3&lt;='Gastos com Pessoal'!$F$513:$F$522)*OFFSET('Encargos e Benefícios'!$D$511,1,MATCH($B53,'Encargos e Benefícios'!$E$511:$AB$511,0),10,1)),0)
+_xlfn.IFNA(SUM((AH$3&gt;='Gastos com Pessoal'!$E$7:$E$506)*(AH$3&lt;='Gastos com Pessoal'!$F$7:$F$506)*(IF('Gastos com Pessoal'!$G$7:$G$506&lt;=AH$3,1,0))*OFFSET('Gastos com Pessoal'!$H$6,1,MATCH(1&amp;$B53,'Gastos com Pessoal'!$I$532:$AJ$532&amp;'Gastos com Pessoal'!$I$6:$AJ$6,0),500,1)),0)
+_xlfn.IFNA(SUM((AH$3&gt;='Gastos com Pessoal'!$E$7:$E$506)*(AH$3&lt;='Gastos com Pessoal'!$F$7:$F$506)*(IF('Gastos com Pessoal'!$M$7:$M$506&lt;=AH$3,1,0))*OFFSET('Gastos com Pessoal'!$H$6,1,MATCH(2&amp;$B53,'Gastos com Pessoal'!$I$532:$AJ$532&amp;'Gastos com Pessoal'!$I$6:$AJ$6,0),500,1)),0)
+_xlfn.IFNA(SUM((AH$3&gt;='Gastos com Pessoal'!$E$7:$E$506)*(AH$3&lt;='Gastos com Pessoal'!$F$7:$F$506)*(IF('Gastos com Pessoal'!$S$7:$S$506&lt;=AH$3,1,0))*OFFSET('Gastos com Pessoal'!$H$6,1,MATCH(3&amp;$B53,'Gastos com Pessoal'!$I$532:$AJ$532&amp;'Gastos com Pessoal'!$I$6:$AJ$6,0),500,1)),0)
+_xlfn.IFNA(SUM((AH$3&gt;='Gastos com Pessoal'!$E$7:$E$506)*(AH$3&lt;='Gastos com Pessoal'!$F$7:$F$506)*(IF('Gastos com Pessoal'!$Y$7:$Y$506&lt;=AH$3,1,0))*OFFSET('Gastos com Pessoal'!$H$6,1,MATCH(4&amp;$B53,'Gastos com Pessoal'!$I$532:$AJ$532&amp;'Gastos com Pessoal'!$I$6:$AJ$6,0),500,1)),0)
+_xlfn.IFNA(SUM((AH$3&gt;='Gastos com Pessoal'!$E$7:$E$506)*(AH$3&lt;='Gastos com Pessoal'!$F$7:$F$506)*(IF('Gastos com Pessoal'!$AE$7:$AE$506&lt;=AH$3,1,0))*OFFSET('Gastos com Pessoal'!$H$6,1,MATCH(5&amp;$B53,'Gastos com Pessoal'!$I$532:$AJ$532&amp;'Gastos com Pessoal'!$I$6:$AJ$6,0),500,1)),0)
+_xlfn.IFNA(SUM((AH$3&gt;='Gastos com Pessoal'!$E$513:$E$522)*(AH$3&lt;='Gastos com Pessoal'!$F$513:$F$522)*(IF('Gastos com Pessoal'!$G$513:$G$522&lt;=AH$3,1,0))*OFFSET('Gastos com Pessoal'!$H$512,1,MATCH(1&amp;$B53,'Gastos com Pessoal'!$I$532:$AJ$532&amp;'Gastos com Pessoal'!$I$512:$AJ$512,0),10,1)),0)
+_xlfn.IFNA(SUM((AH$3&gt;='Gastos com Pessoal'!$E$513:$E$522)*(AH$3&lt;='Gastos com Pessoal'!$F$513:$F$522)*(IF('Gastos com Pessoal'!$M$513:$M$522&lt;=AH$3,1,0))*OFFSET('Gastos com Pessoal'!$H$512,1,MATCH(2&amp;$B53,'Gastos com Pessoal'!$I$532:$AJ$532&amp;'Gastos com Pessoal'!$I$512:$AJ$512,0),10,1)),0)
+_xlfn.IFNA(SUM((AH$3&gt;='Gastos com Pessoal'!$E$513:$E$522)*(AH$3&lt;='Gastos com Pessoal'!$F$513:$F$522)*(IF('Gastos com Pessoal'!$S$513:$S$522&lt;=AH$3,1,0))*OFFSET('Gastos com Pessoal'!$H$512,1,MATCH(3&amp;$B53,'Gastos com Pessoal'!$I$532:$AJ$532&amp;'Gastos com Pessoal'!$I$512:$AJ$512,0),10,1)),0)
+_xlfn.IFNA(SUM((AH$3&gt;='Gastos com Pessoal'!$E$513:$E$522)*(AH$3&lt;='Gastos com Pessoal'!$F$513:$F$522)*(IF('Gastos com Pessoal'!$Y$513:$Y$522&lt;=AH$3,1,0))*OFFSET('Gastos com Pessoal'!$H$512,1,MATCH(4&amp;$B53,'Gastos com Pessoal'!$I$532:$AJ$532&amp;'Gastos com Pessoal'!$I$512:$AJ$512,0),10,1)),0)
+_xlfn.IFNA(SUM((AH$3&gt;='Gastos com Pessoal'!$E$513:$E$522)*(AH$3&lt;='Gastos com Pessoal'!$F$513:$F$522)*(IF('Gastos com Pessoal'!$AE$513:$AE$522&lt;=AH$3,1,0))*OFFSET('Gastos com Pessoal'!$H$512,1,MATCH(5&amp;$B53,'Gastos com Pessoal'!$I$532:$AJ$532&amp;'Gastos com Pessoal'!$I$512:$AJ$512,0),10,1)),0)</f>
        <v>809.2049999999997</v>
      </c>
      <c r="AI53" s="32">
        <f t="array" aca="1" ref="AI53" ca="1">_xlfn.IFNA(SUM((AI$3&gt;='Gastos com Pessoal'!$E$7:$E$506)*(AI$3&lt;='Gastos com Pessoal'!$F$7:$F$506)*OFFSET('Encargos e Benefícios'!$D$5,1,MATCH($B53,'Encargos e Benefícios'!$E$5:$AB$5,0),500,1)),0)
+_xlfn.IFNA(SUM((AI$3&gt;='Gastos com Pessoal'!$E$513:$E$522)*(AI$3&lt;='Gastos com Pessoal'!$F$513:$F$522)*OFFSET('Encargos e Benefícios'!$D$511,1,MATCH($B53,'Encargos e Benefícios'!$E$511:$AB$511,0),10,1)),0)
+_xlfn.IFNA(SUM((AI$3&gt;='Gastos com Pessoal'!$E$7:$E$506)*(AI$3&lt;='Gastos com Pessoal'!$F$7:$F$506)*(IF('Gastos com Pessoal'!$G$7:$G$506&lt;=AI$3,1,0))*OFFSET('Gastos com Pessoal'!$H$6,1,MATCH(1&amp;$B53,'Gastos com Pessoal'!$I$532:$AJ$532&amp;'Gastos com Pessoal'!$I$6:$AJ$6,0),500,1)),0)
+_xlfn.IFNA(SUM((AI$3&gt;='Gastos com Pessoal'!$E$7:$E$506)*(AI$3&lt;='Gastos com Pessoal'!$F$7:$F$506)*(IF('Gastos com Pessoal'!$M$7:$M$506&lt;=AI$3,1,0))*OFFSET('Gastos com Pessoal'!$H$6,1,MATCH(2&amp;$B53,'Gastos com Pessoal'!$I$532:$AJ$532&amp;'Gastos com Pessoal'!$I$6:$AJ$6,0),500,1)),0)
+_xlfn.IFNA(SUM((AI$3&gt;='Gastos com Pessoal'!$E$7:$E$506)*(AI$3&lt;='Gastos com Pessoal'!$F$7:$F$506)*(IF('Gastos com Pessoal'!$S$7:$S$506&lt;=AI$3,1,0))*OFFSET('Gastos com Pessoal'!$H$6,1,MATCH(3&amp;$B53,'Gastos com Pessoal'!$I$532:$AJ$532&amp;'Gastos com Pessoal'!$I$6:$AJ$6,0),500,1)),0)
+_xlfn.IFNA(SUM((AI$3&gt;='Gastos com Pessoal'!$E$7:$E$506)*(AI$3&lt;='Gastos com Pessoal'!$F$7:$F$506)*(IF('Gastos com Pessoal'!$Y$7:$Y$506&lt;=AI$3,1,0))*OFFSET('Gastos com Pessoal'!$H$6,1,MATCH(4&amp;$B53,'Gastos com Pessoal'!$I$532:$AJ$532&amp;'Gastos com Pessoal'!$I$6:$AJ$6,0),500,1)),0)
+_xlfn.IFNA(SUM((AI$3&gt;='Gastos com Pessoal'!$E$7:$E$506)*(AI$3&lt;='Gastos com Pessoal'!$F$7:$F$506)*(IF('Gastos com Pessoal'!$AE$7:$AE$506&lt;=AI$3,1,0))*OFFSET('Gastos com Pessoal'!$H$6,1,MATCH(5&amp;$B53,'Gastos com Pessoal'!$I$532:$AJ$532&amp;'Gastos com Pessoal'!$I$6:$AJ$6,0),500,1)),0)
+_xlfn.IFNA(SUM((AI$3&gt;='Gastos com Pessoal'!$E$513:$E$522)*(AI$3&lt;='Gastos com Pessoal'!$F$513:$F$522)*(IF('Gastos com Pessoal'!$G$513:$G$522&lt;=AI$3,1,0))*OFFSET('Gastos com Pessoal'!$H$512,1,MATCH(1&amp;$B53,'Gastos com Pessoal'!$I$532:$AJ$532&amp;'Gastos com Pessoal'!$I$512:$AJ$512,0),10,1)),0)
+_xlfn.IFNA(SUM((AI$3&gt;='Gastos com Pessoal'!$E$513:$E$522)*(AI$3&lt;='Gastos com Pessoal'!$F$513:$F$522)*(IF('Gastos com Pessoal'!$M$513:$M$522&lt;=AI$3,1,0))*OFFSET('Gastos com Pessoal'!$H$512,1,MATCH(2&amp;$B53,'Gastos com Pessoal'!$I$532:$AJ$532&amp;'Gastos com Pessoal'!$I$512:$AJ$512,0),10,1)),0)
+_xlfn.IFNA(SUM((AI$3&gt;='Gastos com Pessoal'!$E$513:$E$522)*(AI$3&lt;='Gastos com Pessoal'!$F$513:$F$522)*(IF('Gastos com Pessoal'!$S$513:$S$522&lt;=AI$3,1,0))*OFFSET('Gastos com Pessoal'!$H$512,1,MATCH(3&amp;$B53,'Gastos com Pessoal'!$I$532:$AJ$532&amp;'Gastos com Pessoal'!$I$512:$AJ$512,0),10,1)),0)
+_xlfn.IFNA(SUM((AI$3&gt;='Gastos com Pessoal'!$E$513:$E$522)*(AI$3&lt;='Gastos com Pessoal'!$F$513:$F$522)*(IF('Gastos com Pessoal'!$Y$513:$Y$522&lt;=AI$3,1,0))*OFFSET('Gastos com Pessoal'!$H$512,1,MATCH(4&amp;$B53,'Gastos com Pessoal'!$I$532:$AJ$532&amp;'Gastos com Pessoal'!$I$512:$AJ$512,0),10,1)),0)
+_xlfn.IFNA(SUM((AI$3&gt;='Gastos com Pessoal'!$E$513:$E$522)*(AI$3&lt;='Gastos com Pessoal'!$F$513:$F$522)*(IF('Gastos com Pessoal'!$AE$513:$AE$522&lt;=AI$3,1,0))*OFFSET('Gastos com Pessoal'!$H$512,1,MATCH(5&amp;$B53,'Gastos com Pessoal'!$I$532:$AJ$532&amp;'Gastos com Pessoal'!$I$512:$AJ$512,0),10,1)),0)</f>
        <v>809.2049999999997</v>
      </c>
      <c r="AJ53" s="32">
        <f t="array" aca="1" ref="AJ53" ca="1">_xlfn.IFNA(SUM((AJ$3&gt;='Gastos com Pessoal'!$E$7:$E$506)*(AJ$3&lt;='Gastos com Pessoal'!$F$7:$F$506)*OFFSET('Encargos e Benefícios'!$D$5,1,MATCH($B53,'Encargos e Benefícios'!$E$5:$AB$5,0),500,1)),0)
+_xlfn.IFNA(SUM((AJ$3&gt;='Gastos com Pessoal'!$E$513:$E$522)*(AJ$3&lt;='Gastos com Pessoal'!$F$513:$F$522)*OFFSET('Encargos e Benefícios'!$D$511,1,MATCH($B53,'Encargos e Benefícios'!$E$511:$AB$511,0),10,1)),0)
+_xlfn.IFNA(SUM((AJ$3&gt;='Gastos com Pessoal'!$E$7:$E$506)*(AJ$3&lt;='Gastos com Pessoal'!$F$7:$F$506)*(IF('Gastos com Pessoal'!$G$7:$G$506&lt;=AJ$3,1,0))*OFFSET('Gastos com Pessoal'!$H$6,1,MATCH(1&amp;$B53,'Gastos com Pessoal'!$I$532:$AJ$532&amp;'Gastos com Pessoal'!$I$6:$AJ$6,0),500,1)),0)
+_xlfn.IFNA(SUM((AJ$3&gt;='Gastos com Pessoal'!$E$7:$E$506)*(AJ$3&lt;='Gastos com Pessoal'!$F$7:$F$506)*(IF('Gastos com Pessoal'!$M$7:$M$506&lt;=AJ$3,1,0))*OFFSET('Gastos com Pessoal'!$H$6,1,MATCH(2&amp;$B53,'Gastos com Pessoal'!$I$532:$AJ$532&amp;'Gastos com Pessoal'!$I$6:$AJ$6,0),500,1)),0)
+_xlfn.IFNA(SUM((AJ$3&gt;='Gastos com Pessoal'!$E$7:$E$506)*(AJ$3&lt;='Gastos com Pessoal'!$F$7:$F$506)*(IF('Gastos com Pessoal'!$S$7:$S$506&lt;=AJ$3,1,0))*OFFSET('Gastos com Pessoal'!$H$6,1,MATCH(3&amp;$B53,'Gastos com Pessoal'!$I$532:$AJ$532&amp;'Gastos com Pessoal'!$I$6:$AJ$6,0),500,1)),0)
+_xlfn.IFNA(SUM((AJ$3&gt;='Gastos com Pessoal'!$E$7:$E$506)*(AJ$3&lt;='Gastos com Pessoal'!$F$7:$F$506)*(IF('Gastos com Pessoal'!$Y$7:$Y$506&lt;=AJ$3,1,0))*OFFSET('Gastos com Pessoal'!$H$6,1,MATCH(4&amp;$B53,'Gastos com Pessoal'!$I$532:$AJ$532&amp;'Gastos com Pessoal'!$I$6:$AJ$6,0),500,1)),0)
+_xlfn.IFNA(SUM((AJ$3&gt;='Gastos com Pessoal'!$E$7:$E$506)*(AJ$3&lt;='Gastos com Pessoal'!$F$7:$F$506)*(IF('Gastos com Pessoal'!$AE$7:$AE$506&lt;=AJ$3,1,0))*OFFSET('Gastos com Pessoal'!$H$6,1,MATCH(5&amp;$B53,'Gastos com Pessoal'!$I$532:$AJ$532&amp;'Gastos com Pessoal'!$I$6:$AJ$6,0),500,1)),0)
+_xlfn.IFNA(SUM((AJ$3&gt;='Gastos com Pessoal'!$E$513:$E$522)*(AJ$3&lt;='Gastos com Pessoal'!$F$513:$F$522)*(IF('Gastos com Pessoal'!$G$513:$G$522&lt;=AJ$3,1,0))*OFFSET('Gastos com Pessoal'!$H$512,1,MATCH(1&amp;$B53,'Gastos com Pessoal'!$I$532:$AJ$532&amp;'Gastos com Pessoal'!$I$512:$AJ$512,0),10,1)),0)
+_xlfn.IFNA(SUM((AJ$3&gt;='Gastos com Pessoal'!$E$513:$E$522)*(AJ$3&lt;='Gastos com Pessoal'!$F$513:$F$522)*(IF('Gastos com Pessoal'!$M$513:$M$522&lt;=AJ$3,1,0))*OFFSET('Gastos com Pessoal'!$H$512,1,MATCH(2&amp;$B53,'Gastos com Pessoal'!$I$532:$AJ$532&amp;'Gastos com Pessoal'!$I$512:$AJ$512,0),10,1)),0)
+_xlfn.IFNA(SUM((AJ$3&gt;='Gastos com Pessoal'!$E$513:$E$522)*(AJ$3&lt;='Gastos com Pessoal'!$F$513:$F$522)*(IF('Gastos com Pessoal'!$S$513:$S$522&lt;=AJ$3,1,0))*OFFSET('Gastos com Pessoal'!$H$512,1,MATCH(3&amp;$B53,'Gastos com Pessoal'!$I$532:$AJ$532&amp;'Gastos com Pessoal'!$I$512:$AJ$512,0),10,1)),0)
+_xlfn.IFNA(SUM((AJ$3&gt;='Gastos com Pessoal'!$E$513:$E$522)*(AJ$3&lt;='Gastos com Pessoal'!$F$513:$F$522)*(IF('Gastos com Pessoal'!$Y$513:$Y$522&lt;=AJ$3,1,0))*OFFSET('Gastos com Pessoal'!$H$512,1,MATCH(4&amp;$B53,'Gastos com Pessoal'!$I$532:$AJ$532&amp;'Gastos com Pessoal'!$I$512:$AJ$512,0),10,1)),0)
+_xlfn.IFNA(SUM((AJ$3&gt;='Gastos com Pessoal'!$E$513:$E$522)*(AJ$3&lt;='Gastos com Pessoal'!$F$513:$F$522)*(IF('Gastos com Pessoal'!$AE$513:$AE$522&lt;=AJ$3,1,0))*OFFSET('Gastos com Pessoal'!$H$512,1,MATCH(5&amp;$B53,'Gastos com Pessoal'!$I$532:$AJ$532&amp;'Gastos com Pessoal'!$I$512:$AJ$512,0),10,1)),0)</f>
        <v>809.2049999999997</v>
      </c>
      <c r="AK53" s="32">
        <f t="array" aca="1" ref="AK53" ca="1">_xlfn.IFNA(SUM((AK$3&gt;='Gastos com Pessoal'!$E$7:$E$506)*(AK$3&lt;='Gastos com Pessoal'!$F$7:$F$506)*OFFSET('Encargos e Benefícios'!$D$5,1,MATCH($B53,'Encargos e Benefícios'!$E$5:$AB$5,0),500,1)),0)
+_xlfn.IFNA(SUM((AK$3&gt;='Gastos com Pessoal'!$E$513:$E$522)*(AK$3&lt;='Gastos com Pessoal'!$F$513:$F$522)*OFFSET('Encargos e Benefícios'!$D$511,1,MATCH($B53,'Encargos e Benefícios'!$E$511:$AB$511,0),10,1)),0)
+_xlfn.IFNA(SUM((AK$3&gt;='Gastos com Pessoal'!$E$7:$E$506)*(AK$3&lt;='Gastos com Pessoal'!$F$7:$F$506)*(IF('Gastos com Pessoal'!$G$7:$G$506&lt;=AK$3,1,0))*OFFSET('Gastos com Pessoal'!$H$6,1,MATCH(1&amp;$B53,'Gastos com Pessoal'!$I$532:$AJ$532&amp;'Gastos com Pessoal'!$I$6:$AJ$6,0),500,1)),0)
+_xlfn.IFNA(SUM((AK$3&gt;='Gastos com Pessoal'!$E$7:$E$506)*(AK$3&lt;='Gastos com Pessoal'!$F$7:$F$506)*(IF('Gastos com Pessoal'!$M$7:$M$506&lt;=AK$3,1,0))*OFFSET('Gastos com Pessoal'!$H$6,1,MATCH(2&amp;$B53,'Gastos com Pessoal'!$I$532:$AJ$532&amp;'Gastos com Pessoal'!$I$6:$AJ$6,0),500,1)),0)
+_xlfn.IFNA(SUM((AK$3&gt;='Gastos com Pessoal'!$E$7:$E$506)*(AK$3&lt;='Gastos com Pessoal'!$F$7:$F$506)*(IF('Gastos com Pessoal'!$S$7:$S$506&lt;=AK$3,1,0))*OFFSET('Gastos com Pessoal'!$H$6,1,MATCH(3&amp;$B53,'Gastos com Pessoal'!$I$532:$AJ$532&amp;'Gastos com Pessoal'!$I$6:$AJ$6,0),500,1)),0)
+_xlfn.IFNA(SUM((AK$3&gt;='Gastos com Pessoal'!$E$7:$E$506)*(AK$3&lt;='Gastos com Pessoal'!$F$7:$F$506)*(IF('Gastos com Pessoal'!$Y$7:$Y$506&lt;=AK$3,1,0))*OFFSET('Gastos com Pessoal'!$H$6,1,MATCH(4&amp;$B53,'Gastos com Pessoal'!$I$532:$AJ$532&amp;'Gastos com Pessoal'!$I$6:$AJ$6,0),500,1)),0)
+_xlfn.IFNA(SUM((AK$3&gt;='Gastos com Pessoal'!$E$7:$E$506)*(AK$3&lt;='Gastos com Pessoal'!$F$7:$F$506)*(IF('Gastos com Pessoal'!$AE$7:$AE$506&lt;=AK$3,1,0))*OFFSET('Gastos com Pessoal'!$H$6,1,MATCH(5&amp;$B53,'Gastos com Pessoal'!$I$532:$AJ$532&amp;'Gastos com Pessoal'!$I$6:$AJ$6,0),500,1)),0)
+_xlfn.IFNA(SUM((AK$3&gt;='Gastos com Pessoal'!$E$513:$E$522)*(AK$3&lt;='Gastos com Pessoal'!$F$513:$F$522)*(IF('Gastos com Pessoal'!$G$513:$G$522&lt;=AK$3,1,0))*OFFSET('Gastos com Pessoal'!$H$512,1,MATCH(1&amp;$B53,'Gastos com Pessoal'!$I$532:$AJ$532&amp;'Gastos com Pessoal'!$I$512:$AJ$512,0),10,1)),0)
+_xlfn.IFNA(SUM((AK$3&gt;='Gastos com Pessoal'!$E$513:$E$522)*(AK$3&lt;='Gastos com Pessoal'!$F$513:$F$522)*(IF('Gastos com Pessoal'!$M$513:$M$522&lt;=AK$3,1,0))*OFFSET('Gastos com Pessoal'!$H$512,1,MATCH(2&amp;$B53,'Gastos com Pessoal'!$I$532:$AJ$532&amp;'Gastos com Pessoal'!$I$512:$AJ$512,0),10,1)),0)
+_xlfn.IFNA(SUM((AK$3&gt;='Gastos com Pessoal'!$E$513:$E$522)*(AK$3&lt;='Gastos com Pessoal'!$F$513:$F$522)*(IF('Gastos com Pessoal'!$S$513:$S$522&lt;=AK$3,1,0))*OFFSET('Gastos com Pessoal'!$H$512,1,MATCH(3&amp;$B53,'Gastos com Pessoal'!$I$532:$AJ$532&amp;'Gastos com Pessoal'!$I$512:$AJ$512,0),10,1)),0)
+_xlfn.IFNA(SUM((AK$3&gt;='Gastos com Pessoal'!$E$513:$E$522)*(AK$3&lt;='Gastos com Pessoal'!$F$513:$F$522)*(IF('Gastos com Pessoal'!$Y$513:$Y$522&lt;=AK$3,1,0))*OFFSET('Gastos com Pessoal'!$H$512,1,MATCH(4&amp;$B53,'Gastos com Pessoal'!$I$532:$AJ$532&amp;'Gastos com Pessoal'!$I$512:$AJ$512,0),10,1)),0)
+_xlfn.IFNA(SUM((AK$3&gt;='Gastos com Pessoal'!$E$513:$E$522)*(AK$3&lt;='Gastos com Pessoal'!$F$513:$F$522)*(IF('Gastos com Pessoal'!$AE$513:$AE$522&lt;=AK$3,1,0))*OFFSET('Gastos com Pessoal'!$H$512,1,MATCH(5&amp;$B53,'Gastos com Pessoal'!$I$532:$AJ$532&amp;'Gastos com Pessoal'!$I$512:$AJ$512,0),10,1)),0)</f>
        <v>809.2049999999997</v>
      </c>
      <c r="AL53" s="32">
        <f t="array" aca="1" ref="AL53" ca="1">_xlfn.IFNA(SUM((AL$3&gt;='Gastos com Pessoal'!$E$7:$E$506)*(AL$3&lt;='Gastos com Pessoal'!$F$7:$F$506)*OFFSET('Encargos e Benefícios'!$D$5,1,MATCH($B53,'Encargos e Benefícios'!$E$5:$AB$5,0),500,1)),0)
+_xlfn.IFNA(SUM((AL$3&gt;='Gastos com Pessoal'!$E$513:$E$522)*(AL$3&lt;='Gastos com Pessoal'!$F$513:$F$522)*OFFSET('Encargos e Benefícios'!$D$511,1,MATCH($B53,'Encargos e Benefícios'!$E$511:$AB$511,0),10,1)),0)
+_xlfn.IFNA(SUM((AL$3&gt;='Gastos com Pessoal'!$E$7:$E$506)*(AL$3&lt;='Gastos com Pessoal'!$F$7:$F$506)*(IF('Gastos com Pessoal'!$G$7:$G$506&lt;=AL$3,1,0))*OFFSET('Gastos com Pessoal'!$H$6,1,MATCH(1&amp;$B53,'Gastos com Pessoal'!$I$532:$AJ$532&amp;'Gastos com Pessoal'!$I$6:$AJ$6,0),500,1)),0)
+_xlfn.IFNA(SUM((AL$3&gt;='Gastos com Pessoal'!$E$7:$E$506)*(AL$3&lt;='Gastos com Pessoal'!$F$7:$F$506)*(IF('Gastos com Pessoal'!$M$7:$M$506&lt;=AL$3,1,0))*OFFSET('Gastos com Pessoal'!$H$6,1,MATCH(2&amp;$B53,'Gastos com Pessoal'!$I$532:$AJ$532&amp;'Gastos com Pessoal'!$I$6:$AJ$6,0),500,1)),0)
+_xlfn.IFNA(SUM((AL$3&gt;='Gastos com Pessoal'!$E$7:$E$506)*(AL$3&lt;='Gastos com Pessoal'!$F$7:$F$506)*(IF('Gastos com Pessoal'!$S$7:$S$506&lt;=AL$3,1,0))*OFFSET('Gastos com Pessoal'!$H$6,1,MATCH(3&amp;$B53,'Gastos com Pessoal'!$I$532:$AJ$532&amp;'Gastos com Pessoal'!$I$6:$AJ$6,0),500,1)),0)
+_xlfn.IFNA(SUM((AL$3&gt;='Gastos com Pessoal'!$E$7:$E$506)*(AL$3&lt;='Gastos com Pessoal'!$F$7:$F$506)*(IF('Gastos com Pessoal'!$Y$7:$Y$506&lt;=AL$3,1,0))*OFFSET('Gastos com Pessoal'!$H$6,1,MATCH(4&amp;$B53,'Gastos com Pessoal'!$I$532:$AJ$532&amp;'Gastos com Pessoal'!$I$6:$AJ$6,0),500,1)),0)
+_xlfn.IFNA(SUM((AL$3&gt;='Gastos com Pessoal'!$E$7:$E$506)*(AL$3&lt;='Gastos com Pessoal'!$F$7:$F$506)*(IF('Gastos com Pessoal'!$AE$7:$AE$506&lt;=AL$3,1,0))*OFFSET('Gastos com Pessoal'!$H$6,1,MATCH(5&amp;$B53,'Gastos com Pessoal'!$I$532:$AJ$532&amp;'Gastos com Pessoal'!$I$6:$AJ$6,0),500,1)),0)
+_xlfn.IFNA(SUM((AL$3&gt;='Gastos com Pessoal'!$E$513:$E$522)*(AL$3&lt;='Gastos com Pessoal'!$F$513:$F$522)*(IF('Gastos com Pessoal'!$G$513:$G$522&lt;=AL$3,1,0))*OFFSET('Gastos com Pessoal'!$H$512,1,MATCH(1&amp;$B53,'Gastos com Pessoal'!$I$532:$AJ$532&amp;'Gastos com Pessoal'!$I$512:$AJ$512,0),10,1)),0)
+_xlfn.IFNA(SUM((AL$3&gt;='Gastos com Pessoal'!$E$513:$E$522)*(AL$3&lt;='Gastos com Pessoal'!$F$513:$F$522)*(IF('Gastos com Pessoal'!$M$513:$M$522&lt;=AL$3,1,0))*OFFSET('Gastos com Pessoal'!$H$512,1,MATCH(2&amp;$B53,'Gastos com Pessoal'!$I$532:$AJ$532&amp;'Gastos com Pessoal'!$I$512:$AJ$512,0),10,1)),0)
+_xlfn.IFNA(SUM((AL$3&gt;='Gastos com Pessoal'!$E$513:$E$522)*(AL$3&lt;='Gastos com Pessoal'!$F$513:$F$522)*(IF('Gastos com Pessoal'!$S$513:$S$522&lt;=AL$3,1,0))*OFFSET('Gastos com Pessoal'!$H$512,1,MATCH(3&amp;$B53,'Gastos com Pessoal'!$I$532:$AJ$532&amp;'Gastos com Pessoal'!$I$512:$AJ$512,0),10,1)),0)
+_xlfn.IFNA(SUM((AL$3&gt;='Gastos com Pessoal'!$E$513:$E$522)*(AL$3&lt;='Gastos com Pessoal'!$F$513:$F$522)*(IF('Gastos com Pessoal'!$Y$513:$Y$522&lt;=AL$3,1,0))*OFFSET('Gastos com Pessoal'!$H$512,1,MATCH(4&amp;$B53,'Gastos com Pessoal'!$I$532:$AJ$532&amp;'Gastos com Pessoal'!$I$512:$AJ$512,0),10,1)),0)
+_xlfn.IFNA(SUM((AL$3&gt;='Gastos com Pessoal'!$E$513:$E$522)*(AL$3&lt;='Gastos com Pessoal'!$F$513:$F$522)*(IF('Gastos com Pessoal'!$AE$513:$AE$522&lt;=AL$3,1,0))*OFFSET('Gastos com Pessoal'!$H$512,1,MATCH(5&amp;$B53,'Gastos com Pessoal'!$I$532:$AJ$532&amp;'Gastos com Pessoal'!$I$512:$AJ$512,0),10,1)),0)</f>
        <v>881.47499999999968</v>
      </c>
      <c r="AM53" s="32">
        <f t="array" aca="1" ref="AM53" ca="1">_xlfn.IFNA(SUM((AM$3&gt;='Gastos com Pessoal'!$E$7:$E$506)*(AM$3&lt;='Gastos com Pessoal'!$F$7:$F$506)*OFFSET('Encargos e Benefícios'!$D$5,1,MATCH($B53,'Encargos e Benefícios'!$E$5:$AB$5,0),500,1)),0)
+_xlfn.IFNA(SUM((AM$3&gt;='Gastos com Pessoal'!$E$513:$E$522)*(AM$3&lt;='Gastos com Pessoal'!$F$513:$F$522)*OFFSET('Encargos e Benefícios'!$D$511,1,MATCH($B53,'Encargos e Benefícios'!$E$511:$AB$511,0),10,1)),0)
+_xlfn.IFNA(SUM((AM$3&gt;='Gastos com Pessoal'!$E$7:$E$506)*(AM$3&lt;='Gastos com Pessoal'!$F$7:$F$506)*(IF('Gastos com Pessoal'!$G$7:$G$506&lt;=AM$3,1,0))*OFFSET('Gastos com Pessoal'!$H$6,1,MATCH(1&amp;$B53,'Gastos com Pessoal'!$I$532:$AJ$532&amp;'Gastos com Pessoal'!$I$6:$AJ$6,0),500,1)),0)
+_xlfn.IFNA(SUM((AM$3&gt;='Gastos com Pessoal'!$E$7:$E$506)*(AM$3&lt;='Gastos com Pessoal'!$F$7:$F$506)*(IF('Gastos com Pessoal'!$M$7:$M$506&lt;=AM$3,1,0))*OFFSET('Gastos com Pessoal'!$H$6,1,MATCH(2&amp;$B53,'Gastos com Pessoal'!$I$532:$AJ$532&amp;'Gastos com Pessoal'!$I$6:$AJ$6,0),500,1)),0)
+_xlfn.IFNA(SUM((AM$3&gt;='Gastos com Pessoal'!$E$7:$E$506)*(AM$3&lt;='Gastos com Pessoal'!$F$7:$F$506)*(IF('Gastos com Pessoal'!$S$7:$S$506&lt;=AM$3,1,0))*OFFSET('Gastos com Pessoal'!$H$6,1,MATCH(3&amp;$B53,'Gastos com Pessoal'!$I$532:$AJ$532&amp;'Gastos com Pessoal'!$I$6:$AJ$6,0),500,1)),0)
+_xlfn.IFNA(SUM((AM$3&gt;='Gastos com Pessoal'!$E$7:$E$506)*(AM$3&lt;='Gastos com Pessoal'!$F$7:$F$506)*(IF('Gastos com Pessoal'!$Y$7:$Y$506&lt;=AM$3,1,0))*OFFSET('Gastos com Pessoal'!$H$6,1,MATCH(4&amp;$B53,'Gastos com Pessoal'!$I$532:$AJ$532&amp;'Gastos com Pessoal'!$I$6:$AJ$6,0),500,1)),0)
+_xlfn.IFNA(SUM((AM$3&gt;='Gastos com Pessoal'!$E$7:$E$506)*(AM$3&lt;='Gastos com Pessoal'!$F$7:$F$506)*(IF('Gastos com Pessoal'!$AE$7:$AE$506&lt;=AM$3,1,0))*OFFSET('Gastos com Pessoal'!$H$6,1,MATCH(5&amp;$B53,'Gastos com Pessoal'!$I$532:$AJ$532&amp;'Gastos com Pessoal'!$I$6:$AJ$6,0),500,1)),0)
+_xlfn.IFNA(SUM((AM$3&gt;='Gastos com Pessoal'!$E$513:$E$522)*(AM$3&lt;='Gastos com Pessoal'!$F$513:$F$522)*(IF('Gastos com Pessoal'!$G$513:$G$522&lt;=AM$3,1,0))*OFFSET('Gastos com Pessoal'!$H$512,1,MATCH(1&amp;$B53,'Gastos com Pessoal'!$I$532:$AJ$532&amp;'Gastos com Pessoal'!$I$512:$AJ$512,0),10,1)),0)
+_xlfn.IFNA(SUM((AM$3&gt;='Gastos com Pessoal'!$E$513:$E$522)*(AM$3&lt;='Gastos com Pessoal'!$F$513:$F$522)*(IF('Gastos com Pessoal'!$M$513:$M$522&lt;=AM$3,1,0))*OFFSET('Gastos com Pessoal'!$H$512,1,MATCH(2&amp;$B53,'Gastos com Pessoal'!$I$532:$AJ$532&amp;'Gastos com Pessoal'!$I$512:$AJ$512,0),10,1)),0)
+_xlfn.IFNA(SUM((AM$3&gt;='Gastos com Pessoal'!$E$513:$E$522)*(AM$3&lt;='Gastos com Pessoal'!$F$513:$F$522)*(IF('Gastos com Pessoal'!$S$513:$S$522&lt;=AM$3,1,0))*OFFSET('Gastos com Pessoal'!$H$512,1,MATCH(3&amp;$B53,'Gastos com Pessoal'!$I$532:$AJ$532&amp;'Gastos com Pessoal'!$I$512:$AJ$512,0),10,1)),0)
+_xlfn.IFNA(SUM((AM$3&gt;='Gastos com Pessoal'!$E$513:$E$522)*(AM$3&lt;='Gastos com Pessoal'!$F$513:$F$522)*(IF('Gastos com Pessoal'!$Y$513:$Y$522&lt;=AM$3,1,0))*OFFSET('Gastos com Pessoal'!$H$512,1,MATCH(4&amp;$B53,'Gastos com Pessoal'!$I$532:$AJ$532&amp;'Gastos com Pessoal'!$I$512:$AJ$512,0),10,1)),0)
+_xlfn.IFNA(SUM((AM$3&gt;='Gastos com Pessoal'!$E$513:$E$522)*(AM$3&lt;='Gastos com Pessoal'!$F$513:$F$522)*(IF('Gastos com Pessoal'!$AE$513:$AE$522&lt;=AM$3,1,0))*OFFSET('Gastos com Pessoal'!$H$512,1,MATCH(5&amp;$B53,'Gastos com Pessoal'!$I$532:$AJ$532&amp;'Gastos com Pessoal'!$I$512:$AJ$512,0),10,1)),0)</f>
        <v>881.47499999999968</v>
      </c>
      <c r="AN53" s="32">
        <f t="array" aca="1" ref="AN53" ca="1">_xlfn.IFNA(SUM((AN$3&gt;='Gastos com Pessoal'!$E$7:$E$506)*(AN$3&lt;='Gastos com Pessoal'!$F$7:$F$506)*OFFSET('Encargos e Benefícios'!$D$5,1,MATCH($B53,'Encargos e Benefícios'!$E$5:$AB$5,0),500,1)),0)
+_xlfn.IFNA(SUM((AN$3&gt;='Gastos com Pessoal'!$E$513:$E$522)*(AN$3&lt;='Gastos com Pessoal'!$F$513:$F$522)*OFFSET('Encargos e Benefícios'!$D$511,1,MATCH($B53,'Encargos e Benefícios'!$E$511:$AB$511,0),10,1)),0)
+_xlfn.IFNA(SUM((AN$3&gt;='Gastos com Pessoal'!$E$7:$E$506)*(AN$3&lt;='Gastos com Pessoal'!$F$7:$F$506)*(IF('Gastos com Pessoal'!$G$7:$G$506&lt;=AN$3,1,0))*OFFSET('Gastos com Pessoal'!$H$6,1,MATCH(1&amp;$B53,'Gastos com Pessoal'!$I$532:$AJ$532&amp;'Gastos com Pessoal'!$I$6:$AJ$6,0),500,1)),0)
+_xlfn.IFNA(SUM((AN$3&gt;='Gastos com Pessoal'!$E$7:$E$506)*(AN$3&lt;='Gastos com Pessoal'!$F$7:$F$506)*(IF('Gastos com Pessoal'!$M$7:$M$506&lt;=AN$3,1,0))*OFFSET('Gastos com Pessoal'!$H$6,1,MATCH(2&amp;$B53,'Gastos com Pessoal'!$I$532:$AJ$532&amp;'Gastos com Pessoal'!$I$6:$AJ$6,0),500,1)),0)
+_xlfn.IFNA(SUM((AN$3&gt;='Gastos com Pessoal'!$E$7:$E$506)*(AN$3&lt;='Gastos com Pessoal'!$F$7:$F$506)*(IF('Gastos com Pessoal'!$S$7:$S$506&lt;=AN$3,1,0))*OFFSET('Gastos com Pessoal'!$H$6,1,MATCH(3&amp;$B53,'Gastos com Pessoal'!$I$532:$AJ$532&amp;'Gastos com Pessoal'!$I$6:$AJ$6,0),500,1)),0)
+_xlfn.IFNA(SUM((AN$3&gt;='Gastos com Pessoal'!$E$7:$E$506)*(AN$3&lt;='Gastos com Pessoal'!$F$7:$F$506)*(IF('Gastos com Pessoal'!$Y$7:$Y$506&lt;=AN$3,1,0))*OFFSET('Gastos com Pessoal'!$H$6,1,MATCH(4&amp;$B53,'Gastos com Pessoal'!$I$532:$AJ$532&amp;'Gastos com Pessoal'!$I$6:$AJ$6,0),500,1)),0)
+_xlfn.IFNA(SUM((AN$3&gt;='Gastos com Pessoal'!$E$7:$E$506)*(AN$3&lt;='Gastos com Pessoal'!$F$7:$F$506)*(IF('Gastos com Pessoal'!$AE$7:$AE$506&lt;=AN$3,1,0))*OFFSET('Gastos com Pessoal'!$H$6,1,MATCH(5&amp;$B53,'Gastos com Pessoal'!$I$532:$AJ$532&amp;'Gastos com Pessoal'!$I$6:$AJ$6,0),500,1)),0)
+_xlfn.IFNA(SUM((AN$3&gt;='Gastos com Pessoal'!$E$513:$E$522)*(AN$3&lt;='Gastos com Pessoal'!$F$513:$F$522)*(IF('Gastos com Pessoal'!$G$513:$G$522&lt;=AN$3,1,0))*OFFSET('Gastos com Pessoal'!$H$512,1,MATCH(1&amp;$B53,'Gastos com Pessoal'!$I$532:$AJ$532&amp;'Gastos com Pessoal'!$I$512:$AJ$512,0),10,1)),0)
+_xlfn.IFNA(SUM((AN$3&gt;='Gastos com Pessoal'!$E$513:$E$522)*(AN$3&lt;='Gastos com Pessoal'!$F$513:$F$522)*(IF('Gastos com Pessoal'!$M$513:$M$522&lt;=AN$3,1,0))*OFFSET('Gastos com Pessoal'!$H$512,1,MATCH(2&amp;$B53,'Gastos com Pessoal'!$I$532:$AJ$532&amp;'Gastos com Pessoal'!$I$512:$AJ$512,0),10,1)),0)
+_xlfn.IFNA(SUM((AN$3&gt;='Gastos com Pessoal'!$E$513:$E$522)*(AN$3&lt;='Gastos com Pessoal'!$F$513:$F$522)*(IF('Gastos com Pessoal'!$S$513:$S$522&lt;=AN$3,1,0))*OFFSET('Gastos com Pessoal'!$H$512,1,MATCH(3&amp;$B53,'Gastos com Pessoal'!$I$532:$AJ$532&amp;'Gastos com Pessoal'!$I$512:$AJ$512,0),10,1)),0)
+_xlfn.IFNA(SUM((AN$3&gt;='Gastos com Pessoal'!$E$513:$E$522)*(AN$3&lt;='Gastos com Pessoal'!$F$513:$F$522)*(IF('Gastos com Pessoal'!$Y$513:$Y$522&lt;=AN$3,1,0))*OFFSET('Gastos com Pessoal'!$H$512,1,MATCH(4&amp;$B53,'Gastos com Pessoal'!$I$532:$AJ$532&amp;'Gastos com Pessoal'!$I$512:$AJ$512,0),10,1)),0)
+_xlfn.IFNA(SUM((AN$3&gt;='Gastos com Pessoal'!$E$513:$E$522)*(AN$3&lt;='Gastos com Pessoal'!$F$513:$F$522)*(IF('Gastos com Pessoal'!$AE$513:$AE$522&lt;=AN$3,1,0))*OFFSET('Gastos com Pessoal'!$H$512,1,MATCH(5&amp;$B53,'Gastos com Pessoal'!$I$532:$AJ$532&amp;'Gastos com Pessoal'!$I$512:$AJ$512,0),10,1)),0)</f>
        <v>881.47499999999968</v>
      </c>
      <c r="AO53" s="32">
        <f t="array" aca="1" ref="AO53" ca="1">_xlfn.IFNA(SUM((AO$3&gt;='Gastos com Pessoal'!$E$7:$E$506)*(AO$3&lt;='Gastos com Pessoal'!$F$7:$F$506)*OFFSET('Encargos e Benefícios'!$D$5,1,MATCH($B53,'Encargos e Benefícios'!$E$5:$AB$5,0),500,1)),0)
+_xlfn.IFNA(SUM((AO$3&gt;='Gastos com Pessoal'!$E$513:$E$522)*(AO$3&lt;='Gastos com Pessoal'!$F$513:$F$522)*OFFSET('Encargos e Benefícios'!$D$511,1,MATCH($B53,'Encargos e Benefícios'!$E$511:$AB$511,0),10,1)),0)
+_xlfn.IFNA(SUM((AO$3&gt;='Gastos com Pessoal'!$E$7:$E$506)*(AO$3&lt;='Gastos com Pessoal'!$F$7:$F$506)*(IF('Gastos com Pessoal'!$G$7:$G$506&lt;=AO$3,1,0))*OFFSET('Gastos com Pessoal'!$H$6,1,MATCH(1&amp;$B53,'Gastos com Pessoal'!$I$532:$AJ$532&amp;'Gastos com Pessoal'!$I$6:$AJ$6,0),500,1)),0)
+_xlfn.IFNA(SUM((AO$3&gt;='Gastos com Pessoal'!$E$7:$E$506)*(AO$3&lt;='Gastos com Pessoal'!$F$7:$F$506)*(IF('Gastos com Pessoal'!$M$7:$M$506&lt;=AO$3,1,0))*OFFSET('Gastos com Pessoal'!$H$6,1,MATCH(2&amp;$B53,'Gastos com Pessoal'!$I$532:$AJ$532&amp;'Gastos com Pessoal'!$I$6:$AJ$6,0),500,1)),0)
+_xlfn.IFNA(SUM((AO$3&gt;='Gastos com Pessoal'!$E$7:$E$506)*(AO$3&lt;='Gastos com Pessoal'!$F$7:$F$506)*(IF('Gastos com Pessoal'!$S$7:$S$506&lt;=AO$3,1,0))*OFFSET('Gastos com Pessoal'!$H$6,1,MATCH(3&amp;$B53,'Gastos com Pessoal'!$I$532:$AJ$532&amp;'Gastos com Pessoal'!$I$6:$AJ$6,0),500,1)),0)
+_xlfn.IFNA(SUM((AO$3&gt;='Gastos com Pessoal'!$E$7:$E$506)*(AO$3&lt;='Gastos com Pessoal'!$F$7:$F$506)*(IF('Gastos com Pessoal'!$Y$7:$Y$506&lt;=AO$3,1,0))*OFFSET('Gastos com Pessoal'!$H$6,1,MATCH(4&amp;$B53,'Gastos com Pessoal'!$I$532:$AJ$532&amp;'Gastos com Pessoal'!$I$6:$AJ$6,0),500,1)),0)
+_xlfn.IFNA(SUM((AO$3&gt;='Gastos com Pessoal'!$E$7:$E$506)*(AO$3&lt;='Gastos com Pessoal'!$F$7:$F$506)*(IF('Gastos com Pessoal'!$AE$7:$AE$506&lt;=AO$3,1,0))*OFFSET('Gastos com Pessoal'!$H$6,1,MATCH(5&amp;$B53,'Gastos com Pessoal'!$I$532:$AJ$532&amp;'Gastos com Pessoal'!$I$6:$AJ$6,0),500,1)),0)
+_xlfn.IFNA(SUM((AO$3&gt;='Gastos com Pessoal'!$E$513:$E$522)*(AO$3&lt;='Gastos com Pessoal'!$F$513:$F$522)*(IF('Gastos com Pessoal'!$G$513:$G$522&lt;=AO$3,1,0))*OFFSET('Gastos com Pessoal'!$H$512,1,MATCH(1&amp;$B53,'Gastos com Pessoal'!$I$532:$AJ$532&amp;'Gastos com Pessoal'!$I$512:$AJ$512,0),10,1)),0)
+_xlfn.IFNA(SUM((AO$3&gt;='Gastos com Pessoal'!$E$513:$E$522)*(AO$3&lt;='Gastos com Pessoal'!$F$513:$F$522)*(IF('Gastos com Pessoal'!$M$513:$M$522&lt;=AO$3,1,0))*OFFSET('Gastos com Pessoal'!$H$512,1,MATCH(2&amp;$B53,'Gastos com Pessoal'!$I$532:$AJ$532&amp;'Gastos com Pessoal'!$I$512:$AJ$512,0),10,1)),0)
+_xlfn.IFNA(SUM((AO$3&gt;='Gastos com Pessoal'!$E$513:$E$522)*(AO$3&lt;='Gastos com Pessoal'!$F$513:$F$522)*(IF('Gastos com Pessoal'!$S$513:$S$522&lt;=AO$3,1,0))*OFFSET('Gastos com Pessoal'!$H$512,1,MATCH(3&amp;$B53,'Gastos com Pessoal'!$I$532:$AJ$532&amp;'Gastos com Pessoal'!$I$512:$AJ$512,0),10,1)),0)
+_xlfn.IFNA(SUM((AO$3&gt;='Gastos com Pessoal'!$E$513:$E$522)*(AO$3&lt;='Gastos com Pessoal'!$F$513:$F$522)*(IF('Gastos com Pessoal'!$Y$513:$Y$522&lt;=AO$3,1,0))*OFFSET('Gastos com Pessoal'!$H$512,1,MATCH(4&amp;$B53,'Gastos com Pessoal'!$I$532:$AJ$532&amp;'Gastos com Pessoal'!$I$512:$AJ$512,0),10,1)),0)
+_xlfn.IFNA(SUM((AO$3&gt;='Gastos com Pessoal'!$E$513:$E$522)*(AO$3&lt;='Gastos com Pessoal'!$F$513:$F$522)*(IF('Gastos com Pessoal'!$AE$513:$AE$522&lt;=AO$3,1,0))*OFFSET('Gastos com Pessoal'!$H$512,1,MATCH(5&amp;$B53,'Gastos com Pessoal'!$I$532:$AJ$532&amp;'Gastos com Pessoal'!$I$512:$AJ$512,0),10,1)),0)</f>
        <v>881.47499999999968</v>
      </c>
      <c r="AP53" s="32">
        <f t="array" aca="1" ref="AP53" ca="1">_xlfn.IFNA(SUM((AP$3&gt;='Gastos com Pessoal'!$E$7:$E$506)*(AP$3&lt;='Gastos com Pessoal'!$F$7:$F$506)*OFFSET('Encargos e Benefícios'!$D$5,1,MATCH($B53,'Encargos e Benefícios'!$E$5:$AB$5,0),500,1)),0)
+_xlfn.IFNA(SUM((AP$3&gt;='Gastos com Pessoal'!$E$513:$E$522)*(AP$3&lt;='Gastos com Pessoal'!$F$513:$F$522)*OFFSET('Encargos e Benefícios'!$D$511,1,MATCH($B53,'Encargos e Benefícios'!$E$511:$AB$511,0),10,1)),0)
+_xlfn.IFNA(SUM((AP$3&gt;='Gastos com Pessoal'!$E$7:$E$506)*(AP$3&lt;='Gastos com Pessoal'!$F$7:$F$506)*(IF('Gastos com Pessoal'!$G$7:$G$506&lt;=AP$3,1,0))*OFFSET('Gastos com Pessoal'!$H$6,1,MATCH(1&amp;$B53,'Gastos com Pessoal'!$I$532:$AJ$532&amp;'Gastos com Pessoal'!$I$6:$AJ$6,0),500,1)),0)
+_xlfn.IFNA(SUM((AP$3&gt;='Gastos com Pessoal'!$E$7:$E$506)*(AP$3&lt;='Gastos com Pessoal'!$F$7:$F$506)*(IF('Gastos com Pessoal'!$M$7:$M$506&lt;=AP$3,1,0))*OFFSET('Gastos com Pessoal'!$H$6,1,MATCH(2&amp;$B53,'Gastos com Pessoal'!$I$532:$AJ$532&amp;'Gastos com Pessoal'!$I$6:$AJ$6,0),500,1)),0)
+_xlfn.IFNA(SUM((AP$3&gt;='Gastos com Pessoal'!$E$7:$E$506)*(AP$3&lt;='Gastos com Pessoal'!$F$7:$F$506)*(IF('Gastos com Pessoal'!$S$7:$S$506&lt;=AP$3,1,0))*OFFSET('Gastos com Pessoal'!$H$6,1,MATCH(3&amp;$B53,'Gastos com Pessoal'!$I$532:$AJ$532&amp;'Gastos com Pessoal'!$I$6:$AJ$6,0),500,1)),0)
+_xlfn.IFNA(SUM((AP$3&gt;='Gastos com Pessoal'!$E$7:$E$506)*(AP$3&lt;='Gastos com Pessoal'!$F$7:$F$506)*(IF('Gastos com Pessoal'!$Y$7:$Y$506&lt;=AP$3,1,0))*OFFSET('Gastos com Pessoal'!$H$6,1,MATCH(4&amp;$B53,'Gastos com Pessoal'!$I$532:$AJ$532&amp;'Gastos com Pessoal'!$I$6:$AJ$6,0),500,1)),0)
+_xlfn.IFNA(SUM((AP$3&gt;='Gastos com Pessoal'!$E$7:$E$506)*(AP$3&lt;='Gastos com Pessoal'!$F$7:$F$506)*(IF('Gastos com Pessoal'!$AE$7:$AE$506&lt;=AP$3,1,0))*OFFSET('Gastos com Pessoal'!$H$6,1,MATCH(5&amp;$B53,'Gastos com Pessoal'!$I$532:$AJ$532&amp;'Gastos com Pessoal'!$I$6:$AJ$6,0),500,1)),0)
+_xlfn.IFNA(SUM((AP$3&gt;='Gastos com Pessoal'!$E$513:$E$522)*(AP$3&lt;='Gastos com Pessoal'!$F$513:$F$522)*(IF('Gastos com Pessoal'!$G$513:$G$522&lt;=AP$3,1,0))*OFFSET('Gastos com Pessoal'!$H$512,1,MATCH(1&amp;$B53,'Gastos com Pessoal'!$I$532:$AJ$532&amp;'Gastos com Pessoal'!$I$512:$AJ$512,0),10,1)),0)
+_xlfn.IFNA(SUM((AP$3&gt;='Gastos com Pessoal'!$E$513:$E$522)*(AP$3&lt;='Gastos com Pessoal'!$F$513:$F$522)*(IF('Gastos com Pessoal'!$M$513:$M$522&lt;=AP$3,1,0))*OFFSET('Gastos com Pessoal'!$H$512,1,MATCH(2&amp;$B53,'Gastos com Pessoal'!$I$532:$AJ$532&amp;'Gastos com Pessoal'!$I$512:$AJ$512,0),10,1)),0)
+_xlfn.IFNA(SUM((AP$3&gt;='Gastos com Pessoal'!$E$513:$E$522)*(AP$3&lt;='Gastos com Pessoal'!$F$513:$F$522)*(IF('Gastos com Pessoal'!$S$513:$S$522&lt;=AP$3,1,0))*OFFSET('Gastos com Pessoal'!$H$512,1,MATCH(3&amp;$B53,'Gastos com Pessoal'!$I$532:$AJ$532&amp;'Gastos com Pessoal'!$I$512:$AJ$512,0),10,1)),0)
+_xlfn.IFNA(SUM((AP$3&gt;='Gastos com Pessoal'!$E$513:$E$522)*(AP$3&lt;='Gastos com Pessoal'!$F$513:$F$522)*(IF('Gastos com Pessoal'!$Y$513:$Y$522&lt;=AP$3,1,0))*OFFSET('Gastos com Pessoal'!$H$512,1,MATCH(4&amp;$B53,'Gastos com Pessoal'!$I$532:$AJ$532&amp;'Gastos com Pessoal'!$I$512:$AJ$512,0),10,1)),0)
+_xlfn.IFNA(SUM((AP$3&gt;='Gastos com Pessoal'!$E$513:$E$522)*(AP$3&lt;='Gastos com Pessoal'!$F$513:$F$522)*(IF('Gastos com Pessoal'!$AE$513:$AE$522&lt;=AP$3,1,0))*OFFSET('Gastos com Pessoal'!$H$512,1,MATCH(5&amp;$B53,'Gastos com Pessoal'!$I$532:$AJ$532&amp;'Gastos com Pessoal'!$I$512:$AJ$512,0),10,1)),0)</f>
        <v>881.47499999999968</v>
      </c>
      <c r="AQ53" s="32">
        <f t="array" aca="1" ref="AQ53" ca="1">_xlfn.IFNA(SUM((AQ$3&gt;='Gastos com Pessoal'!$E$7:$E$506)*(AQ$3&lt;='Gastos com Pessoal'!$F$7:$F$506)*OFFSET('Encargos e Benefícios'!$D$5,1,MATCH($B53,'Encargos e Benefícios'!$E$5:$AB$5,0),500,1)),0)
+_xlfn.IFNA(SUM((AQ$3&gt;='Gastos com Pessoal'!$E$513:$E$522)*(AQ$3&lt;='Gastos com Pessoal'!$F$513:$F$522)*OFFSET('Encargos e Benefícios'!$D$511,1,MATCH($B53,'Encargos e Benefícios'!$E$511:$AB$511,0),10,1)),0)
+_xlfn.IFNA(SUM((AQ$3&gt;='Gastos com Pessoal'!$E$7:$E$506)*(AQ$3&lt;='Gastos com Pessoal'!$F$7:$F$506)*(IF('Gastos com Pessoal'!$G$7:$G$506&lt;=AQ$3,1,0))*OFFSET('Gastos com Pessoal'!$H$6,1,MATCH(1&amp;$B53,'Gastos com Pessoal'!$I$532:$AJ$532&amp;'Gastos com Pessoal'!$I$6:$AJ$6,0),500,1)),0)
+_xlfn.IFNA(SUM((AQ$3&gt;='Gastos com Pessoal'!$E$7:$E$506)*(AQ$3&lt;='Gastos com Pessoal'!$F$7:$F$506)*(IF('Gastos com Pessoal'!$M$7:$M$506&lt;=AQ$3,1,0))*OFFSET('Gastos com Pessoal'!$H$6,1,MATCH(2&amp;$B53,'Gastos com Pessoal'!$I$532:$AJ$532&amp;'Gastos com Pessoal'!$I$6:$AJ$6,0),500,1)),0)
+_xlfn.IFNA(SUM((AQ$3&gt;='Gastos com Pessoal'!$E$7:$E$506)*(AQ$3&lt;='Gastos com Pessoal'!$F$7:$F$506)*(IF('Gastos com Pessoal'!$S$7:$S$506&lt;=AQ$3,1,0))*OFFSET('Gastos com Pessoal'!$H$6,1,MATCH(3&amp;$B53,'Gastos com Pessoal'!$I$532:$AJ$532&amp;'Gastos com Pessoal'!$I$6:$AJ$6,0),500,1)),0)
+_xlfn.IFNA(SUM((AQ$3&gt;='Gastos com Pessoal'!$E$7:$E$506)*(AQ$3&lt;='Gastos com Pessoal'!$F$7:$F$506)*(IF('Gastos com Pessoal'!$Y$7:$Y$506&lt;=AQ$3,1,0))*OFFSET('Gastos com Pessoal'!$H$6,1,MATCH(4&amp;$B53,'Gastos com Pessoal'!$I$532:$AJ$532&amp;'Gastos com Pessoal'!$I$6:$AJ$6,0),500,1)),0)
+_xlfn.IFNA(SUM((AQ$3&gt;='Gastos com Pessoal'!$E$7:$E$506)*(AQ$3&lt;='Gastos com Pessoal'!$F$7:$F$506)*(IF('Gastos com Pessoal'!$AE$7:$AE$506&lt;=AQ$3,1,0))*OFFSET('Gastos com Pessoal'!$H$6,1,MATCH(5&amp;$B53,'Gastos com Pessoal'!$I$532:$AJ$532&amp;'Gastos com Pessoal'!$I$6:$AJ$6,0),500,1)),0)
+_xlfn.IFNA(SUM((AQ$3&gt;='Gastos com Pessoal'!$E$513:$E$522)*(AQ$3&lt;='Gastos com Pessoal'!$F$513:$F$522)*(IF('Gastos com Pessoal'!$G$513:$G$522&lt;=AQ$3,1,0))*OFFSET('Gastos com Pessoal'!$H$512,1,MATCH(1&amp;$B53,'Gastos com Pessoal'!$I$532:$AJ$532&amp;'Gastos com Pessoal'!$I$512:$AJ$512,0),10,1)),0)
+_xlfn.IFNA(SUM((AQ$3&gt;='Gastos com Pessoal'!$E$513:$E$522)*(AQ$3&lt;='Gastos com Pessoal'!$F$513:$F$522)*(IF('Gastos com Pessoal'!$M$513:$M$522&lt;=AQ$3,1,0))*OFFSET('Gastos com Pessoal'!$H$512,1,MATCH(2&amp;$B53,'Gastos com Pessoal'!$I$532:$AJ$532&amp;'Gastos com Pessoal'!$I$512:$AJ$512,0),10,1)),0)
+_xlfn.IFNA(SUM((AQ$3&gt;='Gastos com Pessoal'!$E$513:$E$522)*(AQ$3&lt;='Gastos com Pessoal'!$F$513:$F$522)*(IF('Gastos com Pessoal'!$S$513:$S$522&lt;=AQ$3,1,0))*OFFSET('Gastos com Pessoal'!$H$512,1,MATCH(3&amp;$B53,'Gastos com Pessoal'!$I$532:$AJ$532&amp;'Gastos com Pessoal'!$I$512:$AJ$512,0),10,1)),0)
+_xlfn.IFNA(SUM((AQ$3&gt;='Gastos com Pessoal'!$E$513:$E$522)*(AQ$3&lt;='Gastos com Pessoal'!$F$513:$F$522)*(IF('Gastos com Pessoal'!$Y$513:$Y$522&lt;=AQ$3,1,0))*OFFSET('Gastos com Pessoal'!$H$512,1,MATCH(4&amp;$B53,'Gastos com Pessoal'!$I$532:$AJ$532&amp;'Gastos com Pessoal'!$I$512:$AJ$512,0),10,1)),0)
+_xlfn.IFNA(SUM((AQ$3&gt;='Gastos com Pessoal'!$E$513:$E$522)*(AQ$3&lt;='Gastos com Pessoal'!$F$513:$F$522)*(IF('Gastos com Pessoal'!$AE$513:$AE$522&lt;=AQ$3,1,0))*OFFSET('Gastos com Pessoal'!$H$512,1,MATCH(5&amp;$B53,'Gastos com Pessoal'!$I$532:$AJ$532&amp;'Gastos com Pessoal'!$I$512:$AJ$512,0),10,1)),0)</f>
        <v>881.47499999999968</v>
      </c>
      <c r="AR53" s="32">
        <f t="array" aca="1" ref="AR53" ca="1">_xlfn.IFNA(SUM((AR$3&gt;='Gastos com Pessoal'!$E$7:$E$506)*(AR$3&lt;='Gastos com Pessoal'!$F$7:$F$506)*OFFSET('Encargos e Benefícios'!$D$5,1,MATCH($B53,'Encargos e Benefícios'!$E$5:$AB$5,0),500,1)),0)
+_xlfn.IFNA(SUM((AR$3&gt;='Gastos com Pessoal'!$E$513:$E$522)*(AR$3&lt;='Gastos com Pessoal'!$F$513:$F$522)*OFFSET('Encargos e Benefícios'!$D$511,1,MATCH($B53,'Encargos e Benefícios'!$E$511:$AB$511,0),10,1)),0)
+_xlfn.IFNA(SUM((AR$3&gt;='Gastos com Pessoal'!$E$7:$E$506)*(AR$3&lt;='Gastos com Pessoal'!$F$7:$F$506)*(IF('Gastos com Pessoal'!$G$7:$G$506&lt;=AR$3,1,0))*OFFSET('Gastos com Pessoal'!$H$6,1,MATCH(1&amp;$B53,'Gastos com Pessoal'!$I$532:$AJ$532&amp;'Gastos com Pessoal'!$I$6:$AJ$6,0),500,1)),0)
+_xlfn.IFNA(SUM((AR$3&gt;='Gastos com Pessoal'!$E$7:$E$506)*(AR$3&lt;='Gastos com Pessoal'!$F$7:$F$506)*(IF('Gastos com Pessoal'!$M$7:$M$506&lt;=AR$3,1,0))*OFFSET('Gastos com Pessoal'!$H$6,1,MATCH(2&amp;$B53,'Gastos com Pessoal'!$I$532:$AJ$532&amp;'Gastos com Pessoal'!$I$6:$AJ$6,0),500,1)),0)
+_xlfn.IFNA(SUM((AR$3&gt;='Gastos com Pessoal'!$E$7:$E$506)*(AR$3&lt;='Gastos com Pessoal'!$F$7:$F$506)*(IF('Gastos com Pessoal'!$S$7:$S$506&lt;=AR$3,1,0))*OFFSET('Gastos com Pessoal'!$H$6,1,MATCH(3&amp;$B53,'Gastos com Pessoal'!$I$532:$AJ$532&amp;'Gastos com Pessoal'!$I$6:$AJ$6,0),500,1)),0)
+_xlfn.IFNA(SUM((AR$3&gt;='Gastos com Pessoal'!$E$7:$E$506)*(AR$3&lt;='Gastos com Pessoal'!$F$7:$F$506)*(IF('Gastos com Pessoal'!$Y$7:$Y$506&lt;=AR$3,1,0))*OFFSET('Gastos com Pessoal'!$H$6,1,MATCH(4&amp;$B53,'Gastos com Pessoal'!$I$532:$AJ$532&amp;'Gastos com Pessoal'!$I$6:$AJ$6,0),500,1)),0)
+_xlfn.IFNA(SUM((AR$3&gt;='Gastos com Pessoal'!$E$7:$E$506)*(AR$3&lt;='Gastos com Pessoal'!$F$7:$F$506)*(IF('Gastos com Pessoal'!$AE$7:$AE$506&lt;=AR$3,1,0))*OFFSET('Gastos com Pessoal'!$H$6,1,MATCH(5&amp;$B53,'Gastos com Pessoal'!$I$532:$AJ$532&amp;'Gastos com Pessoal'!$I$6:$AJ$6,0),500,1)),0)
+_xlfn.IFNA(SUM((AR$3&gt;='Gastos com Pessoal'!$E$513:$E$522)*(AR$3&lt;='Gastos com Pessoal'!$F$513:$F$522)*(IF('Gastos com Pessoal'!$G$513:$G$522&lt;=AR$3,1,0))*OFFSET('Gastos com Pessoal'!$H$512,1,MATCH(1&amp;$B53,'Gastos com Pessoal'!$I$532:$AJ$532&amp;'Gastos com Pessoal'!$I$512:$AJ$512,0),10,1)),0)
+_xlfn.IFNA(SUM((AR$3&gt;='Gastos com Pessoal'!$E$513:$E$522)*(AR$3&lt;='Gastos com Pessoal'!$F$513:$F$522)*(IF('Gastos com Pessoal'!$M$513:$M$522&lt;=AR$3,1,0))*OFFSET('Gastos com Pessoal'!$H$512,1,MATCH(2&amp;$B53,'Gastos com Pessoal'!$I$532:$AJ$532&amp;'Gastos com Pessoal'!$I$512:$AJ$512,0),10,1)),0)
+_xlfn.IFNA(SUM((AR$3&gt;='Gastos com Pessoal'!$E$513:$E$522)*(AR$3&lt;='Gastos com Pessoal'!$F$513:$F$522)*(IF('Gastos com Pessoal'!$S$513:$S$522&lt;=AR$3,1,0))*OFFSET('Gastos com Pessoal'!$H$512,1,MATCH(3&amp;$B53,'Gastos com Pessoal'!$I$532:$AJ$532&amp;'Gastos com Pessoal'!$I$512:$AJ$512,0),10,1)),0)
+_xlfn.IFNA(SUM((AR$3&gt;='Gastos com Pessoal'!$E$513:$E$522)*(AR$3&lt;='Gastos com Pessoal'!$F$513:$F$522)*(IF('Gastos com Pessoal'!$Y$513:$Y$522&lt;=AR$3,1,0))*OFFSET('Gastos com Pessoal'!$H$512,1,MATCH(4&amp;$B53,'Gastos com Pessoal'!$I$532:$AJ$532&amp;'Gastos com Pessoal'!$I$512:$AJ$512,0),10,1)),0)
+_xlfn.IFNA(SUM((AR$3&gt;='Gastos com Pessoal'!$E$513:$E$522)*(AR$3&lt;='Gastos com Pessoal'!$F$513:$F$522)*(IF('Gastos com Pessoal'!$AE$513:$AE$522&lt;=AR$3,1,0))*OFFSET('Gastos com Pessoal'!$H$512,1,MATCH(5&amp;$B53,'Gastos com Pessoal'!$I$532:$AJ$532&amp;'Gastos com Pessoal'!$I$512:$AJ$512,0),10,1)),0)</f>
        <v>881.47499999999968</v>
      </c>
      <c r="AS53" s="32">
        <f t="array" aca="1" ref="AS53" ca="1">_xlfn.IFNA(SUM((AS$3&gt;='Gastos com Pessoal'!$E$7:$E$506)*(AS$3&lt;='Gastos com Pessoal'!$F$7:$F$506)*OFFSET('Encargos e Benefícios'!$D$5,1,MATCH($B53,'Encargos e Benefícios'!$E$5:$AB$5,0),500,1)),0)
+_xlfn.IFNA(SUM((AS$3&gt;='Gastos com Pessoal'!$E$513:$E$522)*(AS$3&lt;='Gastos com Pessoal'!$F$513:$F$522)*OFFSET('Encargos e Benefícios'!$D$511,1,MATCH($B53,'Encargos e Benefícios'!$E$511:$AB$511,0),10,1)),0)
+_xlfn.IFNA(SUM((AS$3&gt;='Gastos com Pessoal'!$E$7:$E$506)*(AS$3&lt;='Gastos com Pessoal'!$F$7:$F$506)*(IF('Gastos com Pessoal'!$G$7:$G$506&lt;=AS$3,1,0))*OFFSET('Gastos com Pessoal'!$H$6,1,MATCH(1&amp;$B53,'Gastos com Pessoal'!$I$532:$AJ$532&amp;'Gastos com Pessoal'!$I$6:$AJ$6,0),500,1)),0)
+_xlfn.IFNA(SUM((AS$3&gt;='Gastos com Pessoal'!$E$7:$E$506)*(AS$3&lt;='Gastos com Pessoal'!$F$7:$F$506)*(IF('Gastos com Pessoal'!$M$7:$M$506&lt;=AS$3,1,0))*OFFSET('Gastos com Pessoal'!$H$6,1,MATCH(2&amp;$B53,'Gastos com Pessoal'!$I$532:$AJ$532&amp;'Gastos com Pessoal'!$I$6:$AJ$6,0),500,1)),0)
+_xlfn.IFNA(SUM((AS$3&gt;='Gastos com Pessoal'!$E$7:$E$506)*(AS$3&lt;='Gastos com Pessoal'!$F$7:$F$506)*(IF('Gastos com Pessoal'!$S$7:$S$506&lt;=AS$3,1,0))*OFFSET('Gastos com Pessoal'!$H$6,1,MATCH(3&amp;$B53,'Gastos com Pessoal'!$I$532:$AJ$532&amp;'Gastos com Pessoal'!$I$6:$AJ$6,0),500,1)),0)
+_xlfn.IFNA(SUM((AS$3&gt;='Gastos com Pessoal'!$E$7:$E$506)*(AS$3&lt;='Gastos com Pessoal'!$F$7:$F$506)*(IF('Gastos com Pessoal'!$Y$7:$Y$506&lt;=AS$3,1,0))*OFFSET('Gastos com Pessoal'!$H$6,1,MATCH(4&amp;$B53,'Gastos com Pessoal'!$I$532:$AJ$532&amp;'Gastos com Pessoal'!$I$6:$AJ$6,0),500,1)),0)
+_xlfn.IFNA(SUM((AS$3&gt;='Gastos com Pessoal'!$E$7:$E$506)*(AS$3&lt;='Gastos com Pessoal'!$F$7:$F$506)*(IF('Gastos com Pessoal'!$AE$7:$AE$506&lt;=AS$3,1,0))*OFFSET('Gastos com Pessoal'!$H$6,1,MATCH(5&amp;$B53,'Gastos com Pessoal'!$I$532:$AJ$532&amp;'Gastos com Pessoal'!$I$6:$AJ$6,0),500,1)),0)
+_xlfn.IFNA(SUM((AS$3&gt;='Gastos com Pessoal'!$E$513:$E$522)*(AS$3&lt;='Gastos com Pessoal'!$F$513:$F$522)*(IF('Gastos com Pessoal'!$G$513:$G$522&lt;=AS$3,1,0))*OFFSET('Gastos com Pessoal'!$H$512,1,MATCH(1&amp;$B53,'Gastos com Pessoal'!$I$532:$AJ$532&amp;'Gastos com Pessoal'!$I$512:$AJ$512,0),10,1)),0)
+_xlfn.IFNA(SUM((AS$3&gt;='Gastos com Pessoal'!$E$513:$E$522)*(AS$3&lt;='Gastos com Pessoal'!$F$513:$F$522)*(IF('Gastos com Pessoal'!$M$513:$M$522&lt;=AS$3,1,0))*OFFSET('Gastos com Pessoal'!$H$512,1,MATCH(2&amp;$B53,'Gastos com Pessoal'!$I$532:$AJ$532&amp;'Gastos com Pessoal'!$I$512:$AJ$512,0),10,1)),0)
+_xlfn.IFNA(SUM((AS$3&gt;='Gastos com Pessoal'!$E$513:$E$522)*(AS$3&lt;='Gastos com Pessoal'!$F$513:$F$522)*(IF('Gastos com Pessoal'!$S$513:$S$522&lt;=AS$3,1,0))*OFFSET('Gastos com Pessoal'!$H$512,1,MATCH(3&amp;$B53,'Gastos com Pessoal'!$I$532:$AJ$532&amp;'Gastos com Pessoal'!$I$512:$AJ$512,0),10,1)),0)
+_xlfn.IFNA(SUM((AS$3&gt;='Gastos com Pessoal'!$E$513:$E$522)*(AS$3&lt;='Gastos com Pessoal'!$F$513:$F$522)*(IF('Gastos com Pessoal'!$Y$513:$Y$522&lt;=AS$3,1,0))*OFFSET('Gastos com Pessoal'!$H$512,1,MATCH(4&amp;$B53,'Gastos com Pessoal'!$I$532:$AJ$532&amp;'Gastos com Pessoal'!$I$512:$AJ$512,0),10,1)),0)
+_xlfn.IFNA(SUM((AS$3&gt;='Gastos com Pessoal'!$E$513:$E$522)*(AS$3&lt;='Gastos com Pessoal'!$F$513:$F$522)*(IF('Gastos com Pessoal'!$AE$513:$AE$522&lt;=AS$3,1,0))*OFFSET('Gastos com Pessoal'!$H$512,1,MATCH(5&amp;$B53,'Gastos com Pessoal'!$I$532:$AJ$532&amp;'Gastos com Pessoal'!$I$512:$AJ$512,0),10,1)),0)</f>
        <v>881.47499999999968</v>
      </c>
      <c r="AT53" s="32">
        <f t="array" aca="1" ref="AT53" ca="1">_xlfn.IFNA(SUM((AT$3&gt;='Gastos com Pessoal'!$E$7:$E$506)*(AT$3&lt;='Gastos com Pessoal'!$F$7:$F$506)*OFFSET('Encargos e Benefícios'!$D$5,1,MATCH($B53,'Encargos e Benefícios'!$E$5:$AB$5,0),500,1)),0)
+_xlfn.IFNA(SUM((AT$3&gt;='Gastos com Pessoal'!$E$513:$E$522)*(AT$3&lt;='Gastos com Pessoal'!$F$513:$F$522)*OFFSET('Encargos e Benefícios'!$D$511,1,MATCH($B53,'Encargos e Benefícios'!$E$511:$AB$511,0),10,1)),0)
+_xlfn.IFNA(SUM((AT$3&gt;='Gastos com Pessoal'!$E$7:$E$506)*(AT$3&lt;='Gastos com Pessoal'!$F$7:$F$506)*(IF('Gastos com Pessoal'!$G$7:$G$506&lt;=AT$3,1,0))*OFFSET('Gastos com Pessoal'!$H$6,1,MATCH(1&amp;$B53,'Gastos com Pessoal'!$I$532:$AJ$532&amp;'Gastos com Pessoal'!$I$6:$AJ$6,0),500,1)),0)
+_xlfn.IFNA(SUM((AT$3&gt;='Gastos com Pessoal'!$E$7:$E$506)*(AT$3&lt;='Gastos com Pessoal'!$F$7:$F$506)*(IF('Gastos com Pessoal'!$M$7:$M$506&lt;=AT$3,1,0))*OFFSET('Gastos com Pessoal'!$H$6,1,MATCH(2&amp;$B53,'Gastos com Pessoal'!$I$532:$AJ$532&amp;'Gastos com Pessoal'!$I$6:$AJ$6,0),500,1)),0)
+_xlfn.IFNA(SUM((AT$3&gt;='Gastos com Pessoal'!$E$7:$E$506)*(AT$3&lt;='Gastos com Pessoal'!$F$7:$F$506)*(IF('Gastos com Pessoal'!$S$7:$S$506&lt;=AT$3,1,0))*OFFSET('Gastos com Pessoal'!$H$6,1,MATCH(3&amp;$B53,'Gastos com Pessoal'!$I$532:$AJ$532&amp;'Gastos com Pessoal'!$I$6:$AJ$6,0),500,1)),0)
+_xlfn.IFNA(SUM((AT$3&gt;='Gastos com Pessoal'!$E$7:$E$506)*(AT$3&lt;='Gastos com Pessoal'!$F$7:$F$506)*(IF('Gastos com Pessoal'!$Y$7:$Y$506&lt;=AT$3,1,0))*OFFSET('Gastos com Pessoal'!$H$6,1,MATCH(4&amp;$B53,'Gastos com Pessoal'!$I$532:$AJ$532&amp;'Gastos com Pessoal'!$I$6:$AJ$6,0),500,1)),0)
+_xlfn.IFNA(SUM((AT$3&gt;='Gastos com Pessoal'!$E$7:$E$506)*(AT$3&lt;='Gastos com Pessoal'!$F$7:$F$506)*(IF('Gastos com Pessoal'!$AE$7:$AE$506&lt;=AT$3,1,0))*OFFSET('Gastos com Pessoal'!$H$6,1,MATCH(5&amp;$B53,'Gastos com Pessoal'!$I$532:$AJ$532&amp;'Gastos com Pessoal'!$I$6:$AJ$6,0),500,1)),0)
+_xlfn.IFNA(SUM((AT$3&gt;='Gastos com Pessoal'!$E$513:$E$522)*(AT$3&lt;='Gastos com Pessoal'!$F$513:$F$522)*(IF('Gastos com Pessoal'!$G$513:$G$522&lt;=AT$3,1,0))*OFFSET('Gastos com Pessoal'!$H$512,1,MATCH(1&amp;$B53,'Gastos com Pessoal'!$I$532:$AJ$532&amp;'Gastos com Pessoal'!$I$512:$AJ$512,0),10,1)),0)
+_xlfn.IFNA(SUM((AT$3&gt;='Gastos com Pessoal'!$E$513:$E$522)*(AT$3&lt;='Gastos com Pessoal'!$F$513:$F$522)*(IF('Gastos com Pessoal'!$M$513:$M$522&lt;=AT$3,1,0))*OFFSET('Gastos com Pessoal'!$H$512,1,MATCH(2&amp;$B53,'Gastos com Pessoal'!$I$532:$AJ$532&amp;'Gastos com Pessoal'!$I$512:$AJ$512,0),10,1)),0)
+_xlfn.IFNA(SUM((AT$3&gt;='Gastos com Pessoal'!$E$513:$E$522)*(AT$3&lt;='Gastos com Pessoal'!$F$513:$F$522)*(IF('Gastos com Pessoal'!$S$513:$S$522&lt;=AT$3,1,0))*OFFSET('Gastos com Pessoal'!$H$512,1,MATCH(3&amp;$B53,'Gastos com Pessoal'!$I$532:$AJ$532&amp;'Gastos com Pessoal'!$I$512:$AJ$512,0),10,1)),0)
+_xlfn.IFNA(SUM((AT$3&gt;='Gastos com Pessoal'!$E$513:$E$522)*(AT$3&lt;='Gastos com Pessoal'!$F$513:$F$522)*(IF('Gastos com Pessoal'!$Y$513:$Y$522&lt;=AT$3,1,0))*OFFSET('Gastos com Pessoal'!$H$512,1,MATCH(4&amp;$B53,'Gastos com Pessoal'!$I$532:$AJ$532&amp;'Gastos com Pessoal'!$I$512:$AJ$512,0),10,1)),0)
+_xlfn.IFNA(SUM((AT$3&gt;='Gastos com Pessoal'!$E$513:$E$522)*(AT$3&lt;='Gastos com Pessoal'!$F$513:$F$522)*(IF('Gastos com Pessoal'!$AE$513:$AE$522&lt;=AT$3,1,0))*OFFSET('Gastos com Pessoal'!$H$512,1,MATCH(5&amp;$B53,'Gastos com Pessoal'!$I$532:$AJ$532&amp;'Gastos com Pessoal'!$I$512:$AJ$512,0),10,1)),0)</f>
        <v>881.47499999999968</v>
      </c>
      <c r="AU53" s="32">
        <f t="array" aca="1" ref="AU53" ca="1">_xlfn.IFNA(SUM((AU$3&gt;='Gastos com Pessoal'!$E$7:$E$506)*(AU$3&lt;='Gastos com Pessoal'!$F$7:$F$506)*OFFSET('Encargos e Benefícios'!$D$5,1,MATCH($B53,'Encargos e Benefícios'!$E$5:$AB$5,0),500,1)),0)
+_xlfn.IFNA(SUM((AU$3&gt;='Gastos com Pessoal'!$E$513:$E$522)*(AU$3&lt;='Gastos com Pessoal'!$F$513:$F$522)*OFFSET('Encargos e Benefícios'!$D$511,1,MATCH($B53,'Encargos e Benefícios'!$E$511:$AB$511,0),10,1)),0)
+_xlfn.IFNA(SUM((AU$3&gt;='Gastos com Pessoal'!$E$7:$E$506)*(AU$3&lt;='Gastos com Pessoal'!$F$7:$F$506)*(IF('Gastos com Pessoal'!$G$7:$G$506&lt;=AU$3,1,0))*OFFSET('Gastos com Pessoal'!$H$6,1,MATCH(1&amp;$B53,'Gastos com Pessoal'!$I$532:$AJ$532&amp;'Gastos com Pessoal'!$I$6:$AJ$6,0),500,1)),0)
+_xlfn.IFNA(SUM((AU$3&gt;='Gastos com Pessoal'!$E$7:$E$506)*(AU$3&lt;='Gastos com Pessoal'!$F$7:$F$506)*(IF('Gastos com Pessoal'!$M$7:$M$506&lt;=AU$3,1,0))*OFFSET('Gastos com Pessoal'!$H$6,1,MATCH(2&amp;$B53,'Gastos com Pessoal'!$I$532:$AJ$532&amp;'Gastos com Pessoal'!$I$6:$AJ$6,0),500,1)),0)
+_xlfn.IFNA(SUM((AU$3&gt;='Gastos com Pessoal'!$E$7:$E$506)*(AU$3&lt;='Gastos com Pessoal'!$F$7:$F$506)*(IF('Gastos com Pessoal'!$S$7:$S$506&lt;=AU$3,1,0))*OFFSET('Gastos com Pessoal'!$H$6,1,MATCH(3&amp;$B53,'Gastos com Pessoal'!$I$532:$AJ$532&amp;'Gastos com Pessoal'!$I$6:$AJ$6,0),500,1)),0)
+_xlfn.IFNA(SUM((AU$3&gt;='Gastos com Pessoal'!$E$7:$E$506)*(AU$3&lt;='Gastos com Pessoal'!$F$7:$F$506)*(IF('Gastos com Pessoal'!$Y$7:$Y$506&lt;=AU$3,1,0))*OFFSET('Gastos com Pessoal'!$H$6,1,MATCH(4&amp;$B53,'Gastos com Pessoal'!$I$532:$AJ$532&amp;'Gastos com Pessoal'!$I$6:$AJ$6,0),500,1)),0)
+_xlfn.IFNA(SUM((AU$3&gt;='Gastos com Pessoal'!$E$7:$E$506)*(AU$3&lt;='Gastos com Pessoal'!$F$7:$F$506)*(IF('Gastos com Pessoal'!$AE$7:$AE$506&lt;=AU$3,1,0))*OFFSET('Gastos com Pessoal'!$H$6,1,MATCH(5&amp;$B53,'Gastos com Pessoal'!$I$532:$AJ$532&amp;'Gastos com Pessoal'!$I$6:$AJ$6,0),500,1)),0)
+_xlfn.IFNA(SUM((AU$3&gt;='Gastos com Pessoal'!$E$513:$E$522)*(AU$3&lt;='Gastos com Pessoal'!$F$513:$F$522)*(IF('Gastos com Pessoal'!$G$513:$G$522&lt;=AU$3,1,0))*OFFSET('Gastos com Pessoal'!$H$512,1,MATCH(1&amp;$B53,'Gastos com Pessoal'!$I$532:$AJ$532&amp;'Gastos com Pessoal'!$I$512:$AJ$512,0),10,1)),0)
+_xlfn.IFNA(SUM((AU$3&gt;='Gastos com Pessoal'!$E$513:$E$522)*(AU$3&lt;='Gastos com Pessoal'!$F$513:$F$522)*(IF('Gastos com Pessoal'!$M$513:$M$522&lt;=AU$3,1,0))*OFFSET('Gastos com Pessoal'!$H$512,1,MATCH(2&amp;$B53,'Gastos com Pessoal'!$I$532:$AJ$532&amp;'Gastos com Pessoal'!$I$512:$AJ$512,0),10,1)),0)
+_xlfn.IFNA(SUM((AU$3&gt;='Gastos com Pessoal'!$E$513:$E$522)*(AU$3&lt;='Gastos com Pessoal'!$F$513:$F$522)*(IF('Gastos com Pessoal'!$S$513:$S$522&lt;=AU$3,1,0))*OFFSET('Gastos com Pessoal'!$H$512,1,MATCH(3&amp;$B53,'Gastos com Pessoal'!$I$532:$AJ$532&amp;'Gastos com Pessoal'!$I$512:$AJ$512,0),10,1)),0)
+_xlfn.IFNA(SUM((AU$3&gt;='Gastos com Pessoal'!$E$513:$E$522)*(AU$3&lt;='Gastos com Pessoal'!$F$513:$F$522)*(IF('Gastos com Pessoal'!$Y$513:$Y$522&lt;=AU$3,1,0))*OFFSET('Gastos com Pessoal'!$H$512,1,MATCH(4&amp;$B53,'Gastos com Pessoal'!$I$532:$AJ$532&amp;'Gastos com Pessoal'!$I$512:$AJ$512,0),10,1)),0)
+_xlfn.IFNA(SUM((AU$3&gt;='Gastos com Pessoal'!$E$513:$E$522)*(AU$3&lt;='Gastos com Pessoal'!$F$513:$F$522)*(IF('Gastos com Pessoal'!$AE$513:$AE$522&lt;=AU$3,1,0))*OFFSET('Gastos com Pessoal'!$H$512,1,MATCH(5&amp;$B53,'Gastos com Pessoal'!$I$532:$AJ$532&amp;'Gastos com Pessoal'!$I$512:$AJ$512,0),10,1)),0)</f>
        <v>881.47499999999968</v>
      </c>
      <c r="AV53" s="32">
        <f t="array" aca="1" ref="AV53" ca="1">_xlfn.IFNA(SUM((AV$3&gt;='Gastos com Pessoal'!$E$7:$E$506)*(AV$3&lt;='Gastos com Pessoal'!$F$7:$F$506)*OFFSET('Encargos e Benefícios'!$D$5,1,MATCH($B53,'Encargos e Benefícios'!$E$5:$AB$5,0),500,1)),0)
+_xlfn.IFNA(SUM((AV$3&gt;='Gastos com Pessoal'!$E$513:$E$522)*(AV$3&lt;='Gastos com Pessoal'!$F$513:$F$522)*OFFSET('Encargos e Benefícios'!$D$511,1,MATCH($B53,'Encargos e Benefícios'!$E$511:$AB$511,0),10,1)),0)
+_xlfn.IFNA(SUM((AV$3&gt;='Gastos com Pessoal'!$E$7:$E$506)*(AV$3&lt;='Gastos com Pessoal'!$F$7:$F$506)*(IF('Gastos com Pessoal'!$G$7:$G$506&lt;=AV$3,1,0))*OFFSET('Gastos com Pessoal'!$H$6,1,MATCH(1&amp;$B53,'Gastos com Pessoal'!$I$532:$AJ$532&amp;'Gastos com Pessoal'!$I$6:$AJ$6,0),500,1)),0)
+_xlfn.IFNA(SUM((AV$3&gt;='Gastos com Pessoal'!$E$7:$E$506)*(AV$3&lt;='Gastos com Pessoal'!$F$7:$F$506)*(IF('Gastos com Pessoal'!$M$7:$M$506&lt;=AV$3,1,0))*OFFSET('Gastos com Pessoal'!$H$6,1,MATCH(2&amp;$B53,'Gastos com Pessoal'!$I$532:$AJ$532&amp;'Gastos com Pessoal'!$I$6:$AJ$6,0),500,1)),0)
+_xlfn.IFNA(SUM((AV$3&gt;='Gastos com Pessoal'!$E$7:$E$506)*(AV$3&lt;='Gastos com Pessoal'!$F$7:$F$506)*(IF('Gastos com Pessoal'!$S$7:$S$506&lt;=AV$3,1,0))*OFFSET('Gastos com Pessoal'!$H$6,1,MATCH(3&amp;$B53,'Gastos com Pessoal'!$I$532:$AJ$532&amp;'Gastos com Pessoal'!$I$6:$AJ$6,0),500,1)),0)
+_xlfn.IFNA(SUM((AV$3&gt;='Gastos com Pessoal'!$E$7:$E$506)*(AV$3&lt;='Gastos com Pessoal'!$F$7:$F$506)*(IF('Gastos com Pessoal'!$Y$7:$Y$506&lt;=AV$3,1,0))*OFFSET('Gastos com Pessoal'!$H$6,1,MATCH(4&amp;$B53,'Gastos com Pessoal'!$I$532:$AJ$532&amp;'Gastos com Pessoal'!$I$6:$AJ$6,0),500,1)),0)
+_xlfn.IFNA(SUM((AV$3&gt;='Gastos com Pessoal'!$E$7:$E$506)*(AV$3&lt;='Gastos com Pessoal'!$F$7:$F$506)*(IF('Gastos com Pessoal'!$AE$7:$AE$506&lt;=AV$3,1,0))*OFFSET('Gastos com Pessoal'!$H$6,1,MATCH(5&amp;$B53,'Gastos com Pessoal'!$I$532:$AJ$532&amp;'Gastos com Pessoal'!$I$6:$AJ$6,0),500,1)),0)
+_xlfn.IFNA(SUM((AV$3&gt;='Gastos com Pessoal'!$E$513:$E$522)*(AV$3&lt;='Gastos com Pessoal'!$F$513:$F$522)*(IF('Gastos com Pessoal'!$G$513:$G$522&lt;=AV$3,1,0))*OFFSET('Gastos com Pessoal'!$H$512,1,MATCH(1&amp;$B53,'Gastos com Pessoal'!$I$532:$AJ$532&amp;'Gastos com Pessoal'!$I$512:$AJ$512,0),10,1)),0)
+_xlfn.IFNA(SUM((AV$3&gt;='Gastos com Pessoal'!$E$513:$E$522)*(AV$3&lt;='Gastos com Pessoal'!$F$513:$F$522)*(IF('Gastos com Pessoal'!$M$513:$M$522&lt;=AV$3,1,0))*OFFSET('Gastos com Pessoal'!$H$512,1,MATCH(2&amp;$B53,'Gastos com Pessoal'!$I$532:$AJ$532&amp;'Gastos com Pessoal'!$I$512:$AJ$512,0),10,1)),0)
+_xlfn.IFNA(SUM((AV$3&gt;='Gastos com Pessoal'!$E$513:$E$522)*(AV$3&lt;='Gastos com Pessoal'!$F$513:$F$522)*(IF('Gastos com Pessoal'!$S$513:$S$522&lt;=AV$3,1,0))*OFFSET('Gastos com Pessoal'!$H$512,1,MATCH(3&amp;$B53,'Gastos com Pessoal'!$I$532:$AJ$532&amp;'Gastos com Pessoal'!$I$512:$AJ$512,0),10,1)),0)
+_xlfn.IFNA(SUM((AV$3&gt;='Gastos com Pessoal'!$E$513:$E$522)*(AV$3&lt;='Gastos com Pessoal'!$F$513:$F$522)*(IF('Gastos com Pessoal'!$Y$513:$Y$522&lt;=AV$3,1,0))*OFFSET('Gastos com Pessoal'!$H$512,1,MATCH(4&amp;$B53,'Gastos com Pessoal'!$I$532:$AJ$532&amp;'Gastos com Pessoal'!$I$512:$AJ$512,0),10,1)),0)
+_xlfn.IFNA(SUM((AV$3&gt;='Gastos com Pessoal'!$E$513:$E$522)*(AV$3&lt;='Gastos com Pessoal'!$F$513:$F$522)*(IF('Gastos com Pessoal'!$AE$513:$AE$522&lt;=AV$3,1,0))*OFFSET('Gastos com Pessoal'!$H$512,1,MATCH(5&amp;$B53,'Gastos com Pessoal'!$I$532:$AJ$532&amp;'Gastos com Pessoal'!$I$512:$AJ$512,0),10,1)),0)</f>
        <v>881.47499999999968</v>
      </c>
      <c r="AW53" s="32">
        <f t="array" aca="1" ref="AW53" ca="1">_xlfn.IFNA(SUM((AW$3&gt;='Gastos com Pessoal'!$E$7:$E$506)*(AW$3&lt;='Gastos com Pessoal'!$F$7:$F$506)*OFFSET('Encargos e Benefícios'!$D$5,1,MATCH($B53,'Encargos e Benefícios'!$E$5:$AB$5,0),500,1)),0)
+_xlfn.IFNA(SUM((AW$3&gt;='Gastos com Pessoal'!$E$513:$E$522)*(AW$3&lt;='Gastos com Pessoal'!$F$513:$F$522)*OFFSET('Encargos e Benefícios'!$D$511,1,MATCH($B53,'Encargos e Benefícios'!$E$511:$AB$511,0),10,1)),0)
+_xlfn.IFNA(SUM((AW$3&gt;='Gastos com Pessoal'!$E$7:$E$506)*(AW$3&lt;='Gastos com Pessoal'!$F$7:$F$506)*(IF('Gastos com Pessoal'!$G$7:$G$506&lt;=AW$3,1,0))*OFFSET('Gastos com Pessoal'!$H$6,1,MATCH(1&amp;$B53,'Gastos com Pessoal'!$I$532:$AJ$532&amp;'Gastos com Pessoal'!$I$6:$AJ$6,0),500,1)),0)
+_xlfn.IFNA(SUM((AW$3&gt;='Gastos com Pessoal'!$E$7:$E$506)*(AW$3&lt;='Gastos com Pessoal'!$F$7:$F$506)*(IF('Gastos com Pessoal'!$M$7:$M$506&lt;=AW$3,1,0))*OFFSET('Gastos com Pessoal'!$H$6,1,MATCH(2&amp;$B53,'Gastos com Pessoal'!$I$532:$AJ$532&amp;'Gastos com Pessoal'!$I$6:$AJ$6,0),500,1)),0)
+_xlfn.IFNA(SUM((AW$3&gt;='Gastos com Pessoal'!$E$7:$E$506)*(AW$3&lt;='Gastos com Pessoal'!$F$7:$F$506)*(IF('Gastos com Pessoal'!$S$7:$S$506&lt;=AW$3,1,0))*OFFSET('Gastos com Pessoal'!$H$6,1,MATCH(3&amp;$B53,'Gastos com Pessoal'!$I$532:$AJ$532&amp;'Gastos com Pessoal'!$I$6:$AJ$6,0),500,1)),0)
+_xlfn.IFNA(SUM((AW$3&gt;='Gastos com Pessoal'!$E$7:$E$506)*(AW$3&lt;='Gastos com Pessoal'!$F$7:$F$506)*(IF('Gastos com Pessoal'!$Y$7:$Y$506&lt;=AW$3,1,0))*OFFSET('Gastos com Pessoal'!$H$6,1,MATCH(4&amp;$B53,'Gastos com Pessoal'!$I$532:$AJ$532&amp;'Gastos com Pessoal'!$I$6:$AJ$6,0),500,1)),0)
+_xlfn.IFNA(SUM((AW$3&gt;='Gastos com Pessoal'!$E$7:$E$506)*(AW$3&lt;='Gastos com Pessoal'!$F$7:$F$506)*(IF('Gastos com Pessoal'!$AE$7:$AE$506&lt;=AW$3,1,0))*OFFSET('Gastos com Pessoal'!$H$6,1,MATCH(5&amp;$B53,'Gastos com Pessoal'!$I$532:$AJ$532&amp;'Gastos com Pessoal'!$I$6:$AJ$6,0),500,1)),0)
+_xlfn.IFNA(SUM((AW$3&gt;='Gastos com Pessoal'!$E$513:$E$522)*(AW$3&lt;='Gastos com Pessoal'!$F$513:$F$522)*(IF('Gastos com Pessoal'!$G$513:$G$522&lt;=AW$3,1,0))*OFFSET('Gastos com Pessoal'!$H$512,1,MATCH(1&amp;$B53,'Gastos com Pessoal'!$I$532:$AJ$532&amp;'Gastos com Pessoal'!$I$512:$AJ$512,0),10,1)),0)
+_xlfn.IFNA(SUM((AW$3&gt;='Gastos com Pessoal'!$E$513:$E$522)*(AW$3&lt;='Gastos com Pessoal'!$F$513:$F$522)*(IF('Gastos com Pessoal'!$M$513:$M$522&lt;=AW$3,1,0))*OFFSET('Gastos com Pessoal'!$H$512,1,MATCH(2&amp;$B53,'Gastos com Pessoal'!$I$532:$AJ$532&amp;'Gastos com Pessoal'!$I$512:$AJ$512,0),10,1)),0)
+_xlfn.IFNA(SUM((AW$3&gt;='Gastos com Pessoal'!$E$513:$E$522)*(AW$3&lt;='Gastos com Pessoal'!$F$513:$F$522)*(IF('Gastos com Pessoal'!$S$513:$S$522&lt;=AW$3,1,0))*OFFSET('Gastos com Pessoal'!$H$512,1,MATCH(3&amp;$B53,'Gastos com Pessoal'!$I$532:$AJ$532&amp;'Gastos com Pessoal'!$I$512:$AJ$512,0),10,1)),0)
+_xlfn.IFNA(SUM((AW$3&gt;='Gastos com Pessoal'!$E$513:$E$522)*(AW$3&lt;='Gastos com Pessoal'!$F$513:$F$522)*(IF('Gastos com Pessoal'!$Y$513:$Y$522&lt;=AW$3,1,0))*OFFSET('Gastos com Pessoal'!$H$512,1,MATCH(4&amp;$B53,'Gastos com Pessoal'!$I$532:$AJ$532&amp;'Gastos com Pessoal'!$I$512:$AJ$512,0),10,1)),0)
+_xlfn.IFNA(SUM((AW$3&gt;='Gastos com Pessoal'!$E$513:$E$522)*(AW$3&lt;='Gastos com Pessoal'!$F$513:$F$522)*(IF('Gastos com Pessoal'!$AE$513:$AE$522&lt;=AW$3,1,0))*OFFSET('Gastos com Pessoal'!$H$512,1,MATCH(5&amp;$B53,'Gastos com Pessoal'!$I$532:$AJ$532&amp;'Gastos com Pessoal'!$I$512:$AJ$512,0),10,1)),0)</f>
        <v>881.47499999999968</v>
      </c>
      <c r="AX53" s="32">
        <f t="array" aca="1" ref="AX53" ca="1">_xlfn.IFNA(SUM((AX$3&gt;='Gastos com Pessoal'!$E$7:$E$506)*(AX$3&lt;='Gastos com Pessoal'!$F$7:$F$506)*OFFSET('Encargos e Benefícios'!$D$5,1,MATCH($B53,'Encargos e Benefícios'!$E$5:$AB$5,0),500,1)),0)
+_xlfn.IFNA(SUM((AX$3&gt;='Gastos com Pessoal'!$E$513:$E$522)*(AX$3&lt;='Gastos com Pessoal'!$F$513:$F$522)*OFFSET('Encargos e Benefícios'!$D$511,1,MATCH($B53,'Encargos e Benefícios'!$E$511:$AB$511,0),10,1)),0)
+_xlfn.IFNA(SUM((AX$3&gt;='Gastos com Pessoal'!$E$7:$E$506)*(AX$3&lt;='Gastos com Pessoal'!$F$7:$F$506)*(IF('Gastos com Pessoal'!$G$7:$G$506&lt;=AX$3,1,0))*OFFSET('Gastos com Pessoal'!$H$6,1,MATCH(1&amp;$B53,'Gastos com Pessoal'!$I$532:$AJ$532&amp;'Gastos com Pessoal'!$I$6:$AJ$6,0),500,1)),0)
+_xlfn.IFNA(SUM((AX$3&gt;='Gastos com Pessoal'!$E$7:$E$506)*(AX$3&lt;='Gastos com Pessoal'!$F$7:$F$506)*(IF('Gastos com Pessoal'!$M$7:$M$506&lt;=AX$3,1,0))*OFFSET('Gastos com Pessoal'!$H$6,1,MATCH(2&amp;$B53,'Gastos com Pessoal'!$I$532:$AJ$532&amp;'Gastos com Pessoal'!$I$6:$AJ$6,0),500,1)),0)
+_xlfn.IFNA(SUM((AX$3&gt;='Gastos com Pessoal'!$E$7:$E$506)*(AX$3&lt;='Gastos com Pessoal'!$F$7:$F$506)*(IF('Gastos com Pessoal'!$S$7:$S$506&lt;=AX$3,1,0))*OFFSET('Gastos com Pessoal'!$H$6,1,MATCH(3&amp;$B53,'Gastos com Pessoal'!$I$532:$AJ$532&amp;'Gastos com Pessoal'!$I$6:$AJ$6,0),500,1)),0)
+_xlfn.IFNA(SUM((AX$3&gt;='Gastos com Pessoal'!$E$7:$E$506)*(AX$3&lt;='Gastos com Pessoal'!$F$7:$F$506)*(IF('Gastos com Pessoal'!$Y$7:$Y$506&lt;=AX$3,1,0))*OFFSET('Gastos com Pessoal'!$H$6,1,MATCH(4&amp;$B53,'Gastos com Pessoal'!$I$532:$AJ$532&amp;'Gastos com Pessoal'!$I$6:$AJ$6,0),500,1)),0)
+_xlfn.IFNA(SUM((AX$3&gt;='Gastos com Pessoal'!$E$7:$E$506)*(AX$3&lt;='Gastos com Pessoal'!$F$7:$F$506)*(IF('Gastos com Pessoal'!$AE$7:$AE$506&lt;=AX$3,1,0))*OFFSET('Gastos com Pessoal'!$H$6,1,MATCH(5&amp;$B53,'Gastos com Pessoal'!$I$532:$AJ$532&amp;'Gastos com Pessoal'!$I$6:$AJ$6,0),500,1)),0)
+_xlfn.IFNA(SUM((AX$3&gt;='Gastos com Pessoal'!$E$513:$E$522)*(AX$3&lt;='Gastos com Pessoal'!$F$513:$F$522)*(IF('Gastos com Pessoal'!$G$513:$G$522&lt;=AX$3,1,0))*OFFSET('Gastos com Pessoal'!$H$512,1,MATCH(1&amp;$B53,'Gastos com Pessoal'!$I$532:$AJ$532&amp;'Gastos com Pessoal'!$I$512:$AJ$512,0),10,1)),0)
+_xlfn.IFNA(SUM((AX$3&gt;='Gastos com Pessoal'!$E$513:$E$522)*(AX$3&lt;='Gastos com Pessoal'!$F$513:$F$522)*(IF('Gastos com Pessoal'!$M$513:$M$522&lt;=AX$3,1,0))*OFFSET('Gastos com Pessoal'!$H$512,1,MATCH(2&amp;$B53,'Gastos com Pessoal'!$I$532:$AJ$532&amp;'Gastos com Pessoal'!$I$512:$AJ$512,0),10,1)),0)
+_xlfn.IFNA(SUM((AX$3&gt;='Gastos com Pessoal'!$E$513:$E$522)*(AX$3&lt;='Gastos com Pessoal'!$F$513:$F$522)*(IF('Gastos com Pessoal'!$S$513:$S$522&lt;=AX$3,1,0))*OFFSET('Gastos com Pessoal'!$H$512,1,MATCH(3&amp;$B53,'Gastos com Pessoal'!$I$532:$AJ$532&amp;'Gastos com Pessoal'!$I$512:$AJ$512,0),10,1)),0)
+_xlfn.IFNA(SUM((AX$3&gt;='Gastos com Pessoal'!$E$513:$E$522)*(AX$3&lt;='Gastos com Pessoal'!$F$513:$F$522)*(IF('Gastos com Pessoal'!$Y$513:$Y$522&lt;=AX$3,1,0))*OFFSET('Gastos com Pessoal'!$H$512,1,MATCH(4&amp;$B53,'Gastos com Pessoal'!$I$532:$AJ$532&amp;'Gastos com Pessoal'!$I$512:$AJ$512,0),10,1)),0)
+_xlfn.IFNA(SUM((AX$3&gt;='Gastos com Pessoal'!$E$513:$E$522)*(AX$3&lt;='Gastos com Pessoal'!$F$513:$F$522)*(IF('Gastos com Pessoal'!$AE$513:$AE$522&lt;=AX$3,1,0))*OFFSET('Gastos com Pessoal'!$H$512,1,MATCH(5&amp;$B53,'Gastos com Pessoal'!$I$532:$AJ$532&amp;'Gastos com Pessoal'!$I$512:$AJ$512,0),10,1)),0)</f>
        <v>953.74499999999966</v>
      </c>
      <c r="AY53" s="32">
        <f t="array" aca="1" ref="AY53" ca="1">_xlfn.IFNA(SUM((AY$3&gt;='Gastos com Pessoal'!$E$7:$E$506)*(AY$3&lt;='Gastos com Pessoal'!$F$7:$F$506)*OFFSET('Encargos e Benefícios'!$D$5,1,MATCH($B53,'Encargos e Benefícios'!$E$5:$AB$5,0),500,1)),0)
+_xlfn.IFNA(SUM((AY$3&gt;='Gastos com Pessoal'!$E$513:$E$522)*(AY$3&lt;='Gastos com Pessoal'!$F$513:$F$522)*OFFSET('Encargos e Benefícios'!$D$511,1,MATCH($B53,'Encargos e Benefícios'!$E$511:$AB$511,0),10,1)),0)
+_xlfn.IFNA(SUM((AY$3&gt;='Gastos com Pessoal'!$E$7:$E$506)*(AY$3&lt;='Gastos com Pessoal'!$F$7:$F$506)*(IF('Gastos com Pessoal'!$G$7:$G$506&lt;=AY$3,1,0))*OFFSET('Gastos com Pessoal'!$H$6,1,MATCH(1&amp;$B53,'Gastos com Pessoal'!$I$532:$AJ$532&amp;'Gastos com Pessoal'!$I$6:$AJ$6,0),500,1)),0)
+_xlfn.IFNA(SUM((AY$3&gt;='Gastos com Pessoal'!$E$7:$E$506)*(AY$3&lt;='Gastos com Pessoal'!$F$7:$F$506)*(IF('Gastos com Pessoal'!$M$7:$M$506&lt;=AY$3,1,0))*OFFSET('Gastos com Pessoal'!$H$6,1,MATCH(2&amp;$B53,'Gastos com Pessoal'!$I$532:$AJ$532&amp;'Gastos com Pessoal'!$I$6:$AJ$6,0),500,1)),0)
+_xlfn.IFNA(SUM((AY$3&gt;='Gastos com Pessoal'!$E$7:$E$506)*(AY$3&lt;='Gastos com Pessoal'!$F$7:$F$506)*(IF('Gastos com Pessoal'!$S$7:$S$506&lt;=AY$3,1,0))*OFFSET('Gastos com Pessoal'!$H$6,1,MATCH(3&amp;$B53,'Gastos com Pessoal'!$I$532:$AJ$532&amp;'Gastos com Pessoal'!$I$6:$AJ$6,0),500,1)),0)
+_xlfn.IFNA(SUM((AY$3&gt;='Gastos com Pessoal'!$E$7:$E$506)*(AY$3&lt;='Gastos com Pessoal'!$F$7:$F$506)*(IF('Gastos com Pessoal'!$Y$7:$Y$506&lt;=AY$3,1,0))*OFFSET('Gastos com Pessoal'!$H$6,1,MATCH(4&amp;$B53,'Gastos com Pessoal'!$I$532:$AJ$532&amp;'Gastos com Pessoal'!$I$6:$AJ$6,0),500,1)),0)
+_xlfn.IFNA(SUM((AY$3&gt;='Gastos com Pessoal'!$E$7:$E$506)*(AY$3&lt;='Gastos com Pessoal'!$F$7:$F$506)*(IF('Gastos com Pessoal'!$AE$7:$AE$506&lt;=AY$3,1,0))*OFFSET('Gastos com Pessoal'!$H$6,1,MATCH(5&amp;$B53,'Gastos com Pessoal'!$I$532:$AJ$532&amp;'Gastos com Pessoal'!$I$6:$AJ$6,0),500,1)),0)
+_xlfn.IFNA(SUM((AY$3&gt;='Gastos com Pessoal'!$E$513:$E$522)*(AY$3&lt;='Gastos com Pessoal'!$F$513:$F$522)*(IF('Gastos com Pessoal'!$G$513:$G$522&lt;=AY$3,1,0))*OFFSET('Gastos com Pessoal'!$H$512,1,MATCH(1&amp;$B53,'Gastos com Pessoal'!$I$532:$AJ$532&amp;'Gastos com Pessoal'!$I$512:$AJ$512,0),10,1)),0)
+_xlfn.IFNA(SUM((AY$3&gt;='Gastos com Pessoal'!$E$513:$E$522)*(AY$3&lt;='Gastos com Pessoal'!$F$513:$F$522)*(IF('Gastos com Pessoal'!$M$513:$M$522&lt;=AY$3,1,0))*OFFSET('Gastos com Pessoal'!$H$512,1,MATCH(2&amp;$B53,'Gastos com Pessoal'!$I$532:$AJ$532&amp;'Gastos com Pessoal'!$I$512:$AJ$512,0),10,1)),0)
+_xlfn.IFNA(SUM((AY$3&gt;='Gastos com Pessoal'!$E$513:$E$522)*(AY$3&lt;='Gastos com Pessoal'!$F$513:$F$522)*(IF('Gastos com Pessoal'!$S$513:$S$522&lt;=AY$3,1,0))*OFFSET('Gastos com Pessoal'!$H$512,1,MATCH(3&amp;$B53,'Gastos com Pessoal'!$I$532:$AJ$532&amp;'Gastos com Pessoal'!$I$512:$AJ$512,0),10,1)),0)
+_xlfn.IFNA(SUM((AY$3&gt;='Gastos com Pessoal'!$E$513:$E$522)*(AY$3&lt;='Gastos com Pessoal'!$F$513:$F$522)*(IF('Gastos com Pessoal'!$Y$513:$Y$522&lt;=AY$3,1,0))*OFFSET('Gastos com Pessoal'!$H$512,1,MATCH(4&amp;$B53,'Gastos com Pessoal'!$I$532:$AJ$532&amp;'Gastos com Pessoal'!$I$512:$AJ$512,0),10,1)),0)
+_xlfn.IFNA(SUM((AY$3&gt;='Gastos com Pessoal'!$E$513:$E$522)*(AY$3&lt;='Gastos com Pessoal'!$F$513:$F$522)*(IF('Gastos com Pessoal'!$AE$513:$AE$522&lt;=AY$3,1,0))*OFFSET('Gastos com Pessoal'!$H$512,1,MATCH(5&amp;$B53,'Gastos com Pessoal'!$I$532:$AJ$532&amp;'Gastos com Pessoal'!$I$512:$AJ$512,0),10,1)),0)</f>
        <v>953.74499999999966</v>
      </c>
      <c r="AZ53" s="32">
        <f t="array" aca="1" ref="AZ53" ca="1">_xlfn.IFNA(SUM((AZ$3&gt;='Gastos com Pessoal'!$E$7:$E$506)*(AZ$3&lt;='Gastos com Pessoal'!$F$7:$F$506)*OFFSET('Encargos e Benefícios'!$D$5,1,MATCH($B53,'Encargos e Benefícios'!$E$5:$AB$5,0),500,1)),0)
+_xlfn.IFNA(SUM((AZ$3&gt;='Gastos com Pessoal'!$E$513:$E$522)*(AZ$3&lt;='Gastos com Pessoal'!$F$513:$F$522)*OFFSET('Encargos e Benefícios'!$D$511,1,MATCH($B53,'Encargos e Benefícios'!$E$511:$AB$511,0),10,1)),0)
+_xlfn.IFNA(SUM((AZ$3&gt;='Gastos com Pessoal'!$E$7:$E$506)*(AZ$3&lt;='Gastos com Pessoal'!$F$7:$F$506)*(IF('Gastos com Pessoal'!$G$7:$G$506&lt;=AZ$3,1,0))*OFFSET('Gastos com Pessoal'!$H$6,1,MATCH(1&amp;$B53,'Gastos com Pessoal'!$I$532:$AJ$532&amp;'Gastos com Pessoal'!$I$6:$AJ$6,0),500,1)),0)
+_xlfn.IFNA(SUM((AZ$3&gt;='Gastos com Pessoal'!$E$7:$E$506)*(AZ$3&lt;='Gastos com Pessoal'!$F$7:$F$506)*(IF('Gastos com Pessoal'!$M$7:$M$506&lt;=AZ$3,1,0))*OFFSET('Gastos com Pessoal'!$H$6,1,MATCH(2&amp;$B53,'Gastos com Pessoal'!$I$532:$AJ$532&amp;'Gastos com Pessoal'!$I$6:$AJ$6,0),500,1)),0)
+_xlfn.IFNA(SUM((AZ$3&gt;='Gastos com Pessoal'!$E$7:$E$506)*(AZ$3&lt;='Gastos com Pessoal'!$F$7:$F$506)*(IF('Gastos com Pessoal'!$S$7:$S$506&lt;=AZ$3,1,0))*OFFSET('Gastos com Pessoal'!$H$6,1,MATCH(3&amp;$B53,'Gastos com Pessoal'!$I$532:$AJ$532&amp;'Gastos com Pessoal'!$I$6:$AJ$6,0),500,1)),0)
+_xlfn.IFNA(SUM((AZ$3&gt;='Gastos com Pessoal'!$E$7:$E$506)*(AZ$3&lt;='Gastos com Pessoal'!$F$7:$F$506)*(IF('Gastos com Pessoal'!$Y$7:$Y$506&lt;=AZ$3,1,0))*OFFSET('Gastos com Pessoal'!$H$6,1,MATCH(4&amp;$B53,'Gastos com Pessoal'!$I$532:$AJ$532&amp;'Gastos com Pessoal'!$I$6:$AJ$6,0),500,1)),0)
+_xlfn.IFNA(SUM((AZ$3&gt;='Gastos com Pessoal'!$E$7:$E$506)*(AZ$3&lt;='Gastos com Pessoal'!$F$7:$F$506)*(IF('Gastos com Pessoal'!$AE$7:$AE$506&lt;=AZ$3,1,0))*OFFSET('Gastos com Pessoal'!$H$6,1,MATCH(5&amp;$B53,'Gastos com Pessoal'!$I$532:$AJ$532&amp;'Gastos com Pessoal'!$I$6:$AJ$6,0),500,1)),0)
+_xlfn.IFNA(SUM((AZ$3&gt;='Gastos com Pessoal'!$E$513:$E$522)*(AZ$3&lt;='Gastos com Pessoal'!$F$513:$F$522)*(IF('Gastos com Pessoal'!$G$513:$G$522&lt;=AZ$3,1,0))*OFFSET('Gastos com Pessoal'!$H$512,1,MATCH(1&amp;$B53,'Gastos com Pessoal'!$I$532:$AJ$532&amp;'Gastos com Pessoal'!$I$512:$AJ$512,0),10,1)),0)
+_xlfn.IFNA(SUM((AZ$3&gt;='Gastos com Pessoal'!$E$513:$E$522)*(AZ$3&lt;='Gastos com Pessoal'!$F$513:$F$522)*(IF('Gastos com Pessoal'!$M$513:$M$522&lt;=AZ$3,1,0))*OFFSET('Gastos com Pessoal'!$H$512,1,MATCH(2&amp;$B53,'Gastos com Pessoal'!$I$532:$AJ$532&amp;'Gastos com Pessoal'!$I$512:$AJ$512,0),10,1)),0)
+_xlfn.IFNA(SUM((AZ$3&gt;='Gastos com Pessoal'!$E$513:$E$522)*(AZ$3&lt;='Gastos com Pessoal'!$F$513:$F$522)*(IF('Gastos com Pessoal'!$S$513:$S$522&lt;=AZ$3,1,0))*OFFSET('Gastos com Pessoal'!$H$512,1,MATCH(3&amp;$B53,'Gastos com Pessoal'!$I$532:$AJ$532&amp;'Gastos com Pessoal'!$I$512:$AJ$512,0),10,1)),0)
+_xlfn.IFNA(SUM((AZ$3&gt;='Gastos com Pessoal'!$E$513:$E$522)*(AZ$3&lt;='Gastos com Pessoal'!$F$513:$F$522)*(IF('Gastos com Pessoal'!$Y$513:$Y$522&lt;=AZ$3,1,0))*OFFSET('Gastos com Pessoal'!$H$512,1,MATCH(4&amp;$B53,'Gastos com Pessoal'!$I$532:$AJ$532&amp;'Gastos com Pessoal'!$I$512:$AJ$512,0),10,1)),0)
+_xlfn.IFNA(SUM((AZ$3&gt;='Gastos com Pessoal'!$E$513:$E$522)*(AZ$3&lt;='Gastos com Pessoal'!$F$513:$F$522)*(IF('Gastos com Pessoal'!$AE$513:$AE$522&lt;=AZ$3,1,0))*OFFSET('Gastos com Pessoal'!$H$512,1,MATCH(5&amp;$B53,'Gastos com Pessoal'!$I$532:$AJ$532&amp;'Gastos com Pessoal'!$I$512:$AJ$512,0),10,1)),0)</f>
        <v>953.74499999999966</v>
      </c>
      <c r="BA53" s="32">
        <f t="array" aca="1" ref="BA53" ca="1">_xlfn.IFNA(SUM((BA$3&gt;='Gastos com Pessoal'!$E$7:$E$506)*(BA$3&lt;='Gastos com Pessoal'!$F$7:$F$506)*OFFSET('Encargos e Benefícios'!$D$5,1,MATCH($B53,'Encargos e Benefícios'!$E$5:$AB$5,0),500,1)),0)
+_xlfn.IFNA(SUM((BA$3&gt;='Gastos com Pessoal'!$E$513:$E$522)*(BA$3&lt;='Gastos com Pessoal'!$F$513:$F$522)*OFFSET('Encargos e Benefícios'!$D$511,1,MATCH($B53,'Encargos e Benefícios'!$E$511:$AB$511,0),10,1)),0)
+_xlfn.IFNA(SUM((BA$3&gt;='Gastos com Pessoal'!$E$7:$E$506)*(BA$3&lt;='Gastos com Pessoal'!$F$7:$F$506)*(IF('Gastos com Pessoal'!$G$7:$G$506&lt;=BA$3,1,0))*OFFSET('Gastos com Pessoal'!$H$6,1,MATCH(1&amp;$B53,'Gastos com Pessoal'!$I$532:$AJ$532&amp;'Gastos com Pessoal'!$I$6:$AJ$6,0),500,1)),0)
+_xlfn.IFNA(SUM((BA$3&gt;='Gastos com Pessoal'!$E$7:$E$506)*(BA$3&lt;='Gastos com Pessoal'!$F$7:$F$506)*(IF('Gastos com Pessoal'!$M$7:$M$506&lt;=BA$3,1,0))*OFFSET('Gastos com Pessoal'!$H$6,1,MATCH(2&amp;$B53,'Gastos com Pessoal'!$I$532:$AJ$532&amp;'Gastos com Pessoal'!$I$6:$AJ$6,0),500,1)),0)
+_xlfn.IFNA(SUM((BA$3&gt;='Gastos com Pessoal'!$E$7:$E$506)*(BA$3&lt;='Gastos com Pessoal'!$F$7:$F$506)*(IF('Gastos com Pessoal'!$S$7:$S$506&lt;=BA$3,1,0))*OFFSET('Gastos com Pessoal'!$H$6,1,MATCH(3&amp;$B53,'Gastos com Pessoal'!$I$532:$AJ$532&amp;'Gastos com Pessoal'!$I$6:$AJ$6,0),500,1)),0)
+_xlfn.IFNA(SUM((BA$3&gt;='Gastos com Pessoal'!$E$7:$E$506)*(BA$3&lt;='Gastos com Pessoal'!$F$7:$F$506)*(IF('Gastos com Pessoal'!$Y$7:$Y$506&lt;=BA$3,1,0))*OFFSET('Gastos com Pessoal'!$H$6,1,MATCH(4&amp;$B53,'Gastos com Pessoal'!$I$532:$AJ$532&amp;'Gastos com Pessoal'!$I$6:$AJ$6,0),500,1)),0)
+_xlfn.IFNA(SUM((BA$3&gt;='Gastos com Pessoal'!$E$7:$E$506)*(BA$3&lt;='Gastos com Pessoal'!$F$7:$F$506)*(IF('Gastos com Pessoal'!$AE$7:$AE$506&lt;=BA$3,1,0))*OFFSET('Gastos com Pessoal'!$H$6,1,MATCH(5&amp;$B53,'Gastos com Pessoal'!$I$532:$AJ$532&amp;'Gastos com Pessoal'!$I$6:$AJ$6,0),500,1)),0)
+_xlfn.IFNA(SUM((BA$3&gt;='Gastos com Pessoal'!$E$513:$E$522)*(BA$3&lt;='Gastos com Pessoal'!$F$513:$F$522)*(IF('Gastos com Pessoal'!$G$513:$G$522&lt;=BA$3,1,0))*OFFSET('Gastos com Pessoal'!$H$512,1,MATCH(1&amp;$B53,'Gastos com Pessoal'!$I$532:$AJ$532&amp;'Gastos com Pessoal'!$I$512:$AJ$512,0),10,1)),0)
+_xlfn.IFNA(SUM((BA$3&gt;='Gastos com Pessoal'!$E$513:$E$522)*(BA$3&lt;='Gastos com Pessoal'!$F$513:$F$522)*(IF('Gastos com Pessoal'!$M$513:$M$522&lt;=BA$3,1,0))*OFFSET('Gastos com Pessoal'!$H$512,1,MATCH(2&amp;$B53,'Gastos com Pessoal'!$I$532:$AJ$532&amp;'Gastos com Pessoal'!$I$512:$AJ$512,0),10,1)),0)
+_xlfn.IFNA(SUM((BA$3&gt;='Gastos com Pessoal'!$E$513:$E$522)*(BA$3&lt;='Gastos com Pessoal'!$F$513:$F$522)*(IF('Gastos com Pessoal'!$S$513:$S$522&lt;=BA$3,1,0))*OFFSET('Gastos com Pessoal'!$H$512,1,MATCH(3&amp;$B53,'Gastos com Pessoal'!$I$532:$AJ$532&amp;'Gastos com Pessoal'!$I$512:$AJ$512,0),10,1)),0)
+_xlfn.IFNA(SUM((BA$3&gt;='Gastos com Pessoal'!$E$513:$E$522)*(BA$3&lt;='Gastos com Pessoal'!$F$513:$F$522)*(IF('Gastos com Pessoal'!$Y$513:$Y$522&lt;=BA$3,1,0))*OFFSET('Gastos com Pessoal'!$H$512,1,MATCH(4&amp;$B53,'Gastos com Pessoal'!$I$532:$AJ$532&amp;'Gastos com Pessoal'!$I$512:$AJ$512,0),10,1)),0)
+_xlfn.IFNA(SUM((BA$3&gt;='Gastos com Pessoal'!$E$513:$E$522)*(BA$3&lt;='Gastos com Pessoal'!$F$513:$F$522)*(IF('Gastos com Pessoal'!$AE$513:$AE$522&lt;=BA$3,1,0))*OFFSET('Gastos com Pessoal'!$H$512,1,MATCH(5&amp;$B53,'Gastos com Pessoal'!$I$532:$AJ$532&amp;'Gastos com Pessoal'!$I$512:$AJ$512,0),10,1)),0)</f>
        <v>953.74499999999966</v>
      </c>
      <c r="BB53" s="32">
        <f t="array" aca="1" ref="BB53" ca="1">_xlfn.IFNA(SUM((BB$3&gt;='Gastos com Pessoal'!$E$7:$E$506)*(BB$3&lt;='Gastos com Pessoal'!$F$7:$F$506)*OFFSET('Encargos e Benefícios'!$D$5,1,MATCH($B53,'Encargos e Benefícios'!$E$5:$AB$5,0),500,1)),0)
+_xlfn.IFNA(SUM((BB$3&gt;='Gastos com Pessoal'!$E$513:$E$522)*(BB$3&lt;='Gastos com Pessoal'!$F$513:$F$522)*OFFSET('Encargos e Benefícios'!$D$511,1,MATCH($B53,'Encargos e Benefícios'!$E$511:$AB$511,0),10,1)),0)
+_xlfn.IFNA(SUM((BB$3&gt;='Gastos com Pessoal'!$E$7:$E$506)*(BB$3&lt;='Gastos com Pessoal'!$F$7:$F$506)*(IF('Gastos com Pessoal'!$G$7:$G$506&lt;=BB$3,1,0))*OFFSET('Gastos com Pessoal'!$H$6,1,MATCH(1&amp;$B53,'Gastos com Pessoal'!$I$532:$AJ$532&amp;'Gastos com Pessoal'!$I$6:$AJ$6,0),500,1)),0)
+_xlfn.IFNA(SUM((BB$3&gt;='Gastos com Pessoal'!$E$7:$E$506)*(BB$3&lt;='Gastos com Pessoal'!$F$7:$F$506)*(IF('Gastos com Pessoal'!$M$7:$M$506&lt;=BB$3,1,0))*OFFSET('Gastos com Pessoal'!$H$6,1,MATCH(2&amp;$B53,'Gastos com Pessoal'!$I$532:$AJ$532&amp;'Gastos com Pessoal'!$I$6:$AJ$6,0),500,1)),0)
+_xlfn.IFNA(SUM((BB$3&gt;='Gastos com Pessoal'!$E$7:$E$506)*(BB$3&lt;='Gastos com Pessoal'!$F$7:$F$506)*(IF('Gastos com Pessoal'!$S$7:$S$506&lt;=BB$3,1,0))*OFFSET('Gastos com Pessoal'!$H$6,1,MATCH(3&amp;$B53,'Gastos com Pessoal'!$I$532:$AJ$532&amp;'Gastos com Pessoal'!$I$6:$AJ$6,0),500,1)),0)
+_xlfn.IFNA(SUM((BB$3&gt;='Gastos com Pessoal'!$E$7:$E$506)*(BB$3&lt;='Gastos com Pessoal'!$F$7:$F$506)*(IF('Gastos com Pessoal'!$Y$7:$Y$506&lt;=BB$3,1,0))*OFFSET('Gastos com Pessoal'!$H$6,1,MATCH(4&amp;$B53,'Gastos com Pessoal'!$I$532:$AJ$532&amp;'Gastos com Pessoal'!$I$6:$AJ$6,0),500,1)),0)
+_xlfn.IFNA(SUM((BB$3&gt;='Gastos com Pessoal'!$E$7:$E$506)*(BB$3&lt;='Gastos com Pessoal'!$F$7:$F$506)*(IF('Gastos com Pessoal'!$AE$7:$AE$506&lt;=BB$3,1,0))*OFFSET('Gastos com Pessoal'!$H$6,1,MATCH(5&amp;$B53,'Gastos com Pessoal'!$I$532:$AJ$532&amp;'Gastos com Pessoal'!$I$6:$AJ$6,0),500,1)),0)
+_xlfn.IFNA(SUM((BB$3&gt;='Gastos com Pessoal'!$E$513:$E$522)*(BB$3&lt;='Gastos com Pessoal'!$F$513:$F$522)*(IF('Gastos com Pessoal'!$G$513:$G$522&lt;=BB$3,1,0))*OFFSET('Gastos com Pessoal'!$H$512,1,MATCH(1&amp;$B53,'Gastos com Pessoal'!$I$532:$AJ$532&amp;'Gastos com Pessoal'!$I$512:$AJ$512,0),10,1)),0)
+_xlfn.IFNA(SUM((BB$3&gt;='Gastos com Pessoal'!$E$513:$E$522)*(BB$3&lt;='Gastos com Pessoal'!$F$513:$F$522)*(IF('Gastos com Pessoal'!$M$513:$M$522&lt;=BB$3,1,0))*OFFSET('Gastos com Pessoal'!$H$512,1,MATCH(2&amp;$B53,'Gastos com Pessoal'!$I$532:$AJ$532&amp;'Gastos com Pessoal'!$I$512:$AJ$512,0),10,1)),0)
+_xlfn.IFNA(SUM((BB$3&gt;='Gastos com Pessoal'!$E$513:$E$522)*(BB$3&lt;='Gastos com Pessoal'!$F$513:$F$522)*(IF('Gastos com Pessoal'!$S$513:$S$522&lt;=BB$3,1,0))*OFFSET('Gastos com Pessoal'!$H$512,1,MATCH(3&amp;$B53,'Gastos com Pessoal'!$I$532:$AJ$532&amp;'Gastos com Pessoal'!$I$512:$AJ$512,0),10,1)),0)
+_xlfn.IFNA(SUM((BB$3&gt;='Gastos com Pessoal'!$E$513:$E$522)*(BB$3&lt;='Gastos com Pessoal'!$F$513:$F$522)*(IF('Gastos com Pessoal'!$Y$513:$Y$522&lt;=BB$3,1,0))*OFFSET('Gastos com Pessoal'!$H$512,1,MATCH(4&amp;$B53,'Gastos com Pessoal'!$I$532:$AJ$532&amp;'Gastos com Pessoal'!$I$512:$AJ$512,0),10,1)),0)
+_xlfn.IFNA(SUM((BB$3&gt;='Gastos com Pessoal'!$E$513:$E$522)*(BB$3&lt;='Gastos com Pessoal'!$F$513:$F$522)*(IF('Gastos com Pessoal'!$AE$513:$AE$522&lt;=BB$3,1,0))*OFFSET('Gastos com Pessoal'!$H$512,1,MATCH(5&amp;$B53,'Gastos com Pessoal'!$I$532:$AJ$532&amp;'Gastos com Pessoal'!$I$512:$AJ$512,0),10,1)),0)</f>
        <v>953.74499999999966</v>
      </c>
      <c r="BC53" s="32">
        <f t="array" aca="1" ref="BC53" ca="1">_xlfn.IFNA(SUM((BC$3&gt;='Gastos com Pessoal'!$E$7:$E$506)*(BC$3&lt;='Gastos com Pessoal'!$F$7:$F$506)*OFFSET('Encargos e Benefícios'!$D$5,1,MATCH($B53,'Encargos e Benefícios'!$E$5:$AB$5,0),500,1)),0)
+_xlfn.IFNA(SUM((BC$3&gt;='Gastos com Pessoal'!$E$513:$E$522)*(BC$3&lt;='Gastos com Pessoal'!$F$513:$F$522)*OFFSET('Encargos e Benefícios'!$D$511,1,MATCH($B53,'Encargos e Benefícios'!$E$511:$AB$511,0),10,1)),0)
+_xlfn.IFNA(SUM((BC$3&gt;='Gastos com Pessoal'!$E$7:$E$506)*(BC$3&lt;='Gastos com Pessoal'!$F$7:$F$506)*(IF('Gastos com Pessoal'!$G$7:$G$506&lt;=BC$3,1,0))*OFFSET('Gastos com Pessoal'!$H$6,1,MATCH(1&amp;$B53,'Gastos com Pessoal'!$I$532:$AJ$532&amp;'Gastos com Pessoal'!$I$6:$AJ$6,0),500,1)),0)
+_xlfn.IFNA(SUM((BC$3&gt;='Gastos com Pessoal'!$E$7:$E$506)*(BC$3&lt;='Gastos com Pessoal'!$F$7:$F$506)*(IF('Gastos com Pessoal'!$M$7:$M$506&lt;=BC$3,1,0))*OFFSET('Gastos com Pessoal'!$H$6,1,MATCH(2&amp;$B53,'Gastos com Pessoal'!$I$532:$AJ$532&amp;'Gastos com Pessoal'!$I$6:$AJ$6,0),500,1)),0)
+_xlfn.IFNA(SUM((BC$3&gt;='Gastos com Pessoal'!$E$7:$E$506)*(BC$3&lt;='Gastos com Pessoal'!$F$7:$F$506)*(IF('Gastos com Pessoal'!$S$7:$S$506&lt;=BC$3,1,0))*OFFSET('Gastos com Pessoal'!$H$6,1,MATCH(3&amp;$B53,'Gastos com Pessoal'!$I$532:$AJ$532&amp;'Gastos com Pessoal'!$I$6:$AJ$6,0),500,1)),0)
+_xlfn.IFNA(SUM((BC$3&gt;='Gastos com Pessoal'!$E$7:$E$506)*(BC$3&lt;='Gastos com Pessoal'!$F$7:$F$506)*(IF('Gastos com Pessoal'!$Y$7:$Y$506&lt;=BC$3,1,0))*OFFSET('Gastos com Pessoal'!$H$6,1,MATCH(4&amp;$B53,'Gastos com Pessoal'!$I$532:$AJ$532&amp;'Gastos com Pessoal'!$I$6:$AJ$6,0),500,1)),0)
+_xlfn.IFNA(SUM((BC$3&gt;='Gastos com Pessoal'!$E$7:$E$506)*(BC$3&lt;='Gastos com Pessoal'!$F$7:$F$506)*(IF('Gastos com Pessoal'!$AE$7:$AE$506&lt;=BC$3,1,0))*OFFSET('Gastos com Pessoal'!$H$6,1,MATCH(5&amp;$B53,'Gastos com Pessoal'!$I$532:$AJ$532&amp;'Gastos com Pessoal'!$I$6:$AJ$6,0),500,1)),0)
+_xlfn.IFNA(SUM((BC$3&gt;='Gastos com Pessoal'!$E$513:$E$522)*(BC$3&lt;='Gastos com Pessoal'!$F$513:$F$522)*(IF('Gastos com Pessoal'!$G$513:$G$522&lt;=BC$3,1,0))*OFFSET('Gastos com Pessoal'!$H$512,1,MATCH(1&amp;$B53,'Gastos com Pessoal'!$I$532:$AJ$532&amp;'Gastos com Pessoal'!$I$512:$AJ$512,0),10,1)),0)
+_xlfn.IFNA(SUM((BC$3&gt;='Gastos com Pessoal'!$E$513:$E$522)*(BC$3&lt;='Gastos com Pessoal'!$F$513:$F$522)*(IF('Gastos com Pessoal'!$M$513:$M$522&lt;=BC$3,1,0))*OFFSET('Gastos com Pessoal'!$H$512,1,MATCH(2&amp;$B53,'Gastos com Pessoal'!$I$532:$AJ$532&amp;'Gastos com Pessoal'!$I$512:$AJ$512,0),10,1)),0)
+_xlfn.IFNA(SUM((BC$3&gt;='Gastos com Pessoal'!$E$513:$E$522)*(BC$3&lt;='Gastos com Pessoal'!$F$513:$F$522)*(IF('Gastos com Pessoal'!$S$513:$S$522&lt;=BC$3,1,0))*OFFSET('Gastos com Pessoal'!$H$512,1,MATCH(3&amp;$B53,'Gastos com Pessoal'!$I$532:$AJ$532&amp;'Gastos com Pessoal'!$I$512:$AJ$512,0),10,1)),0)
+_xlfn.IFNA(SUM((BC$3&gt;='Gastos com Pessoal'!$E$513:$E$522)*(BC$3&lt;='Gastos com Pessoal'!$F$513:$F$522)*(IF('Gastos com Pessoal'!$Y$513:$Y$522&lt;=BC$3,1,0))*OFFSET('Gastos com Pessoal'!$H$512,1,MATCH(4&amp;$B53,'Gastos com Pessoal'!$I$532:$AJ$532&amp;'Gastos com Pessoal'!$I$512:$AJ$512,0),10,1)),0)
+_xlfn.IFNA(SUM((BC$3&gt;='Gastos com Pessoal'!$E$513:$E$522)*(BC$3&lt;='Gastos com Pessoal'!$F$513:$F$522)*(IF('Gastos com Pessoal'!$AE$513:$AE$522&lt;=BC$3,1,0))*OFFSET('Gastos com Pessoal'!$H$512,1,MATCH(5&amp;$B53,'Gastos com Pessoal'!$I$532:$AJ$532&amp;'Gastos com Pessoal'!$I$512:$AJ$512,0),10,1)),0)</f>
        <v>953.74499999999966</v>
      </c>
      <c r="BD53" s="32">
        <f t="array" aca="1" ref="BD53" ca="1">_xlfn.IFNA(SUM((BD$3&gt;='Gastos com Pessoal'!$E$7:$E$506)*(BD$3&lt;='Gastos com Pessoal'!$F$7:$F$506)*OFFSET('Encargos e Benefícios'!$D$5,1,MATCH($B53,'Encargos e Benefícios'!$E$5:$AB$5,0),500,1)),0)
+_xlfn.IFNA(SUM((BD$3&gt;='Gastos com Pessoal'!$E$513:$E$522)*(BD$3&lt;='Gastos com Pessoal'!$F$513:$F$522)*OFFSET('Encargos e Benefícios'!$D$511,1,MATCH($B53,'Encargos e Benefícios'!$E$511:$AB$511,0),10,1)),0)
+_xlfn.IFNA(SUM((BD$3&gt;='Gastos com Pessoal'!$E$7:$E$506)*(BD$3&lt;='Gastos com Pessoal'!$F$7:$F$506)*(IF('Gastos com Pessoal'!$G$7:$G$506&lt;=BD$3,1,0))*OFFSET('Gastos com Pessoal'!$H$6,1,MATCH(1&amp;$B53,'Gastos com Pessoal'!$I$532:$AJ$532&amp;'Gastos com Pessoal'!$I$6:$AJ$6,0),500,1)),0)
+_xlfn.IFNA(SUM((BD$3&gt;='Gastos com Pessoal'!$E$7:$E$506)*(BD$3&lt;='Gastos com Pessoal'!$F$7:$F$506)*(IF('Gastos com Pessoal'!$M$7:$M$506&lt;=BD$3,1,0))*OFFSET('Gastos com Pessoal'!$H$6,1,MATCH(2&amp;$B53,'Gastos com Pessoal'!$I$532:$AJ$532&amp;'Gastos com Pessoal'!$I$6:$AJ$6,0),500,1)),0)
+_xlfn.IFNA(SUM((BD$3&gt;='Gastos com Pessoal'!$E$7:$E$506)*(BD$3&lt;='Gastos com Pessoal'!$F$7:$F$506)*(IF('Gastos com Pessoal'!$S$7:$S$506&lt;=BD$3,1,0))*OFFSET('Gastos com Pessoal'!$H$6,1,MATCH(3&amp;$B53,'Gastos com Pessoal'!$I$532:$AJ$532&amp;'Gastos com Pessoal'!$I$6:$AJ$6,0),500,1)),0)
+_xlfn.IFNA(SUM((BD$3&gt;='Gastos com Pessoal'!$E$7:$E$506)*(BD$3&lt;='Gastos com Pessoal'!$F$7:$F$506)*(IF('Gastos com Pessoal'!$Y$7:$Y$506&lt;=BD$3,1,0))*OFFSET('Gastos com Pessoal'!$H$6,1,MATCH(4&amp;$B53,'Gastos com Pessoal'!$I$532:$AJ$532&amp;'Gastos com Pessoal'!$I$6:$AJ$6,0),500,1)),0)
+_xlfn.IFNA(SUM((BD$3&gt;='Gastos com Pessoal'!$E$7:$E$506)*(BD$3&lt;='Gastos com Pessoal'!$F$7:$F$506)*(IF('Gastos com Pessoal'!$AE$7:$AE$506&lt;=BD$3,1,0))*OFFSET('Gastos com Pessoal'!$H$6,1,MATCH(5&amp;$B53,'Gastos com Pessoal'!$I$532:$AJ$532&amp;'Gastos com Pessoal'!$I$6:$AJ$6,0),500,1)),0)
+_xlfn.IFNA(SUM((BD$3&gt;='Gastos com Pessoal'!$E$513:$E$522)*(BD$3&lt;='Gastos com Pessoal'!$F$513:$F$522)*(IF('Gastos com Pessoal'!$G$513:$G$522&lt;=BD$3,1,0))*OFFSET('Gastos com Pessoal'!$H$512,1,MATCH(1&amp;$B53,'Gastos com Pessoal'!$I$532:$AJ$532&amp;'Gastos com Pessoal'!$I$512:$AJ$512,0),10,1)),0)
+_xlfn.IFNA(SUM((BD$3&gt;='Gastos com Pessoal'!$E$513:$E$522)*(BD$3&lt;='Gastos com Pessoal'!$F$513:$F$522)*(IF('Gastos com Pessoal'!$M$513:$M$522&lt;=BD$3,1,0))*OFFSET('Gastos com Pessoal'!$H$512,1,MATCH(2&amp;$B53,'Gastos com Pessoal'!$I$532:$AJ$532&amp;'Gastos com Pessoal'!$I$512:$AJ$512,0),10,1)),0)
+_xlfn.IFNA(SUM((BD$3&gt;='Gastos com Pessoal'!$E$513:$E$522)*(BD$3&lt;='Gastos com Pessoal'!$F$513:$F$522)*(IF('Gastos com Pessoal'!$S$513:$S$522&lt;=BD$3,1,0))*OFFSET('Gastos com Pessoal'!$H$512,1,MATCH(3&amp;$B53,'Gastos com Pessoal'!$I$532:$AJ$532&amp;'Gastos com Pessoal'!$I$512:$AJ$512,0),10,1)),0)
+_xlfn.IFNA(SUM((BD$3&gt;='Gastos com Pessoal'!$E$513:$E$522)*(BD$3&lt;='Gastos com Pessoal'!$F$513:$F$522)*(IF('Gastos com Pessoal'!$Y$513:$Y$522&lt;=BD$3,1,0))*OFFSET('Gastos com Pessoal'!$H$512,1,MATCH(4&amp;$B53,'Gastos com Pessoal'!$I$532:$AJ$532&amp;'Gastos com Pessoal'!$I$512:$AJ$512,0),10,1)),0)
+_xlfn.IFNA(SUM((BD$3&gt;='Gastos com Pessoal'!$E$513:$E$522)*(BD$3&lt;='Gastos com Pessoal'!$F$513:$F$522)*(IF('Gastos com Pessoal'!$AE$513:$AE$522&lt;=BD$3,1,0))*OFFSET('Gastos com Pessoal'!$H$512,1,MATCH(5&amp;$B53,'Gastos com Pessoal'!$I$532:$AJ$532&amp;'Gastos com Pessoal'!$I$512:$AJ$512,0),10,1)),0)</f>
        <v>953.74499999999966</v>
      </c>
      <c r="BE53" s="32">
        <f t="array" aca="1" ref="BE53" ca="1">_xlfn.IFNA(SUM((BE$3&gt;='Gastos com Pessoal'!$E$7:$E$506)*(BE$3&lt;='Gastos com Pessoal'!$F$7:$F$506)*OFFSET('Encargos e Benefícios'!$D$5,1,MATCH($B53,'Encargos e Benefícios'!$E$5:$AB$5,0),500,1)),0)
+_xlfn.IFNA(SUM((BE$3&gt;='Gastos com Pessoal'!$E$513:$E$522)*(BE$3&lt;='Gastos com Pessoal'!$F$513:$F$522)*OFFSET('Encargos e Benefícios'!$D$511,1,MATCH($B53,'Encargos e Benefícios'!$E$511:$AB$511,0),10,1)),0)
+_xlfn.IFNA(SUM((BE$3&gt;='Gastos com Pessoal'!$E$7:$E$506)*(BE$3&lt;='Gastos com Pessoal'!$F$7:$F$506)*(IF('Gastos com Pessoal'!$G$7:$G$506&lt;=BE$3,1,0))*OFFSET('Gastos com Pessoal'!$H$6,1,MATCH(1&amp;$B53,'Gastos com Pessoal'!$I$532:$AJ$532&amp;'Gastos com Pessoal'!$I$6:$AJ$6,0),500,1)),0)
+_xlfn.IFNA(SUM((BE$3&gt;='Gastos com Pessoal'!$E$7:$E$506)*(BE$3&lt;='Gastos com Pessoal'!$F$7:$F$506)*(IF('Gastos com Pessoal'!$M$7:$M$506&lt;=BE$3,1,0))*OFFSET('Gastos com Pessoal'!$H$6,1,MATCH(2&amp;$B53,'Gastos com Pessoal'!$I$532:$AJ$532&amp;'Gastos com Pessoal'!$I$6:$AJ$6,0),500,1)),0)
+_xlfn.IFNA(SUM((BE$3&gt;='Gastos com Pessoal'!$E$7:$E$506)*(BE$3&lt;='Gastos com Pessoal'!$F$7:$F$506)*(IF('Gastos com Pessoal'!$S$7:$S$506&lt;=BE$3,1,0))*OFFSET('Gastos com Pessoal'!$H$6,1,MATCH(3&amp;$B53,'Gastos com Pessoal'!$I$532:$AJ$532&amp;'Gastos com Pessoal'!$I$6:$AJ$6,0),500,1)),0)
+_xlfn.IFNA(SUM((BE$3&gt;='Gastos com Pessoal'!$E$7:$E$506)*(BE$3&lt;='Gastos com Pessoal'!$F$7:$F$506)*(IF('Gastos com Pessoal'!$Y$7:$Y$506&lt;=BE$3,1,0))*OFFSET('Gastos com Pessoal'!$H$6,1,MATCH(4&amp;$B53,'Gastos com Pessoal'!$I$532:$AJ$532&amp;'Gastos com Pessoal'!$I$6:$AJ$6,0),500,1)),0)
+_xlfn.IFNA(SUM((BE$3&gt;='Gastos com Pessoal'!$E$7:$E$506)*(BE$3&lt;='Gastos com Pessoal'!$F$7:$F$506)*(IF('Gastos com Pessoal'!$AE$7:$AE$506&lt;=BE$3,1,0))*OFFSET('Gastos com Pessoal'!$H$6,1,MATCH(5&amp;$B53,'Gastos com Pessoal'!$I$532:$AJ$532&amp;'Gastos com Pessoal'!$I$6:$AJ$6,0),500,1)),0)
+_xlfn.IFNA(SUM((BE$3&gt;='Gastos com Pessoal'!$E$513:$E$522)*(BE$3&lt;='Gastos com Pessoal'!$F$513:$F$522)*(IF('Gastos com Pessoal'!$G$513:$G$522&lt;=BE$3,1,0))*OFFSET('Gastos com Pessoal'!$H$512,1,MATCH(1&amp;$B53,'Gastos com Pessoal'!$I$532:$AJ$532&amp;'Gastos com Pessoal'!$I$512:$AJ$512,0),10,1)),0)
+_xlfn.IFNA(SUM((BE$3&gt;='Gastos com Pessoal'!$E$513:$E$522)*(BE$3&lt;='Gastos com Pessoal'!$F$513:$F$522)*(IF('Gastos com Pessoal'!$M$513:$M$522&lt;=BE$3,1,0))*OFFSET('Gastos com Pessoal'!$H$512,1,MATCH(2&amp;$B53,'Gastos com Pessoal'!$I$532:$AJ$532&amp;'Gastos com Pessoal'!$I$512:$AJ$512,0),10,1)),0)
+_xlfn.IFNA(SUM((BE$3&gt;='Gastos com Pessoal'!$E$513:$E$522)*(BE$3&lt;='Gastos com Pessoal'!$F$513:$F$522)*(IF('Gastos com Pessoal'!$S$513:$S$522&lt;=BE$3,1,0))*OFFSET('Gastos com Pessoal'!$H$512,1,MATCH(3&amp;$B53,'Gastos com Pessoal'!$I$532:$AJ$532&amp;'Gastos com Pessoal'!$I$512:$AJ$512,0),10,1)),0)
+_xlfn.IFNA(SUM((BE$3&gt;='Gastos com Pessoal'!$E$513:$E$522)*(BE$3&lt;='Gastos com Pessoal'!$F$513:$F$522)*(IF('Gastos com Pessoal'!$Y$513:$Y$522&lt;=BE$3,1,0))*OFFSET('Gastos com Pessoal'!$H$512,1,MATCH(4&amp;$B53,'Gastos com Pessoal'!$I$532:$AJ$532&amp;'Gastos com Pessoal'!$I$512:$AJ$512,0),10,1)),0)
+_xlfn.IFNA(SUM((BE$3&gt;='Gastos com Pessoal'!$E$513:$E$522)*(BE$3&lt;='Gastos com Pessoal'!$F$513:$F$522)*(IF('Gastos com Pessoal'!$AE$513:$AE$522&lt;=BE$3,1,0))*OFFSET('Gastos com Pessoal'!$H$512,1,MATCH(5&amp;$B53,'Gastos com Pessoal'!$I$532:$AJ$532&amp;'Gastos com Pessoal'!$I$512:$AJ$512,0),10,1)),0)</f>
        <v>953.74499999999966</v>
      </c>
      <c r="BF53" s="32">
        <f t="array" aca="1" ref="BF53" ca="1">_xlfn.IFNA(SUM((BF$3&gt;='Gastos com Pessoal'!$E$7:$E$506)*(BF$3&lt;='Gastos com Pessoal'!$F$7:$F$506)*OFFSET('Encargos e Benefícios'!$D$5,1,MATCH($B53,'Encargos e Benefícios'!$E$5:$AB$5,0),500,1)),0)
+_xlfn.IFNA(SUM((BF$3&gt;='Gastos com Pessoal'!$E$513:$E$522)*(BF$3&lt;='Gastos com Pessoal'!$F$513:$F$522)*OFFSET('Encargos e Benefícios'!$D$511,1,MATCH($B53,'Encargos e Benefícios'!$E$511:$AB$511,0),10,1)),0)
+_xlfn.IFNA(SUM((BF$3&gt;='Gastos com Pessoal'!$E$7:$E$506)*(BF$3&lt;='Gastos com Pessoal'!$F$7:$F$506)*(IF('Gastos com Pessoal'!$G$7:$G$506&lt;=BF$3,1,0))*OFFSET('Gastos com Pessoal'!$H$6,1,MATCH(1&amp;$B53,'Gastos com Pessoal'!$I$532:$AJ$532&amp;'Gastos com Pessoal'!$I$6:$AJ$6,0),500,1)),0)
+_xlfn.IFNA(SUM((BF$3&gt;='Gastos com Pessoal'!$E$7:$E$506)*(BF$3&lt;='Gastos com Pessoal'!$F$7:$F$506)*(IF('Gastos com Pessoal'!$M$7:$M$506&lt;=BF$3,1,0))*OFFSET('Gastos com Pessoal'!$H$6,1,MATCH(2&amp;$B53,'Gastos com Pessoal'!$I$532:$AJ$532&amp;'Gastos com Pessoal'!$I$6:$AJ$6,0),500,1)),0)
+_xlfn.IFNA(SUM((BF$3&gt;='Gastos com Pessoal'!$E$7:$E$506)*(BF$3&lt;='Gastos com Pessoal'!$F$7:$F$506)*(IF('Gastos com Pessoal'!$S$7:$S$506&lt;=BF$3,1,0))*OFFSET('Gastos com Pessoal'!$H$6,1,MATCH(3&amp;$B53,'Gastos com Pessoal'!$I$532:$AJ$532&amp;'Gastos com Pessoal'!$I$6:$AJ$6,0),500,1)),0)
+_xlfn.IFNA(SUM((BF$3&gt;='Gastos com Pessoal'!$E$7:$E$506)*(BF$3&lt;='Gastos com Pessoal'!$F$7:$F$506)*(IF('Gastos com Pessoal'!$Y$7:$Y$506&lt;=BF$3,1,0))*OFFSET('Gastos com Pessoal'!$H$6,1,MATCH(4&amp;$B53,'Gastos com Pessoal'!$I$532:$AJ$532&amp;'Gastos com Pessoal'!$I$6:$AJ$6,0),500,1)),0)
+_xlfn.IFNA(SUM((BF$3&gt;='Gastos com Pessoal'!$E$7:$E$506)*(BF$3&lt;='Gastos com Pessoal'!$F$7:$F$506)*(IF('Gastos com Pessoal'!$AE$7:$AE$506&lt;=BF$3,1,0))*OFFSET('Gastos com Pessoal'!$H$6,1,MATCH(5&amp;$B53,'Gastos com Pessoal'!$I$532:$AJ$532&amp;'Gastos com Pessoal'!$I$6:$AJ$6,0),500,1)),0)
+_xlfn.IFNA(SUM((BF$3&gt;='Gastos com Pessoal'!$E$513:$E$522)*(BF$3&lt;='Gastos com Pessoal'!$F$513:$F$522)*(IF('Gastos com Pessoal'!$G$513:$G$522&lt;=BF$3,1,0))*OFFSET('Gastos com Pessoal'!$H$512,1,MATCH(1&amp;$B53,'Gastos com Pessoal'!$I$532:$AJ$532&amp;'Gastos com Pessoal'!$I$512:$AJ$512,0),10,1)),0)
+_xlfn.IFNA(SUM((BF$3&gt;='Gastos com Pessoal'!$E$513:$E$522)*(BF$3&lt;='Gastos com Pessoal'!$F$513:$F$522)*(IF('Gastos com Pessoal'!$M$513:$M$522&lt;=BF$3,1,0))*OFFSET('Gastos com Pessoal'!$H$512,1,MATCH(2&amp;$B53,'Gastos com Pessoal'!$I$532:$AJ$532&amp;'Gastos com Pessoal'!$I$512:$AJ$512,0),10,1)),0)
+_xlfn.IFNA(SUM((BF$3&gt;='Gastos com Pessoal'!$E$513:$E$522)*(BF$3&lt;='Gastos com Pessoal'!$F$513:$F$522)*(IF('Gastos com Pessoal'!$S$513:$S$522&lt;=BF$3,1,0))*OFFSET('Gastos com Pessoal'!$H$512,1,MATCH(3&amp;$B53,'Gastos com Pessoal'!$I$532:$AJ$532&amp;'Gastos com Pessoal'!$I$512:$AJ$512,0),10,1)),0)
+_xlfn.IFNA(SUM((BF$3&gt;='Gastos com Pessoal'!$E$513:$E$522)*(BF$3&lt;='Gastos com Pessoal'!$F$513:$F$522)*(IF('Gastos com Pessoal'!$Y$513:$Y$522&lt;=BF$3,1,0))*OFFSET('Gastos com Pessoal'!$H$512,1,MATCH(4&amp;$B53,'Gastos com Pessoal'!$I$532:$AJ$532&amp;'Gastos com Pessoal'!$I$512:$AJ$512,0),10,1)),0)
+_xlfn.IFNA(SUM((BF$3&gt;='Gastos com Pessoal'!$E$513:$E$522)*(BF$3&lt;='Gastos com Pessoal'!$F$513:$F$522)*(IF('Gastos com Pessoal'!$AE$513:$AE$522&lt;=BF$3,1,0))*OFFSET('Gastos com Pessoal'!$H$512,1,MATCH(5&amp;$B53,'Gastos com Pessoal'!$I$532:$AJ$532&amp;'Gastos com Pessoal'!$I$512:$AJ$512,0),10,1)),0)</f>
        <v>953.74499999999966</v>
      </c>
      <c r="BG53" s="32">
        <f t="array" aca="1" ref="BG53" ca="1">_xlfn.IFNA(SUM((BG$3&gt;='Gastos com Pessoal'!$E$7:$E$506)*(BG$3&lt;='Gastos com Pessoal'!$F$7:$F$506)*OFFSET('Encargos e Benefícios'!$D$5,1,MATCH($B53,'Encargos e Benefícios'!$E$5:$AB$5,0),500,1)),0)
+_xlfn.IFNA(SUM((BG$3&gt;='Gastos com Pessoal'!$E$513:$E$522)*(BG$3&lt;='Gastos com Pessoal'!$F$513:$F$522)*OFFSET('Encargos e Benefícios'!$D$511,1,MATCH($B53,'Encargos e Benefícios'!$E$511:$AB$511,0),10,1)),0)
+_xlfn.IFNA(SUM((BG$3&gt;='Gastos com Pessoal'!$E$7:$E$506)*(BG$3&lt;='Gastos com Pessoal'!$F$7:$F$506)*(IF('Gastos com Pessoal'!$G$7:$G$506&lt;=BG$3,1,0))*OFFSET('Gastos com Pessoal'!$H$6,1,MATCH(1&amp;$B53,'Gastos com Pessoal'!$I$532:$AJ$532&amp;'Gastos com Pessoal'!$I$6:$AJ$6,0),500,1)),0)
+_xlfn.IFNA(SUM((BG$3&gt;='Gastos com Pessoal'!$E$7:$E$506)*(BG$3&lt;='Gastos com Pessoal'!$F$7:$F$506)*(IF('Gastos com Pessoal'!$M$7:$M$506&lt;=BG$3,1,0))*OFFSET('Gastos com Pessoal'!$H$6,1,MATCH(2&amp;$B53,'Gastos com Pessoal'!$I$532:$AJ$532&amp;'Gastos com Pessoal'!$I$6:$AJ$6,0),500,1)),0)
+_xlfn.IFNA(SUM((BG$3&gt;='Gastos com Pessoal'!$E$7:$E$506)*(BG$3&lt;='Gastos com Pessoal'!$F$7:$F$506)*(IF('Gastos com Pessoal'!$S$7:$S$506&lt;=BG$3,1,0))*OFFSET('Gastos com Pessoal'!$H$6,1,MATCH(3&amp;$B53,'Gastos com Pessoal'!$I$532:$AJ$532&amp;'Gastos com Pessoal'!$I$6:$AJ$6,0),500,1)),0)
+_xlfn.IFNA(SUM((BG$3&gt;='Gastos com Pessoal'!$E$7:$E$506)*(BG$3&lt;='Gastos com Pessoal'!$F$7:$F$506)*(IF('Gastos com Pessoal'!$Y$7:$Y$506&lt;=BG$3,1,0))*OFFSET('Gastos com Pessoal'!$H$6,1,MATCH(4&amp;$B53,'Gastos com Pessoal'!$I$532:$AJ$532&amp;'Gastos com Pessoal'!$I$6:$AJ$6,0),500,1)),0)
+_xlfn.IFNA(SUM((BG$3&gt;='Gastos com Pessoal'!$E$7:$E$506)*(BG$3&lt;='Gastos com Pessoal'!$F$7:$F$506)*(IF('Gastos com Pessoal'!$AE$7:$AE$506&lt;=BG$3,1,0))*OFFSET('Gastos com Pessoal'!$H$6,1,MATCH(5&amp;$B53,'Gastos com Pessoal'!$I$532:$AJ$532&amp;'Gastos com Pessoal'!$I$6:$AJ$6,0),500,1)),0)
+_xlfn.IFNA(SUM((BG$3&gt;='Gastos com Pessoal'!$E$513:$E$522)*(BG$3&lt;='Gastos com Pessoal'!$F$513:$F$522)*(IF('Gastos com Pessoal'!$G$513:$G$522&lt;=BG$3,1,0))*OFFSET('Gastos com Pessoal'!$H$512,1,MATCH(1&amp;$B53,'Gastos com Pessoal'!$I$532:$AJ$532&amp;'Gastos com Pessoal'!$I$512:$AJ$512,0),10,1)),0)
+_xlfn.IFNA(SUM((BG$3&gt;='Gastos com Pessoal'!$E$513:$E$522)*(BG$3&lt;='Gastos com Pessoal'!$F$513:$F$522)*(IF('Gastos com Pessoal'!$M$513:$M$522&lt;=BG$3,1,0))*OFFSET('Gastos com Pessoal'!$H$512,1,MATCH(2&amp;$B53,'Gastos com Pessoal'!$I$532:$AJ$532&amp;'Gastos com Pessoal'!$I$512:$AJ$512,0),10,1)),0)
+_xlfn.IFNA(SUM((BG$3&gt;='Gastos com Pessoal'!$E$513:$E$522)*(BG$3&lt;='Gastos com Pessoal'!$F$513:$F$522)*(IF('Gastos com Pessoal'!$S$513:$S$522&lt;=BG$3,1,0))*OFFSET('Gastos com Pessoal'!$H$512,1,MATCH(3&amp;$B53,'Gastos com Pessoal'!$I$532:$AJ$532&amp;'Gastos com Pessoal'!$I$512:$AJ$512,0),10,1)),0)
+_xlfn.IFNA(SUM((BG$3&gt;='Gastos com Pessoal'!$E$513:$E$522)*(BG$3&lt;='Gastos com Pessoal'!$F$513:$F$522)*(IF('Gastos com Pessoal'!$Y$513:$Y$522&lt;=BG$3,1,0))*OFFSET('Gastos com Pessoal'!$H$512,1,MATCH(4&amp;$B53,'Gastos com Pessoal'!$I$532:$AJ$532&amp;'Gastos com Pessoal'!$I$512:$AJ$512,0),10,1)),0)
+_xlfn.IFNA(SUM((BG$3&gt;='Gastos com Pessoal'!$E$513:$E$522)*(BG$3&lt;='Gastos com Pessoal'!$F$513:$F$522)*(IF('Gastos com Pessoal'!$AE$513:$AE$522&lt;=BG$3,1,0))*OFFSET('Gastos com Pessoal'!$H$512,1,MATCH(5&amp;$B53,'Gastos com Pessoal'!$I$532:$AJ$532&amp;'Gastos com Pessoal'!$I$512:$AJ$512,0),10,1)),0)</f>
        <v>953.74499999999966</v>
      </c>
      <c r="BH53" s="32">
        <f t="array" aca="1" ref="BH53" ca="1">_xlfn.IFNA(SUM((BH$3&gt;='Gastos com Pessoal'!$E$7:$E$506)*(BH$3&lt;='Gastos com Pessoal'!$F$7:$F$506)*OFFSET('Encargos e Benefícios'!$D$5,1,MATCH($B53,'Encargos e Benefícios'!$E$5:$AB$5,0),500,1)),0)
+_xlfn.IFNA(SUM((BH$3&gt;='Gastos com Pessoal'!$E$513:$E$522)*(BH$3&lt;='Gastos com Pessoal'!$F$513:$F$522)*OFFSET('Encargos e Benefícios'!$D$511,1,MATCH($B53,'Encargos e Benefícios'!$E$511:$AB$511,0),10,1)),0)
+_xlfn.IFNA(SUM((BH$3&gt;='Gastos com Pessoal'!$E$7:$E$506)*(BH$3&lt;='Gastos com Pessoal'!$F$7:$F$506)*(IF('Gastos com Pessoal'!$G$7:$G$506&lt;=BH$3,1,0))*OFFSET('Gastos com Pessoal'!$H$6,1,MATCH(1&amp;$B53,'Gastos com Pessoal'!$I$532:$AJ$532&amp;'Gastos com Pessoal'!$I$6:$AJ$6,0),500,1)),0)
+_xlfn.IFNA(SUM((BH$3&gt;='Gastos com Pessoal'!$E$7:$E$506)*(BH$3&lt;='Gastos com Pessoal'!$F$7:$F$506)*(IF('Gastos com Pessoal'!$M$7:$M$506&lt;=BH$3,1,0))*OFFSET('Gastos com Pessoal'!$H$6,1,MATCH(2&amp;$B53,'Gastos com Pessoal'!$I$532:$AJ$532&amp;'Gastos com Pessoal'!$I$6:$AJ$6,0),500,1)),0)
+_xlfn.IFNA(SUM((BH$3&gt;='Gastos com Pessoal'!$E$7:$E$506)*(BH$3&lt;='Gastos com Pessoal'!$F$7:$F$506)*(IF('Gastos com Pessoal'!$S$7:$S$506&lt;=BH$3,1,0))*OFFSET('Gastos com Pessoal'!$H$6,1,MATCH(3&amp;$B53,'Gastos com Pessoal'!$I$532:$AJ$532&amp;'Gastos com Pessoal'!$I$6:$AJ$6,0),500,1)),0)
+_xlfn.IFNA(SUM((BH$3&gt;='Gastos com Pessoal'!$E$7:$E$506)*(BH$3&lt;='Gastos com Pessoal'!$F$7:$F$506)*(IF('Gastos com Pessoal'!$Y$7:$Y$506&lt;=BH$3,1,0))*OFFSET('Gastos com Pessoal'!$H$6,1,MATCH(4&amp;$B53,'Gastos com Pessoal'!$I$532:$AJ$532&amp;'Gastos com Pessoal'!$I$6:$AJ$6,0),500,1)),0)
+_xlfn.IFNA(SUM((BH$3&gt;='Gastos com Pessoal'!$E$7:$E$506)*(BH$3&lt;='Gastos com Pessoal'!$F$7:$F$506)*(IF('Gastos com Pessoal'!$AE$7:$AE$506&lt;=BH$3,1,0))*OFFSET('Gastos com Pessoal'!$H$6,1,MATCH(5&amp;$B53,'Gastos com Pessoal'!$I$532:$AJ$532&amp;'Gastos com Pessoal'!$I$6:$AJ$6,0),500,1)),0)
+_xlfn.IFNA(SUM((BH$3&gt;='Gastos com Pessoal'!$E$513:$E$522)*(BH$3&lt;='Gastos com Pessoal'!$F$513:$F$522)*(IF('Gastos com Pessoal'!$G$513:$G$522&lt;=BH$3,1,0))*OFFSET('Gastos com Pessoal'!$H$512,1,MATCH(1&amp;$B53,'Gastos com Pessoal'!$I$532:$AJ$532&amp;'Gastos com Pessoal'!$I$512:$AJ$512,0),10,1)),0)
+_xlfn.IFNA(SUM((BH$3&gt;='Gastos com Pessoal'!$E$513:$E$522)*(BH$3&lt;='Gastos com Pessoal'!$F$513:$F$522)*(IF('Gastos com Pessoal'!$M$513:$M$522&lt;=BH$3,1,0))*OFFSET('Gastos com Pessoal'!$H$512,1,MATCH(2&amp;$B53,'Gastos com Pessoal'!$I$532:$AJ$532&amp;'Gastos com Pessoal'!$I$512:$AJ$512,0),10,1)),0)
+_xlfn.IFNA(SUM((BH$3&gt;='Gastos com Pessoal'!$E$513:$E$522)*(BH$3&lt;='Gastos com Pessoal'!$F$513:$F$522)*(IF('Gastos com Pessoal'!$S$513:$S$522&lt;=BH$3,1,0))*OFFSET('Gastos com Pessoal'!$H$512,1,MATCH(3&amp;$B53,'Gastos com Pessoal'!$I$532:$AJ$532&amp;'Gastos com Pessoal'!$I$512:$AJ$512,0),10,1)),0)
+_xlfn.IFNA(SUM((BH$3&gt;='Gastos com Pessoal'!$E$513:$E$522)*(BH$3&lt;='Gastos com Pessoal'!$F$513:$F$522)*(IF('Gastos com Pessoal'!$Y$513:$Y$522&lt;=BH$3,1,0))*OFFSET('Gastos com Pessoal'!$H$512,1,MATCH(4&amp;$B53,'Gastos com Pessoal'!$I$532:$AJ$532&amp;'Gastos com Pessoal'!$I$512:$AJ$512,0),10,1)),0)
+_xlfn.IFNA(SUM((BH$3&gt;='Gastos com Pessoal'!$E$513:$E$522)*(BH$3&lt;='Gastos com Pessoal'!$F$513:$F$522)*(IF('Gastos com Pessoal'!$AE$513:$AE$522&lt;=BH$3,1,0))*OFFSET('Gastos com Pessoal'!$H$512,1,MATCH(5&amp;$B53,'Gastos com Pessoal'!$I$532:$AJ$532&amp;'Gastos com Pessoal'!$I$512:$AJ$512,0),10,1)),0)</f>
        <v>953.74499999999966</v>
      </c>
      <c r="BI53" s="32">
        <f t="array" aca="1" ref="BI53" ca="1">_xlfn.IFNA(SUM((BI$3&gt;='Gastos com Pessoal'!$E$7:$E$506)*(BI$3&lt;='Gastos com Pessoal'!$F$7:$F$506)*OFFSET('Encargos e Benefícios'!$D$5,1,MATCH($B53,'Encargos e Benefícios'!$E$5:$AB$5,0),500,1)),0)
+_xlfn.IFNA(SUM((BI$3&gt;='Gastos com Pessoal'!$E$513:$E$522)*(BI$3&lt;='Gastos com Pessoal'!$F$513:$F$522)*OFFSET('Encargos e Benefícios'!$D$511,1,MATCH($B53,'Encargos e Benefícios'!$E$511:$AB$511,0),10,1)),0)
+_xlfn.IFNA(SUM((BI$3&gt;='Gastos com Pessoal'!$E$7:$E$506)*(BI$3&lt;='Gastos com Pessoal'!$F$7:$F$506)*(IF('Gastos com Pessoal'!$G$7:$G$506&lt;=BI$3,1,0))*OFFSET('Gastos com Pessoal'!$H$6,1,MATCH(1&amp;$B53,'Gastos com Pessoal'!$I$532:$AJ$532&amp;'Gastos com Pessoal'!$I$6:$AJ$6,0),500,1)),0)
+_xlfn.IFNA(SUM((BI$3&gt;='Gastos com Pessoal'!$E$7:$E$506)*(BI$3&lt;='Gastos com Pessoal'!$F$7:$F$506)*(IF('Gastos com Pessoal'!$M$7:$M$506&lt;=BI$3,1,0))*OFFSET('Gastos com Pessoal'!$H$6,1,MATCH(2&amp;$B53,'Gastos com Pessoal'!$I$532:$AJ$532&amp;'Gastos com Pessoal'!$I$6:$AJ$6,0),500,1)),0)
+_xlfn.IFNA(SUM((BI$3&gt;='Gastos com Pessoal'!$E$7:$E$506)*(BI$3&lt;='Gastos com Pessoal'!$F$7:$F$506)*(IF('Gastos com Pessoal'!$S$7:$S$506&lt;=BI$3,1,0))*OFFSET('Gastos com Pessoal'!$H$6,1,MATCH(3&amp;$B53,'Gastos com Pessoal'!$I$532:$AJ$532&amp;'Gastos com Pessoal'!$I$6:$AJ$6,0),500,1)),0)
+_xlfn.IFNA(SUM((BI$3&gt;='Gastos com Pessoal'!$E$7:$E$506)*(BI$3&lt;='Gastos com Pessoal'!$F$7:$F$506)*(IF('Gastos com Pessoal'!$Y$7:$Y$506&lt;=BI$3,1,0))*OFFSET('Gastos com Pessoal'!$H$6,1,MATCH(4&amp;$B53,'Gastos com Pessoal'!$I$532:$AJ$532&amp;'Gastos com Pessoal'!$I$6:$AJ$6,0),500,1)),0)
+_xlfn.IFNA(SUM((BI$3&gt;='Gastos com Pessoal'!$E$7:$E$506)*(BI$3&lt;='Gastos com Pessoal'!$F$7:$F$506)*(IF('Gastos com Pessoal'!$AE$7:$AE$506&lt;=BI$3,1,0))*OFFSET('Gastos com Pessoal'!$H$6,1,MATCH(5&amp;$B53,'Gastos com Pessoal'!$I$532:$AJ$532&amp;'Gastos com Pessoal'!$I$6:$AJ$6,0),500,1)),0)
+_xlfn.IFNA(SUM((BI$3&gt;='Gastos com Pessoal'!$E$513:$E$522)*(BI$3&lt;='Gastos com Pessoal'!$F$513:$F$522)*(IF('Gastos com Pessoal'!$G$513:$G$522&lt;=BI$3,1,0))*OFFSET('Gastos com Pessoal'!$H$512,1,MATCH(1&amp;$B53,'Gastos com Pessoal'!$I$532:$AJ$532&amp;'Gastos com Pessoal'!$I$512:$AJ$512,0),10,1)),0)
+_xlfn.IFNA(SUM((BI$3&gt;='Gastos com Pessoal'!$E$513:$E$522)*(BI$3&lt;='Gastos com Pessoal'!$F$513:$F$522)*(IF('Gastos com Pessoal'!$M$513:$M$522&lt;=BI$3,1,0))*OFFSET('Gastos com Pessoal'!$H$512,1,MATCH(2&amp;$B53,'Gastos com Pessoal'!$I$532:$AJ$532&amp;'Gastos com Pessoal'!$I$512:$AJ$512,0),10,1)),0)
+_xlfn.IFNA(SUM((BI$3&gt;='Gastos com Pessoal'!$E$513:$E$522)*(BI$3&lt;='Gastos com Pessoal'!$F$513:$F$522)*(IF('Gastos com Pessoal'!$S$513:$S$522&lt;=BI$3,1,0))*OFFSET('Gastos com Pessoal'!$H$512,1,MATCH(3&amp;$B53,'Gastos com Pessoal'!$I$532:$AJ$532&amp;'Gastos com Pessoal'!$I$512:$AJ$512,0),10,1)),0)
+_xlfn.IFNA(SUM((BI$3&gt;='Gastos com Pessoal'!$E$513:$E$522)*(BI$3&lt;='Gastos com Pessoal'!$F$513:$F$522)*(IF('Gastos com Pessoal'!$Y$513:$Y$522&lt;=BI$3,1,0))*OFFSET('Gastos com Pessoal'!$H$512,1,MATCH(4&amp;$B53,'Gastos com Pessoal'!$I$532:$AJ$532&amp;'Gastos com Pessoal'!$I$512:$AJ$512,0),10,1)),0)
+_xlfn.IFNA(SUM((BI$3&gt;='Gastos com Pessoal'!$E$513:$E$522)*(BI$3&lt;='Gastos com Pessoal'!$F$513:$F$522)*(IF('Gastos com Pessoal'!$AE$513:$AE$522&lt;=BI$3,1,0))*OFFSET('Gastos com Pessoal'!$H$512,1,MATCH(5&amp;$B53,'Gastos com Pessoal'!$I$532:$AJ$532&amp;'Gastos com Pessoal'!$I$512:$AJ$512,0),10,1)),0)</f>
        <v>953.74499999999966</v>
      </c>
      <c r="BJ53" s="32">
        <f t="array" aca="1" ref="BJ53" ca="1">_xlfn.IFNA(SUM((BJ$3&gt;='Gastos com Pessoal'!$E$7:$E$506)*(BJ$3&lt;='Gastos com Pessoal'!$F$7:$F$506)*OFFSET('Encargos e Benefícios'!$D$5,1,MATCH($B53,'Encargos e Benefícios'!$E$5:$AB$5,0),500,1)),0)
+_xlfn.IFNA(SUM((BJ$3&gt;='Gastos com Pessoal'!$E$513:$E$522)*(BJ$3&lt;='Gastos com Pessoal'!$F$513:$F$522)*OFFSET('Encargos e Benefícios'!$D$511,1,MATCH($B53,'Encargos e Benefícios'!$E$511:$AB$511,0),10,1)),0)
+_xlfn.IFNA(SUM((BJ$3&gt;='Gastos com Pessoal'!$E$7:$E$506)*(BJ$3&lt;='Gastos com Pessoal'!$F$7:$F$506)*(IF('Gastos com Pessoal'!$G$7:$G$506&lt;=BJ$3,1,0))*OFFSET('Gastos com Pessoal'!$H$6,1,MATCH(1&amp;$B53,'Gastos com Pessoal'!$I$532:$AJ$532&amp;'Gastos com Pessoal'!$I$6:$AJ$6,0),500,1)),0)
+_xlfn.IFNA(SUM((BJ$3&gt;='Gastos com Pessoal'!$E$7:$E$506)*(BJ$3&lt;='Gastos com Pessoal'!$F$7:$F$506)*(IF('Gastos com Pessoal'!$M$7:$M$506&lt;=BJ$3,1,0))*OFFSET('Gastos com Pessoal'!$H$6,1,MATCH(2&amp;$B53,'Gastos com Pessoal'!$I$532:$AJ$532&amp;'Gastos com Pessoal'!$I$6:$AJ$6,0),500,1)),0)
+_xlfn.IFNA(SUM((BJ$3&gt;='Gastos com Pessoal'!$E$7:$E$506)*(BJ$3&lt;='Gastos com Pessoal'!$F$7:$F$506)*(IF('Gastos com Pessoal'!$S$7:$S$506&lt;=BJ$3,1,0))*OFFSET('Gastos com Pessoal'!$H$6,1,MATCH(3&amp;$B53,'Gastos com Pessoal'!$I$532:$AJ$532&amp;'Gastos com Pessoal'!$I$6:$AJ$6,0),500,1)),0)
+_xlfn.IFNA(SUM((BJ$3&gt;='Gastos com Pessoal'!$E$7:$E$506)*(BJ$3&lt;='Gastos com Pessoal'!$F$7:$F$506)*(IF('Gastos com Pessoal'!$Y$7:$Y$506&lt;=BJ$3,1,0))*OFFSET('Gastos com Pessoal'!$H$6,1,MATCH(4&amp;$B53,'Gastos com Pessoal'!$I$532:$AJ$532&amp;'Gastos com Pessoal'!$I$6:$AJ$6,0),500,1)),0)
+_xlfn.IFNA(SUM((BJ$3&gt;='Gastos com Pessoal'!$E$7:$E$506)*(BJ$3&lt;='Gastos com Pessoal'!$F$7:$F$506)*(IF('Gastos com Pessoal'!$AE$7:$AE$506&lt;=BJ$3,1,0))*OFFSET('Gastos com Pessoal'!$H$6,1,MATCH(5&amp;$B53,'Gastos com Pessoal'!$I$532:$AJ$532&amp;'Gastos com Pessoal'!$I$6:$AJ$6,0),500,1)),0)
+_xlfn.IFNA(SUM((BJ$3&gt;='Gastos com Pessoal'!$E$513:$E$522)*(BJ$3&lt;='Gastos com Pessoal'!$F$513:$F$522)*(IF('Gastos com Pessoal'!$G$513:$G$522&lt;=BJ$3,1,0))*OFFSET('Gastos com Pessoal'!$H$512,1,MATCH(1&amp;$B53,'Gastos com Pessoal'!$I$532:$AJ$532&amp;'Gastos com Pessoal'!$I$512:$AJ$512,0),10,1)),0)
+_xlfn.IFNA(SUM((BJ$3&gt;='Gastos com Pessoal'!$E$513:$E$522)*(BJ$3&lt;='Gastos com Pessoal'!$F$513:$F$522)*(IF('Gastos com Pessoal'!$M$513:$M$522&lt;=BJ$3,1,0))*OFFSET('Gastos com Pessoal'!$H$512,1,MATCH(2&amp;$B53,'Gastos com Pessoal'!$I$532:$AJ$532&amp;'Gastos com Pessoal'!$I$512:$AJ$512,0),10,1)),0)
+_xlfn.IFNA(SUM((BJ$3&gt;='Gastos com Pessoal'!$E$513:$E$522)*(BJ$3&lt;='Gastos com Pessoal'!$F$513:$F$522)*(IF('Gastos com Pessoal'!$S$513:$S$522&lt;=BJ$3,1,0))*OFFSET('Gastos com Pessoal'!$H$512,1,MATCH(3&amp;$B53,'Gastos com Pessoal'!$I$532:$AJ$532&amp;'Gastos com Pessoal'!$I$512:$AJ$512,0),10,1)),0)
+_xlfn.IFNA(SUM((BJ$3&gt;='Gastos com Pessoal'!$E$513:$E$522)*(BJ$3&lt;='Gastos com Pessoal'!$F$513:$F$522)*(IF('Gastos com Pessoal'!$Y$513:$Y$522&lt;=BJ$3,1,0))*OFFSET('Gastos com Pessoal'!$H$512,1,MATCH(4&amp;$B53,'Gastos com Pessoal'!$I$532:$AJ$532&amp;'Gastos com Pessoal'!$I$512:$AJ$512,0),10,1)),0)
+_xlfn.IFNA(SUM((BJ$3&gt;='Gastos com Pessoal'!$E$513:$E$522)*(BJ$3&lt;='Gastos com Pessoal'!$F$513:$F$522)*(IF('Gastos com Pessoal'!$AE$513:$AE$522&lt;=BJ$3,1,0))*OFFSET('Gastos com Pessoal'!$H$512,1,MATCH(5&amp;$B53,'Gastos com Pessoal'!$I$532:$AJ$532&amp;'Gastos com Pessoal'!$I$512:$AJ$512,0),10,1)),0)</f>
        <v>1026.0149999999996</v>
      </c>
      <c r="BK53" s="72">
        <f t="shared" ca="1" si="22"/>
        <v>48960.734999999986</v>
      </c>
      <c r="BL53" s="77">
        <f t="shared" ca="1" si="21"/>
        <v>7.0710414216250904E-4</v>
      </c>
    </row>
    <row r="54" spans="1:64" s="50" customFormat="1" ht="23.25" customHeight="1" x14ac:dyDescent="0.2">
      <c r="A54" s="18" t="s">
        <v>173</v>
      </c>
      <c r="B54" s="12" t="s">
        <v>174</v>
      </c>
      <c r="C54" s="32">
        <f t="array" aca="1" ref="C54" ca="1">_xlfn.IFNA(SUM((C$3&gt;='Gastos com Pessoal'!$E$7:$E$506)*(C$3&lt;='Gastos com Pessoal'!$F$7:$F$506)*OFFSET('Encargos e Benefícios'!$D$5,1,MATCH($B54,'Encargos e Benefícios'!$E$5:$AB$5,0),500,1)),0)
+_xlfn.IFNA(SUM((C$3&gt;='Gastos com Pessoal'!$E$513:$E$522)*(C$3&lt;='Gastos com Pessoal'!$F$513:$F$522)*OFFSET('Encargos e Benefícios'!$D$511,1,MATCH($B54,'Encargos e Benefícios'!$E$511:$AB$511,0),10,1)),0)
+_xlfn.IFNA(SUM((C$3&gt;='Gastos com Pessoal'!$E$7:$E$506)*(C$3&lt;='Gastos com Pessoal'!$F$7:$F$506)*(IF('Gastos com Pessoal'!$G$7:$G$506&lt;=C$3,1,0))*OFFSET('Gastos com Pessoal'!$H$6,1,MATCH(1&amp;$B54,'Gastos com Pessoal'!$I$532:$AJ$532&amp;'Gastos com Pessoal'!$I$6:$AJ$6,0),500,1)),0)
+_xlfn.IFNA(SUM((C$3&gt;='Gastos com Pessoal'!$E$7:$E$506)*(C$3&lt;='Gastos com Pessoal'!$F$7:$F$506)*(IF('Gastos com Pessoal'!$M$7:$M$506&lt;=C$3,1,0))*OFFSET('Gastos com Pessoal'!$H$6,1,MATCH(2&amp;$B54,'Gastos com Pessoal'!$I$532:$AJ$532&amp;'Gastos com Pessoal'!$I$6:$AJ$6,0),500,1)),0)
+_xlfn.IFNA(SUM((C$3&gt;='Gastos com Pessoal'!$E$7:$E$506)*(C$3&lt;='Gastos com Pessoal'!$F$7:$F$506)*(IF('Gastos com Pessoal'!$S$7:$S$506&lt;=C$3,1,0))*OFFSET('Gastos com Pessoal'!$H$6,1,MATCH(3&amp;$B54,'Gastos com Pessoal'!$I$532:$AJ$532&amp;'Gastos com Pessoal'!$I$6:$AJ$6,0),500,1)),0)
+_xlfn.IFNA(SUM((C$3&gt;='Gastos com Pessoal'!$E$7:$E$506)*(C$3&lt;='Gastos com Pessoal'!$F$7:$F$506)*(IF('Gastos com Pessoal'!$Y$7:$Y$506&lt;=C$3,1,0))*OFFSET('Gastos com Pessoal'!$H$6,1,MATCH(4&amp;$B54,'Gastos com Pessoal'!$I$532:$AJ$532&amp;'Gastos com Pessoal'!$I$6:$AJ$6,0),500,1)),0)
+_xlfn.IFNA(SUM((C$3&gt;='Gastos com Pessoal'!$E$7:$E$506)*(C$3&lt;='Gastos com Pessoal'!$F$7:$F$506)*(IF('Gastos com Pessoal'!$AE$7:$AE$506&lt;=C$3,1,0))*OFFSET('Gastos com Pessoal'!$H$6,1,MATCH(5&amp;$B54,'Gastos com Pessoal'!$I$532:$AJ$532&amp;'Gastos com Pessoal'!$I$6:$AJ$6,0),500,1)),0)
+_xlfn.IFNA(SUM((C$3&gt;='Gastos com Pessoal'!$E$513:$E$522)*(C$3&lt;='Gastos com Pessoal'!$F$513:$F$522)*(IF('Gastos com Pessoal'!$G$513:$G$522&lt;=C$3,1,0))*OFFSET('Gastos com Pessoal'!$H$512,1,MATCH(1&amp;$B54,'Gastos com Pessoal'!$I$532:$AJ$532&amp;'Gastos com Pessoal'!$I$512:$AJ$512,0),10,1)),0)
+_xlfn.IFNA(SUM((C$3&gt;='Gastos com Pessoal'!$E$513:$E$522)*(C$3&lt;='Gastos com Pessoal'!$F$513:$F$522)*(IF('Gastos com Pessoal'!$M$513:$M$522&lt;=C$3,1,0))*OFFSET('Gastos com Pessoal'!$H$512,1,MATCH(2&amp;$B54,'Gastos com Pessoal'!$I$532:$AJ$532&amp;'Gastos com Pessoal'!$I$512:$AJ$512,0),10,1)),0)
+_xlfn.IFNA(SUM((C$3&gt;='Gastos com Pessoal'!$E$513:$E$522)*(C$3&lt;='Gastos com Pessoal'!$F$513:$F$522)*(IF('Gastos com Pessoal'!$S$513:$S$522&lt;=C$3,1,0))*OFFSET('Gastos com Pessoal'!$H$512,1,MATCH(3&amp;$B54,'Gastos com Pessoal'!$I$532:$AJ$532&amp;'Gastos com Pessoal'!$I$512:$AJ$512,0),10,1)),0)
+_xlfn.IFNA(SUM((C$3&gt;='Gastos com Pessoal'!$E$513:$E$522)*(C$3&lt;='Gastos com Pessoal'!$F$513:$F$522)*(IF('Gastos com Pessoal'!$Y$513:$Y$522&lt;=C$3,1,0))*OFFSET('Gastos com Pessoal'!$H$512,1,MATCH(4&amp;$B54,'Gastos com Pessoal'!$I$532:$AJ$532&amp;'Gastos com Pessoal'!$I$512:$AJ$512,0),10,1)),0)
+_xlfn.IFNA(SUM((C$3&gt;='Gastos com Pessoal'!$E$513:$E$522)*(C$3&lt;='Gastos com Pessoal'!$F$513:$F$522)*(IF('Gastos com Pessoal'!$AE$513:$AE$522&lt;=C$3,1,0))*OFFSET('Gastos com Pessoal'!$H$512,1,MATCH(5&amp;$B54,'Gastos com Pessoal'!$I$532:$AJ$532&amp;'Gastos com Pessoal'!$I$512:$AJ$512,0),10,1)),0)</f>
        <v>0</v>
      </c>
      <c r="D54" s="32">
        <f t="array" aca="1" ref="D54" ca="1">_xlfn.IFNA(SUM((D$3&gt;='Gastos com Pessoal'!$E$7:$E$506)*(D$3&lt;='Gastos com Pessoal'!$F$7:$F$506)*OFFSET('Encargos e Benefícios'!$D$5,1,MATCH($B54,'Encargos e Benefícios'!$E$5:$AB$5,0),500,1)),0)
+_xlfn.IFNA(SUM((D$3&gt;='Gastos com Pessoal'!$E$513:$E$522)*(D$3&lt;='Gastos com Pessoal'!$F$513:$F$522)*OFFSET('Encargos e Benefícios'!$D$511,1,MATCH($B54,'Encargos e Benefícios'!$E$511:$AB$511,0),10,1)),0)
+_xlfn.IFNA(SUM((D$3&gt;='Gastos com Pessoal'!$E$7:$E$506)*(D$3&lt;='Gastos com Pessoal'!$F$7:$F$506)*(IF('Gastos com Pessoal'!$G$7:$G$506&lt;=D$3,1,0))*OFFSET('Gastos com Pessoal'!$H$6,1,MATCH(1&amp;$B54,'Gastos com Pessoal'!$I$532:$AJ$532&amp;'Gastos com Pessoal'!$I$6:$AJ$6,0),500,1)),0)
+_xlfn.IFNA(SUM((D$3&gt;='Gastos com Pessoal'!$E$7:$E$506)*(D$3&lt;='Gastos com Pessoal'!$F$7:$F$506)*(IF('Gastos com Pessoal'!$M$7:$M$506&lt;=D$3,1,0))*OFFSET('Gastos com Pessoal'!$H$6,1,MATCH(2&amp;$B54,'Gastos com Pessoal'!$I$532:$AJ$532&amp;'Gastos com Pessoal'!$I$6:$AJ$6,0),500,1)),0)
+_xlfn.IFNA(SUM((D$3&gt;='Gastos com Pessoal'!$E$7:$E$506)*(D$3&lt;='Gastos com Pessoal'!$F$7:$F$506)*(IF('Gastos com Pessoal'!$S$7:$S$506&lt;=D$3,1,0))*OFFSET('Gastos com Pessoal'!$H$6,1,MATCH(3&amp;$B54,'Gastos com Pessoal'!$I$532:$AJ$532&amp;'Gastos com Pessoal'!$I$6:$AJ$6,0),500,1)),0)
+_xlfn.IFNA(SUM((D$3&gt;='Gastos com Pessoal'!$E$7:$E$506)*(D$3&lt;='Gastos com Pessoal'!$F$7:$F$506)*(IF('Gastos com Pessoal'!$Y$7:$Y$506&lt;=D$3,1,0))*OFFSET('Gastos com Pessoal'!$H$6,1,MATCH(4&amp;$B54,'Gastos com Pessoal'!$I$532:$AJ$532&amp;'Gastos com Pessoal'!$I$6:$AJ$6,0),500,1)),0)
+_xlfn.IFNA(SUM((D$3&gt;='Gastos com Pessoal'!$E$7:$E$506)*(D$3&lt;='Gastos com Pessoal'!$F$7:$F$506)*(IF('Gastos com Pessoal'!$AE$7:$AE$506&lt;=D$3,1,0))*OFFSET('Gastos com Pessoal'!$H$6,1,MATCH(5&amp;$B54,'Gastos com Pessoal'!$I$532:$AJ$532&amp;'Gastos com Pessoal'!$I$6:$AJ$6,0),500,1)),0)
+_xlfn.IFNA(SUM((D$3&gt;='Gastos com Pessoal'!$E$513:$E$522)*(D$3&lt;='Gastos com Pessoal'!$F$513:$F$522)*(IF('Gastos com Pessoal'!$G$513:$G$522&lt;=D$3,1,0))*OFFSET('Gastos com Pessoal'!$H$512,1,MATCH(1&amp;$B54,'Gastos com Pessoal'!$I$532:$AJ$532&amp;'Gastos com Pessoal'!$I$512:$AJ$512,0),10,1)),0)
+_xlfn.IFNA(SUM((D$3&gt;='Gastos com Pessoal'!$E$513:$E$522)*(D$3&lt;='Gastos com Pessoal'!$F$513:$F$522)*(IF('Gastos com Pessoal'!$M$513:$M$522&lt;=D$3,1,0))*OFFSET('Gastos com Pessoal'!$H$512,1,MATCH(2&amp;$B54,'Gastos com Pessoal'!$I$532:$AJ$532&amp;'Gastos com Pessoal'!$I$512:$AJ$512,0),10,1)),0)
+_xlfn.IFNA(SUM((D$3&gt;='Gastos com Pessoal'!$E$513:$E$522)*(D$3&lt;='Gastos com Pessoal'!$F$513:$F$522)*(IF('Gastos com Pessoal'!$S$513:$S$522&lt;=D$3,1,0))*OFFSET('Gastos com Pessoal'!$H$512,1,MATCH(3&amp;$B54,'Gastos com Pessoal'!$I$532:$AJ$532&amp;'Gastos com Pessoal'!$I$512:$AJ$512,0),10,1)),0)
+_xlfn.IFNA(SUM((D$3&gt;='Gastos com Pessoal'!$E$513:$E$522)*(D$3&lt;='Gastos com Pessoal'!$F$513:$F$522)*(IF('Gastos com Pessoal'!$Y$513:$Y$522&lt;=D$3,1,0))*OFFSET('Gastos com Pessoal'!$H$512,1,MATCH(4&amp;$B54,'Gastos com Pessoal'!$I$532:$AJ$532&amp;'Gastos com Pessoal'!$I$512:$AJ$512,0),10,1)),0)
+_xlfn.IFNA(SUM((D$3&gt;='Gastos com Pessoal'!$E$513:$E$522)*(D$3&lt;='Gastos com Pessoal'!$F$513:$F$522)*(IF('Gastos com Pessoal'!$AE$513:$AE$522&lt;=D$3,1,0))*OFFSET('Gastos com Pessoal'!$H$512,1,MATCH(5&amp;$B54,'Gastos com Pessoal'!$I$532:$AJ$532&amp;'Gastos com Pessoal'!$I$512:$AJ$512,0),10,1)),0)</f>
        <v>0</v>
      </c>
      <c r="E54" s="32">
        <f t="array" aca="1" ref="E54" ca="1">_xlfn.IFNA(SUM((E$3&gt;='Gastos com Pessoal'!$E$7:$E$506)*(E$3&lt;='Gastos com Pessoal'!$F$7:$F$506)*OFFSET('Encargos e Benefícios'!$D$5,1,MATCH($B54,'Encargos e Benefícios'!$E$5:$AB$5,0),500,1)),0)
+_xlfn.IFNA(SUM((E$3&gt;='Gastos com Pessoal'!$E$513:$E$522)*(E$3&lt;='Gastos com Pessoal'!$F$513:$F$522)*OFFSET('Encargos e Benefícios'!$D$511,1,MATCH($B54,'Encargos e Benefícios'!$E$511:$AB$511,0),10,1)),0)
+_xlfn.IFNA(SUM((E$3&gt;='Gastos com Pessoal'!$E$7:$E$506)*(E$3&lt;='Gastos com Pessoal'!$F$7:$F$506)*(IF('Gastos com Pessoal'!$G$7:$G$506&lt;=E$3,1,0))*OFFSET('Gastos com Pessoal'!$H$6,1,MATCH(1&amp;$B54,'Gastos com Pessoal'!$I$532:$AJ$532&amp;'Gastos com Pessoal'!$I$6:$AJ$6,0),500,1)),0)
+_xlfn.IFNA(SUM((E$3&gt;='Gastos com Pessoal'!$E$7:$E$506)*(E$3&lt;='Gastos com Pessoal'!$F$7:$F$506)*(IF('Gastos com Pessoal'!$M$7:$M$506&lt;=E$3,1,0))*OFFSET('Gastos com Pessoal'!$H$6,1,MATCH(2&amp;$B54,'Gastos com Pessoal'!$I$532:$AJ$532&amp;'Gastos com Pessoal'!$I$6:$AJ$6,0),500,1)),0)
+_xlfn.IFNA(SUM((E$3&gt;='Gastos com Pessoal'!$E$7:$E$506)*(E$3&lt;='Gastos com Pessoal'!$F$7:$F$506)*(IF('Gastos com Pessoal'!$S$7:$S$506&lt;=E$3,1,0))*OFFSET('Gastos com Pessoal'!$H$6,1,MATCH(3&amp;$B54,'Gastos com Pessoal'!$I$532:$AJ$532&amp;'Gastos com Pessoal'!$I$6:$AJ$6,0),500,1)),0)
+_xlfn.IFNA(SUM((E$3&gt;='Gastos com Pessoal'!$E$7:$E$506)*(E$3&lt;='Gastos com Pessoal'!$F$7:$F$506)*(IF('Gastos com Pessoal'!$Y$7:$Y$506&lt;=E$3,1,0))*OFFSET('Gastos com Pessoal'!$H$6,1,MATCH(4&amp;$B54,'Gastos com Pessoal'!$I$532:$AJ$532&amp;'Gastos com Pessoal'!$I$6:$AJ$6,0),500,1)),0)
+_xlfn.IFNA(SUM((E$3&gt;='Gastos com Pessoal'!$E$7:$E$506)*(E$3&lt;='Gastos com Pessoal'!$F$7:$F$506)*(IF('Gastos com Pessoal'!$AE$7:$AE$506&lt;=E$3,1,0))*OFFSET('Gastos com Pessoal'!$H$6,1,MATCH(5&amp;$B54,'Gastos com Pessoal'!$I$532:$AJ$532&amp;'Gastos com Pessoal'!$I$6:$AJ$6,0),500,1)),0)
+_xlfn.IFNA(SUM((E$3&gt;='Gastos com Pessoal'!$E$513:$E$522)*(E$3&lt;='Gastos com Pessoal'!$F$513:$F$522)*(IF('Gastos com Pessoal'!$G$513:$G$522&lt;=E$3,1,0))*OFFSET('Gastos com Pessoal'!$H$512,1,MATCH(1&amp;$B54,'Gastos com Pessoal'!$I$532:$AJ$532&amp;'Gastos com Pessoal'!$I$512:$AJ$512,0),10,1)),0)
+_xlfn.IFNA(SUM((E$3&gt;='Gastos com Pessoal'!$E$513:$E$522)*(E$3&lt;='Gastos com Pessoal'!$F$513:$F$522)*(IF('Gastos com Pessoal'!$M$513:$M$522&lt;=E$3,1,0))*OFFSET('Gastos com Pessoal'!$H$512,1,MATCH(2&amp;$B54,'Gastos com Pessoal'!$I$532:$AJ$532&amp;'Gastos com Pessoal'!$I$512:$AJ$512,0),10,1)),0)
+_xlfn.IFNA(SUM((E$3&gt;='Gastos com Pessoal'!$E$513:$E$522)*(E$3&lt;='Gastos com Pessoal'!$F$513:$F$522)*(IF('Gastos com Pessoal'!$S$513:$S$522&lt;=E$3,1,0))*OFFSET('Gastos com Pessoal'!$H$512,1,MATCH(3&amp;$B54,'Gastos com Pessoal'!$I$532:$AJ$532&amp;'Gastos com Pessoal'!$I$512:$AJ$512,0),10,1)),0)
+_xlfn.IFNA(SUM((E$3&gt;='Gastos com Pessoal'!$E$513:$E$522)*(E$3&lt;='Gastos com Pessoal'!$F$513:$F$522)*(IF('Gastos com Pessoal'!$Y$513:$Y$522&lt;=E$3,1,0))*OFFSET('Gastos com Pessoal'!$H$512,1,MATCH(4&amp;$B54,'Gastos com Pessoal'!$I$532:$AJ$532&amp;'Gastos com Pessoal'!$I$512:$AJ$512,0),10,1)),0)
+_xlfn.IFNA(SUM((E$3&gt;='Gastos com Pessoal'!$E$513:$E$522)*(E$3&lt;='Gastos com Pessoal'!$F$513:$F$522)*(IF('Gastos com Pessoal'!$AE$513:$AE$522&lt;=E$3,1,0))*OFFSET('Gastos com Pessoal'!$H$512,1,MATCH(5&amp;$B54,'Gastos com Pessoal'!$I$532:$AJ$532&amp;'Gastos com Pessoal'!$I$512:$AJ$512,0),10,1)),0)</f>
        <v>0</v>
      </c>
      <c r="F54" s="32">
        <f t="array" aca="1" ref="F54" ca="1">_xlfn.IFNA(SUM((F$3&gt;='Gastos com Pessoal'!$E$7:$E$506)*(F$3&lt;='Gastos com Pessoal'!$F$7:$F$506)*OFFSET('Encargos e Benefícios'!$D$5,1,MATCH($B54,'Encargos e Benefícios'!$E$5:$AB$5,0),500,1)),0)
+_xlfn.IFNA(SUM((F$3&gt;='Gastos com Pessoal'!$E$513:$E$522)*(F$3&lt;='Gastos com Pessoal'!$F$513:$F$522)*OFFSET('Encargos e Benefícios'!$D$511,1,MATCH($B54,'Encargos e Benefícios'!$E$511:$AB$511,0),10,1)),0)
+_xlfn.IFNA(SUM((F$3&gt;='Gastos com Pessoal'!$E$7:$E$506)*(F$3&lt;='Gastos com Pessoal'!$F$7:$F$506)*(IF('Gastos com Pessoal'!$G$7:$G$506&lt;=F$3,1,0))*OFFSET('Gastos com Pessoal'!$H$6,1,MATCH(1&amp;$B54,'Gastos com Pessoal'!$I$532:$AJ$532&amp;'Gastos com Pessoal'!$I$6:$AJ$6,0),500,1)),0)
+_xlfn.IFNA(SUM((F$3&gt;='Gastos com Pessoal'!$E$7:$E$506)*(F$3&lt;='Gastos com Pessoal'!$F$7:$F$506)*(IF('Gastos com Pessoal'!$M$7:$M$506&lt;=F$3,1,0))*OFFSET('Gastos com Pessoal'!$H$6,1,MATCH(2&amp;$B54,'Gastos com Pessoal'!$I$532:$AJ$532&amp;'Gastos com Pessoal'!$I$6:$AJ$6,0),500,1)),0)
+_xlfn.IFNA(SUM((F$3&gt;='Gastos com Pessoal'!$E$7:$E$506)*(F$3&lt;='Gastos com Pessoal'!$F$7:$F$506)*(IF('Gastos com Pessoal'!$S$7:$S$506&lt;=F$3,1,0))*OFFSET('Gastos com Pessoal'!$H$6,1,MATCH(3&amp;$B54,'Gastos com Pessoal'!$I$532:$AJ$532&amp;'Gastos com Pessoal'!$I$6:$AJ$6,0),500,1)),0)
+_xlfn.IFNA(SUM((F$3&gt;='Gastos com Pessoal'!$E$7:$E$506)*(F$3&lt;='Gastos com Pessoal'!$F$7:$F$506)*(IF('Gastos com Pessoal'!$Y$7:$Y$506&lt;=F$3,1,0))*OFFSET('Gastos com Pessoal'!$H$6,1,MATCH(4&amp;$B54,'Gastos com Pessoal'!$I$532:$AJ$532&amp;'Gastos com Pessoal'!$I$6:$AJ$6,0),500,1)),0)
+_xlfn.IFNA(SUM((F$3&gt;='Gastos com Pessoal'!$E$7:$E$506)*(F$3&lt;='Gastos com Pessoal'!$F$7:$F$506)*(IF('Gastos com Pessoal'!$AE$7:$AE$506&lt;=F$3,1,0))*OFFSET('Gastos com Pessoal'!$H$6,1,MATCH(5&amp;$B54,'Gastos com Pessoal'!$I$532:$AJ$532&amp;'Gastos com Pessoal'!$I$6:$AJ$6,0),500,1)),0)
+_xlfn.IFNA(SUM((F$3&gt;='Gastos com Pessoal'!$E$513:$E$522)*(F$3&lt;='Gastos com Pessoal'!$F$513:$F$522)*(IF('Gastos com Pessoal'!$G$513:$G$522&lt;=F$3,1,0))*OFFSET('Gastos com Pessoal'!$H$512,1,MATCH(1&amp;$B54,'Gastos com Pessoal'!$I$532:$AJ$532&amp;'Gastos com Pessoal'!$I$512:$AJ$512,0),10,1)),0)
+_xlfn.IFNA(SUM((F$3&gt;='Gastos com Pessoal'!$E$513:$E$522)*(F$3&lt;='Gastos com Pessoal'!$F$513:$F$522)*(IF('Gastos com Pessoal'!$M$513:$M$522&lt;=F$3,1,0))*OFFSET('Gastos com Pessoal'!$H$512,1,MATCH(2&amp;$B54,'Gastos com Pessoal'!$I$532:$AJ$532&amp;'Gastos com Pessoal'!$I$512:$AJ$512,0),10,1)),0)
+_xlfn.IFNA(SUM((F$3&gt;='Gastos com Pessoal'!$E$513:$E$522)*(F$3&lt;='Gastos com Pessoal'!$F$513:$F$522)*(IF('Gastos com Pessoal'!$S$513:$S$522&lt;=F$3,1,0))*OFFSET('Gastos com Pessoal'!$H$512,1,MATCH(3&amp;$B54,'Gastos com Pessoal'!$I$532:$AJ$532&amp;'Gastos com Pessoal'!$I$512:$AJ$512,0),10,1)),0)
+_xlfn.IFNA(SUM((F$3&gt;='Gastos com Pessoal'!$E$513:$E$522)*(F$3&lt;='Gastos com Pessoal'!$F$513:$F$522)*(IF('Gastos com Pessoal'!$Y$513:$Y$522&lt;=F$3,1,0))*OFFSET('Gastos com Pessoal'!$H$512,1,MATCH(4&amp;$B54,'Gastos com Pessoal'!$I$532:$AJ$532&amp;'Gastos com Pessoal'!$I$512:$AJ$512,0),10,1)),0)
+_xlfn.IFNA(SUM((F$3&gt;='Gastos com Pessoal'!$E$513:$E$522)*(F$3&lt;='Gastos com Pessoal'!$F$513:$F$522)*(IF('Gastos com Pessoal'!$AE$513:$AE$522&lt;=F$3,1,0))*OFFSET('Gastos com Pessoal'!$H$512,1,MATCH(5&amp;$B54,'Gastos com Pessoal'!$I$532:$AJ$532&amp;'Gastos com Pessoal'!$I$512:$AJ$512,0),10,1)),0)</f>
        <v>0</v>
      </c>
      <c r="G54" s="32">
        <f t="array" aca="1" ref="G54" ca="1">_xlfn.IFNA(SUM((G$3&gt;='Gastos com Pessoal'!$E$7:$E$506)*(G$3&lt;='Gastos com Pessoal'!$F$7:$F$506)*OFFSET('Encargos e Benefícios'!$D$5,1,MATCH($B54,'Encargos e Benefícios'!$E$5:$AB$5,0),500,1)),0)
+_xlfn.IFNA(SUM((G$3&gt;='Gastos com Pessoal'!$E$513:$E$522)*(G$3&lt;='Gastos com Pessoal'!$F$513:$F$522)*OFFSET('Encargos e Benefícios'!$D$511,1,MATCH($B54,'Encargos e Benefícios'!$E$511:$AB$511,0),10,1)),0)
+_xlfn.IFNA(SUM((G$3&gt;='Gastos com Pessoal'!$E$7:$E$506)*(G$3&lt;='Gastos com Pessoal'!$F$7:$F$506)*(IF('Gastos com Pessoal'!$G$7:$G$506&lt;=G$3,1,0))*OFFSET('Gastos com Pessoal'!$H$6,1,MATCH(1&amp;$B54,'Gastos com Pessoal'!$I$532:$AJ$532&amp;'Gastos com Pessoal'!$I$6:$AJ$6,0),500,1)),0)
+_xlfn.IFNA(SUM((G$3&gt;='Gastos com Pessoal'!$E$7:$E$506)*(G$3&lt;='Gastos com Pessoal'!$F$7:$F$506)*(IF('Gastos com Pessoal'!$M$7:$M$506&lt;=G$3,1,0))*OFFSET('Gastos com Pessoal'!$H$6,1,MATCH(2&amp;$B54,'Gastos com Pessoal'!$I$532:$AJ$532&amp;'Gastos com Pessoal'!$I$6:$AJ$6,0),500,1)),0)
+_xlfn.IFNA(SUM((G$3&gt;='Gastos com Pessoal'!$E$7:$E$506)*(G$3&lt;='Gastos com Pessoal'!$F$7:$F$506)*(IF('Gastos com Pessoal'!$S$7:$S$506&lt;=G$3,1,0))*OFFSET('Gastos com Pessoal'!$H$6,1,MATCH(3&amp;$B54,'Gastos com Pessoal'!$I$532:$AJ$532&amp;'Gastos com Pessoal'!$I$6:$AJ$6,0),500,1)),0)
+_xlfn.IFNA(SUM((G$3&gt;='Gastos com Pessoal'!$E$7:$E$506)*(G$3&lt;='Gastos com Pessoal'!$F$7:$F$506)*(IF('Gastos com Pessoal'!$Y$7:$Y$506&lt;=G$3,1,0))*OFFSET('Gastos com Pessoal'!$H$6,1,MATCH(4&amp;$B54,'Gastos com Pessoal'!$I$532:$AJ$532&amp;'Gastos com Pessoal'!$I$6:$AJ$6,0),500,1)),0)
+_xlfn.IFNA(SUM((G$3&gt;='Gastos com Pessoal'!$E$7:$E$506)*(G$3&lt;='Gastos com Pessoal'!$F$7:$F$506)*(IF('Gastos com Pessoal'!$AE$7:$AE$506&lt;=G$3,1,0))*OFFSET('Gastos com Pessoal'!$H$6,1,MATCH(5&amp;$B54,'Gastos com Pessoal'!$I$532:$AJ$532&amp;'Gastos com Pessoal'!$I$6:$AJ$6,0),500,1)),0)
+_xlfn.IFNA(SUM((G$3&gt;='Gastos com Pessoal'!$E$513:$E$522)*(G$3&lt;='Gastos com Pessoal'!$F$513:$F$522)*(IF('Gastos com Pessoal'!$G$513:$G$522&lt;=G$3,1,0))*OFFSET('Gastos com Pessoal'!$H$512,1,MATCH(1&amp;$B54,'Gastos com Pessoal'!$I$532:$AJ$532&amp;'Gastos com Pessoal'!$I$512:$AJ$512,0),10,1)),0)
+_xlfn.IFNA(SUM((G$3&gt;='Gastos com Pessoal'!$E$513:$E$522)*(G$3&lt;='Gastos com Pessoal'!$F$513:$F$522)*(IF('Gastos com Pessoal'!$M$513:$M$522&lt;=G$3,1,0))*OFFSET('Gastos com Pessoal'!$H$512,1,MATCH(2&amp;$B54,'Gastos com Pessoal'!$I$532:$AJ$532&amp;'Gastos com Pessoal'!$I$512:$AJ$512,0),10,1)),0)
+_xlfn.IFNA(SUM((G$3&gt;='Gastos com Pessoal'!$E$513:$E$522)*(G$3&lt;='Gastos com Pessoal'!$F$513:$F$522)*(IF('Gastos com Pessoal'!$S$513:$S$522&lt;=G$3,1,0))*OFFSET('Gastos com Pessoal'!$H$512,1,MATCH(3&amp;$B54,'Gastos com Pessoal'!$I$532:$AJ$532&amp;'Gastos com Pessoal'!$I$512:$AJ$512,0),10,1)),0)
+_xlfn.IFNA(SUM((G$3&gt;='Gastos com Pessoal'!$E$513:$E$522)*(G$3&lt;='Gastos com Pessoal'!$F$513:$F$522)*(IF('Gastos com Pessoal'!$Y$513:$Y$522&lt;=G$3,1,0))*OFFSET('Gastos com Pessoal'!$H$512,1,MATCH(4&amp;$B54,'Gastos com Pessoal'!$I$532:$AJ$532&amp;'Gastos com Pessoal'!$I$512:$AJ$512,0),10,1)),0)
+_xlfn.IFNA(SUM((G$3&gt;='Gastos com Pessoal'!$E$513:$E$522)*(G$3&lt;='Gastos com Pessoal'!$F$513:$F$522)*(IF('Gastos com Pessoal'!$AE$513:$AE$522&lt;=G$3,1,0))*OFFSET('Gastos com Pessoal'!$H$512,1,MATCH(5&amp;$B54,'Gastos com Pessoal'!$I$532:$AJ$532&amp;'Gastos com Pessoal'!$I$512:$AJ$512,0),10,1)),0)</f>
        <v>0</v>
      </c>
      <c r="H54" s="32">
        <f t="array" aca="1" ref="H54" ca="1">_xlfn.IFNA(SUM((H$3&gt;='Gastos com Pessoal'!$E$7:$E$506)*(H$3&lt;='Gastos com Pessoal'!$F$7:$F$506)*OFFSET('Encargos e Benefícios'!$D$5,1,MATCH($B54,'Encargos e Benefícios'!$E$5:$AB$5,0),500,1)),0)
+_xlfn.IFNA(SUM((H$3&gt;='Gastos com Pessoal'!$E$513:$E$522)*(H$3&lt;='Gastos com Pessoal'!$F$513:$F$522)*OFFSET('Encargos e Benefícios'!$D$511,1,MATCH($B54,'Encargos e Benefícios'!$E$511:$AB$511,0),10,1)),0)
+_xlfn.IFNA(SUM((H$3&gt;='Gastos com Pessoal'!$E$7:$E$506)*(H$3&lt;='Gastos com Pessoal'!$F$7:$F$506)*(IF('Gastos com Pessoal'!$G$7:$G$506&lt;=H$3,1,0))*OFFSET('Gastos com Pessoal'!$H$6,1,MATCH(1&amp;$B54,'Gastos com Pessoal'!$I$532:$AJ$532&amp;'Gastos com Pessoal'!$I$6:$AJ$6,0),500,1)),0)
+_xlfn.IFNA(SUM((H$3&gt;='Gastos com Pessoal'!$E$7:$E$506)*(H$3&lt;='Gastos com Pessoal'!$F$7:$F$506)*(IF('Gastos com Pessoal'!$M$7:$M$506&lt;=H$3,1,0))*OFFSET('Gastos com Pessoal'!$H$6,1,MATCH(2&amp;$B54,'Gastos com Pessoal'!$I$532:$AJ$532&amp;'Gastos com Pessoal'!$I$6:$AJ$6,0),500,1)),0)
+_xlfn.IFNA(SUM((H$3&gt;='Gastos com Pessoal'!$E$7:$E$506)*(H$3&lt;='Gastos com Pessoal'!$F$7:$F$506)*(IF('Gastos com Pessoal'!$S$7:$S$506&lt;=H$3,1,0))*OFFSET('Gastos com Pessoal'!$H$6,1,MATCH(3&amp;$B54,'Gastos com Pessoal'!$I$532:$AJ$532&amp;'Gastos com Pessoal'!$I$6:$AJ$6,0),500,1)),0)
+_xlfn.IFNA(SUM((H$3&gt;='Gastos com Pessoal'!$E$7:$E$506)*(H$3&lt;='Gastos com Pessoal'!$F$7:$F$506)*(IF('Gastos com Pessoal'!$Y$7:$Y$506&lt;=H$3,1,0))*OFFSET('Gastos com Pessoal'!$H$6,1,MATCH(4&amp;$B54,'Gastos com Pessoal'!$I$532:$AJ$532&amp;'Gastos com Pessoal'!$I$6:$AJ$6,0),500,1)),0)
+_xlfn.IFNA(SUM((H$3&gt;='Gastos com Pessoal'!$E$7:$E$506)*(H$3&lt;='Gastos com Pessoal'!$F$7:$F$506)*(IF('Gastos com Pessoal'!$AE$7:$AE$506&lt;=H$3,1,0))*OFFSET('Gastos com Pessoal'!$H$6,1,MATCH(5&amp;$B54,'Gastos com Pessoal'!$I$532:$AJ$532&amp;'Gastos com Pessoal'!$I$6:$AJ$6,0),500,1)),0)
+_xlfn.IFNA(SUM((H$3&gt;='Gastos com Pessoal'!$E$513:$E$522)*(H$3&lt;='Gastos com Pessoal'!$F$513:$F$522)*(IF('Gastos com Pessoal'!$G$513:$G$522&lt;=H$3,1,0))*OFFSET('Gastos com Pessoal'!$H$512,1,MATCH(1&amp;$B54,'Gastos com Pessoal'!$I$532:$AJ$532&amp;'Gastos com Pessoal'!$I$512:$AJ$512,0),10,1)),0)
+_xlfn.IFNA(SUM((H$3&gt;='Gastos com Pessoal'!$E$513:$E$522)*(H$3&lt;='Gastos com Pessoal'!$F$513:$F$522)*(IF('Gastos com Pessoal'!$M$513:$M$522&lt;=H$3,1,0))*OFFSET('Gastos com Pessoal'!$H$512,1,MATCH(2&amp;$B54,'Gastos com Pessoal'!$I$532:$AJ$532&amp;'Gastos com Pessoal'!$I$512:$AJ$512,0),10,1)),0)
+_xlfn.IFNA(SUM((H$3&gt;='Gastos com Pessoal'!$E$513:$E$522)*(H$3&lt;='Gastos com Pessoal'!$F$513:$F$522)*(IF('Gastos com Pessoal'!$S$513:$S$522&lt;=H$3,1,0))*OFFSET('Gastos com Pessoal'!$H$512,1,MATCH(3&amp;$B54,'Gastos com Pessoal'!$I$532:$AJ$532&amp;'Gastos com Pessoal'!$I$512:$AJ$512,0),10,1)),0)
+_xlfn.IFNA(SUM((H$3&gt;='Gastos com Pessoal'!$E$513:$E$522)*(H$3&lt;='Gastos com Pessoal'!$F$513:$F$522)*(IF('Gastos com Pessoal'!$Y$513:$Y$522&lt;=H$3,1,0))*OFFSET('Gastos com Pessoal'!$H$512,1,MATCH(4&amp;$B54,'Gastos com Pessoal'!$I$532:$AJ$532&amp;'Gastos com Pessoal'!$I$512:$AJ$512,0),10,1)),0)
+_xlfn.IFNA(SUM((H$3&gt;='Gastos com Pessoal'!$E$513:$E$522)*(H$3&lt;='Gastos com Pessoal'!$F$513:$F$522)*(IF('Gastos com Pessoal'!$AE$513:$AE$522&lt;=H$3,1,0))*OFFSET('Gastos com Pessoal'!$H$512,1,MATCH(5&amp;$B54,'Gastos com Pessoal'!$I$532:$AJ$532&amp;'Gastos com Pessoal'!$I$512:$AJ$512,0),10,1)),0)</f>
        <v>0</v>
      </c>
      <c r="I54" s="32">
        <f t="array" aca="1" ref="I54" ca="1">_xlfn.IFNA(SUM((I$3&gt;='Gastos com Pessoal'!$E$7:$E$506)*(I$3&lt;='Gastos com Pessoal'!$F$7:$F$506)*OFFSET('Encargos e Benefícios'!$D$5,1,MATCH($B54,'Encargos e Benefícios'!$E$5:$AB$5,0),500,1)),0)
+_xlfn.IFNA(SUM((I$3&gt;='Gastos com Pessoal'!$E$513:$E$522)*(I$3&lt;='Gastos com Pessoal'!$F$513:$F$522)*OFFSET('Encargos e Benefícios'!$D$511,1,MATCH($B54,'Encargos e Benefícios'!$E$511:$AB$511,0),10,1)),0)
+_xlfn.IFNA(SUM((I$3&gt;='Gastos com Pessoal'!$E$7:$E$506)*(I$3&lt;='Gastos com Pessoal'!$F$7:$F$506)*(IF('Gastos com Pessoal'!$G$7:$G$506&lt;=I$3,1,0))*OFFSET('Gastos com Pessoal'!$H$6,1,MATCH(1&amp;$B54,'Gastos com Pessoal'!$I$532:$AJ$532&amp;'Gastos com Pessoal'!$I$6:$AJ$6,0),500,1)),0)
+_xlfn.IFNA(SUM((I$3&gt;='Gastos com Pessoal'!$E$7:$E$506)*(I$3&lt;='Gastos com Pessoal'!$F$7:$F$506)*(IF('Gastos com Pessoal'!$M$7:$M$506&lt;=I$3,1,0))*OFFSET('Gastos com Pessoal'!$H$6,1,MATCH(2&amp;$B54,'Gastos com Pessoal'!$I$532:$AJ$532&amp;'Gastos com Pessoal'!$I$6:$AJ$6,0),500,1)),0)
+_xlfn.IFNA(SUM((I$3&gt;='Gastos com Pessoal'!$E$7:$E$506)*(I$3&lt;='Gastos com Pessoal'!$F$7:$F$506)*(IF('Gastos com Pessoal'!$S$7:$S$506&lt;=I$3,1,0))*OFFSET('Gastos com Pessoal'!$H$6,1,MATCH(3&amp;$B54,'Gastos com Pessoal'!$I$532:$AJ$532&amp;'Gastos com Pessoal'!$I$6:$AJ$6,0),500,1)),0)
+_xlfn.IFNA(SUM((I$3&gt;='Gastos com Pessoal'!$E$7:$E$506)*(I$3&lt;='Gastos com Pessoal'!$F$7:$F$506)*(IF('Gastos com Pessoal'!$Y$7:$Y$506&lt;=I$3,1,0))*OFFSET('Gastos com Pessoal'!$H$6,1,MATCH(4&amp;$B54,'Gastos com Pessoal'!$I$532:$AJ$532&amp;'Gastos com Pessoal'!$I$6:$AJ$6,0),500,1)),0)
+_xlfn.IFNA(SUM((I$3&gt;='Gastos com Pessoal'!$E$7:$E$506)*(I$3&lt;='Gastos com Pessoal'!$F$7:$F$506)*(IF('Gastos com Pessoal'!$AE$7:$AE$506&lt;=I$3,1,0))*OFFSET('Gastos com Pessoal'!$H$6,1,MATCH(5&amp;$B54,'Gastos com Pessoal'!$I$532:$AJ$532&amp;'Gastos com Pessoal'!$I$6:$AJ$6,0),500,1)),0)
+_xlfn.IFNA(SUM((I$3&gt;='Gastos com Pessoal'!$E$513:$E$522)*(I$3&lt;='Gastos com Pessoal'!$F$513:$F$522)*(IF('Gastos com Pessoal'!$G$513:$G$522&lt;=I$3,1,0))*OFFSET('Gastos com Pessoal'!$H$512,1,MATCH(1&amp;$B54,'Gastos com Pessoal'!$I$532:$AJ$532&amp;'Gastos com Pessoal'!$I$512:$AJ$512,0),10,1)),0)
+_xlfn.IFNA(SUM((I$3&gt;='Gastos com Pessoal'!$E$513:$E$522)*(I$3&lt;='Gastos com Pessoal'!$F$513:$F$522)*(IF('Gastos com Pessoal'!$M$513:$M$522&lt;=I$3,1,0))*OFFSET('Gastos com Pessoal'!$H$512,1,MATCH(2&amp;$B54,'Gastos com Pessoal'!$I$532:$AJ$532&amp;'Gastos com Pessoal'!$I$512:$AJ$512,0),10,1)),0)
+_xlfn.IFNA(SUM((I$3&gt;='Gastos com Pessoal'!$E$513:$E$522)*(I$3&lt;='Gastos com Pessoal'!$F$513:$F$522)*(IF('Gastos com Pessoal'!$S$513:$S$522&lt;=I$3,1,0))*OFFSET('Gastos com Pessoal'!$H$512,1,MATCH(3&amp;$B54,'Gastos com Pessoal'!$I$532:$AJ$532&amp;'Gastos com Pessoal'!$I$512:$AJ$512,0),10,1)),0)
+_xlfn.IFNA(SUM((I$3&gt;='Gastos com Pessoal'!$E$513:$E$522)*(I$3&lt;='Gastos com Pessoal'!$F$513:$F$522)*(IF('Gastos com Pessoal'!$Y$513:$Y$522&lt;=I$3,1,0))*OFFSET('Gastos com Pessoal'!$H$512,1,MATCH(4&amp;$B54,'Gastos com Pessoal'!$I$532:$AJ$532&amp;'Gastos com Pessoal'!$I$512:$AJ$512,0),10,1)),0)
+_xlfn.IFNA(SUM((I$3&gt;='Gastos com Pessoal'!$E$513:$E$522)*(I$3&lt;='Gastos com Pessoal'!$F$513:$F$522)*(IF('Gastos com Pessoal'!$AE$513:$AE$522&lt;=I$3,1,0))*OFFSET('Gastos com Pessoal'!$H$512,1,MATCH(5&amp;$B54,'Gastos com Pessoal'!$I$532:$AJ$532&amp;'Gastos com Pessoal'!$I$512:$AJ$512,0),10,1)),0)</f>
        <v>0</v>
      </c>
      <c r="J54" s="32">
        <f t="array" aca="1" ref="J54" ca="1">_xlfn.IFNA(SUM((J$3&gt;='Gastos com Pessoal'!$E$7:$E$506)*(J$3&lt;='Gastos com Pessoal'!$F$7:$F$506)*OFFSET('Encargos e Benefícios'!$D$5,1,MATCH($B54,'Encargos e Benefícios'!$E$5:$AB$5,0),500,1)),0)
+_xlfn.IFNA(SUM((J$3&gt;='Gastos com Pessoal'!$E$513:$E$522)*(J$3&lt;='Gastos com Pessoal'!$F$513:$F$522)*OFFSET('Encargos e Benefícios'!$D$511,1,MATCH($B54,'Encargos e Benefícios'!$E$511:$AB$511,0),10,1)),0)
+_xlfn.IFNA(SUM((J$3&gt;='Gastos com Pessoal'!$E$7:$E$506)*(J$3&lt;='Gastos com Pessoal'!$F$7:$F$506)*(IF('Gastos com Pessoal'!$G$7:$G$506&lt;=J$3,1,0))*OFFSET('Gastos com Pessoal'!$H$6,1,MATCH(1&amp;$B54,'Gastos com Pessoal'!$I$532:$AJ$532&amp;'Gastos com Pessoal'!$I$6:$AJ$6,0),500,1)),0)
+_xlfn.IFNA(SUM((J$3&gt;='Gastos com Pessoal'!$E$7:$E$506)*(J$3&lt;='Gastos com Pessoal'!$F$7:$F$506)*(IF('Gastos com Pessoal'!$M$7:$M$506&lt;=J$3,1,0))*OFFSET('Gastos com Pessoal'!$H$6,1,MATCH(2&amp;$B54,'Gastos com Pessoal'!$I$532:$AJ$532&amp;'Gastos com Pessoal'!$I$6:$AJ$6,0),500,1)),0)
+_xlfn.IFNA(SUM((J$3&gt;='Gastos com Pessoal'!$E$7:$E$506)*(J$3&lt;='Gastos com Pessoal'!$F$7:$F$506)*(IF('Gastos com Pessoal'!$S$7:$S$506&lt;=J$3,1,0))*OFFSET('Gastos com Pessoal'!$H$6,1,MATCH(3&amp;$B54,'Gastos com Pessoal'!$I$532:$AJ$532&amp;'Gastos com Pessoal'!$I$6:$AJ$6,0),500,1)),0)
+_xlfn.IFNA(SUM((J$3&gt;='Gastos com Pessoal'!$E$7:$E$506)*(J$3&lt;='Gastos com Pessoal'!$F$7:$F$506)*(IF('Gastos com Pessoal'!$Y$7:$Y$506&lt;=J$3,1,0))*OFFSET('Gastos com Pessoal'!$H$6,1,MATCH(4&amp;$B54,'Gastos com Pessoal'!$I$532:$AJ$532&amp;'Gastos com Pessoal'!$I$6:$AJ$6,0),500,1)),0)
+_xlfn.IFNA(SUM((J$3&gt;='Gastos com Pessoal'!$E$7:$E$506)*(J$3&lt;='Gastos com Pessoal'!$F$7:$F$506)*(IF('Gastos com Pessoal'!$AE$7:$AE$506&lt;=J$3,1,0))*OFFSET('Gastos com Pessoal'!$H$6,1,MATCH(5&amp;$B54,'Gastos com Pessoal'!$I$532:$AJ$532&amp;'Gastos com Pessoal'!$I$6:$AJ$6,0),500,1)),0)
+_xlfn.IFNA(SUM((J$3&gt;='Gastos com Pessoal'!$E$513:$E$522)*(J$3&lt;='Gastos com Pessoal'!$F$513:$F$522)*(IF('Gastos com Pessoal'!$G$513:$G$522&lt;=J$3,1,0))*OFFSET('Gastos com Pessoal'!$H$512,1,MATCH(1&amp;$B54,'Gastos com Pessoal'!$I$532:$AJ$532&amp;'Gastos com Pessoal'!$I$512:$AJ$512,0),10,1)),0)
+_xlfn.IFNA(SUM((J$3&gt;='Gastos com Pessoal'!$E$513:$E$522)*(J$3&lt;='Gastos com Pessoal'!$F$513:$F$522)*(IF('Gastos com Pessoal'!$M$513:$M$522&lt;=J$3,1,0))*OFFSET('Gastos com Pessoal'!$H$512,1,MATCH(2&amp;$B54,'Gastos com Pessoal'!$I$532:$AJ$532&amp;'Gastos com Pessoal'!$I$512:$AJ$512,0),10,1)),0)
+_xlfn.IFNA(SUM((J$3&gt;='Gastos com Pessoal'!$E$513:$E$522)*(J$3&lt;='Gastos com Pessoal'!$F$513:$F$522)*(IF('Gastos com Pessoal'!$S$513:$S$522&lt;=J$3,1,0))*OFFSET('Gastos com Pessoal'!$H$512,1,MATCH(3&amp;$B54,'Gastos com Pessoal'!$I$532:$AJ$532&amp;'Gastos com Pessoal'!$I$512:$AJ$512,0),10,1)),0)
+_xlfn.IFNA(SUM((J$3&gt;='Gastos com Pessoal'!$E$513:$E$522)*(J$3&lt;='Gastos com Pessoal'!$F$513:$F$522)*(IF('Gastos com Pessoal'!$Y$513:$Y$522&lt;=J$3,1,0))*OFFSET('Gastos com Pessoal'!$H$512,1,MATCH(4&amp;$B54,'Gastos com Pessoal'!$I$532:$AJ$532&amp;'Gastos com Pessoal'!$I$512:$AJ$512,0),10,1)),0)
+_xlfn.IFNA(SUM((J$3&gt;='Gastos com Pessoal'!$E$513:$E$522)*(J$3&lt;='Gastos com Pessoal'!$F$513:$F$522)*(IF('Gastos com Pessoal'!$AE$513:$AE$522&lt;=J$3,1,0))*OFFSET('Gastos com Pessoal'!$H$512,1,MATCH(5&amp;$B54,'Gastos com Pessoal'!$I$532:$AJ$532&amp;'Gastos com Pessoal'!$I$512:$AJ$512,0),10,1)),0)</f>
        <v>0</v>
      </c>
      <c r="K54" s="32">
        <f t="array" aca="1" ref="K54" ca="1">_xlfn.IFNA(SUM((K$3&gt;='Gastos com Pessoal'!$E$7:$E$506)*(K$3&lt;='Gastos com Pessoal'!$F$7:$F$506)*OFFSET('Encargos e Benefícios'!$D$5,1,MATCH($B54,'Encargos e Benefícios'!$E$5:$AB$5,0),500,1)),0)
+_xlfn.IFNA(SUM((K$3&gt;='Gastos com Pessoal'!$E$513:$E$522)*(K$3&lt;='Gastos com Pessoal'!$F$513:$F$522)*OFFSET('Encargos e Benefícios'!$D$511,1,MATCH($B54,'Encargos e Benefícios'!$E$511:$AB$511,0),10,1)),0)
+_xlfn.IFNA(SUM((K$3&gt;='Gastos com Pessoal'!$E$7:$E$506)*(K$3&lt;='Gastos com Pessoal'!$F$7:$F$506)*(IF('Gastos com Pessoal'!$G$7:$G$506&lt;=K$3,1,0))*OFFSET('Gastos com Pessoal'!$H$6,1,MATCH(1&amp;$B54,'Gastos com Pessoal'!$I$532:$AJ$532&amp;'Gastos com Pessoal'!$I$6:$AJ$6,0),500,1)),0)
+_xlfn.IFNA(SUM((K$3&gt;='Gastos com Pessoal'!$E$7:$E$506)*(K$3&lt;='Gastos com Pessoal'!$F$7:$F$506)*(IF('Gastos com Pessoal'!$M$7:$M$506&lt;=K$3,1,0))*OFFSET('Gastos com Pessoal'!$H$6,1,MATCH(2&amp;$B54,'Gastos com Pessoal'!$I$532:$AJ$532&amp;'Gastos com Pessoal'!$I$6:$AJ$6,0),500,1)),0)
+_xlfn.IFNA(SUM((K$3&gt;='Gastos com Pessoal'!$E$7:$E$506)*(K$3&lt;='Gastos com Pessoal'!$F$7:$F$506)*(IF('Gastos com Pessoal'!$S$7:$S$506&lt;=K$3,1,0))*OFFSET('Gastos com Pessoal'!$H$6,1,MATCH(3&amp;$B54,'Gastos com Pessoal'!$I$532:$AJ$532&amp;'Gastos com Pessoal'!$I$6:$AJ$6,0),500,1)),0)
+_xlfn.IFNA(SUM((K$3&gt;='Gastos com Pessoal'!$E$7:$E$506)*(K$3&lt;='Gastos com Pessoal'!$F$7:$F$506)*(IF('Gastos com Pessoal'!$Y$7:$Y$506&lt;=K$3,1,0))*OFFSET('Gastos com Pessoal'!$H$6,1,MATCH(4&amp;$B54,'Gastos com Pessoal'!$I$532:$AJ$532&amp;'Gastos com Pessoal'!$I$6:$AJ$6,0),500,1)),0)
+_xlfn.IFNA(SUM((K$3&gt;='Gastos com Pessoal'!$E$7:$E$506)*(K$3&lt;='Gastos com Pessoal'!$F$7:$F$506)*(IF('Gastos com Pessoal'!$AE$7:$AE$506&lt;=K$3,1,0))*OFFSET('Gastos com Pessoal'!$H$6,1,MATCH(5&amp;$B54,'Gastos com Pessoal'!$I$532:$AJ$532&amp;'Gastos com Pessoal'!$I$6:$AJ$6,0),500,1)),0)
+_xlfn.IFNA(SUM((K$3&gt;='Gastos com Pessoal'!$E$513:$E$522)*(K$3&lt;='Gastos com Pessoal'!$F$513:$F$522)*(IF('Gastos com Pessoal'!$G$513:$G$522&lt;=K$3,1,0))*OFFSET('Gastos com Pessoal'!$H$512,1,MATCH(1&amp;$B54,'Gastos com Pessoal'!$I$532:$AJ$532&amp;'Gastos com Pessoal'!$I$512:$AJ$512,0),10,1)),0)
+_xlfn.IFNA(SUM((K$3&gt;='Gastos com Pessoal'!$E$513:$E$522)*(K$3&lt;='Gastos com Pessoal'!$F$513:$F$522)*(IF('Gastos com Pessoal'!$M$513:$M$522&lt;=K$3,1,0))*OFFSET('Gastos com Pessoal'!$H$512,1,MATCH(2&amp;$B54,'Gastos com Pessoal'!$I$532:$AJ$532&amp;'Gastos com Pessoal'!$I$512:$AJ$512,0),10,1)),0)
+_xlfn.IFNA(SUM((K$3&gt;='Gastos com Pessoal'!$E$513:$E$522)*(K$3&lt;='Gastos com Pessoal'!$F$513:$F$522)*(IF('Gastos com Pessoal'!$S$513:$S$522&lt;=K$3,1,0))*OFFSET('Gastos com Pessoal'!$H$512,1,MATCH(3&amp;$B54,'Gastos com Pessoal'!$I$532:$AJ$532&amp;'Gastos com Pessoal'!$I$512:$AJ$512,0),10,1)),0)
+_xlfn.IFNA(SUM((K$3&gt;='Gastos com Pessoal'!$E$513:$E$522)*(K$3&lt;='Gastos com Pessoal'!$F$513:$F$522)*(IF('Gastos com Pessoal'!$Y$513:$Y$522&lt;=K$3,1,0))*OFFSET('Gastos com Pessoal'!$H$512,1,MATCH(4&amp;$B54,'Gastos com Pessoal'!$I$532:$AJ$532&amp;'Gastos com Pessoal'!$I$512:$AJ$512,0),10,1)),0)
+_xlfn.IFNA(SUM((K$3&gt;='Gastos com Pessoal'!$E$513:$E$522)*(K$3&lt;='Gastos com Pessoal'!$F$513:$F$522)*(IF('Gastos com Pessoal'!$AE$513:$AE$522&lt;=K$3,1,0))*OFFSET('Gastos com Pessoal'!$H$512,1,MATCH(5&amp;$B54,'Gastos com Pessoal'!$I$532:$AJ$532&amp;'Gastos com Pessoal'!$I$512:$AJ$512,0),10,1)),0)</f>
        <v>0</v>
      </c>
      <c r="L54" s="32">
        <f t="array" aca="1" ref="L54" ca="1">_xlfn.IFNA(SUM((L$3&gt;='Gastos com Pessoal'!$E$7:$E$506)*(L$3&lt;='Gastos com Pessoal'!$F$7:$F$506)*OFFSET('Encargos e Benefícios'!$D$5,1,MATCH($B54,'Encargos e Benefícios'!$E$5:$AB$5,0),500,1)),0)
+_xlfn.IFNA(SUM((L$3&gt;='Gastos com Pessoal'!$E$513:$E$522)*(L$3&lt;='Gastos com Pessoal'!$F$513:$F$522)*OFFSET('Encargos e Benefícios'!$D$511,1,MATCH($B54,'Encargos e Benefícios'!$E$511:$AB$511,0),10,1)),0)
+_xlfn.IFNA(SUM((L$3&gt;='Gastos com Pessoal'!$E$7:$E$506)*(L$3&lt;='Gastos com Pessoal'!$F$7:$F$506)*(IF('Gastos com Pessoal'!$G$7:$G$506&lt;=L$3,1,0))*OFFSET('Gastos com Pessoal'!$H$6,1,MATCH(1&amp;$B54,'Gastos com Pessoal'!$I$532:$AJ$532&amp;'Gastos com Pessoal'!$I$6:$AJ$6,0),500,1)),0)
+_xlfn.IFNA(SUM((L$3&gt;='Gastos com Pessoal'!$E$7:$E$506)*(L$3&lt;='Gastos com Pessoal'!$F$7:$F$506)*(IF('Gastos com Pessoal'!$M$7:$M$506&lt;=L$3,1,0))*OFFSET('Gastos com Pessoal'!$H$6,1,MATCH(2&amp;$B54,'Gastos com Pessoal'!$I$532:$AJ$532&amp;'Gastos com Pessoal'!$I$6:$AJ$6,0),500,1)),0)
+_xlfn.IFNA(SUM((L$3&gt;='Gastos com Pessoal'!$E$7:$E$506)*(L$3&lt;='Gastos com Pessoal'!$F$7:$F$506)*(IF('Gastos com Pessoal'!$S$7:$S$506&lt;=L$3,1,0))*OFFSET('Gastos com Pessoal'!$H$6,1,MATCH(3&amp;$B54,'Gastos com Pessoal'!$I$532:$AJ$532&amp;'Gastos com Pessoal'!$I$6:$AJ$6,0),500,1)),0)
+_xlfn.IFNA(SUM((L$3&gt;='Gastos com Pessoal'!$E$7:$E$506)*(L$3&lt;='Gastos com Pessoal'!$F$7:$F$506)*(IF('Gastos com Pessoal'!$Y$7:$Y$506&lt;=L$3,1,0))*OFFSET('Gastos com Pessoal'!$H$6,1,MATCH(4&amp;$B54,'Gastos com Pessoal'!$I$532:$AJ$532&amp;'Gastos com Pessoal'!$I$6:$AJ$6,0),500,1)),0)
+_xlfn.IFNA(SUM((L$3&gt;='Gastos com Pessoal'!$E$7:$E$506)*(L$3&lt;='Gastos com Pessoal'!$F$7:$F$506)*(IF('Gastos com Pessoal'!$AE$7:$AE$506&lt;=L$3,1,0))*OFFSET('Gastos com Pessoal'!$H$6,1,MATCH(5&amp;$B54,'Gastos com Pessoal'!$I$532:$AJ$532&amp;'Gastos com Pessoal'!$I$6:$AJ$6,0),500,1)),0)
+_xlfn.IFNA(SUM((L$3&gt;='Gastos com Pessoal'!$E$513:$E$522)*(L$3&lt;='Gastos com Pessoal'!$F$513:$F$522)*(IF('Gastos com Pessoal'!$G$513:$G$522&lt;=L$3,1,0))*OFFSET('Gastos com Pessoal'!$H$512,1,MATCH(1&amp;$B54,'Gastos com Pessoal'!$I$532:$AJ$532&amp;'Gastos com Pessoal'!$I$512:$AJ$512,0),10,1)),0)
+_xlfn.IFNA(SUM((L$3&gt;='Gastos com Pessoal'!$E$513:$E$522)*(L$3&lt;='Gastos com Pessoal'!$F$513:$F$522)*(IF('Gastos com Pessoal'!$M$513:$M$522&lt;=L$3,1,0))*OFFSET('Gastos com Pessoal'!$H$512,1,MATCH(2&amp;$B54,'Gastos com Pessoal'!$I$532:$AJ$532&amp;'Gastos com Pessoal'!$I$512:$AJ$512,0),10,1)),0)
+_xlfn.IFNA(SUM((L$3&gt;='Gastos com Pessoal'!$E$513:$E$522)*(L$3&lt;='Gastos com Pessoal'!$F$513:$F$522)*(IF('Gastos com Pessoal'!$S$513:$S$522&lt;=L$3,1,0))*OFFSET('Gastos com Pessoal'!$H$512,1,MATCH(3&amp;$B54,'Gastos com Pessoal'!$I$532:$AJ$532&amp;'Gastos com Pessoal'!$I$512:$AJ$512,0),10,1)),0)
+_xlfn.IFNA(SUM((L$3&gt;='Gastos com Pessoal'!$E$513:$E$522)*(L$3&lt;='Gastos com Pessoal'!$F$513:$F$522)*(IF('Gastos com Pessoal'!$Y$513:$Y$522&lt;=L$3,1,0))*OFFSET('Gastos com Pessoal'!$H$512,1,MATCH(4&amp;$B54,'Gastos com Pessoal'!$I$532:$AJ$532&amp;'Gastos com Pessoal'!$I$512:$AJ$512,0),10,1)),0)
+_xlfn.IFNA(SUM((L$3&gt;='Gastos com Pessoal'!$E$513:$E$522)*(L$3&lt;='Gastos com Pessoal'!$F$513:$F$522)*(IF('Gastos com Pessoal'!$AE$513:$AE$522&lt;=L$3,1,0))*OFFSET('Gastos com Pessoal'!$H$512,1,MATCH(5&amp;$B54,'Gastos com Pessoal'!$I$532:$AJ$532&amp;'Gastos com Pessoal'!$I$512:$AJ$512,0),10,1)),0)</f>
        <v>0</v>
      </c>
      <c r="M54" s="32">
        <f t="array" aca="1" ref="M54" ca="1">_xlfn.IFNA(SUM((M$3&gt;='Gastos com Pessoal'!$E$7:$E$506)*(M$3&lt;='Gastos com Pessoal'!$F$7:$F$506)*OFFSET('Encargos e Benefícios'!$D$5,1,MATCH($B54,'Encargos e Benefícios'!$E$5:$AB$5,0),500,1)),0)
+_xlfn.IFNA(SUM((M$3&gt;='Gastos com Pessoal'!$E$513:$E$522)*(M$3&lt;='Gastos com Pessoal'!$F$513:$F$522)*OFFSET('Encargos e Benefícios'!$D$511,1,MATCH($B54,'Encargos e Benefícios'!$E$511:$AB$511,0),10,1)),0)
+_xlfn.IFNA(SUM((M$3&gt;='Gastos com Pessoal'!$E$7:$E$506)*(M$3&lt;='Gastos com Pessoal'!$F$7:$F$506)*(IF('Gastos com Pessoal'!$G$7:$G$506&lt;=M$3,1,0))*OFFSET('Gastos com Pessoal'!$H$6,1,MATCH(1&amp;$B54,'Gastos com Pessoal'!$I$532:$AJ$532&amp;'Gastos com Pessoal'!$I$6:$AJ$6,0),500,1)),0)
+_xlfn.IFNA(SUM((M$3&gt;='Gastos com Pessoal'!$E$7:$E$506)*(M$3&lt;='Gastos com Pessoal'!$F$7:$F$506)*(IF('Gastos com Pessoal'!$M$7:$M$506&lt;=M$3,1,0))*OFFSET('Gastos com Pessoal'!$H$6,1,MATCH(2&amp;$B54,'Gastos com Pessoal'!$I$532:$AJ$532&amp;'Gastos com Pessoal'!$I$6:$AJ$6,0),500,1)),0)
+_xlfn.IFNA(SUM((M$3&gt;='Gastos com Pessoal'!$E$7:$E$506)*(M$3&lt;='Gastos com Pessoal'!$F$7:$F$506)*(IF('Gastos com Pessoal'!$S$7:$S$506&lt;=M$3,1,0))*OFFSET('Gastos com Pessoal'!$H$6,1,MATCH(3&amp;$B54,'Gastos com Pessoal'!$I$532:$AJ$532&amp;'Gastos com Pessoal'!$I$6:$AJ$6,0),500,1)),0)
+_xlfn.IFNA(SUM((M$3&gt;='Gastos com Pessoal'!$E$7:$E$506)*(M$3&lt;='Gastos com Pessoal'!$F$7:$F$506)*(IF('Gastos com Pessoal'!$Y$7:$Y$506&lt;=M$3,1,0))*OFFSET('Gastos com Pessoal'!$H$6,1,MATCH(4&amp;$B54,'Gastos com Pessoal'!$I$532:$AJ$532&amp;'Gastos com Pessoal'!$I$6:$AJ$6,0),500,1)),0)
+_xlfn.IFNA(SUM((M$3&gt;='Gastos com Pessoal'!$E$7:$E$506)*(M$3&lt;='Gastos com Pessoal'!$F$7:$F$506)*(IF('Gastos com Pessoal'!$AE$7:$AE$506&lt;=M$3,1,0))*OFFSET('Gastos com Pessoal'!$H$6,1,MATCH(5&amp;$B54,'Gastos com Pessoal'!$I$532:$AJ$532&amp;'Gastos com Pessoal'!$I$6:$AJ$6,0),500,1)),0)
+_xlfn.IFNA(SUM((M$3&gt;='Gastos com Pessoal'!$E$513:$E$522)*(M$3&lt;='Gastos com Pessoal'!$F$513:$F$522)*(IF('Gastos com Pessoal'!$G$513:$G$522&lt;=M$3,1,0))*OFFSET('Gastos com Pessoal'!$H$512,1,MATCH(1&amp;$B54,'Gastos com Pessoal'!$I$532:$AJ$532&amp;'Gastos com Pessoal'!$I$512:$AJ$512,0),10,1)),0)
+_xlfn.IFNA(SUM((M$3&gt;='Gastos com Pessoal'!$E$513:$E$522)*(M$3&lt;='Gastos com Pessoal'!$F$513:$F$522)*(IF('Gastos com Pessoal'!$M$513:$M$522&lt;=M$3,1,0))*OFFSET('Gastos com Pessoal'!$H$512,1,MATCH(2&amp;$B54,'Gastos com Pessoal'!$I$532:$AJ$532&amp;'Gastos com Pessoal'!$I$512:$AJ$512,0),10,1)),0)
+_xlfn.IFNA(SUM((M$3&gt;='Gastos com Pessoal'!$E$513:$E$522)*(M$3&lt;='Gastos com Pessoal'!$F$513:$F$522)*(IF('Gastos com Pessoal'!$S$513:$S$522&lt;=M$3,1,0))*OFFSET('Gastos com Pessoal'!$H$512,1,MATCH(3&amp;$B54,'Gastos com Pessoal'!$I$532:$AJ$532&amp;'Gastos com Pessoal'!$I$512:$AJ$512,0),10,1)),0)
+_xlfn.IFNA(SUM((M$3&gt;='Gastos com Pessoal'!$E$513:$E$522)*(M$3&lt;='Gastos com Pessoal'!$F$513:$F$522)*(IF('Gastos com Pessoal'!$Y$513:$Y$522&lt;=M$3,1,0))*OFFSET('Gastos com Pessoal'!$H$512,1,MATCH(4&amp;$B54,'Gastos com Pessoal'!$I$532:$AJ$532&amp;'Gastos com Pessoal'!$I$512:$AJ$512,0),10,1)),0)
+_xlfn.IFNA(SUM((M$3&gt;='Gastos com Pessoal'!$E$513:$E$522)*(M$3&lt;='Gastos com Pessoal'!$F$513:$F$522)*(IF('Gastos com Pessoal'!$AE$513:$AE$522&lt;=M$3,1,0))*OFFSET('Gastos com Pessoal'!$H$512,1,MATCH(5&amp;$B54,'Gastos com Pessoal'!$I$532:$AJ$532&amp;'Gastos com Pessoal'!$I$512:$AJ$512,0),10,1)),0)</f>
        <v>0</v>
      </c>
      <c r="N54" s="32">
        <f t="array" aca="1" ref="N54" ca="1">_xlfn.IFNA(SUM((N$3&gt;='Gastos com Pessoal'!$E$7:$E$506)*(N$3&lt;='Gastos com Pessoal'!$F$7:$F$506)*OFFSET('Encargos e Benefícios'!$D$5,1,MATCH($B54,'Encargos e Benefícios'!$E$5:$AB$5,0),500,1)),0)
+_xlfn.IFNA(SUM((N$3&gt;='Gastos com Pessoal'!$E$513:$E$522)*(N$3&lt;='Gastos com Pessoal'!$F$513:$F$522)*OFFSET('Encargos e Benefícios'!$D$511,1,MATCH($B54,'Encargos e Benefícios'!$E$511:$AB$511,0),10,1)),0)
+_xlfn.IFNA(SUM((N$3&gt;='Gastos com Pessoal'!$E$7:$E$506)*(N$3&lt;='Gastos com Pessoal'!$F$7:$F$506)*(IF('Gastos com Pessoal'!$G$7:$G$506&lt;=N$3,1,0))*OFFSET('Gastos com Pessoal'!$H$6,1,MATCH(1&amp;$B54,'Gastos com Pessoal'!$I$532:$AJ$532&amp;'Gastos com Pessoal'!$I$6:$AJ$6,0),500,1)),0)
+_xlfn.IFNA(SUM((N$3&gt;='Gastos com Pessoal'!$E$7:$E$506)*(N$3&lt;='Gastos com Pessoal'!$F$7:$F$506)*(IF('Gastos com Pessoal'!$M$7:$M$506&lt;=N$3,1,0))*OFFSET('Gastos com Pessoal'!$H$6,1,MATCH(2&amp;$B54,'Gastos com Pessoal'!$I$532:$AJ$532&amp;'Gastos com Pessoal'!$I$6:$AJ$6,0),500,1)),0)
+_xlfn.IFNA(SUM((N$3&gt;='Gastos com Pessoal'!$E$7:$E$506)*(N$3&lt;='Gastos com Pessoal'!$F$7:$F$506)*(IF('Gastos com Pessoal'!$S$7:$S$506&lt;=N$3,1,0))*OFFSET('Gastos com Pessoal'!$H$6,1,MATCH(3&amp;$B54,'Gastos com Pessoal'!$I$532:$AJ$532&amp;'Gastos com Pessoal'!$I$6:$AJ$6,0),500,1)),0)
+_xlfn.IFNA(SUM((N$3&gt;='Gastos com Pessoal'!$E$7:$E$506)*(N$3&lt;='Gastos com Pessoal'!$F$7:$F$506)*(IF('Gastos com Pessoal'!$Y$7:$Y$506&lt;=N$3,1,0))*OFFSET('Gastos com Pessoal'!$H$6,1,MATCH(4&amp;$B54,'Gastos com Pessoal'!$I$532:$AJ$532&amp;'Gastos com Pessoal'!$I$6:$AJ$6,0),500,1)),0)
+_xlfn.IFNA(SUM((N$3&gt;='Gastos com Pessoal'!$E$7:$E$506)*(N$3&lt;='Gastos com Pessoal'!$F$7:$F$506)*(IF('Gastos com Pessoal'!$AE$7:$AE$506&lt;=N$3,1,0))*OFFSET('Gastos com Pessoal'!$H$6,1,MATCH(5&amp;$B54,'Gastos com Pessoal'!$I$532:$AJ$532&amp;'Gastos com Pessoal'!$I$6:$AJ$6,0),500,1)),0)
+_xlfn.IFNA(SUM((N$3&gt;='Gastos com Pessoal'!$E$513:$E$522)*(N$3&lt;='Gastos com Pessoal'!$F$513:$F$522)*(IF('Gastos com Pessoal'!$G$513:$G$522&lt;=N$3,1,0))*OFFSET('Gastos com Pessoal'!$H$512,1,MATCH(1&amp;$B54,'Gastos com Pessoal'!$I$532:$AJ$532&amp;'Gastos com Pessoal'!$I$512:$AJ$512,0),10,1)),0)
+_xlfn.IFNA(SUM((N$3&gt;='Gastos com Pessoal'!$E$513:$E$522)*(N$3&lt;='Gastos com Pessoal'!$F$513:$F$522)*(IF('Gastos com Pessoal'!$M$513:$M$522&lt;=N$3,1,0))*OFFSET('Gastos com Pessoal'!$H$512,1,MATCH(2&amp;$B54,'Gastos com Pessoal'!$I$532:$AJ$532&amp;'Gastos com Pessoal'!$I$512:$AJ$512,0),10,1)),0)
+_xlfn.IFNA(SUM((N$3&gt;='Gastos com Pessoal'!$E$513:$E$522)*(N$3&lt;='Gastos com Pessoal'!$F$513:$F$522)*(IF('Gastos com Pessoal'!$S$513:$S$522&lt;=N$3,1,0))*OFFSET('Gastos com Pessoal'!$H$512,1,MATCH(3&amp;$B54,'Gastos com Pessoal'!$I$532:$AJ$532&amp;'Gastos com Pessoal'!$I$512:$AJ$512,0),10,1)),0)
+_xlfn.IFNA(SUM((N$3&gt;='Gastos com Pessoal'!$E$513:$E$522)*(N$3&lt;='Gastos com Pessoal'!$F$513:$F$522)*(IF('Gastos com Pessoal'!$Y$513:$Y$522&lt;=N$3,1,0))*OFFSET('Gastos com Pessoal'!$H$512,1,MATCH(4&amp;$B54,'Gastos com Pessoal'!$I$532:$AJ$532&amp;'Gastos com Pessoal'!$I$512:$AJ$512,0),10,1)),0)
+_xlfn.IFNA(SUM((N$3&gt;='Gastos com Pessoal'!$E$513:$E$522)*(N$3&lt;='Gastos com Pessoal'!$F$513:$F$522)*(IF('Gastos com Pessoal'!$AE$513:$AE$522&lt;=N$3,1,0))*OFFSET('Gastos com Pessoal'!$H$512,1,MATCH(5&amp;$B54,'Gastos com Pessoal'!$I$532:$AJ$532&amp;'Gastos com Pessoal'!$I$512:$AJ$512,0),10,1)),0)</f>
        <v>0</v>
      </c>
      <c r="O54" s="32">
        <f t="array" aca="1" ref="O54" ca="1">_xlfn.IFNA(SUM((O$3&gt;='Gastos com Pessoal'!$E$7:$E$506)*(O$3&lt;='Gastos com Pessoal'!$F$7:$F$506)*OFFSET('Encargos e Benefícios'!$D$5,1,MATCH($B54,'Encargos e Benefícios'!$E$5:$AB$5,0),500,1)),0)
+_xlfn.IFNA(SUM((O$3&gt;='Gastos com Pessoal'!$E$513:$E$522)*(O$3&lt;='Gastos com Pessoal'!$F$513:$F$522)*OFFSET('Encargos e Benefícios'!$D$511,1,MATCH($B54,'Encargos e Benefícios'!$E$511:$AB$511,0),10,1)),0)
+_xlfn.IFNA(SUM((O$3&gt;='Gastos com Pessoal'!$E$7:$E$506)*(O$3&lt;='Gastos com Pessoal'!$F$7:$F$506)*(IF('Gastos com Pessoal'!$G$7:$G$506&lt;=O$3,1,0))*OFFSET('Gastos com Pessoal'!$H$6,1,MATCH(1&amp;$B54,'Gastos com Pessoal'!$I$532:$AJ$532&amp;'Gastos com Pessoal'!$I$6:$AJ$6,0),500,1)),0)
+_xlfn.IFNA(SUM((O$3&gt;='Gastos com Pessoal'!$E$7:$E$506)*(O$3&lt;='Gastos com Pessoal'!$F$7:$F$506)*(IF('Gastos com Pessoal'!$M$7:$M$506&lt;=O$3,1,0))*OFFSET('Gastos com Pessoal'!$H$6,1,MATCH(2&amp;$B54,'Gastos com Pessoal'!$I$532:$AJ$532&amp;'Gastos com Pessoal'!$I$6:$AJ$6,0),500,1)),0)
+_xlfn.IFNA(SUM((O$3&gt;='Gastos com Pessoal'!$E$7:$E$506)*(O$3&lt;='Gastos com Pessoal'!$F$7:$F$506)*(IF('Gastos com Pessoal'!$S$7:$S$506&lt;=O$3,1,0))*OFFSET('Gastos com Pessoal'!$H$6,1,MATCH(3&amp;$B54,'Gastos com Pessoal'!$I$532:$AJ$532&amp;'Gastos com Pessoal'!$I$6:$AJ$6,0),500,1)),0)
+_xlfn.IFNA(SUM((O$3&gt;='Gastos com Pessoal'!$E$7:$E$506)*(O$3&lt;='Gastos com Pessoal'!$F$7:$F$506)*(IF('Gastos com Pessoal'!$Y$7:$Y$506&lt;=O$3,1,0))*OFFSET('Gastos com Pessoal'!$H$6,1,MATCH(4&amp;$B54,'Gastos com Pessoal'!$I$532:$AJ$532&amp;'Gastos com Pessoal'!$I$6:$AJ$6,0),500,1)),0)
+_xlfn.IFNA(SUM((O$3&gt;='Gastos com Pessoal'!$E$7:$E$506)*(O$3&lt;='Gastos com Pessoal'!$F$7:$F$506)*(IF('Gastos com Pessoal'!$AE$7:$AE$506&lt;=O$3,1,0))*OFFSET('Gastos com Pessoal'!$H$6,1,MATCH(5&amp;$B54,'Gastos com Pessoal'!$I$532:$AJ$532&amp;'Gastos com Pessoal'!$I$6:$AJ$6,0),500,1)),0)
+_xlfn.IFNA(SUM((O$3&gt;='Gastos com Pessoal'!$E$513:$E$522)*(O$3&lt;='Gastos com Pessoal'!$F$513:$F$522)*(IF('Gastos com Pessoal'!$G$513:$G$522&lt;=O$3,1,0))*OFFSET('Gastos com Pessoal'!$H$512,1,MATCH(1&amp;$B54,'Gastos com Pessoal'!$I$532:$AJ$532&amp;'Gastos com Pessoal'!$I$512:$AJ$512,0),10,1)),0)
+_xlfn.IFNA(SUM((O$3&gt;='Gastos com Pessoal'!$E$513:$E$522)*(O$3&lt;='Gastos com Pessoal'!$F$513:$F$522)*(IF('Gastos com Pessoal'!$M$513:$M$522&lt;=O$3,1,0))*OFFSET('Gastos com Pessoal'!$H$512,1,MATCH(2&amp;$B54,'Gastos com Pessoal'!$I$532:$AJ$532&amp;'Gastos com Pessoal'!$I$512:$AJ$512,0),10,1)),0)
+_xlfn.IFNA(SUM((O$3&gt;='Gastos com Pessoal'!$E$513:$E$522)*(O$3&lt;='Gastos com Pessoal'!$F$513:$F$522)*(IF('Gastos com Pessoal'!$S$513:$S$522&lt;=O$3,1,0))*OFFSET('Gastos com Pessoal'!$H$512,1,MATCH(3&amp;$B54,'Gastos com Pessoal'!$I$532:$AJ$532&amp;'Gastos com Pessoal'!$I$512:$AJ$512,0),10,1)),0)
+_xlfn.IFNA(SUM((O$3&gt;='Gastos com Pessoal'!$E$513:$E$522)*(O$3&lt;='Gastos com Pessoal'!$F$513:$F$522)*(IF('Gastos com Pessoal'!$Y$513:$Y$522&lt;=O$3,1,0))*OFFSET('Gastos com Pessoal'!$H$512,1,MATCH(4&amp;$B54,'Gastos com Pessoal'!$I$532:$AJ$532&amp;'Gastos com Pessoal'!$I$512:$AJ$512,0),10,1)),0)
+_xlfn.IFNA(SUM((O$3&gt;='Gastos com Pessoal'!$E$513:$E$522)*(O$3&lt;='Gastos com Pessoal'!$F$513:$F$522)*(IF('Gastos com Pessoal'!$AE$513:$AE$522&lt;=O$3,1,0))*OFFSET('Gastos com Pessoal'!$H$512,1,MATCH(5&amp;$B54,'Gastos com Pessoal'!$I$532:$AJ$532&amp;'Gastos com Pessoal'!$I$512:$AJ$512,0),10,1)),0)</f>
        <v>0</v>
      </c>
      <c r="P54" s="32">
        <f t="array" aca="1" ref="P54" ca="1">_xlfn.IFNA(SUM((P$3&gt;='Gastos com Pessoal'!$E$7:$E$506)*(P$3&lt;='Gastos com Pessoal'!$F$7:$F$506)*OFFSET('Encargos e Benefícios'!$D$5,1,MATCH($B54,'Encargos e Benefícios'!$E$5:$AB$5,0),500,1)),0)
+_xlfn.IFNA(SUM((P$3&gt;='Gastos com Pessoal'!$E$513:$E$522)*(P$3&lt;='Gastos com Pessoal'!$F$513:$F$522)*OFFSET('Encargos e Benefícios'!$D$511,1,MATCH($B54,'Encargos e Benefícios'!$E$511:$AB$511,0),10,1)),0)
+_xlfn.IFNA(SUM((P$3&gt;='Gastos com Pessoal'!$E$7:$E$506)*(P$3&lt;='Gastos com Pessoal'!$F$7:$F$506)*(IF('Gastos com Pessoal'!$G$7:$G$506&lt;=P$3,1,0))*OFFSET('Gastos com Pessoal'!$H$6,1,MATCH(1&amp;$B54,'Gastos com Pessoal'!$I$532:$AJ$532&amp;'Gastos com Pessoal'!$I$6:$AJ$6,0),500,1)),0)
+_xlfn.IFNA(SUM((P$3&gt;='Gastos com Pessoal'!$E$7:$E$506)*(P$3&lt;='Gastos com Pessoal'!$F$7:$F$506)*(IF('Gastos com Pessoal'!$M$7:$M$506&lt;=P$3,1,0))*OFFSET('Gastos com Pessoal'!$H$6,1,MATCH(2&amp;$B54,'Gastos com Pessoal'!$I$532:$AJ$532&amp;'Gastos com Pessoal'!$I$6:$AJ$6,0),500,1)),0)
+_xlfn.IFNA(SUM((P$3&gt;='Gastos com Pessoal'!$E$7:$E$506)*(P$3&lt;='Gastos com Pessoal'!$F$7:$F$506)*(IF('Gastos com Pessoal'!$S$7:$S$506&lt;=P$3,1,0))*OFFSET('Gastos com Pessoal'!$H$6,1,MATCH(3&amp;$B54,'Gastos com Pessoal'!$I$532:$AJ$532&amp;'Gastos com Pessoal'!$I$6:$AJ$6,0),500,1)),0)
+_xlfn.IFNA(SUM((P$3&gt;='Gastos com Pessoal'!$E$7:$E$506)*(P$3&lt;='Gastos com Pessoal'!$F$7:$F$506)*(IF('Gastos com Pessoal'!$Y$7:$Y$506&lt;=P$3,1,0))*OFFSET('Gastos com Pessoal'!$H$6,1,MATCH(4&amp;$B54,'Gastos com Pessoal'!$I$532:$AJ$532&amp;'Gastos com Pessoal'!$I$6:$AJ$6,0),500,1)),0)
+_xlfn.IFNA(SUM((P$3&gt;='Gastos com Pessoal'!$E$7:$E$506)*(P$3&lt;='Gastos com Pessoal'!$F$7:$F$506)*(IF('Gastos com Pessoal'!$AE$7:$AE$506&lt;=P$3,1,0))*OFFSET('Gastos com Pessoal'!$H$6,1,MATCH(5&amp;$B54,'Gastos com Pessoal'!$I$532:$AJ$532&amp;'Gastos com Pessoal'!$I$6:$AJ$6,0),500,1)),0)
+_xlfn.IFNA(SUM((P$3&gt;='Gastos com Pessoal'!$E$513:$E$522)*(P$3&lt;='Gastos com Pessoal'!$F$513:$F$522)*(IF('Gastos com Pessoal'!$G$513:$G$522&lt;=P$3,1,0))*OFFSET('Gastos com Pessoal'!$H$512,1,MATCH(1&amp;$B54,'Gastos com Pessoal'!$I$532:$AJ$532&amp;'Gastos com Pessoal'!$I$512:$AJ$512,0),10,1)),0)
+_xlfn.IFNA(SUM((P$3&gt;='Gastos com Pessoal'!$E$513:$E$522)*(P$3&lt;='Gastos com Pessoal'!$F$513:$F$522)*(IF('Gastos com Pessoal'!$M$513:$M$522&lt;=P$3,1,0))*OFFSET('Gastos com Pessoal'!$H$512,1,MATCH(2&amp;$B54,'Gastos com Pessoal'!$I$532:$AJ$532&amp;'Gastos com Pessoal'!$I$512:$AJ$512,0),10,1)),0)
+_xlfn.IFNA(SUM((P$3&gt;='Gastos com Pessoal'!$E$513:$E$522)*(P$3&lt;='Gastos com Pessoal'!$F$513:$F$522)*(IF('Gastos com Pessoal'!$S$513:$S$522&lt;=P$3,1,0))*OFFSET('Gastos com Pessoal'!$H$512,1,MATCH(3&amp;$B54,'Gastos com Pessoal'!$I$532:$AJ$532&amp;'Gastos com Pessoal'!$I$512:$AJ$512,0),10,1)),0)
+_xlfn.IFNA(SUM((P$3&gt;='Gastos com Pessoal'!$E$513:$E$522)*(P$3&lt;='Gastos com Pessoal'!$F$513:$F$522)*(IF('Gastos com Pessoal'!$Y$513:$Y$522&lt;=P$3,1,0))*OFFSET('Gastos com Pessoal'!$H$512,1,MATCH(4&amp;$B54,'Gastos com Pessoal'!$I$532:$AJ$532&amp;'Gastos com Pessoal'!$I$512:$AJ$512,0),10,1)),0)
+_xlfn.IFNA(SUM((P$3&gt;='Gastos com Pessoal'!$E$513:$E$522)*(P$3&lt;='Gastos com Pessoal'!$F$513:$F$522)*(IF('Gastos com Pessoal'!$AE$513:$AE$522&lt;=P$3,1,0))*OFFSET('Gastos com Pessoal'!$H$512,1,MATCH(5&amp;$B54,'Gastos com Pessoal'!$I$532:$AJ$532&amp;'Gastos com Pessoal'!$I$512:$AJ$512,0),10,1)),0)</f>
        <v>0</v>
      </c>
      <c r="Q54" s="32">
        <f t="array" aca="1" ref="Q54" ca="1">_xlfn.IFNA(SUM((Q$3&gt;='Gastos com Pessoal'!$E$7:$E$506)*(Q$3&lt;='Gastos com Pessoal'!$F$7:$F$506)*OFFSET('Encargos e Benefícios'!$D$5,1,MATCH($B54,'Encargos e Benefícios'!$E$5:$AB$5,0),500,1)),0)
+_xlfn.IFNA(SUM((Q$3&gt;='Gastos com Pessoal'!$E$513:$E$522)*(Q$3&lt;='Gastos com Pessoal'!$F$513:$F$522)*OFFSET('Encargos e Benefícios'!$D$511,1,MATCH($B54,'Encargos e Benefícios'!$E$511:$AB$511,0),10,1)),0)
+_xlfn.IFNA(SUM((Q$3&gt;='Gastos com Pessoal'!$E$7:$E$506)*(Q$3&lt;='Gastos com Pessoal'!$F$7:$F$506)*(IF('Gastos com Pessoal'!$G$7:$G$506&lt;=Q$3,1,0))*OFFSET('Gastos com Pessoal'!$H$6,1,MATCH(1&amp;$B54,'Gastos com Pessoal'!$I$532:$AJ$532&amp;'Gastos com Pessoal'!$I$6:$AJ$6,0),500,1)),0)
+_xlfn.IFNA(SUM((Q$3&gt;='Gastos com Pessoal'!$E$7:$E$506)*(Q$3&lt;='Gastos com Pessoal'!$F$7:$F$506)*(IF('Gastos com Pessoal'!$M$7:$M$506&lt;=Q$3,1,0))*OFFSET('Gastos com Pessoal'!$H$6,1,MATCH(2&amp;$B54,'Gastos com Pessoal'!$I$532:$AJ$532&amp;'Gastos com Pessoal'!$I$6:$AJ$6,0),500,1)),0)
+_xlfn.IFNA(SUM((Q$3&gt;='Gastos com Pessoal'!$E$7:$E$506)*(Q$3&lt;='Gastos com Pessoal'!$F$7:$F$506)*(IF('Gastos com Pessoal'!$S$7:$S$506&lt;=Q$3,1,0))*OFFSET('Gastos com Pessoal'!$H$6,1,MATCH(3&amp;$B54,'Gastos com Pessoal'!$I$532:$AJ$532&amp;'Gastos com Pessoal'!$I$6:$AJ$6,0),500,1)),0)
+_xlfn.IFNA(SUM((Q$3&gt;='Gastos com Pessoal'!$E$7:$E$506)*(Q$3&lt;='Gastos com Pessoal'!$F$7:$F$506)*(IF('Gastos com Pessoal'!$Y$7:$Y$506&lt;=Q$3,1,0))*OFFSET('Gastos com Pessoal'!$H$6,1,MATCH(4&amp;$B54,'Gastos com Pessoal'!$I$532:$AJ$532&amp;'Gastos com Pessoal'!$I$6:$AJ$6,0),500,1)),0)
+_xlfn.IFNA(SUM((Q$3&gt;='Gastos com Pessoal'!$E$7:$E$506)*(Q$3&lt;='Gastos com Pessoal'!$F$7:$F$506)*(IF('Gastos com Pessoal'!$AE$7:$AE$506&lt;=Q$3,1,0))*OFFSET('Gastos com Pessoal'!$H$6,1,MATCH(5&amp;$B54,'Gastos com Pessoal'!$I$532:$AJ$532&amp;'Gastos com Pessoal'!$I$6:$AJ$6,0),500,1)),0)
+_xlfn.IFNA(SUM((Q$3&gt;='Gastos com Pessoal'!$E$513:$E$522)*(Q$3&lt;='Gastos com Pessoal'!$F$513:$F$522)*(IF('Gastos com Pessoal'!$G$513:$G$522&lt;=Q$3,1,0))*OFFSET('Gastos com Pessoal'!$H$512,1,MATCH(1&amp;$B54,'Gastos com Pessoal'!$I$532:$AJ$532&amp;'Gastos com Pessoal'!$I$512:$AJ$512,0),10,1)),0)
+_xlfn.IFNA(SUM((Q$3&gt;='Gastos com Pessoal'!$E$513:$E$522)*(Q$3&lt;='Gastos com Pessoal'!$F$513:$F$522)*(IF('Gastos com Pessoal'!$M$513:$M$522&lt;=Q$3,1,0))*OFFSET('Gastos com Pessoal'!$H$512,1,MATCH(2&amp;$B54,'Gastos com Pessoal'!$I$532:$AJ$532&amp;'Gastos com Pessoal'!$I$512:$AJ$512,0),10,1)),0)
+_xlfn.IFNA(SUM((Q$3&gt;='Gastos com Pessoal'!$E$513:$E$522)*(Q$3&lt;='Gastos com Pessoal'!$F$513:$F$522)*(IF('Gastos com Pessoal'!$S$513:$S$522&lt;=Q$3,1,0))*OFFSET('Gastos com Pessoal'!$H$512,1,MATCH(3&amp;$B54,'Gastos com Pessoal'!$I$532:$AJ$532&amp;'Gastos com Pessoal'!$I$512:$AJ$512,0),10,1)),0)
+_xlfn.IFNA(SUM((Q$3&gt;='Gastos com Pessoal'!$E$513:$E$522)*(Q$3&lt;='Gastos com Pessoal'!$F$513:$F$522)*(IF('Gastos com Pessoal'!$Y$513:$Y$522&lt;=Q$3,1,0))*OFFSET('Gastos com Pessoal'!$H$512,1,MATCH(4&amp;$B54,'Gastos com Pessoal'!$I$532:$AJ$532&amp;'Gastos com Pessoal'!$I$512:$AJ$512,0),10,1)),0)
+_xlfn.IFNA(SUM((Q$3&gt;='Gastos com Pessoal'!$E$513:$E$522)*(Q$3&lt;='Gastos com Pessoal'!$F$513:$F$522)*(IF('Gastos com Pessoal'!$AE$513:$AE$522&lt;=Q$3,1,0))*OFFSET('Gastos com Pessoal'!$H$512,1,MATCH(5&amp;$B54,'Gastos com Pessoal'!$I$532:$AJ$532&amp;'Gastos com Pessoal'!$I$512:$AJ$512,0),10,1)),0)</f>
        <v>0</v>
      </c>
      <c r="R54" s="32">
        <f t="array" aca="1" ref="R54" ca="1">_xlfn.IFNA(SUM((R$3&gt;='Gastos com Pessoal'!$E$7:$E$506)*(R$3&lt;='Gastos com Pessoal'!$F$7:$F$506)*OFFSET('Encargos e Benefícios'!$D$5,1,MATCH($B54,'Encargos e Benefícios'!$E$5:$AB$5,0),500,1)),0)
+_xlfn.IFNA(SUM((R$3&gt;='Gastos com Pessoal'!$E$513:$E$522)*(R$3&lt;='Gastos com Pessoal'!$F$513:$F$522)*OFFSET('Encargos e Benefícios'!$D$511,1,MATCH($B54,'Encargos e Benefícios'!$E$511:$AB$511,0),10,1)),0)
+_xlfn.IFNA(SUM((R$3&gt;='Gastos com Pessoal'!$E$7:$E$506)*(R$3&lt;='Gastos com Pessoal'!$F$7:$F$506)*(IF('Gastos com Pessoal'!$G$7:$G$506&lt;=R$3,1,0))*OFFSET('Gastos com Pessoal'!$H$6,1,MATCH(1&amp;$B54,'Gastos com Pessoal'!$I$532:$AJ$532&amp;'Gastos com Pessoal'!$I$6:$AJ$6,0),500,1)),0)
+_xlfn.IFNA(SUM((R$3&gt;='Gastos com Pessoal'!$E$7:$E$506)*(R$3&lt;='Gastos com Pessoal'!$F$7:$F$506)*(IF('Gastos com Pessoal'!$M$7:$M$506&lt;=R$3,1,0))*OFFSET('Gastos com Pessoal'!$H$6,1,MATCH(2&amp;$B54,'Gastos com Pessoal'!$I$532:$AJ$532&amp;'Gastos com Pessoal'!$I$6:$AJ$6,0),500,1)),0)
+_xlfn.IFNA(SUM((R$3&gt;='Gastos com Pessoal'!$E$7:$E$506)*(R$3&lt;='Gastos com Pessoal'!$F$7:$F$506)*(IF('Gastos com Pessoal'!$S$7:$S$506&lt;=R$3,1,0))*OFFSET('Gastos com Pessoal'!$H$6,1,MATCH(3&amp;$B54,'Gastos com Pessoal'!$I$532:$AJ$532&amp;'Gastos com Pessoal'!$I$6:$AJ$6,0),500,1)),0)
+_xlfn.IFNA(SUM((R$3&gt;='Gastos com Pessoal'!$E$7:$E$506)*(R$3&lt;='Gastos com Pessoal'!$F$7:$F$506)*(IF('Gastos com Pessoal'!$Y$7:$Y$506&lt;=R$3,1,0))*OFFSET('Gastos com Pessoal'!$H$6,1,MATCH(4&amp;$B54,'Gastos com Pessoal'!$I$532:$AJ$532&amp;'Gastos com Pessoal'!$I$6:$AJ$6,0),500,1)),0)
+_xlfn.IFNA(SUM((R$3&gt;='Gastos com Pessoal'!$E$7:$E$506)*(R$3&lt;='Gastos com Pessoal'!$F$7:$F$506)*(IF('Gastos com Pessoal'!$AE$7:$AE$506&lt;=R$3,1,0))*OFFSET('Gastos com Pessoal'!$H$6,1,MATCH(5&amp;$B54,'Gastos com Pessoal'!$I$532:$AJ$532&amp;'Gastos com Pessoal'!$I$6:$AJ$6,0),500,1)),0)
+_xlfn.IFNA(SUM((R$3&gt;='Gastos com Pessoal'!$E$513:$E$522)*(R$3&lt;='Gastos com Pessoal'!$F$513:$F$522)*(IF('Gastos com Pessoal'!$G$513:$G$522&lt;=R$3,1,0))*OFFSET('Gastos com Pessoal'!$H$512,1,MATCH(1&amp;$B54,'Gastos com Pessoal'!$I$532:$AJ$532&amp;'Gastos com Pessoal'!$I$512:$AJ$512,0),10,1)),0)
+_xlfn.IFNA(SUM((R$3&gt;='Gastos com Pessoal'!$E$513:$E$522)*(R$3&lt;='Gastos com Pessoal'!$F$513:$F$522)*(IF('Gastos com Pessoal'!$M$513:$M$522&lt;=R$3,1,0))*OFFSET('Gastos com Pessoal'!$H$512,1,MATCH(2&amp;$B54,'Gastos com Pessoal'!$I$532:$AJ$532&amp;'Gastos com Pessoal'!$I$512:$AJ$512,0),10,1)),0)
+_xlfn.IFNA(SUM((R$3&gt;='Gastos com Pessoal'!$E$513:$E$522)*(R$3&lt;='Gastos com Pessoal'!$F$513:$F$522)*(IF('Gastos com Pessoal'!$S$513:$S$522&lt;=R$3,1,0))*OFFSET('Gastos com Pessoal'!$H$512,1,MATCH(3&amp;$B54,'Gastos com Pessoal'!$I$532:$AJ$532&amp;'Gastos com Pessoal'!$I$512:$AJ$512,0),10,1)),0)
+_xlfn.IFNA(SUM((R$3&gt;='Gastos com Pessoal'!$E$513:$E$522)*(R$3&lt;='Gastos com Pessoal'!$F$513:$F$522)*(IF('Gastos com Pessoal'!$Y$513:$Y$522&lt;=R$3,1,0))*OFFSET('Gastos com Pessoal'!$H$512,1,MATCH(4&amp;$B54,'Gastos com Pessoal'!$I$532:$AJ$532&amp;'Gastos com Pessoal'!$I$512:$AJ$512,0),10,1)),0)
+_xlfn.IFNA(SUM((R$3&gt;='Gastos com Pessoal'!$E$513:$E$522)*(R$3&lt;='Gastos com Pessoal'!$F$513:$F$522)*(IF('Gastos com Pessoal'!$AE$513:$AE$522&lt;=R$3,1,0))*OFFSET('Gastos com Pessoal'!$H$512,1,MATCH(5&amp;$B54,'Gastos com Pessoal'!$I$532:$AJ$532&amp;'Gastos com Pessoal'!$I$512:$AJ$512,0),10,1)),0)</f>
        <v>0</v>
      </c>
      <c r="S54" s="32">
        <f t="array" aca="1" ref="S54" ca="1">_xlfn.IFNA(SUM((S$3&gt;='Gastos com Pessoal'!$E$7:$E$506)*(S$3&lt;='Gastos com Pessoal'!$F$7:$F$506)*OFFSET('Encargos e Benefícios'!$D$5,1,MATCH($B54,'Encargos e Benefícios'!$E$5:$AB$5,0),500,1)),0)
+_xlfn.IFNA(SUM((S$3&gt;='Gastos com Pessoal'!$E$513:$E$522)*(S$3&lt;='Gastos com Pessoal'!$F$513:$F$522)*OFFSET('Encargos e Benefícios'!$D$511,1,MATCH($B54,'Encargos e Benefícios'!$E$511:$AB$511,0),10,1)),0)
+_xlfn.IFNA(SUM((S$3&gt;='Gastos com Pessoal'!$E$7:$E$506)*(S$3&lt;='Gastos com Pessoal'!$F$7:$F$506)*(IF('Gastos com Pessoal'!$G$7:$G$506&lt;=S$3,1,0))*OFFSET('Gastos com Pessoal'!$H$6,1,MATCH(1&amp;$B54,'Gastos com Pessoal'!$I$532:$AJ$532&amp;'Gastos com Pessoal'!$I$6:$AJ$6,0),500,1)),0)
+_xlfn.IFNA(SUM((S$3&gt;='Gastos com Pessoal'!$E$7:$E$506)*(S$3&lt;='Gastos com Pessoal'!$F$7:$F$506)*(IF('Gastos com Pessoal'!$M$7:$M$506&lt;=S$3,1,0))*OFFSET('Gastos com Pessoal'!$H$6,1,MATCH(2&amp;$B54,'Gastos com Pessoal'!$I$532:$AJ$532&amp;'Gastos com Pessoal'!$I$6:$AJ$6,0),500,1)),0)
+_xlfn.IFNA(SUM((S$3&gt;='Gastos com Pessoal'!$E$7:$E$506)*(S$3&lt;='Gastos com Pessoal'!$F$7:$F$506)*(IF('Gastos com Pessoal'!$S$7:$S$506&lt;=S$3,1,0))*OFFSET('Gastos com Pessoal'!$H$6,1,MATCH(3&amp;$B54,'Gastos com Pessoal'!$I$532:$AJ$532&amp;'Gastos com Pessoal'!$I$6:$AJ$6,0),500,1)),0)
+_xlfn.IFNA(SUM((S$3&gt;='Gastos com Pessoal'!$E$7:$E$506)*(S$3&lt;='Gastos com Pessoal'!$F$7:$F$506)*(IF('Gastos com Pessoal'!$Y$7:$Y$506&lt;=S$3,1,0))*OFFSET('Gastos com Pessoal'!$H$6,1,MATCH(4&amp;$B54,'Gastos com Pessoal'!$I$532:$AJ$532&amp;'Gastos com Pessoal'!$I$6:$AJ$6,0),500,1)),0)
+_xlfn.IFNA(SUM((S$3&gt;='Gastos com Pessoal'!$E$7:$E$506)*(S$3&lt;='Gastos com Pessoal'!$F$7:$F$506)*(IF('Gastos com Pessoal'!$AE$7:$AE$506&lt;=S$3,1,0))*OFFSET('Gastos com Pessoal'!$H$6,1,MATCH(5&amp;$B54,'Gastos com Pessoal'!$I$532:$AJ$532&amp;'Gastos com Pessoal'!$I$6:$AJ$6,0),500,1)),0)
+_xlfn.IFNA(SUM((S$3&gt;='Gastos com Pessoal'!$E$513:$E$522)*(S$3&lt;='Gastos com Pessoal'!$F$513:$F$522)*(IF('Gastos com Pessoal'!$G$513:$G$522&lt;=S$3,1,0))*OFFSET('Gastos com Pessoal'!$H$512,1,MATCH(1&amp;$B54,'Gastos com Pessoal'!$I$532:$AJ$532&amp;'Gastos com Pessoal'!$I$512:$AJ$512,0),10,1)),0)
+_xlfn.IFNA(SUM((S$3&gt;='Gastos com Pessoal'!$E$513:$E$522)*(S$3&lt;='Gastos com Pessoal'!$F$513:$F$522)*(IF('Gastos com Pessoal'!$M$513:$M$522&lt;=S$3,1,0))*OFFSET('Gastos com Pessoal'!$H$512,1,MATCH(2&amp;$B54,'Gastos com Pessoal'!$I$532:$AJ$532&amp;'Gastos com Pessoal'!$I$512:$AJ$512,0),10,1)),0)
+_xlfn.IFNA(SUM((S$3&gt;='Gastos com Pessoal'!$E$513:$E$522)*(S$3&lt;='Gastos com Pessoal'!$F$513:$F$522)*(IF('Gastos com Pessoal'!$S$513:$S$522&lt;=S$3,1,0))*OFFSET('Gastos com Pessoal'!$H$512,1,MATCH(3&amp;$B54,'Gastos com Pessoal'!$I$532:$AJ$532&amp;'Gastos com Pessoal'!$I$512:$AJ$512,0),10,1)),0)
+_xlfn.IFNA(SUM((S$3&gt;='Gastos com Pessoal'!$E$513:$E$522)*(S$3&lt;='Gastos com Pessoal'!$F$513:$F$522)*(IF('Gastos com Pessoal'!$Y$513:$Y$522&lt;=S$3,1,0))*OFFSET('Gastos com Pessoal'!$H$512,1,MATCH(4&amp;$B54,'Gastos com Pessoal'!$I$532:$AJ$532&amp;'Gastos com Pessoal'!$I$512:$AJ$512,0),10,1)),0)
+_xlfn.IFNA(SUM((S$3&gt;='Gastos com Pessoal'!$E$513:$E$522)*(S$3&lt;='Gastos com Pessoal'!$F$513:$F$522)*(IF('Gastos com Pessoal'!$AE$513:$AE$522&lt;=S$3,1,0))*OFFSET('Gastos com Pessoal'!$H$512,1,MATCH(5&amp;$B54,'Gastos com Pessoal'!$I$532:$AJ$532&amp;'Gastos com Pessoal'!$I$512:$AJ$512,0),10,1)),0)</f>
        <v>0</v>
      </c>
      <c r="T54" s="32">
        <f t="array" aca="1" ref="T54" ca="1">_xlfn.IFNA(SUM((T$3&gt;='Gastos com Pessoal'!$E$7:$E$506)*(T$3&lt;='Gastos com Pessoal'!$F$7:$F$506)*OFFSET('Encargos e Benefícios'!$D$5,1,MATCH($B54,'Encargos e Benefícios'!$E$5:$AB$5,0),500,1)),0)
+_xlfn.IFNA(SUM((T$3&gt;='Gastos com Pessoal'!$E$513:$E$522)*(T$3&lt;='Gastos com Pessoal'!$F$513:$F$522)*OFFSET('Encargos e Benefícios'!$D$511,1,MATCH($B54,'Encargos e Benefícios'!$E$511:$AB$511,0),10,1)),0)
+_xlfn.IFNA(SUM((T$3&gt;='Gastos com Pessoal'!$E$7:$E$506)*(T$3&lt;='Gastos com Pessoal'!$F$7:$F$506)*(IF('Gastos com Pessoal'!$G$7:$G$506&lt;=T$3,1,0))*OFFSET('Gastos com Pessoal'!$H$6,1,MATCH(1&amp;$B54,'Gastos com Pessoal'!$I$532:$AJ$532&amp;'Gastos com Pessoal'!$I$6:$AJ$6,0),500,1)),0)
+_xlfn.IFNA(SUM((T$3&gt;='Gastos com Pessoal'!$E$7:$E$506)*(T$3&lt;='Gastos com Pessoal'!$F$7:$F$506)*(IF('Gastos com Pessoal'!$M$7:$M$506&lt;=T$3,1,0))*OFFSET('Gastos com Pessoal'!$H$6,1,MATCH(2&amp;$B54,'Gastos com Pessoal'!$I$532:$AJ$532&amp;'Gastos com Pessoal'!$I$6:$AJ$6,0),500,1)),0)
+_xlfn.IFNA(SUM((T$3&gt;='Gastos com Pessoal'!$E$7:$E$506)*(T$3&lt;='Gastos com Pessoal'!$F$7:$F$506)*(IF('Gastos com Pessoal'!$S$7:$S$506&lt;=T$3,1,0))*OFFSET('Gastos com Pessoal'!$H$6,1,MATCH(3&amp;$B54,'Gastos com Pessoal'!$I$532:$AJ$532&amp;'Gastos com Pessoal'!$I$6:$AJ$6,0),500,1)),0)
+_xlfn.IFNA(SUM((T$3&gt;='Gastos com Pessoal'!$E$7:$E$506)*(T$3&lt;='Gastos com Pessoal'!$F$7:$F$506)*(IF('Gastos com Pessoal'!$Y$7:$Y$506&lt;=T$3,1,0))*OFFSET('Gastos com Pessoal'!$H$6,1,MATCH(4&amp;$B54,'Gastos com Pessoal'!$I$532:$AJ$532&amp;'Gastos com Pessoal'!$I$6:$AJ$6,0),500,1)),0)
+_xlfn.IFNA(SUM((T$3&gt;='Gastos com Pessoal'!$E$7:$E$506)*(T$3&lt;='Gastos com Pessoal'!$F$7:$F$506)*(IF('Gastos com Pessoal'!$AE$7:$AE$506&lt;=T$3,1,0))*OFFSET('Gastos com Pessoal'!$H$6,1,MATCH(5&amp;$B54,'Gastos com Pessoal'!$I$532:$AJ$532&amp;'Gastos com Pessoal'!$I$6:$AJ$6,0),500,1)),0)
+_xlfn.IFNA(SUM((T$3&gt;='Gastos com Pessoal'!$E$513:$E$522)*(T$3&lt;='Gastos com Pessoal'!$F$513:$F$522)*(IF('Gastos com Pessoal'!$G$513:$G$522&lt;=T$3,1,0))*OFFSET('Gastos com Pessoal'!$H$512,1,MATCH(1&amp;$B54,'Gastos com Pessoal'!$I$532:$AJ$532&amp;'Gastos com Pessoal'!$I$512:$AJ$512,0),10,1)),0)
+_xlfn.IFNA(SUM((T$3&gt;='Gastos com Pessoal'!$E$513:$E$522)*(T$3&lt;='Gastos com Pessoal'!$F$513:$F$522)*(IF('Gastos com Pessoal'!$M$513:$M$522&lt;=T$3,1,0))*OFFSET('Gastos com Pessoal'!$H$512,1,MATCH(2&amp;$B54,'Gastos com Pessoal'!$I$532:$AJ$532&amp;'Gastos com Pessoal'!$I$512:$AJ$512,0),10,1)),0)
+_xlfn.IFNA(SUM((T$3&gt;='Gastos com Pessoal'!$E$513:$E$522)*(T$3&lt;='Gastos com Pessoal'!$F$513:$F$522)*(IF('Gastos com Pessoal'!$S$513:$S$522&lt;=T$3,1,0))*OFFSET('Gastos com Pessoal'!$H$512,1,MATCH(3&amp;$B54,'Gastos com Pessoal'!$I$532:$AJ$532&amp;'Gastos com Pessoal'!$I$512:$AJ$512,0),10,1)),0)
+_xlfn.IFNA(SUM((T$3&gt;='Gastos com Pessoal'!$E$513:$E$522)*(T$3&lt;='Gastos com Pessoal'!$F$513:$F$522)*(IF('Gastos com Pessoal'!$Y$513:$Y$522&lt;=T$3,1,0))*OFFSET('Gastos com Pessoal'!$H$512,1,MATCH(4&amp;$B54,'Gastos com Pessoal'!$I$532:$AJ$532&amp;'Gastos com Pessoal'!$I$512:$AJ$512,0),10,1)),0)
+_xlfn.IFNA(SUM((T$3&gt;='Gastos com Pessoal'!$E$513:$E$522)*(T$3&lt;='Gastos com Pessoal'!$F$513:$F$522)*(IF('Gastos com Pessoal'!$AE$513:$AE$522&lt;=T$3,1,0))*OFFSET('Gastos com Pessoal'!$H$512,1,MATCH(5&amp;$B54,'Gastos com Pessoal'!$I$532:$AJ$532&amp;'Gastos com Pessoal'!$I$512:$AJ$512,0),10,1)),0)</f>
        <v>0</v>
      </c>
      <c r="U54" s="32">
        <f t="array" aca="1" ref="U54" ca="1">_xlfn.IFNA(SUM((U$3&gt;='Gastos com Pessoal'!$E$7:$E$506)*(U$3&lt;='Gastos com Pessoal'!$F$7:$F$506)*OFFSET('Encargos e Benefícios'!$D$5,1,MATCH($B54,'Encargos e Benefícios'!$E$5:$AB$5,0),500,1)),0)
+_xlfn.IFNA(SUM((U$3&gt;='Gastos com Pessoal'!$E$513:$E$522)*(U$3&lt;='Gastos com Pessoal'!$F$513:$F$522)*OFFSET('Encargos e Benefícios'!$D$511,1,MATCH($B54,'Encargos e Benefícios'!$E$511:$AB$511,0),10,1)),0)
+_xlfn.IFNA(SUM((U$3&gt;='Gastos com Pessoal'!$E$7:$E$506)*(U$3&lt;='Gastos com Pessoal'!$F$7:$F$506)*(IF('Gastos com Pessoal'!$G$7:$G$506&lt;=U$3,1,0))*OFFSET('Gastos com Pessoal'!$H$6,1,MATCH(1&amp;$B54,'Gastos com Pessoal'!$I$532:$AJ$532&amp;'Gastos com Pessoal'!$I$6:$AJ$6,0),500,1)),0)
+_xlfn.IFNA(SUM((U$3&gt;='Gastos com Pessoal'!$E$7:$E$506)*(U$3&lt;='Gastos com Pessoal'!$F$7:$F$506)*(IF('Gastos com Pessoal'!$M$7:$M$506&lt;=U$3,1,0))*OFFSET('Gastos com Pessoal'!$H$6,1,MATCH(2&amp;$B54,'Gastos com Pessoal'!$I$532:$AJ$532&amp;'Gastos com Pessoal'!$I$6:$AJ$6,0),500,1)),0)
+_xlfn.IFNA(SUM((U$3&gt;='Gastos com Pessoal'!$E$7:$E$506)*(U$3&lt;='Gastos com Pessoal'!$F$7:$F$506)*(IF('Gastos com Pessoal'!$S$7:$S$506&lt;=U$3,1,0))*OFFSET('Gastos com Pessoal'!$H$6,1,MATCH(3&amp;$B54,'Gastos com Pessoal'!$I$532:$AJ$532&amp;'Gastos com Pessoal'!$I$6:$AJ$6,0),500,1)),0)
+_xlfn.IFNA(SUM((U$3&gt;='Gastos com Pessoal'!$E$7:$E$506)*(U$3&lt;='Gastos com Pessoal'!$F$7:$F$506)*(IF('Gastos com Pessoal'!$Y$7:$Y$506&lt;=U$3,1,0))*OFFSET('Gastos com Pessoal'!$H$6,1,MATCH(4&amp;$B54,'Gastos com Pessoal'!$I$532:$AJ$532&amp;'Gastos com Pessoal'!$I$6:$AJ$6,0),500,1)),0)
+_xlfn.IFNA(SUM((U$3&gt;='Gastos com Pessoal'!$E$7:$E$506)*(U$3&lt;='Gastos com Pessoal'!$F$7:$F$506)*(IF('Gastos com Pessoal'!$AE$7:$AE$506&lt;=U$3,1,0))*OFFSET('Gastos com Pessoal'!$H$6,1,MATCH(5&amp;$B54,'Gastos com Pessoal'!$I$532:$AJ$532&amp;'Gastos com Pessoal'!$I$6:$AJ$6,0),500,1)),0)
+_xlfn.IFNA(SUM((U$3&gt;='Gastos com Pessoal'!$E$513:$E$522)*(U$3&lt;='Gastos com Pessoal'!$F$513:$F$522)*(IF('Gastos com Pessoal'!$G$513:$G$522&lt;=U$3,1,0))*OFFSET('Gastos com Pessoal'!$H$512,1,MATCH(1&amp;$B54,'Gastos com Pessoal'!$I$532:$AJ$532&amp;'Gastos com Pessoal'!$I$512:$AJ$512,0),10,1)),0)
+_xlfn.IFNA(SUM((U$3&gt;='Gastos com Pessoal'!$E$513:$E$522)*(U$3&lt;='Gastos com Pessoal'!$F$513:$F$522)*(IF('Gastos com Pessoal'!$M$513:$M$522&lt;=U$3,1,0))*OFFSET('Gastos com Pessoal'!$H$512,1,MATCH(2&amp;$B54,'Gastos com Pessoal'!$I$532:$AJ$532&amp;'Gastos com Pessoal'!$I$512:$AJ$512,0),10,1)),0)
+_xlfn.IFNA(SUM((U$3&gt;='Gastos com Pessoal'!$E$513:$E$522)*(U$3&lt;='Gastos com Pessoal'!$F$513:$F$522)*(IF('Gastos com Pessoal'!$S$513:$S$522&lt;=U$3,1,0))*OFFSET('Gastos com Pessoal'!$H$512,1,MATCH(3&amp;$B54,'Gastos com Pessoal'!$I$532:$AJ$532&amp;'Gastos com Pessoal'!$I$512:$AJ$512,0),10,1)),0)
+_xlfn.IFNA(SUM((U$3&gt;='Gastos com Pessoal'!$E$513:$E$522)*(U$3&lt;='Gastos com Pessoal'!$F$513:$F$522)*(IF('Gastos com Pessoal'!$Y$513:$Y$522&lt;=U$3,1,0))*OFFSET('Gastos com Pessoal'!$H$512,1,MATCH(4&amp;$B54,'Gastos com Pessoal'!$I$532:$AJ$532&amp;'Gastos com Pessoal'!$I$512:$AJ$512,0),10,1)),0)
+_xlfn.IFNA(SUM((U$3&gt;='Gastos com Pessoal'!$E$513:$E$522)*(U$3&lt;='Gastos com Pessoal'!$F$513:$F$522)*(IF('Gastos com Pessoal'!$AE$513:$AE$522&lt;=U$3,1,0))*OFFSET('Gastos com Pessoal'!$H$512,1,MATCH(5&amp;$B54,'Gastos com Pessoal'!$I$532:$AJ$532&amp;'Gastos com Pessoal'!$I$512:$AJ$512,0),10,1)),0)</f>
        <v>0</v>
      </c>
      <c r="V54" s="32">
        <f t="array" aca="1" ref="V54" ca="1">_xlfn.IFNA(SUM((V$3&gt;='Gastos com Pessoal'!$E$7:$E$506)*(V$3&lt;='Gastos com Pessoal'!$F$7:$F$506)*OFFSET('Encargos e Benefícios'!$D$5,1,MATCH($B54,'Encargos e Benefícios'!$E$5:$AB$5,0),500,1)),0)
+_xlfn.IFNA(SUM((V$3&gt;='Gastos com Pessoal'!$E$513:$E$522)*(V$3&lt;='Gastos com Pessoal'!$F$513:$F$522)*OFFSET('Encargos e Benefícios'!$D$511,1,MATCH($B54,'Encargos e Benefícios'!$E$511:$AB$511,0),10,1)),0)
+_xlfn.IFNA(SUM((V$3&gt;='Gastos com Pessoal'!$E$7:$E$506)*(V$3&lt;='Gastos com Pessoal'!$F$7:$F$506)*(IF('Gastos com Pessoal'!$G$7:$G$506&lt;=V$3,1,0))*OFFSET('Gastos com Pessoal'!$H$6,1,MATCH(1&amp;$B54,'Gastos com Pessoal'!$I$532:$AJ$532&amp;'Gastos com Pessoal'!$I$6:$AJ$6,0),500,1)),0)
+_xlfn.IFNA(SUM((V$3&gt;='Gastos com Pessoal'!$E$7:$E$506)*(V$3&lt;='Gastos com Pessoal'!$F$7:$F$506)*(IF('Gastos com Pessoal'!$M$7:$M$506&lt;=V$3,1,0))*OFFSET('Gastos com Pessoal'!$H$6,1,MATCH(2&amp;$B54,'Gastos com Pessoal'!$I$532:$AJ$532&amp;'Gastos com Pessoal'!$I$6:$AJ$6,0),500,1)),0)
+_xlfn.IFNA(SUM((V$3&gt;='Gastos com Pessoal'!$E$7:$E$506)*(V$3&lt;='Gastos com Pessoal'!$F$7:$F$506)*(IF('Gastos com Pessoal'!$S$7:$S$506&lt;=V$3,1,0))*OFFSET('Gastos com Pessoal'!$H$6,1,MATCH(3&amp;$B54,'Gastos com Pessoal'!$I$532:$AJ$532&amp;'Gastos com Pessoal'!$I$6:$AJ$6,0),500,1)),0)
+_xlfn.IFNA(SUM((V$3&gt;='Gastos com Pessoal'!$E$7:$E$506)*(V$3&lt;='Gastos com Pessoal'!$F$7:$F$506)*(IF('Gastos com Pessoal'!$Y$7:$Y$506&lt;=V$3,1,0))*OFFSET('Gastos com Pessoal'!$H$6,1,MATCH(4&amp;$B54,'Gastos com Pessoal'!$I$532:$AJ$532&amp;'Gastos com Pessoal'!$I$6:$AJ$6,0),500,1)),0)
+_xlfn.IFNA(SUM((V$3&gt;='Gastos com Pessoal'!$E$7:$E$506)*(V$3&lt;='Gastos com Pessoal'!$F$7:$F$506)*(IF('Gastos com Pessoal'!$AE$7:$AE$506&lt;=V$3,1,0))*OFFSET('Gastos com Pessoal'!$H$6,1,MATCH(5&amp;$B54,'Gastos com Pessoal'!$I$532:$AJ$532&amp;'Gastos com Pessoal'!$I$6:$AJ$6,0),500,1)),0)
+_xlfn.IFNA(SUM((V$3&gt;='Gastos com Pessoal'!$E$513:$E$522)*(V$3&lt;='Gastos com Pessoal'!$F$513:$F$522)*(IF('Gastos com Pessoal'!$G$513:$G$522&lt;=V$3,1,0))*OFFSET('Gastos com Pessoal'!$H$512,1,MATCH(1&amp;$B54,'Gastos com Pessoal'!$I$532:$AJ$532&amp;'Gastos com Pessoal'!$I$512:$AJ$512,0),10,1)),0)
+_xlfn.IFNA(SUM((V$3&gt;='Gastos com Pessoal'!$E$513:$E$522)*(V$3&lt;='Gastos com Pessoal'!$F$513:$F$522)*(IF('Gastos com Pessoal'!$M$513:$M$522&lt;=V$3,1,0))*OFFSET('Gastos com Pessoal'!$H$512,1,MATCH(2&amp;$B54,'Gastos com Pessoal'!$I$532:$AJ$532&amp;'Gastos com Pessoal'!$I$512:$AJ$512,0),10,1)),0)
+_xlfn.IFNA(SUM((V$3&gt;='Gastos com Pessoal'!$E$513:$E$522)*(V$3&lt;='Gastos com Pessoal'!$F$513:$F$522)*(IF('Gastos com Pessoal'!$S$513:$S$522&lt;=V$3,1,0))*OFFSET('Gastos com Pessoal'!$H$512,1,MATCH(3&amp;$B54,'Gastos com Pessoal'!$I$532:$AJ$532&amp;'Gastos com Pessoal'!$I$512:$AJ$512,0),10,1)),0)
+_xlfn.IFNA(SUM((V$3&gt;='Gastos com Pessoal'!$E$513:$E$522)*(V$3&lt;='Gastos com Pessoal'!$F$513:$F$522)*(IF('Gastos com Pessoal'!$Y$513:$Y$522&lt;=V$3,1,0))*OFFSET('Gastos com Pessoal'!$H$512,1,MATCH(4&amp;$B54,'Gastos com Pessoal'!$I$532:$AJ$532&amp;'Gastos com Pessoal'!$I$512:$AJ$512,0),10,1)),0)
+_xlfn.IFNA(SUM((V$3&gt;='Gastos com Pessoal'!$E$513:$E$522)*(V$3&lt;='Gastos com Pessoal'!$F$513:$F$522)*(IF('Gastos com Pessoal'!$AE$513:$AE$522&lt;=V$3,1,0))*OFFSET('Gastos com Pessoal'!$H$512,1,MATCH(5&amp;$B54,'Gastos com Pessoal'!$I$532:$AJ$532&amp;'Gastos com Pessoal'!$I$512:$AJ$512,0),10,1)),0)</f>
        <v>0</v>
      </c>
      <c r="W54" s="32">
        <f t="array" aca="1" ref="W54" ca="1">_xlfn.IFNA(SUM((W$3&gt;='Gastos com Pessoal'!$E$7:$E$506)*(W$3&lt;='Gastos com Pessoal'!$F$7:$F$506)*OFFSET('Encargos e Benefícios'!$D$5,1,MATCH($B54,'Encargos e Benefícios'!$E$5:$AB$5,0),500,1)),0)
+_xlfn.IFNA(SUM((W$3&gt;='Gastos com Pessoal'!$E$513:$E$522)*(W$3&lt;='Gastos com Pessoal'!$F$513:$F$522)*OFFSET('Encargos e Benefícios'!$D$511,1,MATCH($B54,'Encargos e Benefícios'!$E$511:$AB$511,0),10,1)),0)
+_xlfn.IFNA(SUM((W$3&gt;='Gastos com Pessoal'!$E$7:$E$506)*(W$3&lt;='Gastos com Pessoal'!$F$7:$F$506)*(IF('Gastos com Pessoal'!$G$7:$G$506&lt;=W$3,1,0))*OFFSET('Gastos com Pessoal'!$H$6,1,MATCH(1&amp;$B54,'Gastos com Pessoal'!$I$532:$AJ$532&amp;'Gastos com Pessoal'!$I$6:$AJ$6,0),500,1)),0)
+_xlfn.IFNA(SUM((W$3&gt;='Gastos com Pessoal'!$E$7:$E$506)*(W$3&lt;='Gastos com Pessoal'!$F$7:$F$506)*(IF('Gastos com Pessoal'!$M$7:$M$506&lt;=W$3,1,0))*OFFSET('Gastos com Pessoal'!$H$6,1,MATCH(2&amp;$B54,'Gastos com Pessoal'!$I$532:$AJ$532&amp;'Gastos com Pessoal'!$I$6:$AJ$6,0),500,1)),0)
+_xlfn.IFNA(SUM((W$3&gt;='Gastos com Pessoal'!$E$7:$E$506)*(W$3&lt;='Gastos com Pessoal'!$F$7:$F$506)*(IF('Gastos com Pessoal'!$S$7:$S$506&lt;=W$3,1,0))*OFFSET('Gastos com Pessoal'!$H$6,1,MATCH(3&amp;$B54,'Gastos com Pessoal'!$I$532:$AJ$532&amp;'Gastos com Pessoal'!$I$6:$AJ$6,0),500,1)),0)
+_xlfn.IFNA(SUM((W$3&gt;='Gastos com Pessoal'!$E$7:$E$506)*(W$3&lt;='Gastos com Pessoal'!$F$7:$F$506)*(IF('Gastos com Pessoal'!$Y$7:$Y$506&lt;=W$3,1,0))*OFFSET('Gastos com Pessoal'!$H$6,1,MATCH(4&amp;$B54,'Gastos com Pessoal'!$I$532:$AJ$532&amp;'Gastos com Pessoal'!$I$6:$AJ$6,0),500,1)),0)
+_xlfn.IFNA(SUM((W$3&gt;='Gastos com Pessoal'!$E$7:$E$506)*(W$3&lt;='Gastos com Pessoal'!$F$7:$F$506)*(IF('Gastos com Pessoal'!$AE$7:$AE$506&lt;=W$3,1,0))*OFFSET('Gastos com Pessoal'!$H$6,1,MATCH(5&amp;$B54,'Gastos com Pessoal'!$I$532:$AJ$532&amp;'Gastos com Pessoal'!$I$6:$AJ$6,0),500,1)),0)
+_xlfn.IFNA(SUM((W$3&gt;='Gastos com Pessoal'!$E$513:$E$522)*(W$3&lt;='Gastos com Pessoal'!$F$513:$F$522)*(IF('Gastos com Pessoal'!$G$513:$G$522&lt;=W$3,1,0))*OFFSET('Gastos com Pessoal'!$H$512,1,MATCH(1&amp;$B54,'Gastos com Pessoal'!$I$532:$AJ$532&amp;'Gastos com Pessoal'!$I$512:$AJ$512,0),10,1)),0)
+_xlfn.IFNA(SUM((W$3&gt;='Gastos com Pessoal'!$E$513:$E$522)*(W$3&lt;='Gastos com Pessoal'!$F$513:$F$522)*(IF('Gastos com Pessoal'!$M$513:$M$522&lt;=W$3,1,0))*OFFSET('Gastos com Pessoal'!$H$512,1,MATCH(2&amp;$B54,'Gastos com Pessoal'!$I$532:$AJ$532&amp;'Gastos com Pessoal'!$I$512:$AJ$512,0),10,1)),0)
+_xlfn.IFNA(SUM((W$3&gt;='Gastos com Pessoal'!$E$513:$E$522)*(W$3&lt;='Gastos com Pessoal'!$F$513:$F$522)*(IF('Gastos com Pessoal'!$S$513:$S$522&lt;=W$3,1,0))*OFFSET('Gastos com Pessoal'!$H$512,1,MATCH(3&amp;$B54,'Gastos com Pessoal'!$I$532:$AJ$532&amp;'Gastos com Pessoal'!$I$512:$AJ$512,0),10,1)),0)
+_xlfn.IFNA(SUM((W$3&gt;='Gastos com Pessoal'!$E$513:$E$522)*(W$3&lt;='Gastos com Pessoal'!$F$513:$F$522)*(IF('Gastos com Pessoal'!$Y$513:$Y$522&lt;=W$3,1,0))*OFFSET('Gastos com Pessoal'!$H$512,1,MATCH(4&amp;$B54,'Gastos com Pessoal'!$I$532:$AJ$532&amp;'Gastos com Pessoal'!$I$512:$AJ$512,0),10,1)),0)
+_xlfn.IFNA(SUM((W$3&gt;='Gastos com Pessoal'!$E$513:$E$522)*(W$3&lt;='Gastos com Pessoal'!$F$513:$F$522)*(IF('Gastos com Pessoal'!$AE$513:$AE$522&lt;=W$3,1,0))*OFFSET('Gastos com Pessoal'!$H$512,1,MATCH(5&amp;$B54,'Gastos com Pessoal'!$I$532:$AJ$532&amp;'Gastos com Pessoal'!$I$512:$AJ$512,0),10,1)),0)</f>
        <v>0</v>
      </c>
      <c r="X54" s="32">
        <f t="array" aca="1" ref="X54" ca="1">_xlfn.IFNA(SUM((X$3&gt;='Gastos com Pessoal'!$E$7:$E$506)*(X$3&lt;='Gastos com Pessoal'!$F$7:$F$506)*OFFSET('Encargos e Benefícios'!$D$5,1,MATCH($B54,'Encargos e Benefícios'!$E$5:$AB$5,0),500,1)),0)
+_xlfn.IFNA(SUM((X$3&gt;='Gastos com Pessoal'!$E$513:$E$522)*(X$3&lt;='Gastos com Pessoal'!$F$513:$F$522)*OFFSET('Encargos e Benefícios'!$D$511,1,MATCH($B54,'Encargos e Benefícios'!$E$511:$AB$511,0),10,1)),0)
+_xlfn.IFNA(SUM((X$3&gt;='Gastos com Pessoal'!$E$7:$E$506)*(X$3&lt;='Gastos com Pessoal'!$F$7:$F$506)*(IF('Gastos com Pessoal'!$G$7:$G$506&lt;=X$3,1,0))*OFFSET('Gastos com Pessoal'!$H$6,1,MATCH(1&amp;$B54,'Gastos com Pessoal'!$I$532:$AJ$532&amp;'Gastos com Pessoal'!$I$6:$AJ$6,0),500,1)),0)
+_xlfn.IFNA(SUM((X$3&gt;='Gastos com Pessoal'!$E$7:$E$506)*(X$3&lt;='Gastos com Pessoal'!$F$7:$F$506)*(IF('Gastos com Pessoal'!$M$7:$M$506&lt;=X$3,1,0))*OFFSET('Gastos com Pessoal'!$H$6,1,MATCH(2&amp;$B54,'Gastos com Pessoal'!$I$532:$AJ$532&amp;'Gastos com Pessoal'!$I$6:$AJ$6,0),500,1)),0)
+_xlfn.IFNA(SUM((X$3&gt;='Gastos com Pessoal'!$E$7:$E$506)*(X$3&lt;='Gastos com Pessoal'!$F$7:$F$506)*(IF('Gastos com Pessoal'!$S$7:$S$506&lt;=X$3,1,0))*OFFSET('Gastos com Pessoal'!$H$6,1,MATCH(3&amp;$B54,'Gastos com Pessoal'!$I$532:$AJ$532&amp;'Gastos com Pessoal'!$I$6:$AJ$6,0),500,1)),0)
+_xlfn.IFNA(SUM((X$3&gt;='Gastos com Pessoal'!$E$7:$E$506)*(X$3&lt;='Gastos com Pessoal'!$F$7:$F$506)*(IF('Gastos com Pessoal'!$Y$7:$Y$506&lt;=X$3,1,0))*OFFSET('Gastos com Pessoal'!$H$6,1,MATCH(4&amp;$B54,'Gastos com Pessoal'!$I$532:$AJ$532&amp;'Gastos com Pessoal'!$I$6:$AJ$6,0),500,1)),0)
+_xlfn.IFNA(SUM((X$3&gt;='Gastos com Pessoal'!$E$7:$E$506)*(X$3&lt;='Gastos com Pessoal'!$F$7:$F$506)*(IF('Gastos com Pessoal'!$AE$7:$AE$506&lt;=X$3,1,0))*OFFSET('Gastos com Pessoal'!$H$6,1,MATCH(5&amp;$B54,'Gastos com Pessoal'!$I$532:$AJ$532&amp;'Gastos com Pessoal'!$I$6:$AJ$6,0),500,1)),0)
+_xlfn.IFNA(SUM((X$3&gt;='Gastos com Pessoal'!$E$513:$E$522)*(X$3&lt;='Gastos com Pessoal'!$F$513:$F$522)*(IF('Gastos com Pessoal'!$G$513:$G$522&lt;=X$3,1,0))*OFFSET('Gastos com Pessoal'!$H$512,1,MATCH(1&amp;$B54,'Gastos com Pessoal'!$I$532:$AJ$532&amp;'Gastos com Pessoal'!$I$512:$AJ$512,0),10,1)),0)
+_xlfn.IFNA(SUM((X$3&gt;='Gastos com Pessoal'!$E$513:$E$522)*(X$3&lt;='Gastos com Pessoal'!$F$513:$F$522)*(IF('Gastos com Pessoal'!$M$513:$M$522&lt;=X$3,1,0))*OFFSET('Gastos com Pessoal'!$H$512,1,MATCH(2&amp;$B54,'Gastos com Pessoal'!$I$532:$AJ$532&amp;'Gastos com Pessoal'!$I$512:$AJ$512,0),10,1)),0)
+_xlfn.IFNA(SUM((X$3&gt;='Gastos com Pessoal'!$E$513:$E$522)*(X$3&lt;='Gastos com Pessoal'!$F$513:$F$522)*(IF('Gastos com Pessoal'!$S$513:$S$522&lt;=X$3,1,0))*OFFSET('Gastos com Pessoal'!$H$512,1,MATCH(3&amp;$B54,'Gastos com Pessoal'!$I$532:$AJ$532&amp;'Gastos com Pessoal'!$I$512:$AJ$512,0),10,1)),0)
+_xlfn.IFNA(SUM((X$3&gt;='Gastos com Pessoal'!$E$513:$E$522)*(X$3&lt;='Gastos com Pessoal'!$F$513:$F$522)*(IF('Gastos com Pessoal'!$Y$513:$Y$522&lt;=X$3,1,0))*OFFSET('Gastos com Pessoal'!$H$512,1,MATCH(4&amp;$B54,'Gastos com Pessoal'!$I$532:$AJ$532&amp;'Gastos com Pessoal'!$I$512:$AJ$512,0),10,1)),0)
+_xlfn.IFNA(SUM((X$3&gt;='Gastos com Pessoal'!$E$513:$E$522)*(X$3&lt;='Gastos com Pessoal'!$F$513:$F$522)*(IF('Gastos com Pessoal'!$AE$513:$AE$522&lt;=X$3,1,0))*OFFSET('Gastos com Pessoal'!$H$512,1,MATCH(5&amp;$B54,'Gastos com Pessoal'!$I$532:$AJ$532&amp;'Gastos com Pessoal'!$I$512:$AJ$512,0),10,1)),0)</f>
        <v>0</v>
      </c>
      <c r="Y54" s="32">
        <f t="array" aca="1" ref="Y54" ca="1">_xlfn.IFNA(SUM((Y$3&gt;='Gastos com Pessoal'!$E$7:$E$506)*(Y$3&lt;='Gastos com Pessoal'!$F$7:$F$506)*OFFSET('Encargos e Benefícios'!$D$5,1,MATCH($B54,'Encargos e Benefícios'!$E$5:$AB$5,0),500,1)),0)
+_xlfn.IFNA(SUM((Y$3&gt;='Gastos com Pessoal'!$E$513:$E$522)*(Y$3&lt;='Gastos com Pessoal'!$F$513:$F$522)*OFFSET('Encargos e Benefícios'!$D$511,1,MATCH($B54,'Encargos e Benefícios'!$E$511:$AB$511,0),10,1)),0)
+_xlfn.IFNA(SUM((Y$3&gt;='Gastos com Pessoal'!$E$7:$E$506)*(Y$3&lt;='Gastos com Pessoal'!$F$7:$F$506)*(IF('Gastos com Pessoal'!$G$7:$G$506&lt;=Y$3,1,0))*OFFSET('Gastos com Pessoal'!$H$6,1,MATCH(1&amp;$B54,'Gastos com Pessoal'!$I$532:$AJ$532&amp;'Gastos com Pessoal'!$I$6:$AJ$6,0),500,1)),0)
+_xlfn.IFNA(SUM((Y$3&gt;='Gastos com Pessoal'!$E$7:$E$506)*(Y$3&lt;='Gastos com Pessoal'!$F$7:$F$506)*(IF('Gastos com Pessoal'!$M$7:$M$506&lt;=Y$3,1,0))*OFFSET('Gastos com Pessoal'!$H$6,1,MATCH(2&amp;$B54,'Gastos com Pessoal'!$I$532:$AJ$532&amp;'Gastos com Pessoal'!$I$6:$AJ$6,0),500,1)),0)
+_xlfn.IFNA(SUM((Y$3&gt;='Gastos com Pessoal'!$E$7:$E$506)*(Y$3&lt;='Gastos com Pessoal'!$F$7:$F$506)*(IF('Gastos com Pessoal'!$S$7:$S$506&lt;=Y$3,1,0))*OFFSET('Gastos com Pessoal'!$H$6,1,MATCH(3&amp;$B54,'Gastos com Pessoal'!$I$532:$AJ$532&amp;'Gastos com Pessoal'!$I$6:$AJ$6,0),500,1)),0)
+_xlfn.IFNA(SUM((Y$3&gt;='Gastos com Pessoal'!$E$7:$E$506)*(Y$3&lt;='Gastos com Pessoal'!$F$7:$F$506)*(IF('Gastos com Pessoal'!$Y$7:$Y$506&lt;=Y$3,1,0))*OFFSET('Gastos com Pessoal'!$H$6,1,MATCH(4&amp;$B54,'Gastos com Pessoal'!$I$532:$AJ$532&amp;'Gastos com Pessoal'!$I$6:$AJ$6,0),500,1)),0)
+_xlfn.IFNA(SUM((Y$3&gt;='Gastos com Pessoal'!$E$7:$E$506)*(Y$3&lt;='Gastos com Pessoal'!$F$7:$F$506)*(IF('Gastos com Pessoal'!$AE$7:$AE$506&lt;=Y$3,1,0))*OFFSET('Gastos com Pessoal'!$H$6,1,MATCH(5&amp;$B54,'Gastos com Pessoal'!$I$532:$AJ$532&amp;'Gastos com Pessoal'!$I$6:$AJ$6,0),500,1)),0)
+_xlfn.IFNA(SUM((Y$3&gt;='Gastos com Pessoal'!$E$513:$E$522)*(Y$3&lt;='Gastos com Pessoal'!$F$513:$F$522)*(IF('Gastos com Pessoal'!$G$513:$G$522&lt;=Y$3,1,0))*OFFSET('Gastos com Pessoal'!$H$512,1,MATCH(1&amp;$B54,'Gastos com Pessoal'!$I$532:$AJ$532&amp;'Gastos com Pessoal'!$I$512:$AJ$512,0),10,1)),0)
+_xlfn.IFNA(SUM((Y$3&gt;='Gastos com Pessoal'!$E$513:$E$522)*(Y$3&lt;='Gastos com Pessoal'!$F$513:$F$522)*(IF('Gastos com Pessoal'!$M$513:$M$522&lt;=Y$3,1,0))*OFFSET('Gastos com Pessoal'!$H$512,1,MATCH(2&amp;$B54,'Gastos com Pessoal'!$I$532:$AJ$532&amp;'Gastos com Pessoal'!$I$512:$AJ$512,0),10,1)),0)
+_xlfn.IFNA(SUM((Y$3&gt;='Gastos com Pessoal'!$E$513:$E$522)*(Y$3&lt;='Gastos com Pessoal'!$F$513:$F$522)*(IF('Gastos com Pessoal'!$S$513:$S$522&lt;=Y$3,1,0))*OFFSET('Gastos com Pessoal'!$H$512,1,MATCH(3&amp;$B54,'Gastos com Pessoal'!$I$532:$AJ$532&amp;'Gastos com Pessoal'!$I$512:$AJ$512,0),10,1)),0)
+_xlfn.IFNA(SUM((Y$3&gt;='Gastos com Pessoal'!$E$513:$E$522)*(Y$3&lt;='Gastos com Pessoal'!$F$513:$F$522)*(IF('Gastos com Pessoal'!$Y$513:$Y$522&lt;=Y$3,1,0))*OFFSET('Gastos com Pessoal'!$H$512,1,MATCH(4&amp;$B54,'Gastos com Pessoal'!$I$532:$AJ$532&amp;'Gastos com Pessoal'!$I$512:$AJ$512,0),10,1)),0)
+_xlfn.IFNA(SUM((Y$3&gt;='Gastos com Pessoal'!$E$513:$E$522)*(Y$3&lt;='Gastos com Pessoal'!$F$513:$F$522)*(IF('Gastos com Pessoal'!$AE$513:$AE$522&lt;=Y$3,1,0))*OFFSET('Gastos com Pessoal'!$H$512,1,MATCH(5&amp;$B54,'Gastos com Pessoal'!$I$532:$AJ$532&amp;'Gastos com Pessoal'!$I$512:$AJ$512,0),10,1)),0)</f>
        <v>0</v>
      </c>
      <c r="Z54" s="32">
        <f t="array" aca="1" ref="Z54" ca="1">_xlfn.IFNA(SUM((Z$3&gt;='Gastos com Pessoal'!$E$7:$E$506)*(Z$3&lt;='Gastos com Pessoal'!$F$7:$F$506)*OFFSET('Encargos e Benefícios'!$D$5,1,MATCH($B54,'Encargos e Benefícios'!$E$5:$AB$5,0),500,1)),0)
+_xlfn.IFNA(SUM((Z$3&gt;='Gastos com Pessoal'!$E$513:$E$522)*(Z$3&lt;='Gastos com Pessoal'!$F$513:$F$522)*OFFSET('Encargos e Benefícios'!$D$511,1,MATCH($B54,'Encargos e Benefícios'!$E$511:$AB$511,0),10,1)),0)
+_xlfn.IFNA(SUM((Z$3&gt;='Gastos com Pessoal'!$E$7:$E$506)*(Z$3&lt;='Gastos com Pessoal'!$F$7:$F$506)*(IF('Gastos com Pessoal'!$G$7:$G$506&lt;=Z$3,1,0))*OFFSET('Gastos com Pessoal'!$H$6,1,MATCH(1&amp;$B54,'Gastos com Pessoal'!$I$532:$AJ$532&amp;'Gastos com Pessoal'!$I$6:$AJ$6,0),500,1)),0)
+_xlfn.IFNA(SUM((Z$3&gt;='Gastos com Pessoal'!$E$7:$E$506)*(Z$3&lt;='Gastos com Pessoal'!$F$7:$F$506)*(IF('Gastos com Pessoal'!$M$7:$M$506&lt;=Z$3,1,0))*OFFSET('Gastos com Pessoal'!$H$6,1,MATCH(2&amp;$B54,'Gastos com Pessoal'!$I$532:$AJ$532&amp;'Gastos com Pessoal'!$I$6:$AJ$6,0),500,1)),0)
+_xlfn.IFNA(SUM((Z$3&gt;='Gastos com Pessoal'!$E$7:$E$506)*(Z$3&lt;='Gastos com Pessoal'!$F$7:$F$506)*(IF('Gastos com Pessoal'!$S$7:$S$506&lt;=Z$3,1,0))*OFFSET('Gastos com Pessoal'!$H$6,1,MATCH(3&amp;$B54,'Gastos com Pessoal'!$I$532:$AJ$532&amp;'Gastos com Pessoal'!$I$6:$AJ$6,0),500,1)),0)
+_xlfn.IFNA(SUM((Z$3&gt;='Gastos com Pessoal'!$E$7:$E$506)*(Z$3&lt;='Gastos com Pessoal'!$F$7:$F$506)*(IF('Gastos com Pessoal'!$Y$7:$Y$506&lt;=Z$3,1,0))*OFFSET('Gastos com Pessoal'!$H$6,1,MATCH(4&amp;$B54,'Gastos com Pessoal'!$I$532:$AJ$532&amp;'Gastos com Pessoal'!$I$6:$AJ$6,0),500,1)),0)
+_xlfn.IFNA(SUM((Z$3&gt;='Gastos com Pessoal'!$E$7:$E$506)*(Z$3&lt;='Gastos com Pessoal'!$F$7:$F$506)*(IF('Gastos com Pessoal'!$AE$7:$AE$506&lt;=Z$3,1,0))*OFFSET('Gastos com Pessoal'!$H$6,1,MATCH(5&amp;$B54,'Gastos com Pessoal'!$I$532:$AJ$532&amp;'Gastos com Pessoal'!$I$6:$AJ$6,0),500,1)),0)
+_xlfn.IFNA(SUM((Z$3&gt;='Gastos com Pessoal'!$E$513:$E$522)*(Z$3&lt;='Gastos com Pessoal'!$F$513:$F$522)*(IF('Gastos com Pessoal'!$G$513:$G$522&lt;=Z$3,1,0))*OFFSET('Gastos com Pessoal'!$H$512,1,MATCH(1&amp;$B54,'Gastos com Pessoal'!$I$532:$AJ$532&amp;'Gastos com Pessoal'!$I$512:$AJ$512,0),10,1)),0)
+_xlfn.IFNA(SUM((Z$3&gt;='Gastos com Pessoal'!$E$513:$E$522)*(Z$3&lt;='Gastos com Pessoal'!$F$513:$F$522)*(IF('Gastos com Pessoal'!$M$513:$M$522&lt;=Z$3,1,0))*OFFSET('Gastos com Pessoal'!$H$512,1,MATCH(2&amp;$B54,'Gastos com Pessoal'!$I$532:$AJ$532&amp;'Gastos com Pessoal'!$I$512:$AJ$512,0),10,1)),0)
+_xlfn.IFNA(SUM((Z$3&gt;='Gastos com Pessoal'!$E$513:$E$522)*(Z$3&lt;='Gastos com Pessoal'!$F$513:$F$522)*(IF('Gastos com Pessoal'!$S$513:$S$522&lt;=Z$3,1,0))*OFFSET('Gastos com Pessoal'!$H$512,1,MATCH(3&amp;$B54,'Gastos com Pessoal'!$I$532:$AJ$532&amp;'Gastos com Pessoal'!$I$512:$AJ$512,0),10,1)),0)
+_xlfn.IFNA(SUM((Z$3&gt;='Gastos com Pessoal'!$E$513:$E$522)*(Z$3&lt;='Gastos com Pessoal'!$F$513:$F$522)*(IF('Gastos com Pessoal'!$Y$513:$Y$522&lt;=Z$3,1,0))*OFFSET('Gastos com Pessoal'!$H$512,1,MATCH(4&amp;$B54,'Gastos com Pessoal'!$I$532:$AJ$532&amp;'Gastos com Pessoal'!$I$512:$AJ$512,0),10,1)),0)
+_xlfn.IFNA(SUM((Z$3&gt;='Gastos com Pessoal'!$E$513:$E$522)*(Z$3&lt;='Gastos com Pessoal'!$F$513:$F$522)*(IF('Gastos com Pessoal'!$AE$513:$AE$522&lt;=Z$3,1,0))*OFFSET('Gastos com Pessoal'!$H$512,1,MATCH(5&amp;$B54,'Gastos com Pessoal'!$I$532:$AJ$532&amp;'Gastos com Pessoal'!$I$512:$AJ$512,0),10,1)),0)</f>
        <v>0</v>
      </c>
      <c r="AA54" s="32">
        <f t="array" aca="1" ref="AA54" ca="1">_xlfn.IFNA(SUM((AA$3&gt;='Gastos com Pessoal'!$E$7:$E$506)*(AA$3&lt;='Gastos com Pessoal'!$F$7:$F$506)*OFFSET('Encargos e Benefícios'!$D$5,1,MATCH($B54,'Encargos e Benefícios'!$E$5:$AB$5,0),500,1)),0)
+_xlfn.IFNA(SUM((AA$3&gt;='Gastos com Pessoal'!$E$513:$E$522)*(AA$3&lt;='Gastos com Pessoal'!$F$513:$F$522)*OFFSET('Encargos e Benefícios'!$D$511,1,MATCH($B54,'Encargos e Benefícios'!$E$511:$AB$511,0),10,1)),0)
+_xlfn.IFNA(SUM((AA$3&gt;='Gastos com Pessoal'!$E$7:$E$506)*(AA$3&lt;='Gastos com Pessoal'!$F$7:$F$506)*(IF('Gastos com Pessoal'!$G$7:$G$506&lt;=AA$3,1,0))*OFFSET('Gastos com Pessoal'!$H$6,1,MATCH(1&amp;$B54,'Gastos com Pessoal'!$I$532:$AJ$532&amp;'Gastos com Pessoal'!$I$6:$AJ$6,0),500,1)),0)
+_xlfn.IFNA(SUM((AA$3&gt;='Gastos com Pessoal'!$E$7:$E$506)*(AA$3&lt;='Gastos com Pessoal'!$F$7:$F$506)*(IF('Gastos com Pessoal'!$M$7:$M$506&lt;=AA$3,1,0))*OFFSET('Gastos com Pessoal'!$H$6,1,MATCH(2&amp;$B54,'Gastos com Pessoal'!$I$532:$AJ$532&amp;'Gastos com Pessoal'!$I$6:$AJ$6,0),500,1)),0)
+_xlfn.IFNA(SUM((AA$3&gt;='Gastos com Pessoal'!$E$7:$E$506)*(AA$3&lt;='Gastos com Pessoal'!$F$7:$F$506)*(IF('Gastos com Pessoal'!$S$7:$S$506&lt;=AA$3,1,0))*OFFSET('Gastos com Pessoal'!$H$6,1,MATCH(3&amp;$B54,'Gastos com Pessoal'!$I$532:$AJ$532&amp;'Gastos com Pessoal'!$I$6:$AJ$6,0),500,1)),0)
+_xlfn.IFNA(SUM((AA$3&gt;='Gastos com Pessoal'!$E$7:$E$506)*(AA$3&lt;='Gastos com Pessoal'!$F$7:$F$506)*(IF('Gastos com Pessoal'!$Y$7:$Y$506&lt;=AA$3,1,0))*OFFSET('Gastos com Pessoal'!$H$6,1,MATCH(4&amp;$B54,'Gastos com Pessoal'!$I$532:$AJ$532&amp;'Gastos com Pessoal'!$I$6:$AJ$6,0),500,1)),0)
+_xlfn.IFNA(SUM((AA$3&gt;='Gastos com Pessoal'!$E$7:$E$506)*(AA$3&lt;='Gastos com Pessoal'!$F$7:$F$506)*(IF('Gastos com Pessoal'!$AE$7:$AE$506&lt;=AA$3,1,0))*OFFSET('Gastos com Pessoal'!$H$6,1,MATCH(5&amp;$B54,'Gastos com Pessoal'!$I$532:$AJ$532&amp;'Gastos com Pessoal'!$I$6:$AJ$6,0),500,1)),0)
+_xlfn.IFNA(SUM((AA$3&gt;='Gastos com Pessoal'!$E$513:$E$522)*(AA$3&lt;='Gastos com Pessoal'!$F$513:$F$522)*(IF('Gastos com Pessoal'!$G$513:$G$522&lt;=AA$3,1,0))*OFFSET('Gastos com Pessoal'!$H$512,1,MATCH(1&amp;$B54,'Gastos com Pessoal'!$I$532:$AJ$532&amp;'Gastos com Pessoal'!$I$512:$AJ$512,0),10,1)),0)
+_xlfn.IFNA(SUM((AA$3&gt;='Gastos com Pessoal'!$E$513:$E$522)*(AA$3&lt;='Gastos com Pessoal'!$F$513:$F$522)*(IF('Gastos com Pessoal'!$M$513:$M$522&lt;=AA$3,1,0))*OFFSET('Gastos com Pessoal'!$H$512,1,MATCH(2&amp;$B54,'Gastos com Pessoal'!$I$532:$AJ$532&amp;'Gastos com Pessoal'!$I$512:$AJ$512,0),10,1)),0)
+_xlfn.IFNA(SUM((AA$3&gt;='Gastos com Pessoal'!$E$513:$E$522)*(AA$3&lt;='Gastos com Pessoal'!$F$513:$F$522)*(IF('Gastos com Pessoal'!$S$513:$S$522&lt;=AA$3,1,0))*OFFSET('Gastos com Pessoal'!$H$512,1,MATCH(3&amp;$B54,'Gastos com Pessoal'!$I$532:$AJ$532&amp;'Gastos com Pessoal'!$I$512:$AJ$512,0),10,1)),0)
+_xlfn.IFNA(SUM((AA$3&gt;='Gastos com Pessoal'!$E$513:$E$522)*(AA$3&lt;='Gastos com Pessoal'!$F$513:$F$522)*(IF('Gastos com Pessoal'!$Y$513:$Y$522&lt;=AA$3,1,0))*OFFSET('Gastos com Pessoal'!$H$512,1,MATCH(4&amp;$B54,'Gastos com Pessoal'!$I$532:$AJ$532&amp;'Gastos com Pessoal'!$I$512:$AJ$512,0),10,1)),0)
+_xlfn.IFNA(SUM((AA$3&gt;='Gastos com Pessoal'!$E$513:$E$522)*(AA$3&lt;='Gastos com Pessoal'!$F$513:$F$522)*(IF('Gastos com Pessoal'!$AE$513:$AE$522&lt;=AA$3,1,0))*OFFSET('Gastos com Pessoal'!$H$512,1,MATCH(5&amp;$B54,'Gastos com Pessoal'!$I$532:$AJ$532&amp;'Gastos com Pessoal'!$I$512:$AJ$512,0),10,1)),0)</f>
        <v>0</v>
      </c>
      <c r="AB54" s="32">
        <f t="array" aca="1" ref="AB54" ca="1">_xlfn.IFNA(SUM((AB$3&gt;='Gastos com Pessoal'!$E$7:$E$506)*(AB$3&lt;='Gastos com Pessoal'!$F$7:$F$506)*OFFSET('Encargos e Benefícios'!$D$5,1,MATCH($B54,'Encargos e Benefícios'!$E$5:$AB$5,0),500,1)),0)
+_xlfn.IFNA(SUM((AB$3&gt;='Gastos com Pessoal'!$E$513:$E$522)*(AB$3&lt;='Gastos com Pessoal'!$F$513:$F$522)*OFFSET('Encargos e Benefícios'!$D$511,1,MATCH($B54,'Encargos e Benefícios'!$E$511:$AB$511,0),10,1)),0)
+_xlfn.IFNA(SUM((AB$3&gt;='Gastos com Pessoal'!$E$7:$E$506)*(AB$3&lt;='Gastos com Pessoal'!$F$7:$F$506)*(IF('Gastos com Pessoal'!$G$7:$G$506&lt;=AB$3,1,0))*OFFSET('Gastos com Pessoal'!$H$6,1,MATCH(1&amp;$B54,'Gastos com Pessoal'!$I$532:$AJ$532&amp;'Gastos com Pessoal'!$I$6:$AJ$6,0),500,1)),0)
+_xlfn.IFNA(SUM((AB$3&gt;='Gastos com Pessoal'!$E$7:$E$506)*(AB$3&lt;='Gastos com Pessoal'!$F$7:$F$506)*(IF('Gastos com Pessoal'!$M$7:$M$506&lt;=AB$3,1,0))*OFFSET('Gastos com Pessoal'!$H$6,1,MATCH(2&amp;$B54,'Gastos com Pessoal'!$I$532:$AJ$532&amp;'Gastos com Pessoal'!$I$6:$AJ$6,0),500,1)),0)
+_xlfn.IFNA(SUM((AB$3&gt;='Gastos com Pessoal'!$E$7:$E$506)*(AB$3&lt;='Gastos com Pessoal'!$F$7:$F$506)*(IF('Gastos com Pessoal'!$S$7:$S$506&lt;=AB$3,1,0))*OFFSET('Gastos com Pessoal'!$H$6,1,MATCH(3&amp;$B54,'Gastos com Pessoal'!$I$532:$AJ$532&amp;'Gastos com Pessoal'!$I$6:$AJ$6,0),500,1)),0)
+_xlfn.IFNA(SUM((AB$3&gt;='Gastos com Pessoal'!$E$7:$E$506)*(AB$3&lt;='Gastos com Pessoal'!$F$7:$F$506)*(IF('Gastos com Pessoal'!$Y$7:$Y$506&lt;=AB$3,1,0))*OFFSET('Gastos com Pessoal'!$H$6,1,MATCH(4&amp;$B54,'Gastos com Pessoal'!$I$532:$AJ$532&amp;'Gastos com Pessoal'!$I$6:$AJ$6,0),500,1)),0)
+_xlfn.IFNA(SUM((AB$3&gt;='Gastos com Pessoal'!$E$7:$E$506)*(AB$3&lt;='Gastos com Pessoal'!$F$7:$F$506)*(IF('Gastos com Pessoal'!$AE$7:$AE$506&lt;=AB$3,1,0))*OFFSET('Gastos com Pessoal'!$H$6,1,MATCH(5&amp;$B54,'Gastos com Pessoal'!$I$532:$AJ$532&amp;'Gastos com Pessoal'!$I$6:$AJ$6,0),500,1)),0)
+_xlfn.IFNA(SUM((AB$3&gt;='Gastos com Pessoal'!$E$513:$E$522)*(AB$3&lt;='Gastos com Pessoal'!$F$513:$F$522)*(IF('Gastos com Pessoal'!$G$513:$G$522&lt;=AB$3,1,0))*OFFSET('Gastos com Pessoal'!$H$512,1,MATCH(1&amp;$B54,'Gastos com Pessoal'!$I$532:$AJ$532&amp;'Gastos com Pessoal'!$I$512:$AJ$512,0),10,1)),0)
+_xlfn.IFNA(SUM((AB$3&gt;='Gastos com Pessoal'!$E$513:$E$522)*(AB$3&lt;='Gastos com Pessoal'!$F$513:$F$522)*(IF('Gastos com Pessoal'!$M$513:$M$522&lt;=AB$3,1,0))*OFFSET('Gastos com Pessoal'!$H$512,1,MATCH(2&amp;$B54,'Gastos com Pessoal'!$I$532:$AJ$532&amp;'Gastos com Pessoal'!$I$512:$AJ$512,0),10,1)),0)
+_xlfn.IFNA(SUM((AB$3&gt;='Gastos com Pessoal'!$E$513:$E$522)*(AB$3&lt;='Gastos com Pessoal'!$F$513:$F$522)*(IF('Gastos com Pessoal'!$S$513:$S$522&lt;=AB$3,1,0))*OFFSET('Gastos com Pessoal'!$H$512,1,MATCH(3&amp;$B54,'Gastos com Pessoal'!$I$532:$AJ$532&amp;'Gastos com Pessoal'!$I$512:$AJ$512,0),10,1)),0)
+_xlfn.IFNA(SUM((AB$3&gt;='Gastos com Pessoal'!$E$513:$E$522)*(AB$3&lt;='Gastos com Pessoal'!$F$513:$F$522)*(IF('Gastos com Pessoal'!$Y$513:$Y$522&lt;=AB$3,1,0))*OFFSET('Gastos com Pessoal'!$H$512,1,MATCH(4&amp;$B54,'Gastos com Pessoal'!$I$532:$AJ$532&amp;'Gastos com Pessoal'!$I$512:$AJ$512,0),10,1)),0)
+_xlfn.IFNA(SUM((AB$3&gt;='Gastos com Pessoal'!$E$513:$E$522)*(AB$3&lt;='Gastos com Pessoal'!$F$513:$F$522)*(IF('Gastos com Pessoal'!$AE$513:$AE$522&lt;=AB$3,1,0))*OFFSET('Gastos com Pessoal'!$H$512,1,MATCH(5&amp;$B54,'Gastos com Pessoal'!$I$532:$AJ$532&amp;'Gastos com Pessoal'!$I$512:$AJ$512,0),10,1)),0)</f>
        <v>0</v>
      </c>
      <c r="AC54" s="32">
        <f t="array" aca="1" ref="AC54" ca="1">_xlfn.IFNA(SUM((AC$3&gt;='Gastos com Pessoal'!$E$7:$E$506)*(AC$3&lt;='Gastos com Pessoal'!$F$7:$F$506)*OFFSET('Encargos e Benefícios'!$D$5,1,MATCH($B54,'Encargos e Benefícios'!$E$5:$AB$5,0),500,1)),0)
+_xlfn.IFNA(SUM((AC$3&gt;='Gastos com Pessoal'!$E$513:$E$522)*(AC$3&lt;='Gastos com Pessoal'!$F$513:$F$522)*OFFSET('Encargos e Benefícios'!$D$511,1,MATCH($B54,'Encargos e Benefícios'!$E$511:$AB$511,0),10,1)),0)
+_xlfn.IFNA(SUM((AC$3&gt;='Gastos com Pessoal'!$E$7:$E$506)*(AC$3&lt;='Gastos com Pessoal'!$F$7:$F$506)*(IF('Gastos com Pessoal'!$G$7:$G$506&lt;=AC$3,1,0))*OFFSET('Gastos com Pessoal'!$H$6,1,MATCH(1&amp;$B54,'Gastos com Pessoal'!$I$532:$AJ$532&amp;'Gastos com Pessoal'!$I$6:$AJ$6,0),500,1)),0)
+_xlfn.IFNA(SUM((AC$3&gt;='Gastos com Pessoal'!$E$7:$E$506)*(AC$3&lt;='Gastos com Pessoal'!$F$7:$F$506)*(IF('Gastos com Pessoal'!$M$7:$M$506&lt;=AC$3,1,0))*OFFSET('Gastos com Pessoal'!$H$6,1,MATCH(2&amp;$B54,'Gastos com Pessoal'!$I$532:$AJ$532&amp;'Gastos com Pessoal'!$I$6:$AJ$6,0),500,1)),0)
+_xlfn.IFNA(SUM((AC$3&gt;='Gastos com Pessoal'!$E$7:$E$506)*(AC$3&lt;='Gastos com Pessoal'!$F$7:$F$506)*(IF('Gastos com Pessoal'!$S$7:$S$506&lt;=AC$3,1,0))*OFFSET('Gastos com Pessoal'!$H$6,1,MATCH(3&amp;$B54,'Gastos com Pessoal'!$I$532:$AJ$532&amp;'Gastos com Pessoal'!$I$6:$AJ$6,0),500,1)),0)
+_xlfn.IFNA(SUM((AC$3&gt;='Gastos com Pessoal'!$E$7:$E$506)*(AC$3&lt;='Gastos com Pessoal'!$F$7:$F$506)*(IF('Gastos com Pessoal'!$Y$7:$Y$506&lt;=AC$3,1,0))*OFFSET('Gastos com Pessoal'!$H$6,1,MATCH(4&amp;$B54,'Gastos com Pessoal'!$I$532:$AJ$532&amp;'Gastos com Pessoal'!$I$6:$AJ$6,0),500,1)),0)
+_xlfn.IFNA(SUM((AC$3&gt;='Gastos com Pessoal'!$E$7:$E$506)*(AC$3&lt;='Gastos com Pessoal'!$F$7:$F$506)*(IF('Gastos com Pessoal'!$AE$7:$AE$506&lt;=AC$3,1,0))*OFFSET('Gastos com Pessoal'!$H$6,1,MATCH(5&amp;$B54,'Gastos com Pessoal'!$I$532:$AJ$532&amp;'Gastos com Pessoal'!$I$6:$AJ$6,0),500,1)),0)
+_xlfn.IFNA(SUM((AC$3&gt;='Gastos com Pessoal'!$E$513:$E$522)*(AC$3&lt;='Gastos com Pessoal'!$F$513:$F$522)*(IF('Gastos com Pessoal'!$G$513:$G$522&lt;=AC$3,1,0))*OFFSET('Gastos com Pessoal'!$H$512,1,MATCH(1&amp;$B54,'Gastos com Pessoal'!$I$532:$AJ$532&amp;'Gastos com Pessoal'!$I$512:$AJ$512,0),10,1)),0)
+_xlfn.IFNA(SUM((AC$3&gt;='Gastos com Pessoal'!$E$513:$E$522)*(AC$3&lt;='Gastos com Pessoal'!$F$513:$F$522)*(IF('Gastos com Pessoal'!$M$513:$M$522&lt;=AC$3,1,0))*OFFSET('Gastos com Pessoal'!$H$512,1,MATCH(2&amp;$B54,'Gastos com Pessoal'!$I$532:$AJ$532&amp;'Gastos com Pessoal'!$I$512:$AJ$512,0),10,1)),0)
+_xlfn.IFNA(SUM((AC$3&gt;='Gastos com Pessoal'!$E$513:$E$522)*(AC$3&lt;='Gastos com Pessoal'!$F$513:$F$522)*(IF('Gastos com Pessoal'!$S$513:$S$522&lt;=AC$3,1,0))*OFFSET('Gastos com Pessoal'!$H$512,1,MATCH(3&amp;$B54,'Gastos com Pessoal'!$I$532:$AJ$532&amp;'Gastos com Pessoal'!$I$512:$AJ$512,0),10,1)),0)
+_xlfn.IFNA(SUM((AC$3&gt;='Gastos com Pessoal'!$E$513:$E$522)*(AC$3&lt;='Gastos com Pessoal'!$F$513:$F$522)*(IF('Gastos com Pessoal'!$Y$513:$Y$522&lt;=AC$3,1,0))*OFFSET('Gastos com Pessoal'!$H$512,1,MATCH(4&amp;$B54,'Gastos com Pessoal'!$I$532:$AJ$532&amp;'Gastos com Pessoal'!$I$512:$AJ$512,0),10,1)),0)
+_xlfn.IFNA(SUM((AC$3&gt;='Gastos com Pessoal'!$E$513:$E$522)*(AC$3&lt;='Gastos com Pessoal'!$F$513:$F$522)*(IF('Gastos com Pessoal'!$AE$513:$AE$522&lt;=AC$3,1,0))*OFFSET('Gastos com Pessoal'!$H$512,1,MATCH(5&amp;$B54,'Gastos com Pessoal'!$I$532:$AJ$532&amp;'Gastos com Pessoal'!$I$512:$AJ$512,0),10,1)),0)</f>
        <v>0</v>
      </c>
      <c r="AD54" s="32">
        <f t="array" aca="1" ref="AD54" ca="1">_xlfn.IFNA(SUM((AD$3&gt;='Gastos com Pessoal'!$E$7:$E$506)*(AD$3&lt;='Gastos com Pessoal'!$F$7:$F$506)*OFFSET('Encargos e Benefícios'!$D$5,1,MATCH($B54,'Encargos e Benefícios'!$E$5:$AB$5,0),500,1)),0)
+_xlfn.IFNA(SUM((AD$3&gt;='Gastos com Pessoal'!$E$513:$E$522)*(AD$3&lt;='Gastos com Pessoal'!$F$513:$F$522)*OFFSET('Encargos e Benefícios'!$D$511,1,MATCH($B54,'Encargos e Benefícios'!$E$511:$AB$511,0),10,1)),0)
+_xlfn.IFNA(SUM((AD$3&gt;='Gastos com Pessoal'!$E$7:$E$506)*(AD$3&lt;='Gastos com Pessoal'!$F$7:$F$506)*(IF('Gastos com Pessoal'!$G$7:$G$506&lt;=AD$3,1,0))*OFFSET('Gastos com Pessoal'!$H$6,1,MATCH(1&amp;$B54,'Gastos com Pessoal'!$I$532:$AJ$532&amp;'Gastos com Pessoal'!$I$6:$AJ$6,0),500,1)),0)
+_xlfn.IFNA(SUM((AD$3&gt;='Gastos com Pessoal'!$E$7:$E$506)*(AD$3&lt;='Gastos com Pessoal'!$F$7:$F$506)*(IF('Gastos com Pessoal'!$M$7:$M$506&lt;=AD$3,1,0))*OFFSET('Gastos com Pessoal'!$H$6,1,MATCH(2&amp;$B54,'Gastos com Pessoal'!$I$532:$AJ$532&amp;'Gastos com Pessoal'!$I$6:$AJ$6,0),500,1)),0)
+_xlfn.IFNA(SUM((AD$3&gt;='Gastos com Pessoal'!$E$7:$E$506)*(AD$3&lt;='Gastos com Pessoal'!$F$7:$F$506)*(IF('Gastos com Pessoal'!$S$7:$S$506&lt;=AD$3,1,0))*OFFSET('Gastos com Pessoal'!$H$6,1,MATCH(3&amp;$B54,'Gastos com Pessoal'!$I$532:$AJ$532&amp;'Gastos com Pessoal'!$I$6:$AJ$6,0),500,1)),0)
+_xlfn.IFNA(SUM((AD$3&gt;='Gastos com Pessoal'!$E$7:$E$506)*(AD$3&lt;='Gastos com Pessoal'!$F$7:$F$506)*(IF('Gastos com Pessoal'!$Y$7:$Y$506&lt;=AD$3,1,0))*OFFSET('Gastos com Pessoal'!$H$6,1,MATCH(4&amp;$B54,'Gastos com Pessoal'!$I$532:$AJ$532&amp;'Gastos com Pessoal'!$I$6:$AJ$6,0),500,1)),0)
+_xlfn.IFNA(SUM((AD$3&gt;='Gastos com Pessoal'!$E$7:$E$506)*(AD$3&lt;='Gastos com Pessoal'!$F$7:$F$506)*(IF('Gastos com Pessoal'!$AE$7:$AE$506&lt;=AD$3,1,0))*OFFSET('Gastos com Pessoal'!$H$6,1,MATCH(5&amp;$B54,'Gastos com Pessoal'!$I$532:$AJ$532&amp;'Gastos com Pessoal'!$I$6:$AJ$6,0),500,1)),0)
+_xlfn.IFNA(SUM((AD$3&gt;='Gastos com Pessoal'!$E$513:$E$522)*(AD$3&lt;='Gastos com Pessoal'!$F$513:$F$522)*(IF('Gastos com Pessoal'!$G$513:$G$522&lt;=AD$3,1,0))*OFFSET('Gastos com Pessoal'!$H$512,1,MATCH(1&amp;$B54,'Gastos com Pessoal'!$I$532:$AJ$532&amp;'Gastos com Pessoal'!$I$512:$AJ$512,0),10,1)),0)
+_xlfn.IFNA(SUM((AD$3&gt;='Gastos com Pessoal'!$E$513:$E$522)*(AD$3&lt;='Gastos com Pessoal'!$F$513:$F$522)*(IF('Gastos com Pessoal'!$M$513:$M$522&lt;=AD$3,1,0))*OFFSET('Gastos com Pessoal'!$H$512,1,MATCH(2&amp;$B54,'Gastos com Pessoal'!$I$532:$AJ$532&amp;'Gastos com Pessoal'!$I$512:$AJ$512,0),10,1)),0)
+_xlfn.IFNA(SUM((AD$3&gt;='Gastos com Pessoal'!$E$513:$E$522)*(AD$3&lt;='Gastos com Pessoal'!$F$513:$F$522)*(IF('Gastos com Pessoal'!$S$513:$S$522&lt;=AD$3,1,0))*OFFSET('Gastos com Pessoal'!$H$512,1,MATCH(3&amp;$B54,'Gastos com Pessoal'!$I$532:$AJ$532&amp;'Gastos com Pessoal'!$I$512:$AJ$512,0),10,1)),0)
+_xlfn.IFNA(SUM((AD$3&gt;='Gastos com Pessoal'!$E$513:$E$522)*(AD$3&lt;='Gastos com Pessoal'!$F$513:$F$522)*(IF('Gastos com Pessoal'!$Y$513:$Y$522&lt;=AD$3,1,0))*OFFSET('Gastos com Pessoal'!$H$512,1,MATCH(4&amp;$B54,'Gastos com Pessoal'!$I$532:$AJ$532&amp;'Gastos com Pessoal'!$I$512:$AJ$512,0),10,1)),0)
+_xlfn.IFNA(SUM((AD$3&gt;='Gastos com Pessoal'!$E$513:$E$522)*(AD$3&lt;='Gastos com Pessoal'!$F$513:$F$522)*(IF('Gastos com Pessoal'!$AE$513:$AE$522&lt;=AD$3,1,0))*OFFSET('Gastos com Pessoal'!$H$512,1,MATCH(5&amp;$B54,'Gastos com Pessoal'!$I$532:$AJ$532&amp;'Gastos com Pessoal'!$I$512:$AJ$512,0),10,1)),0)</f>
        <v>0</v>
      </c>
      <c r="AE54" s="32">
        <f t="array" aca="1" ref="AE54" ca="1">_xlfn.IFNA(SUM((AE$3&gt;='Gastos com Pessoal'!$E$7:$E$506)*(AE$3&lt;='Gastos com Pessoal'!$F$7:$F$506)*OFFSET('Encargos e Benefícios'!$D$5,1,MATCH($B54,'Encargos e Benefícios'!$E$5:$AB$5,0),500,1)),0)
+_xlfn.IFNA(SUM((AE$3&gt;='Gastos com Pessoal'!$E$513:$E$522)*(AE$3&lt;='Gastos com Pessoal'!$F$513:$F$522)*OFFSET('Encargos e Benefícios'!$D$511,1,MATCH($B54,'Encargos e Benefícios'!$E$511:$AB$511,0),10,1)),0)
+_xlfn.IFNA(SUM((AE$3&gt;='Gastos com Pessoal'!$E$7:$E$506)*(AE$3&lt;='Gastos com Pessoal'!$F$7:$F$506)*(IF('Gastos com Pessoal'!$G$7:$G$506&lt;=AE$3,1,0))*OFFSET('Gastos com Pessoal'!$H$6,1,MATCH(1&amp;$B54,'Gastos com Pessoal'!$I$532:$AJ$532&amp;'Gastos com Pessoal'!$I$6:$AJ$6,0),500,1)),0)
+_xlfn.IFNA(SUM((AE$3&gt;='Gastos com Pessoal'!$E$7:$E$506)*(AE$3&lt;='Gastos com Pessoal'!$F$7:$F$506)*(IF('Gastos com Pessoal'!$M$7:$M$506&lt;=AE$3,1,0))*OFFSET('Gastos com Pessoal'!$H$6,1,MATCH(2&amp;$B54,'Gastos com Pessoal'!$I$532:$AJ$532&amp;'Gastos com Pessoal'!$I$6:$AJ$6,0),500,1)),0)
+_xlfn.IFNA(SUM((AE$3&gt;='Gastos com Pessoal'!$E$7:$E$506)*(AE$3&lt;='Gastos com Pessoal'!$F$7:$F$506)*(IF('Gastos com Pessoal'!$S$7:$S$506&lt;=AE$3,1,0))*OFFSET('Gastos com Pessoal'!$H$6,1,MATCH(3&amp;$B54,'Gastos com Pessoal'!$I$532:$AJ$532&amp;'Gastos com Pessoal'!$I$6:$AJ$6,0),500,1)),0)
+_xlfn.IFNA(SUM((AE$3&gt;='Gastos com Pessoal'!$E$7:$E$506)*(AE$3&lt;='Gastos com Pessoal'!$F$7:$F$506)*(IF('Gastos com Pessoal'!$Y$7:$Y$506&lt;=AE$3,1,0))*OFFSET('Gastos com Pessoal'!$H$6,1,MATCH(4&amp;$B54,'Gastos com Pessoal'!$I$532:$AJ$532&amp;'Gastos com Pessoal'!$I$6:$AJ$6,0),500,1)),0)
+_xlfn.IFNA(SUM((AE$3&gt;='Gastos com Pessoal'!$E$7:$E$506)*(AE$3&lt;='Gastos com Pessoal'!$F$7:$F$506)*(IF('Gastos com Pessoal'!$AE$7:$AE$506&lt;=AE$3,1,0))*OFFSET('Gastos com Pessoal'!$H$6,1,MATCH(5&amp;$B54,'Gastos com Pessoal'!$I$532:$AJ$532&amp;'Gastos com Pessoal'!$I$6:$AJ$6,0),500,1)),0)
+_xlfn.IFNA(SUM((AE$3&gt;='Gastos com Pessoal'!$E$513:$E$522)*(AE$3&lt;='Gastos com Pessoal'!$F$513:$F$522)*(IF('Gastos com Pessoal'!$G$513:$G$522&lt;=AE$3,1,0))*OFFSET('Gastos com Pessoal'!$H$512,1,MATCH(1&amp;$B54,'Gastos com Pessoal'!$I$532:$AJ$532&amp;'Gastos com Pessoal'!$I$512:$AJ$512,0),10,1)),0)
+_xlfn.IFNA(SUM((AE$3&gt;='Gastos com Pessoal'!$E$513:$E$522)*(AE$3&lt;='Gastos com Pessoal'!$F$513:$F$522)*(IF('Gastos com Pessoal'!$M$513:$M$522&lt;=AE$3,1,0))*OFFSET('Gastos com Pessoal'!$H$512,1,MATCH(2&amp;$B54,'Gastos com Pessoal'!$I$532:$AJ$532&amp;'Gastos com Pessoal'!$I$512:$AJ$512,0),10,1)),0)
+_xlfn.IFNA(SUM((AE$3&gt;='Gastos com Pessoal'!$E$513:$E$522)*(AE$3&lt;='Gastos com Pessoal'!$F$513:$F$522)*(IF('Gastos com Pessoal'!$S$513:$S$522&lt;=AE$3,1,0))*OFFSET('Gastos com Pessoal'!$H$512,1,MATCH(3&amp;$B54,'Gastos com Pessoal'!$I$532:$AJ$532&amp;'Gastos com Pessoal'!$I$512:$AJ$512,0),10,1)),0)
+_xlfn.IFNA(SUM((AE$3&gt;='Gastos com Pessoal'!$E$513:$E$522)*(AE$3&lt;='Gastos com Pessoal'!$F$513:$F$522)*(IF('Gastos com Pessoal'!$Y$513:$Y$522&lt;=AE$3,1,0))*OFFSET('Gastos com Pessoal'!$H$512,1,MATCH(4&amp;$B54,'Gastos com Pessoal'!$I$532:$AJ$532&amp;'Gastos com Pessoal'!$I$512:$AJ$512,0),10,1)),0)
+_xlfn.IFNA(SUM((AE$3&gt;='Gastos com Pessoal'!$E$513:$E$522)*(AE$3&lt;='Gastos com Pessoal'!$F$513:$F$522)*(IF('Gastos com Pessoal'!$AE$513:$AE$522&lt;=AE$3,1,0))*OFFSET('Gastos com Pessoal'!$H$512,1,MATCH(5&amp;$B54,'Gastos com Pessoal'!$I$532:$AJ$532&amp;'Gastos com Pessoal'!$I$512:$AJ$512,0),10,1)),0)</f>
        <v>0</v>
      </c>
      <c r="AF54" s="32">
        <f t="array" aca="1" ref="AF54" ca="1">_xlfn.IFNA(SUM((AF$3&gt;='Gastos com Pessoal'!$E$7:$E$506)*(AF$3&lt;='Gastos com Pessoal'!$F$7:$F$506)*OFFSET('Encargos e Benefícios'!$D$5,1,MATCH($B54,'Encargos e Benefícios'!$E$5:$AB$5,0),500,1)),0)
+_xlfn.IFNA(SUM((AF$3&gt;='Gastos com Pessoal'!$E$513:$E$522)*(AF$3&lt;='Gastos com Pessoal'!$F$513:$F$522)*OFFSET('Encargos e Benefícios'!$D$511,1,MATCH($B54,'Encargos e Benefícios'!$E$511:$AB$511,0),10,1)),0)
+_xlfn.IFNA(SUM((AF$3&gt;='Gastos com Pessoal'!$E$7:$E$506)*(AF$3&lt;='Gastos com Pessoal'!$F$7:$F$506)*(IF('Gastos com Pessoal'!$G$7:$G$506&lt;=AF$3,1,0))*OFFSET('Gastos com Pessoal'!$H$6,1,MATCH(1&amp;$B54,'Gastos com Pessoal'!$I$532:$AJ$532&amp;'Gastos com Pessoal'!$I$6:$AJ$6,0),500,1)),0)
+_xlfn.IFNA(SUM((AF$3&gt;='Gastos com Pessoal'!$E$7:$E$506)*(AF$3&lt;='Gastos com Pessoal'!$F$7:$F$506)*(IF('Gastos com Pessoal'!$M$7:$M$506&lt;=AF$3,1,0))*OFFSET('Gastos com Pessoal'!$H$6,1,MATCH(2&amp;$B54,'Gastos com Pessoal'!$I$532:$AJ$532&amp;'Gastos com Pessoal'!$I$6:$AJ$6,0),500,1)),0)
+_xlfn.IFNA(SUM((AF$3&gt;='Gastos com Pessoal'!$E$7:$E$506)*(AF$3&lt;='Gastos com Pessoal'!$F$7:$F$506)*(IF('Gastos com Pessoal'!$S$7:$S$506&lt;=AF$3,1,0))*OFFSET('Gastos com Pessoal'!$H$6,1,MATCH(3&amp;$B54,'Gastos com Pessoal'!$I$532:$AJ$532&amp;'Gastos com Pessoal'!$I$6:$AJ$6,0),500,1)),0)
+_xlfn.IFNA(SUM((AF$3&gt;='Gastos com Pessoal'!$E$7:$E$506)*(AF$3&lt;='Gastos com Pessoal'!$F$7:$F$506)*(IF('Gastos com Pessoal'!$Y$7:$Y$506&lt;=AF$3,1,0))*OFFSET('Gastos com Pessoal'!$H$6,1,MATCH(4&amp;$B54,'Gastos com Pessoal'!$I$532:$AJ$532&amp;'Gastos com Pessoal'!$I$6:$AJ$6,0),500,1)),0)
+_xlfn.IFNA(SUM((AF$3&gt;='Gastos com Pessoal'!$E$7:$E$506)*(AF$3&lt;='Gastos com Pessoal'!$F$7:$F$506)*(IF('Gastos com Pessoal'!$AE$7:$AE$506&lt;=AF$3,1,0))*OFFSET('Gastos com Pessoal'!$H$6,1,MATCH(5&amp;$B54,'Gastos com Pessoal'!$I$532:$AJ$532&amp;'Gastos com Pessoal'!$I$6:$AJ$6,0),500,1)),0)
+_xlfn.IFNA(SUM((AF$3&gt;='Gastos com Pessoal'!$E$513:$E$522)*(AF$3&lt;='Gastos com Pessoal'!$F$513:$F$522)*(IF('Gastos com Pessoal'!$G$513:$G$522&lt;=AF$3,1,0))*OFFSET('Gastos com Pessoal'!$H$512,1,MATCH(1&amp;$B54,'Gastos com Pessoal'!$I$532:$AJ$532&amp;'Gastos com Pessoal'!$I$512:$AJ$512,0),10,1)),0)
+_xlfn.IFNA(SUM((AF$3&gt;='Gastos com Pessoal'!$E$513:$E$522)*(AF$3&lt;='Gastos com Pessoal'!$F$513:$F$522)*(IF('Gastos com Pessoal'!$M$513:$M$522&lt;=AF$3,1,0))*OFFSET('Gastos com Pessoal'!$H$512,1,MATCH(2&amp;$B54,'Gastos com Pessoal'!$I$532:$AJ$532&amp;'Gastos com Pessoal'!$I$512:$AJ$512,0),10,1)),0)
+_xlfn.IFNA(SUM((AF$3&gt;='Gastos com Pessoal'!$E$513:$E$522)*(AF$3&lt;='Gastos com Pessoal'!$F$513:$F$522)*(IF('Gastos com Pessoal'!$S$513:$S$522&lt;=AF$3,1,0))*OFFSET('Gastos com Pessoal'!$H$512,1,MATCH(3&amp;$B54,'Gastos com Pessoal'!$I$532:$AJ$532&amp;'Gastos com Pessoal'!$I$512:$AJ$512,0),10,1)),0)
+_xlfn.IFNA(SUM((AF$3&gt;='Gastos com Pessoal'!$E$513:$E$522)*(AF$3&lt;='Gastos com Pessoal'!$F$513:$F$522)*(IF('Gastos com Pessoal'!$Y$513:$Y$522&lt;=AF$3,1,0))*OFFSET('Gastos com Pessoal'!$H$512,1,MATCH(4&amp;$B54,'Gastos com Pessoal'!$I$532:$AJ$532&amp;'Gastos com Pessoal'!$I$512:$AJ$512,0),10,1)),0)
+_xlfn.IFNA(SUM((AF$3&gt;='Gastos com Pessoal'!$E$513:$E$522)*(AF$3&lt;='Gastos com Pessoal'!$F$513:$F$522)*(IF('Gastos com Pessoal'!$AE$513:$AE$522&lt;=AF$3,1,0))*OFFSET('Gastos com Pessoal'!$H$512,1,MATCH(5&amp;$B54,'Gastos com Pessoal'!$I$532:$AJ$532&amp;'Gastos com Pessoal'!$I$512:$AJ$512,0),10,1)),0)</f>
        <v>0</v>
      </c>
      <c r="AG54" s="32">
        <f t="array" aca="1" ref="AG54" ca="1">_xlfn.IFNA(SUM((AG$3&gt;='Gastos com Pessoal'!$E$7:$E$506)*(AG$3&lt;='Gastos com Pessoal'!$F$7:$F$506)*OFFSET('Encargos e Benefícios'!$D$5,1,MATCH($B54,'Encargos e Benefícios'!$E$5:$AB$5,0),500,1)),0)
+_xlfn.IFNA(SUM((AG$3&gt;='Gastos com Pessoal'!$E$513:$E$522)*(AG$3&lt;='Gastos com Pessoal'!$F$513:$F$522)*OFFSET('Encargos e Benefícios'!$D$511,1,MATCH($B54,'Encargos e Benefícios'!$E$511:$AB$511,0),10,1)),0)
+_xlfn.IFNA(SUM((AG$3&gt;='Gastos com Pessoal'!$E$7:$E$506)*(AG$3&lt;='Gastos com Pessoal'!$F$7:$F$506)*(IF('Gastos com Pessoal'!$G$7:$G$506&lt;=AG$3,1,0))*OFFSET('Gastos com Pessoal'!$H$6,1,MATCH(1&amp;$B54,'Gastos com Pessoal'!$I$532:$AJ$532&amp;'Gastos com Pessoal'!$I$6:$AJ$6,0),500,1)),0)
+_xlfn.IFNA(SUM((AG$3&gt;='Gastos com Pessoal'!$E$7:$E$506)*(AG$3&lt;='Gastos com Pessoal'!$F$7:$F$506)*(IF('Gastos com Pessoal'!$M$7:$M$506&lt;=AG$3,1,0))*OFFSET('Gastos com Pessoal'!$H$6,1,MATCH(2&amp;$B54,'Gastos com Pessoal'!$I$532:$AJ$532&amp;'Gastos com Pessoal'!$I$6:$AJ$6,0),500,1)),0)
+_xlfn.IFNA(SUM((AG$3&gt;='Gastos com Pessoal'!$E$7:$E$506)*(AG$3&lt;='Gastos com Pessoal'!$F$7:$F$506)*(IF('Gastos com Pessoal'!$S$7:$S$506&lt;=AG$3,1,0))*OFFSET('Gastos com Pessoal'!$H$6,1,MATCH(3&amp;$B54,'Gastos com Pessoal'!$I$532:$AJ$532&amp;'Gastos com Pessoal'!$I$6:$AJ$6,0),500,1)),0)
+_xlfn.IFNA(SUM((AG$3&gt;='Gastos com Pessoal'!$E$7:$E$506)*(AG$3&lt;='Gastos com Pessoal'!$F$7:$F$506)*(IF('Gastos com Pessoal'!$Y$7:$Y$506&lt;=AG$3,1,0))*OFFSET('Gastos com Pessoal'!$H$6,1,MATCH(4&amp;$B54,'Gastos com Pessoal'!$I$532:$AJ$532&amp;'Gastos com Pessoal'!$I$6:$AJ$6,0),500,1)),0)
+_xlfn.IFNA(SUM((AG$3&gt;='Gastos com Pessoal'!$E$7:$E$506)*(AG$3&lt;='Gastos com Pessoal'!$F$7:$F$506)*(IF('Gastos com Pessoal'!$AE$7:$AE$506&lt;=AG$3,1,0))*OFFSET('Gastos com Pessoal'!$H$6,1,MATCH(5&amp;$B54,'Gastos com Pessoal'!$I$532:$AJ$532&amp;'Gastos com Pessoal'!$I$6:$AJ$6,0),500,1)),0)
+_xlfn.IFNA(SUM((AG$3&gt;='Gastos com Pessoal'!$E$513:$E$522)*(AG$3&lt;='Gastos com Pessoal'!$F$513:$F$522)*(IF('Gastos com Pessoal'!$G$513:$G$522&lt;=AG$3,1,0))*OFFSET('Gastos com Pessoal'!$H$512,1,MATCH(1&amp;$B54,'Gastos com Pessoal'!$I$532:$AJ$532&amp;'Gastos com Pessoal'!$I$512:$AJ$512,0),10,1)),0)
+_xlfn.IFNA(SUM((AG$3&gt;='Gastos com Pessoal'!$E$513:$E$522)*(AG$3&lt;='Gastos com Pessoal'!$F$513:$F$522)*(IF('Gastos com Pessoal'!$M$513:$M$522&lt;=AG$3,1,0))*OFFSET('Gastos com Pessoal'!$H$512,1,MATCH(2&amp;$B54,'Gastos com Pessoal'!$I$532:$AJ$532&amp;'Gastos com Pessoal'!$I$512:$AJ$512,0),10,1)),0)
+_xlfn.IFNA(SUM((AG$3&gt;='Gastos com Pessoal'!$E$513:$E$522)*(AG$3&lt;='Gastos com Pessoal'!$F$513:$F$522)*(IF('Gastos com Pessoal'!$S$513:$S$522&lt;=AG$3,1,0))*OFFSET('Gastos com Pessoal'!$H$512,1,MATCH(3&amp;$B54,'Gastos com Pessoal'!$I$532:$AJ$532&amp;'Gastos com Pessoal'!$I$512:$AJ$512,0),10,1)),0)
+_xlfn.IFNA(SUM((AG$3&gt;='Gastos com Pessoal'!$E$513:$E$522)*(AG$3&lt;='Gastos com Pessoal'!$F$513:$F$522)*(IF('Gastos com Pessoal'!$Y$513:$Y$522&lt;=AG$3,1,0))*OFFSET('Gastos com Pessoal'!$H$512,1,MATCH(4&amp;$B54,'Gastos com Pessoal'!$I$532:$AJ$532&amp;'Gastos com Pessoal'!$I$512:$AJ$512,0),10,1)),0)
+_xlfn.IFNA(SUM((AG$3&gt;='Gastos com Pessoal'!$E$513:$E$522)*(AG$3&lt;='Gastos com Pessoal'!$F$513:$F$522)*(IF('Gastos com Pessoal'!$AE$513:$AE$522&lt;=AG$3,1,0))*OFFSET('Gastos com Pessoal'!$H$512,1,MATCH(5&amp;$B54,'Gastos com Pessoal'!$I$532:$AJ$532&amp;'Gastos com Pessoal'!$I$512:$AJ$512,0),10,1)),0)</f>
        <v>0</v>
      </c>
      <c r="AH54" s="32">
        <f t="array" aca="1" ref="AH54" ca="1">_xlfn.IFNA(SUM((AH$3&gt;='Gastos com Pessoal'!$E$7:$E$506)*(AH$3&lt;='Gastos com Pessoal'!$F$7:$F$506)*OFFSET('Encargos e Benefícios'!$D$5,1,MATCH($B54,'Encargos e Benefícios'!$E$5:$AB$5,0),500,1)),0)
+_xlfn.IFNA(SUM((AH$3&gt;='Gastos com Pessoal'!$E$513:$E$522)*(AH$3&lt;='Gastos com Pessoal'!$F$513:$F$522)*OFFSET('Encargos e Benefícios'!$D$511,1,MATCH($B54,'Encargos e Benefícios'!$E$511:$AB$511,0),10,1)),0)
+_xlfn.IFNA(SUM((AH$3&gt;='Gastos com Pessoal'!$E$7:$E$506)*(AH$3&lt;='Gastos com Pessoal'!$F$7:$F$506)*(IF('Gastos com Pessoal'!$G$7:$G$506&lt;=AH$3,1,0))*OFFSET('Gastos com Pessoal'!$H$6,1,MATCH(1&amp;$B54,'Gastos com Pessoal'!$I$532:$AJ$532&amp;'Gastos com Pessoal'!$I$6:$AJ$6,0),500,1)),0)
+_xlfn.IFNA(SUM((AH$3&gt;='Gastos com Pessoal'!$E$7:$E$506)*(AH$3&lt;='Gastos com Pessoal'!$F$7:$F$506)*(IF('Gastos com Pessoal'!$M$7:$M$506&lt;=AH$3,1,0))*OFFSET('Gastos com Pessoal'!$H$6,1,MATCH(2&amp;$B54,'Gastos com Pessoal'!$I$532:$AJ$532&amp;'Gastos com Pessoal'!$I$6:$AJ$6,0),500,1)),0)
+_xlfn.IFNA(SUM((AH$3&gt;='Gastos com Pessoal'!$E$7:$E$506)*(AH$3&lt;='Gastos com Pessoal'!$F$7:$F$506)*(IF('Gastos com Pessoal'!$S$7:$S$506&lt;=AH$3,1,0))*OFFSET('Gastos com Pessoal'!$H$6,1,MATCH(3&amp;$B54,'Gastos com Pessoal'!$I$532:$AJ$532&amp;'Gastos com Pessoal'!$I$6:$AJ$6,0),500,1)),0)
+_xlfn.IFNA(SUM((AH$3&gt;='Gastos com Pessoal'!$E$7:$E$506)*(AH$3&lt;='Gastos com Pessoal'!$F$7:$F$506)*(IF('Gastos com Pessoal'!$Y$7:$Y$506&lt;=AH$3,1,0))*OFFSET('Gastos com Pessoal'!$H$6,1,MATCH(4&amp;$B54,'Gastos com Pessoal'!$I$532:$AJ$532&amp;'Gastos com Pessoal'!$I$6:$AJ$6,0),500,1)),0)
+_xlfn.IFNA(SUM((AH$3&gt;='Gastos com Pessoal'!$E$7:$E$506)*(AH$3&lt;='Gastos com Pessoal'!$F$7:$F$506)*(IF('Gastos com Pessoal'!$AE$7:$AE$506&lt;=AH$3,1,0))*OFFSET('Gastos com Pessoal'!$H$6,1,MATCH(5&amp;$B54,'Gastos com Pessoal'!$I$532:$AJ$532&amp;'Gastos com Pessoal'!$I$6:$AJ$6,0),500,1)),0)
+_xlfn.IFNA(SUM((AH$3&gt;='Gastos com Pessoal'!$E$513:$E$522)*(AH$3&lt;='Gastos com Pessoal'!$F$513:$F$522)*(IF('Gastos com Pessoal'!$G$513:$G$522&lt;=AH$3,1,0))*OFFSET('Gastos com Pessoal'!$H$512,1,MATCH(1&amp;$B54,'Gastos com Pessoal'!$I$532:$AJ$532&amp;'Gastos com Pessoal'!$I$512:$AJ$512,0),10,1)),0)
+_xlfn.IFNA(SUM((AH$3&gt;='Gastos com Pessoal'!$E$513:$E$522)*(AH$3&lt;='Gastos com Pessoal'!$F$513:$F$522)*(IF('Gastos com Pessoal'!$M$513:$M$522&lt;=AH$3,1,0))*OFFSET('Gastos com Pessoal'!$H$512,1,MATCH(2&amp;$B54,'Gastos com Pessoal'!$I$532:$AJ$532&amp;'Gastos com Pessoal'!$I$512:$AJ$512,0),10,1)),0)
+_xlfn.IFNA(SUM((AH$3&gt;='Gastos com Pessoal'!$E$513:$E$522)*(AH$3&lt;='Gastos com Pessoal'!$F$513:$F$522)*(IF('Gastos com Pessoal'!$S$513:$S$522&lt;=AH$3,1,0))*OFFSET('Gastos com Pessoal'!$H$512,1,MATCH(3&amp;$B54,'Gastos com Pessoal'!$I$532:$AJ$532&amp;'Gastos com Pessoal'!$I$512:$AJ$512,0),10,1)),0)
+_xlfn.IFNA(SUM((AH$3&gt;='Gastos com Pessoal'!$E$513:$E$522)*(AH$3&lt;='Gastos com Pessoal'!$F$513:$F$522)*(IF('Gastos com Pessoal'!$Y$513:$Y$522&lt;=AH$3,1,0))*OFFSET('Gastos com Pessoal'!$H$512,1,MATCH(4&amp;$B54,'Gastos com Pessoal'!$I$532:$AJ$532&amp;'Gastos com Pessoal'!$I$512:$AJ$512,0),10,1)),0)
+_xlfn.IFNA(SUM((AH$3&gt;='Gastos com Pessoal'!$E$513:$E$522)*(AH$3&lt;='Gastos com Pessoal'!$F$513:$F$522)*(IF('Gastos com Pessoal'!$AE$513:$AE$522&lt;=AH$3,1,0))*OFFSET('Gastos com Pessoal'!$H$512,1,MATCH(5&amp;$B54,'Gastos com Pessoal'!$I$532:$AJ$532&amp;'Gastos com Pessoal'!$I$512:$AJ$512,0),10,1)),0)</f>
        <v>0</v>
      </c>
      <c r="AI54" s="32">
        <f t="array" aca="1" ref="AI54" ca="1">_xlfn.IFNA(SUM((AI$3&gt;='Gastos com Pessoal'!$E$7:$E$506)*(AI$3&lt;='Gastos com Pessoal'!$F$7:$F$506)*OFFSET('Encargos e Benefícios'!$D$5,1,MATCH($B54,'Encargos e Benefícios'!$E$5:$AB$5,0),500,1)),0)
+_xlfn.IFNA(SUM((AI$3&gt;='Gastos com Pessoal'!$E$513:$E$522)*(AI$3&lt;='Gastos com Pessoal'!$F$513:$F$522)*OFFSET('Encargos e Benefícios'!$D$511,1,MATCH($B54,'Encargos e Benefícios'!$E$511:$AB$511,0),10,1)),0)
+_xlfn.IFNA(SUM((AI$3&gt;='Gastos com Pessoal'!$E$7:$E$506)*(AI$3&lt;='Gastos com Pessoal'!$F$7:$F$506)*(IF('Gastos com Pessoal'!$G$7:$G$506&lt;=AI$3,1,0))*OFFSET('Gastos com Pessoal'!$H$6,1,MATCH(1&amp;$B54,'Gastos com Pessoal'!$I$532:$AJ$532&amp;'Gastos com Pessoal'!$I$6:$AJ$6,0),500,1)),0)
+_xlfn.IFNA(SUM((AI$3&gt;='Gastos com Pessoal'!$E$7:$E$506)*(AI$3&lt;='Gastos com Pessoal'!$F$7:$F$506)*(IF('Gastos com Pessoal'!$M$7:$M$506&lt;=AI$3,1,0))*OFFSET('Gastos com Pessoal'!$H$6,1,MATCH(2&amp;$B54,'Gastos com Pessoal'!$I$532:$AJ$532&amp;'Gastos com Pessoal'!$I$6:$AJ$6,0),500,1)),0)
+_xlfn.IFNA(SUM((AI$3&gt;='Gastos com Pessoal'!$E$7:$E$506)*(AI$3&lt;='Gastos com Pessoal'!$F$7:$F$506)*(IF('Gastos com Pessoal'!$S$7:$S$506&lt;=AI$3,1,0))*OFFSET('Gastos com Pessoal'!$H$6,1,MATCH(3&amp;$B54,'Gastos com Pessoal'!$I$532:$AJ$532&amp;'Gastos com Pessoal'!$I$6:$AJ$6,0),500,1)),0)
+_xlfn.IFNA(SUM((AI$3&gt;='Gastos com Pessoal'!$E$7:$E$506)*(AI$3&lt;='Gastos com Pessoal'!$F$7:$F$506)*(IF('Gastos com Pessoal'!$Y$7:$Y$506&lt;=AI$3,1,0))*OFFSET('Gastos com Pessoal'!$H$6,1,MATCH(4&amp;$B54,'Gastos com Pessoal'!$I$532:$AJ$532&amp;'Gastos com Pessoal'!$I$6:$AJ$6,0),500,1)),0)
+_xlfn.IFNA(SUM((AI$3&gt;='Gastos com Pessoal'!$E$7:$E$506)*(AI$3&lt;='Gastos com Pessoal'!$F$7:$F$506)*(IF('Gastos com Pessoal'!$AE$7:$AE$506&lt;=AI$3,1,0))*OFFSET('Gastos com Pessoal'!$H$6,1,MATCH(5&amp;$B54,'Gastos com Pessoal'!$I$532:$AJ$532&amp;'Gastos com Pessoal'!$I$6:$AJ$6,0),500,1)),0)
+_xlfn.IFNA(SUM((AI$3&gt;='Gastos com Pessoal'!$E$513:$E$522)*(AI$3&lt;='Gastos com Pessoal'!$F$513:$F$522)*(IF('Gastos com Pessoal'!$G$513:$G$522&lt;=AI$3,1,0))*OFFSET('Gastos com Pessoal'!$H$512,1,MATCH(1&amp;$B54,'Gastos com Pessoal'!$I$532:$AJ$532&amp;'Gastos com Pessoal'!$I$512:$AJ$512,0),10,1)),0)
+_xlfn.IFNA(SUM((AI$3&gt;='Gastos com Pessoal'!$E$513:$E$522)*(AI$3&lt;='Gastos com Pessoal'!$F$513:$F$522)*(IF('Gastos com Pessoal'!$M$513:$M$522&lt;=AI$3,1,0))*OFFSET('Gastos com Pessoal'!$H$512,1,MATCH(2&amp;$B54,'Gastos com Pessoal'!$I$532:$AJ$532&amp;'Gastos com Pessoal'!$I$512:$AJ$512,0),10,1)),0)
+_xlfn.IFNA(SUM((AI$3&gt;='Gastos com Pessoal'!$E$513:$E$522)*(AI$3&lt;='Gastos com Pessoal'!$F$513:$F$522)*(IF('Gastos com Pessoal'!$S$513:$S$522&lt;=AI$3,1,0))*OFFSET('Gastos com Pessoal'!$H$512,1,MATCH(3&amp;$B54,'Gastos com Pessoal'!$I$532:$AJ$532&amp;'Gastos com Pessoal'!$I$512:$AJ$512,0),10,1)),0)
+_xlfn.IFNA(SUM((AI$3&gt;='Gastos com Pessoal'!$E$513:$E$522)*(AI$3&lt;='Gastos com Pessoal'!$F$513:$F$522)*(IF('Gastos com Pessoal'!$Y$513:$Y$522&lt;=AI$3,1,0))*OFFSET('Gastos com Pessoal'!$H$512,1,MATCH(4&amp;$B54,'Gastos com Pessoal'!$I$532:$AJ$532&amp;'Gastos com Pessoal'!$I$512:$AJ$512,0),10,1)),0)
+_xlfn.IFNA(SUM((AI$3&gt;='Gastos com Pessoal'!$E$513:$E$522)*(AI$3&lt;='Gastos com Pessoal'!$F$513:$F$522)*(IF('Gastos com Pessoal'!$AE$513:$AE$522&lt;=AI$3,1,0))*OFFSET('Gastos com Pessoal'!$H$512,1,MATCH(5&amp;$B54,'Gastos com Pessoal'!$I$532:$AJ$532&amp;'Gastos com Pessoal'!$I$512:$AJ$512,0),10,1)),0)</f>
        <v>0</v>
      </c>
      <c r="AJ54" s="32">
        <f t="array" aca="1" ref="AJ54" ca="1">_xlfn.IFNA(SUM((AJ$3&gt;='Gastos com Pessoal'!$E$7:$E$506)*(AJ$3&lt;='Gastos com Pessoal'!$F$7:$F$506)*OFFSET('Encargos e Benefícios'!$D$5,1,MATCH($B54,'Encargos e Benefícios'!$E$5:$AB$5,0),500,1)),0)
+_xlfn.IFNA(SUM((AJ$3&gt;='Gastos com Pessoal'!$E$513:$E$522)*(AJ$3&lt;='Gastos com Pessoal'!$F$513:$F$522)*OFFSET('Encargos e Benefícios'!$D$511,1,MATCH($B54,'Encargos e Benefícios'!$E$511:$AB$511,0),10,1)),0)
+_xlfn.IFNA(SUM((AJ$3&gt;='Gastos com Pessoal'!$E$7:$E$506)*(AJ$3&lt;='Gastos com Pessoal'!$F$7:$F$506)*(IF('Gastos com Pessoal'!$G$7:$G$506&lt;=AJ$3,1,0))*OFFSET('Gastos com Pessoal'!$H$6,1,MATCH(1&amp;$B54,'Gastos com Pessoal'!$I$532:$AJ$532&amp;'Gastos com Pessoal'!$I$6:$AJ$6,0),500,1)),0)
+_xlfn.IFNA(SUM((AJ$3&gt;='Gastos com Pessoal'!$E$7:$E$506)*(AJ$3&lt;='Gastos com Pessoal'!$F$7:$F$506)*(IF('Gastos com Pessoal'!$M$7:$M$506&lt;=AJ$3,1,0))*OFFSET('Gastos com Pessoal'!$H$6,1,MATCH(2&amp;$B54,'Gastos com Pessoal'!$I$532:$AJ$532&amp;'Gastos com Pessoal'!$I$6:$AJ$6,0),500,1)),0)
+_xlfn.IFNA(SUM((AJ$3&gt;='Gastos com Pessoal'!$E$7:$E$506)*(AJ$3&lt;='Gastos com Pessoal'!$F$7:$F$506)*(IF('Gastos com Pessoal'!$S$7:$S$506&lt;=AJ$3,1,0))*OFFSET('Gastos com Pessoal'!$H$6,1,MATCH(3&amp;$B54,'Gastos com Pessoal'!$I$532:$AJ$532&amp;'Gastos com Pessoal'!$I$6:$AJ$6,0),500,1)),0)
+_xlfn.IFNA(SUM((AJ$3&gt;='Gastos com Pessoal'!$E$7:$E$506)*(AJ$3&lt;='Gastos com Pessoal'!$F$7:$F$506)*(IF('Gastos com Pessoal'!$Y$7:$Y$506&lt;=AJ$3,1,0))*OFFSET('Gastos com Pessoal'!$H$6,1,MATCH(4&amp;$B54,'Gastos com Pessoal'!$I$532:$AJ$532&amp;'Gastos com Pessoal'!$I$6:$AJ$6,0),500,1)),0)
+_xlfn.IFNA(SUM((AJ$3&gt;='Gastos com Pessoal'!$E$7:$E$506)*(AJ$3&lt;='Gastos com Pessoal'!$F$7:$F$506)*(IF('Gastos com Pessoal'!$AE$7:$AE$506&lt;=AJ$3,1,0))*OFFSET('Gastos com Pessoal'!$H$6,1,MATCH(5&amp;$B54,'Gastos com Pessoal'!$I$532:$AJ$532&amp;'Gastos com Pessoal'!$I$6:$AJ$6,0),500,1)),0)
+_xlfn.IFNA(SUM((AJ$3&gt;='Gastos com Pessoal'!$E$513:$E$522)*(AJ$3&lt;='Gastos com Pessoal'!$F$513:$F$522)*(IF('Gastos com Pessoal'!$G$513:$G$522&lt;=AJ$3,1,0))*OFFSET('Gastos com Pessoal'!$H$512,1,MATCH(1&amp;$B54,'Gastos com Pessoal'!$I$532:$AJ$532&amp;'Gastos com Pessoal'!$I$512:$AJ$512,0),10,1)),0)
+_xlfn.IFNA(SUM((AJ$3&gt;='Gastos com Pessoal'!$E$513:$E$522)*(AJ$3&lt;='Gastos com Pessoal'!$F$513:$F$522)*(IF('Gastos com Pessoal'!$M$513:$M$522&lt;=AJ$3,1,0))*OFFSET('Gastos com Pessoal'!$H$512,1,MATCH(2&amp;$B54,'Gastos com Pessoal'!$I$532:$AJ$532&amp;'Gastos com Pessoal'!$I$512:$AJ$512,0),10,1)),0)
+_xlfn.IFNA(SUM((AJ$3&gt;='Gastos com Pessoal'!$E$513:$E$522)*(AJ$3&lt;='Gastos com Pessoal'!$F$513:$F$522)*(IF('Gastos com Pessoal'!$S$513:$S$522&lt;=AJ$3,1,0))*OFFSET('Gastos com Pessoal'!$H$512,1,MATCH(3&amp;$B54,'Gastos com Pessoal'!$I$532:$AJ$532&amp;'Gastos com Pessoal'!$I$512:$AJ$512,0),10,1)),0)
+_xlfn.IFNA(SUM((AJ$3&gt;='Gastos com Pessoal'!$E$513:$E$522)*(AJ$3&lt;='Gastos com Pessoal'!$F$513:$F$522)*(IF('Gastos com Pessoal'!$Y$513:$Y$522&lt;=AJ$3,1,0))*OFFSET('Gastos com Pessoal'!$H$512,1,MATCH(4&amp;$B54,'Gastos com Pessoal'!$I$532:$AJ$532&amp;'Gastos com Pessoal'!$I$512:$AJ$512,0),10,1)),0)
+_xlfn.IFNA(SUM((AJ$3&gt;='Gastos com Pessoal'!$E$513:$E$522)*(AJ$3&lt;='Gastos com Pessoal'!$F$513:$F$522)*(IF('Gastos com Pessoal'!$AE$513:$AE$522&lt;=AJ$3,1,0))*OFFSET('Gastos com Pessoal'!$H$512,1,MATCH(5&amp;$B54,'Gastos com Pessoal'!$I$532:$AJ$532&amp;'Gastos com Pessoal'!$I$512:$AJ$512,0),10,1)),0)</f>
        <v>0</v>
      </c>
      <c r="AK54" s="32">
        <f t="array" aca="1" ref="AK54" ca="1">_xlfn.IFNA(SUM((AK$3&gt;='Gastos com Pessoal'!$E$7:$E$506)*(AK$3&lt;='Gastos com Pessoal'!$F$7:$F$506)*OFFSET('Encargos e Benefícios'!$D$5,1,MATCH($B54,'Encargos e Benefícios'!$E$5:$AB$5,0),500,1)),0)
+_xlfn.IFNA(SUM((AK$3&gt;='Gastos com Pessoal'!$E$513:$E$522)*(AK$3&lt;='Gastos com Pessoal'!$F$513:$F$522)*OFFSET('Encargos e Benefícios'!$D$511,1,MATCH($B54,'Encargos e Benefícios'!$E$511:$AB$511,0),10,1)),0)
+_xlfn.IFNA(SUM((AK$3&gt;='Gastos com Pessoal'!$E$7:$E$506)*(AK$3&lt;='Gastos com Pessoal'!$F$7:$F$506)*(IF('Gastos com Pessoal'!$G$7:$G$506&lt;=AK$3,1,0))*OFFSET('Gastos com Pessoal'!$H$6,1,MATCH(1&amp;$B54,'Gastos com Pessoal'!$I$532:$AJ$532&amp;'Gastos com Pessoal'!$I$6:$AJ$6,0),500,1)),0)
+_xlfn.IFNA(SUM((AK$3&gt;='Gastos com Pessoal'!$E$7:$E$506)*(AK$3&lt;='Gastos com Pessoal'!$F$7:$F$506)*(IF('Gastos com Pessoal'!$M$7:$M$506&lt;=AK$3,1,0))*OFFSET('Gastos com Pessoal'!$H$6,1,MATCH(2&amp;$B54,'Gastos com Pessoal'!$I$532:$AJ$532&amp;'Gastos com Pessoal'!$I$6:$AJ$6,0),500,1)),0)
+_xlfn.IFNA(SUM((AK$3&gt;='Gastos com Pessoal'!$E$7:$E$506)*(AK$3&lt;='Gastos com Pessoal'!$F$7:$F$506)*(IF('Gastos com Pessoal'!$S$7:$S$506&lt;=AK$3,1,0))*OFFSET('Gastos com Pessoal'!$H$6,1,MATCH(3&amp;$B54,'Gastos com Pessoal'!$I$532:$AJ$532&amp;'Gastos com Pessoal'!$I$6:$AJ$6,0),500,1)),0)
+_xlfn.IFNA(SUM((AK$3&gt;='Gastos com Pessoal'!$E$7:$E$506)*(AK$3&lt;='Gastos com Pessoal'!$F$7:$F$506)*(IF('Gastos com Pessoal'!$Y$7:$Y$506&lt;=AK$3,1,0))*OFFSET('Gastos com Pessoal'!$H$6,1,MATCH(4&amp;$B54,'Gastos com Pessoal'!$I$532:$AJ$532&amp;'Gastos com Pessoal'!$I$6:$AJ$6,0),500,1)),0)
+_xlfn.IFNA(SUM((AK$3&gt;='Gastos com Pessoal'!$E$7:$E$506)*(AK$3&lt;='Gastos com Pessoal'!$F$7:$F$506)*(IF('Gastos com Pessoal'!$AE$7:$AE$506&lt;=AK$3,1,0))*OFFSET('Gastos com Pessoal'!$H$6,1,MATCH(5&amp;$B54,'Gastos com Pessoal'!$I$532:$AJ$532&amp;'Gastos com Pessoal'!$I$6:$AJ$6,0),500,1)),0)
+_xlfn.IFNA(SUM((AK$3&gt;='Gastos com Pessoal'!$E$513:$E$522)*(AK$3&lt;='Gastos com Pessoal'!$F$513:$F$522)*(IF('Gastos com Pessoal'!$G$513:$G$522&lt;=AK$3,1,0))*OFFSET('Gastos com Pessoal'!$H$512,1,MATCH(1&amp;$B54,'Gastos com Pessoal'!$I$532:$AJ$532&amp;'Gastos com Pessoal'!$I$512:$AJ$512,0),10,1)),0)
+_xlfn.IFNA(SUM((AK$3&gt;='Gastos com Pessoal'!$E$513:$E$522)*(AK$3&lt;='Gastos com Pessoal'!$F$513:$F$522)*(IF('Gastos com Pessoal'!$M$513:$M$522&lt;=AK$3,1,0))*OFFSET('Gastos com Pessoal'!$H$512,1,MATCH(2&amp;$B54,'Gastos com Pessoal'!$I$532:$AJ$532&amp;'Gastos com Pessoal'!$I$512:$AJ$512,0),10,1)),0)
+_xlfn.IFNA(SUM((AK$3&gt;='Gastos com Pessoal'!$E$513:$E$522)*(AK$3&lt;='Gastos com Pessoal'!$F$513:$F$522)*(IF('Gastos com Pessoal'!$S$513:$S$522&lt;=AK$3,1,0))*OFFSET('Gastos com Pessoal'!$H$512,1,MATCH(3&amp;$B54,'Gastos com Pessoal'!$I$532:$AJ$532&amp;'Gastos com Pessoal'!$I$512:$AJ$512,0),10,1)),0)
+_xlfn.IFNA(SUM((AK$3&gt;='Gastos com Pessoal'!$E$513:$E$522)*(AK$3&lt;='Gastos com Pessoal'!$F$513:$F$522)*(IF('Gastos com Pessoal'!$Y$513:$Y$522&lt;=AK$3,1,0))*OFFSET('Gastos com Pessoal'!$H$512,1,MATCH(4&amp;$B54,'Gastos com Pessoal'!$I$532:$AJ$532&amp;'Gastos com Pessoal'!$I$512:$AJ$512,0),10,1)),0)
+_xlfn.IFNA(SUM((AK$3&gt;='Gastos com Pessoal'!$E$513:$E$522)*(AK$3&lt;='Gastos com Pessoal'!$F$513:$F$522)*(IF('Gastos com Pessoal'!$AE$513:$AE$522&lt;=AK$3,1,0))*OFFSET('Gastos com Pessoal'!$H$512,1,MATCH(5&amp;$B54,'Gastos com Pessoal'!$I$532:$AJ$532&amp;'Gastos com Pessoal'!$I$512:$AJ$512,0),10,1)),0)</f>
        <v>0</v>
      </c>
      <c r="AL54" s="32">
        <f t="array" aca="1" ref="AL54" ca="1">_xlfn.IFNA(SUM((AL$3&gt;='Gastos com Pessoal'!$E$7:$E$506)*(AL$3&lt;='Gastos com Pessoal'!$F$7:$F$506)*OFFSET('Encargos e Benefícios'!$D$5,1,MATCH($B54,'Encargos e Benefícios'!$E$5:$AB$5,0),500,1)),0)
+_xlfn.IFNA(SUM((AL$3&gt;='Gastos com Pessoal'!$E$513:$E$522)*(AL$3&lt;='Gastos com Pessoal'!$F$513:$F$522)*OFFSET('Encargos e Benefícios'!$D$511,1,MATCH($B54,'Encargos e Benefícios'!$E$511:$AB$511,0),10,1)),0)
+_xlfn.IFNA(SUM((AL$3&gt;='Gastos com Pessoal'!$E$7:$E$506)*(AL$3&lt;='Gastos com Pessoal'!$F$7:$F$506)*(IF('Gastos com Pessoal'!$G$7:$G$506&lt;=AL$3,1,0))*OFFSET('Gastos com Pessoal'!$H$6,1,MATCH(1&amp;$B54,'Gastos com Pessoal'!$I$532:$AJ$532&amp;'Gastos com Pessoal'!$I$6:$AJ$6,0),500,1)),0)
+_xlfn.IFNA(SUM((AL$3&gt;='Gastos com Pessoal'!$E$7:$E$506)*(AL$3&lt;='Gastos com Pessoal'!$F$7:$F$506)*(IF('Gastos com Pessoal'!$M$7:$M$506&lt;=AL$3,1,0))*OFFSET('Gastos com Pessoal'!$H$6,1,MATCH(2&amp;$B54,'Gastos com Pessoal'!$I$532:$AJ$532&amp;'Gastos com Pessoal'!$I$6:$AJ$6,0),500,1)),0)
+_xlfn.IFNA(SUM((AL$3&gt;='Gastos com Pessoal'!$E$7:$E$506)*(AL$3&lt;='Gastos com Pessoal'!$F$7:$F$506)*(IF('Gastos com Pessoal'!$S$7:$S$506&lt;=AL$3,1,0))*OFFSET('Gastos com Pessoal'!$H$6,1,MATCH(3&amp;$B54,'Gastos com Pessoal'!$I$532:$AJ$532&amp;'Gastos com Pessoal'!$I$6:$AJ$6,0),500,1)),0)
+_xlfn.IFNA(SUM((AL$3&gt;='Gastos com Pessoal'!$E$7:$E$506)*(AL$3&lt;='Gastos com Pessoal'!$F$7:$F$506)*(IF('Gastos com Pessoal'!$Y$7:$Y$506&lt;=AL$3,1,0))*OFFSET('Gastos com Pessoal'!$H$6,1,MATCH(4&amp;$B54,'Gastos com Pessoal'!$I$532:$AJ$532&amp;'Gastos com Pessoal'!$I$6:$AJ$6,0),500,1)),0)
+_xlfn.IFNA(SUM((AL$3&gt;='Gastos com Pessoal'!$E$7:$E$506)*(AL$3&lt;='Gastos com Pessoal'!$F$7:$F$506)*(IF('Gastos com Pessoal'!$AE$7:$AE$506&lt;=AL$3,1,0))*OFFSET('Gastos com Pessoal'!$H$6,1,MATCH(5&amp;$B54,'Gastos com Pessoal'!$I$532:$AJ$532&amp;'Gastos com Pessoal'!$I$6:$AJ$6,0),500,1)),0)
+_xlfn.IFNA(SUM((AL$3&gt;='Gastos com Pessoal'!$E$513:$E$522)*(AL$3&lt;='Gastos com Pessoal'!$F$513:$F$522)*(IF('Gastos com Pessoal'!$G$513:$G$522&lt;=AL$3,1,0))*OFFSET('Gastos com Pessoal'!$H$512,1,MATCH(1&amp;$B54,'Gastos com Pessoal'!$I$532:$AJ$532&amp;'Gastos com Pessoal'!$I$512:$AJ$512,0),10,1)),0)
+_xlfn.IFNA(SUM((AL$3&gt;='Gastos com Pessoal'!$E$513:$E$522)*(AL$3&lt;='Gastos com Pessoal'!$F$513:$F$522)*(IF('Gastos com Pessoal'!$M$513:$M$522&lt;=AL$3,1,0))*OFFSET('Gastos com Pessoal'!$H$512,1,MATCH(2&amp;$B54,'Gastos com Pessoal'!$I$532:$AJ$532&amp;'Gastos com Pessoal'!$I$512:$AJ$512,0),10,1)),0)
+_xlfn.IFNA(SUM((AL$3&gt;='Gastos com Pessoal'!$E$513:$E$522)*(AL$3&lt;='Gastos com Pessoal'!$F$513:$F$522)*(IF('Gastos com Pessoal'!$S$513:$S$522&lt;=AL$3,1,0))*OFFSET('Gastos com Pessoal'!$H$512,1,MATCH(3&amp;$B54,'Gastos com Pessoal'!$I$532:$AJ$532&amp;'Gastos com Pessoal'!$I$512:$AJ$512,0),10,1)),0)
+_xlfn.IFNA(SUM((AL$3&gt;='Gastos com Pessoal'!$E$513:$E$522)*(AL$3&lt;='Gastos com Pessoal'!$F$513:$F$522)*(IF('Gastos com Pessoal'!$Y$513:$Y$522&lt;=AL$3,1,0))*OFFSET('Gastos com Pessoal'!$H$512,1,MATCH(4&amp;$B54,'Gastos com Pessoal'!$I$532:$AJ$532&amp;'Gastos com Pessoal'!$I$512:$AJ$512,0),10,1)),0)
+_xlfn.IFNA(SUM((AL$3&gt;='Gastos com Pessoal'!$E$513:$E$522)*(AL$3&lt;='Gastos com Pessoal'!$F$513:$F$522)*(IF('Gastos com Pessoal'!$AE$513:$AE$522&lt;=AL$3,1,0))*OFFSET('Gastos com Pessoal'!$H$512,1,MATCH(5&amp;$B54,'Gastos com Pessoal'!$I$532:$AJ$532&amp;'Gastos com Pessoal'!$I$512:$AJ$512,0),10,1)),0)</f>
        <v>0</v>
      </c>
      <c r="AM54" s="32">
        <f t="array" aca="1" ref="AM54" ca="1">_xlfn.IFNA(SUM((AM$3&gt;='Gastos com Pessoal'!$E$7:$E$506)*(AM$3&lt;='Gastos com Pessoal'!$F$7:$F$506)*OFFSET('Encargos e Benefícios'!$D$5,1,MATCH($B54,'Encargos e Benefícios'!$E$5:$AB$5,0),500,1)),0)
+_xlfn.IFNA(SUM((AM$3&gt;='Gastos com Pessoal'!$E$513:$E$522)*(AM$3&lt;='Gastos com Pessoal'!$F$513:$F$522)*OFFSET('Encargos e Benefícios'!$D$511,1,MATCH($B54,'Encargos e Benefícios'!$E$511:$AB$511,0),10,1)),0)
+_xlfn.IFNA(SUM((AM$3&gt;='Gastos com Pessoal'!$E$7:$E$506)*(AM$3&lt;='Gastos com Pessoal'!$F$7:$F$506)*(IF('Gastos com Pessoal'!$G$7:$G$506&lt;=AM$3,1,0))*OFFSET('Gastos com Pessoal'!$H$6,1,MATCH(1&amp;$B54,'Gastos com Pessoal'!$I$532:$AJ$532&amp;'Gastos com Pessoal'!$I$6:$AJ$6,0),500,1)),0)
+_xlfn.IFNA(SUM((AM$3&gt;='Gastos com Pessoal'!$E$7:$E$506)*(AM$3&lt;='Gastos com Pessoal'!$F$7:$F$506)*(IF('Gastos com Pessoal'!$M$7:$M$506&lt;=AM$3,1,0))*OFFSET('Gastos com Pessoal'!$H$6,1,MATCH(2&amp;$B54,'Gastos com Pessoal'!$I$532:$AJ$532&amp;'Gastos com Pessoal'!$I$6:$AJ$6,0),500,1)),0)
+_xlfn.IFNA(SUM((AM$3&gt;='Gastos com Pessoal'!$E$7:$E$506)*(AM$3&lt;='Gastos com Pessoal'!$F$7:$F$506)*(IF('Gastos com Pessoal'!$S$7:$S$506&lt;=AM$3,1,0))*OFFSET('Gastos com Pessoal'!$H$6,1,MATCH(3&amp;$B54,'Gastos com Pessoal'!$I$532:$AJ$532&amp;'Gastos com Pessoal'!$I$6:$AJ$6,0),500,1)),0)
+_xlfn.IFNA(SUM((AM$3&gt;='Gastos com Pessoal'!$E$7:$E$506)*(AM$3&lt;='Gastos com Pessoal'!$F$7:$F$506)*(IF('Gastos com Pessoal'!$Y$7:$Y$506&lt;=AM$3,1,0))*OFFSET('Gastos com Pessoal'!$H$6,1,MATCH(4&amp;$B54,'Gastos com Pessoal'!$I$532:$AJ$532&amp;'Gastos com Pessoal'!$I$6:$AJ$6,0),500,1)),0)
+_xlfn.IFNA(SUM((AM$3&gt;='Gastos com Pessoal'!$E$7:$E$506)*(AM$3&lt;='Gastos com Pessoal'!$F$7:$F$506)*(IF('Gastos com Pessoal'!$AE$7:$AE$506&lt;=AM$3,1,0))*OFFSET('Gastos com Pessoal'!$H$6,1,MATCH(5&amp;$B54,'Gastos com Pessoal'!$I$532:$AJ$532&amp;'Gastos com Pessoal'!$I$6:$AJ$6,0),500,1)),0)
+_xlfn.IFNA(SUM((AM$3&gt;='Gastos com Pessoal'!$E$513:$E$522)*(AM$3&lt;='Gastos com Pessoal'!$F$513:$F$522)*(IF('Gastos com Pessoal'!$G$513:$G$522&lt;=AM$3,1,0))*OFFSET('Gastos com Pessoal'!$H$512,1,MATCH(1&amp;$B54,'Gastos com Pessoal'!$I$532:$AJ$532&amp;'Gastos com Pessoal'!$I$512:$AJ$512,0),10,1)),0)
+_xlfn.IFNA(SUM((AM$3&gt;='Gastos com Pessoal'!$E$513:$E$522)*(AM$3&lt;='Gastos com Pessoal'!$F$513:$F$522)*(IF('Gastos com Pessoal'!$M$513:$M$522&lt;=AM$3,1,0))*OFFSET('Gastos com Pessoal'!$H$512,1,MATCH(2&amp;$B54,'Gastos com Pessoal'!$I$532:$AJ$532&amp;'Gastos com Pessoal'!$I$512:$AJ$512,0),10,1)),0)
+_xlfn.IFNA(SUM((AM$3&gt;='Gastos com Pessoal'!$E$513:$E$522)*(AM$3&lt;='Gastos com Pessoal'!$F$513:$F$522)*(IF('Gastos com Pessoal'!$S$513:$S$522&lt;=AM$3,1,0))*OFFSET('Gastos com Pessoal'!$H$512,1,MATCH(3&amp;$B54,'Gastos com Pessoal'!$I$532:$AJ$532&amp;'Gastos com Pessoal'!$I$512:$AJ$512,0),10,1)),0)
+_xlfn.IFNA(SUM((AM$3&gt;='Gastos com Pessoal'!$E$513:$E$522)*(AM$3&lt;='Gastos com Pessoal'!$F$513:$F$522)*(IF('Gastos com Pessoal'!$Y$513:$Y$522&lt;=AM$3,1,0))*OFFSET('Gastos com Pessoal'!$H$512,1,MATCH(4&amp;$B54,'Gastos com Pessoal'!$I$532:$AJ$532&amp;'Gastos com Pessoal'!$I$512:$AJ$512,0),10,1)),0)
+_xlfn.IFNA(SUM((AM$3&gt;='Gastos com Pessoal'!$E$513:$E$522)*(AM$3&lt;='Gastos com Pessoal'!$F$513:$F$522)*(IF('Gastos com Pessoal'!$AE$513:$AE$522&lt;=AM$3,1,0))*OFFSET('Gastos com Pessoal'!$H$512,1,MATCH(5&amp;$B54,'Gastos com Pessoal'!$I$532:$AJ$532&amp;'Gastos com Pessoal'!$I$512:$AJ$512,0),10,1)),0)</f>
        <v>0</v>
      </c>
      <c r="AN54" s="32">
        <f t="array" aca="1" ref="AN54" ca="1">_xlfn.IFNA(SUM((AN$3&gt;='Gastos com Pessoal'!$E$7:$E$506)*(AN$3&lt;='Gastos com Pessoal'!$F$7:$F$506)*OFFSET('Encargos e Benefícios'!$D$5,1,MATCH($B54,'Encargos e Benefícios'!$E$5:$AB$5,0),500,1)),0)
+_xlfn.IFNA(SUM((AN$3&gt;='Gastos com Pessoal'!$E$513:$E$522)*(AN$3&lt;='Gastos com Pessoal'!$F$513:$F$522)*OFFSET('Encargos e Benefícios'!$D$511,1,MATCH($B54,'Encargos e Benefícios'!$E$511:$AB$511,0),10,1)),0)
+_xlfn.IFNA(SUM((AN$3&gt;='Gastos com Pessoal'!$E$7:$E$506)*(AN$3&lt;='Gastos com Pessoal'!$F$7:$F$506)*(IF('Gastos com Pessoal'!$G$7:$G$506&lt;=AN$3,1,0))*OFFSET('Gastos com Pessoal'!$H$6,1,MATCH(1&amp;$B54,'Gastos com Pessoal'!$I$532:$AJ$532&amp;'Gastos com Pessoal'!$I$6:$AJ$6,0),500,1)),0)
+_xlfn.IFNA(SUM((AN$3&gt;='Gastos com Pessoal'!$E$7:$E$506)*(AN$3&lt;='Gastos com Pessoal'!$F$7:$F$506)*(IF('Gastos com Pessoal'!$M$7:$M$506&lt;=AN$3,1,0))*OFFSET('Gastos com Pessoal'!$H$6,1,MATCH(2&amp;$B54,'Gastos com Pessoal'!$I$532:$AJ$532&amp;'Gastos com Pessoal'!$I$6:$AJ$6,0),500,1)),0)
+_xlfn.IFNA(SUM((AN$3&gt;='Gastos com Pessoal'!$E$7:$E$506)*(AN$3&lt;='Gastos com Pessoal'!$F$7:$F$506)*(IF('Gastos com Pessoal'!$S$7:$S$506&lt;=AN$3,1,0))*OFFSET('Gastos com Pessoal'!$H$6,1,MATCH(3&amp;$B54,'Gastos com Pessoal'!$I$532:$AJ$532&amp;'Gastos com Pessoal'!$I$6:$AJ$6,0),500,1)),0)
+_xlfn.IFNA(SUM((AN$3&gt;='Gastos com Pessoal'!$E$7:$E$506)*(AN$3&lt;='Gastos com Pessoal'!$F$7:$F$506)*(IF('Gastos com Pessoal'!$Y$7:$Y$506&lt;=AN$3,1,0))*OFFSET('Gastos com Pessoal'!$H$6,1,MATCH(4&amp;$B54,'Gastos com Pessoal'!$I$532:$AJ$532&amp;'Gastos com Pessoal'!$I$6:$AJ$6,0),500,1)),0)
+_xlfn.IFNA(SUM((AN$3&gt;='Gastos com Pessoal'!$E$7:$E$506)*(AN$3&lt;='Gastos com Pessoal'!$F$7:$F$506)*(IF('Gastos com Pessoal'!$AE$7:$AE$506&lt;=AN$3,1,0))*OFFSET('Gastos com Pessoal'!$H$6,1,MATCH(5&amp;$B54,'Gastos com Pessoal'!$I$532:$AJ$532&amp;'Gastos com Pessoal'!$I$6:$AJ$6,0),500,1)),0)
+_xlfn.IFNA(SUM((AN$3&gt;='Gastos com Pessoal'!$E$513:$E$522)*(AN$3&lt;='Gastos com Pessoal'!$F$513:$F$522)*(IF('Gastos com Pessoal'!$G$513:$G$522&lt;=AN$3,1,0))*OFFSET('Gastos com Pessoal'!$H$512,1,MATCH(1&amp;$B54,'Gastos com Pessoal'!$I$532:$AJ$532&amp;'Gastos com Pessoal'!$I$512:$AJ$512,0),10,1)),0)
+_xlfn.IFNA(SUM((AN$3&gt;='Gastos com Pessoal'!$E$513:$E$522)*(AN$3&lt;='Gastos com Pessoal'!$F$513:$F$522)*(IF('Gastos com Pessoal'!$M$513:$M$522&lt;=AN$3,1,0))*OFFSET('Gastos com Pessoal'!$H$512,1,MATCH(2&amp;$B54,'Gastos com Pessoal'!$I$532:$AJ$532&amp;'Gastos com Pessoal'!$I$512:$AJ$512,0),10,1)),0)
+_xlfn.IFNA(SUM((AN$3&gt;='Gastos com Pessoal'!$E$513:$E$522)*(AN$3&lt;='Gastos com Pessoal'!$F$513:$F$522)*(IF('Gastos com Pessoal'!$S$513:$S$522&lt;=AN$3,1,0))*OFFSET('Gastos com Pessoal'!$H$512,1,MATCH(3&amp;$B54,'Gastos com Pessoal'!$I$532:$AJ$532&amp;'Gastos com Pessoal'!$I$512:$AJ$512,0),10,1)),0)
+_xlfn.IFNA(SUM((AN$3&gt;='Gastos com Pessoal'!$E$513:$E$522)*(AN$3&lt;='Gastos com Pessoal'!$F$513:$F$522)*(IF('Gastos com Pessoal'!$Y$513:$Y$522&lt;=AN$3,1,0))*OFFSET('Gastos com Pessoal'!$H$512,1,MATCH(4&amp;$B54,'Gastos com Pessoal'!$I$532:$AJ$532&amp;'Gastos com Pessoal'!$I$512:$AJ$512,0),10,1)),0)
+_xlfn.IFNA(SUM((AN$3&gt;='Gastos com Pessoal'!$E$513:$E$522)*(AN$3&lt;='Gastos com Pessoal'!$F$513:$F$522)*(IF('Gastos com Pessoal'!$AE$513:$AE$522&lt;=AN$3,1,0))*OFFSET('Gastos com Pessoal'!$H$512,1,MATCH(5&amp;$B54,'Gastos com Pessoal'!$I$532:$AJ$532&amp;'Gastos com Pessoal'!$I$512:$AJ$512,0),10,1)),0)</f>
        <v>0</v>
      </c>
      <c r="AO54" s="32">
        <f t="array" aca="1" ref="AO54" ca="1">_xlfn.IFNA(SUM((AO$3&gt;='Gastos com Pessoal'!$E$7:$E$506)*(AO$3&lt;='Gastos com Pessoal'!$F$7:$F$506)*OFFSET('Encargos e Benefícios'!$D$5,1,MATCH($B54,'Encargos e Benefícios'!$E$5:$AB$5,0),500,1)),0)
+_xlfn.IFNA(SUM((AO$3&gt;='Gastos com Pessoal'!$E$513:$E$522)*(AO$3&lt;='Gastos com Pessoal'!$F$513:$F$522)*OFFSET('Encargos e Benefícios'!$D$511,1,MATCH($B54,'Encargos e Benefícios'!$E$511:$AB$511,0),10,1)),0)
+_xlfn.IFNA(SUM((AO$3&gt;='Gastos com Pessoal'!$E$7:$E$506)*(AO$3&lt;='Gastos com Pessoal'!$F$7:$F$506)*(IF('Gastos com Pessoal'!$G$7:$G$506&lt;=AO$3,1,0))*OFFSET('Gastos com Pessoal'!$H$6,1,MATCH(1&amp;$B54,'Gastos com Pessoal'!$I$532:$AJ$532&amp;'Gastos com Pessoal'!$I$6:$AJ$6,0),500,1)),0)
+_xlfn.IFNA(SUM((AO$3&gt;='Gastos com Pessoal'!$E$7:$E$506)*(AO$3&lt;='Gastos com Pessoal'!$F$7:$F$506)*(IF('Gastos com Pessoal'!$M$7:$M$506&lt;=AO$3,1,0))*OFFSET('Gastos com Pessoal'!$H$6,1,MATCH(2&amp;$B54,'Gastos com Pessoal'!$I$532:$AJ$532&amp;'Gastos com Pessoal'!$I$6:$AJ$6,0),500,1)),0)
+_xlfn.IFNA(SUM((AO$3&gt;='Gastos com Pessoal'!$E$7:$E$506)*(AO$3&lt;='Gastos com Pessoal'!$F$7:$F$506)*(IF('Gastos com Pessoal'!$S$7:$S$506&lt;=AO$3,1,0))*OFFSET('Gastos com Pessoal'!$H$6,1,MATCH(3&amp;$B54,'Gastos com Pessoal'!$I$532:$AJ$532&amp;'Gastos com Pessoal'!$I$6:$AJ$6,0),500,1)),0)
+_xlfn.IFNA(SUM((AO$3&gt;='Gastos com Pessoal'!$E$7:$E$506)*(AO$3&lt;='Gastos com Pessoal'!$F$7:$F$506)*(IF('Gastos com Pessoal'!$Y$7:$Y$506&lt;=AO$3,1,0))*OFFSET('Gastos com Pessoal'!$H$6,1,MATCH(4&amp;$B54,'Gastos com Pessoal'!$I$532:$AJ$532&amp;'Gastos com Pessoal'!$I$6:$AJ$6,0),500,1)),0)
+_xlfn.IFNA(SUM((AO$3&gt;='Gastos com Pessoal'!$E$7:$E$506)*(AO$3&lt;='Gastos com Pessoal'!$F$7:$F$506)*(IF('Gastos com Pessoal'!$AE$7:$AE$506&lt;=AO$3,1,0))*OFFSET('Gastos com Pessoal'!$H$6,1,MATCH(5&amp;$B54,'Gastos com Pessoal'!$I$532:$AJ$532&amp;'Gastos com Pessoal'!$I$6:$AJ$6,0),500,1)),0)
+_xlfn.IFNA(SUM((AO$3&gt;='Gastos com Pessoal'!$E$513:$E$522)*(AO$3&lt;='Gastos com Pessoal'!$F$513:$F$522)*(IF('Gastos com Pessoal'!$G$513:$G$522&lt;=AO$3,1,0))*OFFSET('Gastos com Pessoal'!$H$512,1,MATCH(1&amp;$B54,'Gastos com Pessoal'!$I$532:$AJ$532&amp;'Gastos com Pessoal'!$I$512:$AJ$512,0),10,1)),0)
+_xlfn.IFNA(SUM((AO$3&gt;='Gastos com Pessoal'!$E$513:$E$522)*(AO$3&lt;='Gastos com Pessoal'!$F$513:$F$522)*(IF('Gastos com Pessoal'!$M$513:$M$522&lt;=AO$3,1,0))*OFFSET('Gastos com Pessoal'!$H$512,1,MATCH(2&amp;$B54,'Gastos com Pessoal'!$I$532:$AJ$532&amp;'Gastos com Pessoal'!$I$512:$AJ$512,0),10,1)),0)
+_xlfn.IFNA(SUM((AO$3&gt;='Gastos com Pessoal'!$E$513:$E$522)*(AO$3&lt;='Gastos com Pessoal'!$F$513:$F$522)*(IF('Gastos com Pessoal'!$S$513:$S$522&lt;=AO$3,1,0))*OFFSET('Gastos com Pessoal'!$H$512,1,MATCH(3&amp;$B54,'Gastos com Pessoal'!$I$532:$AJ$532&amp;'Gastos com Pessoal'!$I$512:$AJ$512,0),10,1)),0)
+_xlfn.IFNA(SUM((AO$3&gt;='Gastos com Pessoal'!$E$513:$E$522)*(AO$3&lt;='Gastos com Pessoal'!$F$513:$F$522)*(IF('Gastos com Pessoal'!$Y$513:$Y$522&lt;=AO$3,1,0))*OFFSET('Gastos com Pessoal'!$H$512,1,MATCH(4&amp;$B54,'Gastos com Pessoal'!$I$532:$AJ$532&amp;'Gastos com Pessoal'!$I$512:$AJ$512,0),10,1)),0)
+_xlfn.IFNA(SUM((AO$3&gt;='Gastos com Pessoal'!$E$513:$E$522)*(AO$3&lt;='Gastos com Pessoal'!$F$513:$F$522)*(IF('Gastos com Pessoal'!$AE$513:$AE$522&lt;=AO$3,1,0))*OFFSET('Gastos com Pessoal'!$H$512,1,MATCH(5&amp;$B54,'Gastos com Pessoal'!$I$532:$AJ$532&amp;'Gastos com Pessoal'!$I$512:$AJ$512,0),10,1)),0)</f>
        <v>0</v>
      </c>
      <c r="AP54" s="32">
        <f t="array" aca="1" ref="AP54" ca="1">_xlfn.IFNA(SUM((AP$3&gt;='Gastos com Pessoal'!$E$7:$E$506)*(AP$3&lt;='Gastos com Pessoal'!$F$7:$F$506)*OFFSET('Encargos e Benefícios'!$D$5,1,MATCH($B54,'Encargos e Benefícios'!$E$5:$AB$5,0),500,1)),0)
+_xlfn.IFNA(SUM((AP$3&gt;='Gastos com Pessoal'!$E$513:$E$522)*(AP$3&lt;='Gastos com Pessoal'!$F$513:$F$522)*OFFSET('Encargos e Benefícios'!$D$511,1,MATCH($B54,'Encargos e Benefícios'!$E$511:$AB$511,0),10,1)),0)
+_xlfn.IFNA(SUM((AP$3&gt;='Gastos com Pessoal'!$E$7:$E$506)*(AP$3&lt;='Gastos com Pessoal'!$F$7:$F$506)*(IF('Gastos com Pessoal'!$G$7:$G$506&lt;=AP$3,1,0))*OFFSET('Gastos com Pessoal'!$H$6,1,MATCH(1&amp;$B54,'Gastos com Pessoal'!$I$532:$AJ$532&amp;'Gastos com Pessoal'!$I$6:$AJ$6,0),500,1)),0)
+_xlfn.IFNA(SUM((AP$3&gt;='Gastos com Pessoal'!$E$7:$E$506)*(AP$3&lt;='Gastos com Pessoal'!$F$7:$F$506)*(IF('Gastos com Pessoal'!$M$7:$M$506&lt;=AP$3,1,0))*OFFSET('Gastos com Pessoal'!$H$6,1,MATCH(2&amp;$B54,'Gastos com Pessoal'!$I$532:$AJ$532&amp;'Gastos com Pessoal'!$I$6:$AJ$6,0),500,1)),0)
+_xlfn.IFNA(SUM((AP$3&gt;='Gastos com Pessoal'!$E$7:$E$506)*(AP$3&lt;='Gastos com Pessoal'!$F$7:$F$506)*(IF('Gastos com Pessoal'!$S$7:$S$506&lt;=AP$3,1,0))*OFFSET('Gastos com Pessoal'!$H$6,1,MATCH(3&amp;$B54,'Gastos com Pessoal'!$I$532:$AJ$532&amp;'Gastos com Pessoal'!$I$6:$AJ$6,0),500,1)),0)
+_xlfn.IFNA(SUM((AP$3&gt;='Gastos com Pessoal'!$E$7:$E$506)*(AP$3&lt;='Gastos com Pessoal'!$F$7:$F$506)*(IF('Gastos com Pessoal'!$Y$7:$Y$506&lt;=AP$3,1,0))*OFFSET('Gastos com Pessoal'!$H$6,1,MATCH(4&amp;$B54,'Gastos com Pessoal'!$I$532:$AJ$532&amp;'Gastos com Pessoal'!$I$6:$AJ$6,0),500,1)),0)
+_xlfn.IFNA(SUM((AP$3&gt;='Gastos com Pessoal'!$E$7:$E$506)*(AP$3&lt;='Gastos com Pessoal'!$F$7:$F$506)*(IF('Gastos com Pessoal'!$AE$7:$AE$506&lt;=AP$3,1,0))*OFFSET('Gastos com Pessoal'!$H$6,1,MATCH(5&amp;$B54,'Gastos com Pessoal'!$I$532:$AJ$532&amp;'Gastos com Pessoal'!$I$6:$AJ$6,0),500,1)),0)
+_xlfn.IFNA(SUM((AP$3&gt;='Gastos com Pessoal'!$E$513:$E$522)*(AP$3&lt;='Gastos com Pessoal'!$F$513:$F$522)*(IF('Gastos com Pessoal'!$G$513:$G$522&lt;=AP$3,1,0))*OFFSET('Gastos com Pessoal'!$H$512,1,MATCH(1&amp;$B54,'Gastos com Pessoal'!$I$532:$AJ$532&amp;'Gastos com Pessoal'!$I$512:$AJ$512,0),10,1)),0)
+_xlfn.IFNA(SUM((AP$3&gt;='Gastos com Pessoal'!$E$513:$E$522)*(AP$3&lt;='Gastos com Pessoal'!$F$513:$F$522)*(IF('Gastos com Pessoal'!$M$513:$M$522&lt;=AP$3,1,0))*OFFSET('Gastos com Pessoal'!$H$512,1,MATCH(2&amp;$B54,'Gastos com Pessoal'!$I$532:$AJ$532&amp;'Gastos com Pessoal'!$I$512:$AJ$512,0),10,1)),0)
+_xlfn.IFNA(SUM((AP$3&gt;='Gastos com Pessoal'!$E$513:$E$522)*(AP$3&lt;='Gastos com Pessoal'!$F$513:$F$522)*(IF('Gastos com Pessoal'!$S$513:$S$522&lt;=AP$3,1,0))*OFFSET('Gastos com Pessoal'!$H$512,1,MATCH(3&amp;$B54,'Gastos com Pessoal'!$I$532:$AJ$532&amp;'Gastos com Pessoal'!$I$512:$AJ$512,0),10,1)),0)
+_xlfn.IFNA(SUM((AP$3&gt;='Gastos com Pessoal'!$E$513:$E$522)*(AP$3&lt;='Gastos com Pessoal'!$F$513:$F$522)*(IF('Gastos com Pessoal'!$Y$513:$Y$522&lt;=AP$3,1,0))*OFFSET('Gastos com Pessoal'!$H$512,1,MATCH(4&amp;$B54,'Gastos com Pessoal'!$I$532:$AJ$532&amp;'Gastos com Pessoal'!$I$512:$AJ$512,0),10,1)),0)
+_xlfn.IFNA(SUM((AP$3&gt;='Gastos com Pessoal'!$E$513:$E$522)*(AP$3&lt;='Gastos com Pessoal'!$F$513:$F$522)*(IF('Gastos com Pessoal'!$AE$513:$AE$522&lt;=AP$3,1,0))*OFFSET('Gastos com Pessoal'!$H$512,1,MATCH(5&amp;$B54,'Gastos com Pessoal'!$I$532:$AJ$532&amp;'Gastos com Pessoal'!$I$512:$AJ$512,0),10,1)),0)</f>
        <v>0</v>
      </c>
      <c r="AQ54" s="32">
        <f t="array" aca="1" ref="AQ54" ca="1">_xlfn.IFNA(SUM((AQ$3&gt;='Gastos com Pessoal'!$E$7:$E$506)*(AQ$3&lt;='Gastos com Pessoal'!$F$7:$F$506)*OFFSET('Encargos e Benefícios'!$D$5,1,MATCH($B54,'Encargos e Benefícios'!$E$5:$AB$5,0),500,1)),0)
+_xlfn.IFNA(SUM((AQ$3&gt;='Gastos com Pessoal'!$E$513:$E$522)*(AQ$3&lt;='Gastos com Pessoal'!$F$513:$F$522)*OFFSET('Encargos e Benefícios'!$D$511,1,MATCH($B54,'Encargos e Benefícios'!$E$511:$AB$511,0),10,1)),0)
+_xlfn.IFNA(SUM((AQ$3&gt;='Gastos com Pessoal'!$E$7:$E$506)*(AQ$3&lt;='Gastos com Pessoal'!$F$7:$F$506)*(IF('Gastos com Pessoal'!$G$7:$G$506&lt;=AQ$3,1,0))*OFFSET('Gastos com Pessoal'!$H$6,1,MATCH(1&amp;$B54,'Gastos com Pessoal'!$I$532:$AJ$532&amp;'Gastos com Pessoal'!$I$6:$AJ$6,0),500,1)),0)
+_xlfn.IFNA(SUM((AQ$3&gt;='Gastos com Pessoal'!$E$7:$E$506)*(AQ$3&lt;='Gastos com Pessoal'!$F$7:$F$506)*(IF('Gastos com Pessoal'!$M$7:$M$506&lt;=AQ$3,1,0))*OFFSET('Gastos com Pessoal'!$H$6,1,MATCH(2&amp;$B54,'Gastos com Pessoal'!$I$532:$AJ$532&amp;'Gastos com Pessoal'!$I$6:$AJ$6,0),500,1)),0)
+_xlfn.IFNA(SUM((AQ$3&gt;='Gastos com Pessoal'!$E$7:$E$506)*(AQ$3&lt;='Gastos com Pessoal'!$F$7:$F$506)*(IF('Gastos com Pessoal'!$S$7:$S$506&lt;=AQ$3,1,0))*OFFSET('Gastos com Pessoal'!$H$6,1,MATCH(3&amp;$B54,'Gastos com Pessoal'!$I$532:$AJ$532&amp;'Gastos com Pessoal'!$I$6:$AJ$6,0),500,1)),0)
+_xlfn.IFNA(SUM((AQ$3&gt;='Gastos com Pessoal'!$E$7:$E$506)*(AQ$3&lt;='Gastos com Pessoal'!$F$7:$F$506)*(IF('Gastos com Pessoal'!$Y$7:$Y$506&lt;=AQ$3,1,0))*OFFSET('Gastos com Pessoal'!$H$6,1,MATCH(4&amp;$B54,'Gastos com Pessoal'!$I$532:$AJ$532&amp;'Gastos com Pessoal'!$I$6:$AJ$6,0),500,1)),0)
+_xlfn.IFNA(SUM((AQ$3&gt;='Gastos com Pessoal'!$E$7:$E$506)*(AQ$3&lt;='Gastos com Pessoal'!$F$7:$F$506)*(IF('Gastos com Pessoal'!$AE$7:$AE$506&lt;=AQ$3,1,0))*OFFSET('Gastos com Pessoal'!$H$6,1,MATCH(5&amp;$B54,'Gastos com Pessoal'!$I$532:$AJ$532&amp;'Gastos com Pessoal'!$I$6:$AJ$6,0),500,1)),0)
+_xlfn.IFNA(SUM((AQ$3&gt;='Gastos com Pessoal'!$E$513:$E$522)*(AQ$3&lt;='Gastos com Pessoal'!$F$513:$F$522)*(IF('Gastos com Pessoal'!$G$513:$G$522&lt;=AQ$3,1,0))*OFFSET('Gastos com Pessoal'!$H$512,1,MATCH(1&amp;$B54,'Gastos com Pessoal'!$I$532:$AJ$532&amp;'Gastos com Pessoal'!$I$512:$AJ$512,0),10,1)),0)
+_xlfn.IFNA(SUM((AQ$3&gt;='Gastos com Pessoal'!$E$513:$E$522)*(AQ$3&lt;='Gastos com Pessoal'!$F$513:$F$522)*(IF('Gastos com Pessoal'!$M$513:$M$522&lt;=AQ$3,1,0))*OFFSET('Gastos com Pessoal'!$H$512,1,MATCH(2&amp;$B54,'Gastos com Pessoal'!$I$532:$AJ$532&amp;'Gastos com Pessoal'!$I$512:$AJ$512,0),10,1)),0)
+_xlfn.IFNA(SUM((AQ$3&gt;='Gastos com Pessoal'!$E$513:$E$522)*(AQ$3&lt;='Gastos com Pessoal'!$F$513:$F$522)*(IF('Gastos com Pessoal'!$S$513:$S$522&lt;=AQ$3,1,0))*OFFSET('Gastos com Pessoal'!$H$512,1,MATCH(3&amp;$B54,'Gastos com Pessoal'!$I$532:$AJ$532&amp;'Gastos com Pessoal'!$I$512:$AJ$512,0),10,1)),0)
+_xlfn.IFNA(SUM((AQ$3&gt;='Gastos com Pessoal'!$E$513:$E$522)*(AQ$3&lt;='Gastos com Pessoal'!$F$513:$F$522)*(IF('Gastos com Pessoal'!$Y$513:$Y$522&lt;=AQ$3,1,0))*OFFSET('Gastos com Pessoal'!$H$512,1,MATCH(4&amp;$B54,'Gastos com Pessoal'!$I$532:$AJ$532&amp;'Gastos com Pessoal'!$I$512:$AJ$512,0),10,1)),0)
+_xlfn.IFNA(SUM((AQ$3&gt;='Gastos com Pessoal'!$E$513:$E$522)*(AQ$3&lt;='Gastos com Pessoal'!$F$513:$F$522)*(IF('Gastos com Pessoal'!$AE$513:$AE$522&lt;=AQ$3,1,0))*OFFSET('Gastos com Pessoal'!$H$512,1,MATCH(5&amp;$B54,'Gastos com Pessoal'!$I$532:$AJ$532&amp;'Gastos com Pessoal'!$I$512:$AJ$512,0),10,1)),0)</f>
        <v>0</v>
      </c>
      <c r="AR54" s="32">
        <f t="array" aca="1" ref="AR54" ca="1">_xlfn.IFNA(SUM((AR$3&gt;='Gastos com Pessoal'!$E$7:$E$506)*(AR$3&lt;='Gastos com Pessoal'!$F$7:$F$506)*OFFSET('Encargos e Benefícios'!$D$5,1,MATCH($B54,'Encargos e Benefícios'!$E$5:$AB$5,0),500,1)),0)
+_xlfn.IFNA(SUM((AR$3&gt;='Gastos com Pessoal'!$E$513:$E$522)*(AR$3&lt;='Gastos com Pessoal'!$F$513:$F$522)*OFFSET('Encargos e Benefícios'!$D$511,1,MATCH($B54,'Encargos e Benefícios'!$E$511:$AB$511,0),10,1)),0)
+_xlfn.IFNA(SUM((AR$3&gt;='Gastos com Pessoal'!$E$7:$E$506)*(AR$3&lt;='Gastos com Pessoal'!$F$7:$F$506)*(IF('Gastos com Pessoal'!$G$7:$G$506&lt;=AR$3,1,0))*OFFSET('Gastos com Pessoal'!$H$6,1,MATCH(1&amp;$B54,'Gastos com Pessoal'!$I$532:$AJ$532&amp;'Gastos com Pessoal'!$I$6:$AJ$6,0),500,1)),0)
+_xlfn.IFNA(SUM((AR$3&gt;='Gastos com Pessoal'!$E$7:$E$506)*(AR$3&lt;='Gastos com Pessoal'!$F$7:$F$506)*(IF('Gastos com Pessoal'!$M$7:$M$506&lt;=AR$3,1,0))*OFFSET('Gastos com Pessoal'!$H$6,1,MATCH(2&amp;$B54,'Gastos com Pessoal'!$I$532:$AJ$532&amp;'Gastos com Pessoal'!$I$6:$AJ$6,0),500,1)),0)
+_xlfn.IFNA(SUM((AR$3&gt;='Gastos com Pessoal'!$E$7:$E$506)*(AR$3&lt;='Gastos com Pessoal'!$F$7:$F$506)*(IF('Gastos com Pessoal'!$S$7:$S$506&lt;=AR$3,1,0))*OFFSET('Gastos com Pessoal'!$H$6,1,MATCH(3&amp;$B54,'Gastos com Pessoal'!$I$532:$AJ$532&amp;'Gastos com Pessoal'!$I$6:$AJ$6,0),500,1)),0)
+_xlfn.IFNA(SUM((AR$3&gt;='Gastos com Pessoal'!$E$7:$E$506)*(AR$3&lt;='Gastos com Pessoal'!$F$7:$F$506)*(IF('Gastos com Pessoal'!$Y$7:$Y$506&lt;=AR$3,1,0))*OFFSET('Gastos com Pessoal'!$H$6,1,MATCH(4&amp;$B54,'Gastos com Pessoal'!$I$532:$AJ$532&amp;'Gastos com Pessoal'!$I$6:$AJ$6,0),500,1)),0)
+_xlfn.IFNA(SUM((AR$3&gt;='Gastos com Pessoal'!$E$7:$E$506)*(AR$3&lt;='Gastos com Pessoal'!$F$7:$F$506)*(IF('Gastos com Pessoal'!$AE$7:$AE$506&lt;=AR$3,1,0))*OFFSET('Gastos com Pessoal'!$H$6,1,MATCH(5&amp;$B54,'Gastos com Pessoal'!$I$532:$AJ$532&amp;'Gastos com Pessoal'!$I$6:$AJ$6,0),500,1)),0)
+_xlfn.IFNA(SUM((AR$3&gt;='Gastos com Pessoal'!$E$513:$E$522)*(AR$3&lt;='Gastos com Pessoal'!$F$513:$F$522)*(IF('Gastos com Pessoal'!$G$513:$G$522&lt;=AR$3,1,0))*OFFSET('Gastos com Pessoal'!$H$512,1,MATCH(1&amp;$B54,'Gastos com Pessoal'!$I$532:$AJ$532&amp;'Gastos com Pessoal'!$I$512:$AJ$512,0),10,1)),0)
+_xlfn.IFNA(SUM((AR$3&gt;='Gastos com Pessoal'!$E$513:$E$522)*(AR$3&lt;='Gastos com Pessoal'!$F$513:$F$522)*(IF('Gastos com Pessoal'!$M$513:$M$522&lt;=AR$3,1,0))*OFFSET('Gastos com Pessoal'!$H$512,1,MATCH(2&amp;$B54,'Gastos com Pessoal'!$I$532:$AJ$532&amp;'Gastos com Pessoal'!$I$512:$AJ$512,0),10,1)),0)
+_xlfn.IFNA(SUM((AR$3&gt;='Gastos com Pessoal'!$E$513:$E$522)*(AR$3&lt;='Gastos com Pessoal'!$F$513:$F$522)*(IF('Gastos com Pessoal'!$S$513:$S$522&lt;=AR$3,1,0))*OFFSET('Gastos com Pessoal'!$H$512,1,MATCH(3&amp;$B54,'Gastos com Pessoal'!$I$532:$AJ$532&amp;'Gastos com Pessoal'!$I$512:$AJ$512,0),10,1)),0)
+_xlfn.IFNA(SUM((AR$3&gt;='Gastos com Pessoal'!$E$513:$E$522)*(AR$3&lt;='Gastos com Pessoal'!$F$513:$F$522)*(IF('Gastos com Pessoal'!$Y$513:$Y$522&lt;=AR$3,1,0))*OFFSET('Gastos com Pessoal'!$H$512,1,MATCH(4&amp;$B54,'Gastos com Pessoal'!$I$532:$AJ$532&amp;'Gastos com Pessoal'!$I$512:$AJ$512,0),10,1)),0)
+_xlfn.IFNA(SUM((AR$3&gt;='Gastos com Pessoal'!$E$513:$E$522)*(AR$3&lt;='Gastos com Pessoal'!$F$513:$F$522)*(IF('Gastos com Pessoal'!$AE$513:$AE$522&lt;=AR$3,1,0))*OFFSET('Gastos com Pessoal'!$H$512,1,MATCH(5&amp;$B54,'Gastos com Pessoal'!$I$532:$AJ$532&amp;'Gastos com Pessoal'!$I$512:$AJ$512,0),10,1)),0)</f>
        <v>0</v>
      </c>
      <c r="AS54" s="32">
        <f t="array" aca="1" ref="AS54" ca="1">_xlfn.IFNA(SUM((AS$3&gt;='Gastos com Pessoal'!$E$7:$E$506)*(AS$3&lt;='Gastos com Pessoal'!$F$7:$F$506)*OFFSET('Encargos e Benefícios'!$D$5,1,MATCH($B54,'Encargos e Benefícios'!$E$5:$AB$5,0),500,1)),0)
+_xlfn.IFNA(SUM((AS$3&gt;='Gastos com Pessoal'!$E$513:$E$522)*(AS$3&lt;='Gastos com Pessoal'!$F$513:$F$522)*OFFSET('Encargos e Benefícios'!$D$511,1,MATCH($B54,'Encargos e Benefícios'!$E$511:$AB$511,0),10,1)),0)
+_xlfn.IFNA(SUM((AS$3&gt;='Gastos com Pessoal'!$E$7:$E$506)*(AS$3&lt;='Gastos com Pessoal'!$F$7:$F$506)*(IF('Gastos com Pessoal'!$G$7:$G$506&lt;=AS$3,1,0))*OFFSET('Gastos com Pessoal'!$H$6,1,MATCH(1&amp;$B54,'Gastos com Pessoal'!$I$532:$AJ$532&amp;'Gastos com Pessoal'!$I$6:$AJ$6,0),500,1)),0)
+_xlfn.IFNA(SUM((AS$3&gt;='Gastos com Pessoal'!$E$7:$E$506)*(AS$3&lt;='Gastos com Pessoal'!$F$7:$F$506)*(IF('Gastos com Pessoal'!$M$7:$M$506&lt;=AS$3,1,0))*OFFSET('Gastos com Pessoal'!$H$6,1,MATCH(2&amp;$B54,'Gastos com Pessoal'!$I$532:$AJ$532&amp;'Gastos com Pessoal'!$I$6:$AJ$6,0),500,1)),0)
+_xlfn.IFNA(SUM((AS$3&gt;='Gastos com Pessoal'!$E$7:$E$506)*(AS$3&lt;='Gastos com Pessoal'!$F$7:$F$506)*(IF('Gastos com Pessoal'!$S$7:$S$506&lt;=AS$3,1,0))*OFFSET('Gastos com Pessoal'!$H$6,1,MATCH(3&amp;$B54,'Gastos com Pessoal'!$I$532:$AJ$532&amp;'Gastos com Pessoal'!$I$6:$AJ$6,0),500,1)),0)
+_xlfn.IFNA(SUM((AS$3&gt;='Gastos com Pessoal'!$E$7:$E$506)*(AS$3&lt;='Gastos com Pessoal'!$F$7:$F$506)*(IF('Gastos com Pessoal'!$Y$7:$Y$506&lt;=AS$3,1,0))*OFFSET('Gastos com Pessoal'!$H$6,1,MATCH(4&amp;$B54,'Gastos com Pessoal'!$I$532:$AJ$532&amp;'Gastos com Pessoal'!$I$6:$AJ$6,0),500,1)),0)
+_xlfn.IFNA(SUM((AS$3&gt;='Gastos com Pessoal'!$E$7:$E$506)*(AS$3&lt;='Gastos com Pessoal'!$F$7:$F$506)*(IF('Gastos com Pessoal'!$AE$7:$AE$506&lt;=AS$3,1,0))*OFFSET('Gastos com Pessoal'!$H$6,1,MATCH(5&amp;$B54,'Gastos com Pessoal'!$I$532:$AJ$532&amp;'Gastos com Pessoal'!$I$6:$AJ$6,0),500,1)),0)
+_xlfn.IFNA(SUM((AS$3&gt;='Gastos com Pessoal'!$E$513:$E$522)*(AS$3&lt;='Gastos com Pessoal'!$F$513:$F$522)*(IF('Gastos com Pessoal'!$G$513:$G$522&lt;=AS$3,1,0))*OFFSET('Gastos com Pessoal'!$H$512,1,MATCH(1&amp;$B54,'Gastos com Pessoal'!$I$532:$AJ$532&amp;'Gastos com Pessoal'!$I$512:$AJ$512,0),10,1)),0)
+_xlfn.IFNA(SUM((AS$3&gt;='Gastos com Pessoal'!$E$513:$E$522)*(AS$3&lt;='Gastos com Pessoal'!$F$513:$F$522)*(IF('Gastos com Pessoal'!$M$513:$M$522&lt;=AS$3,1,0))*OFFSET('Gastos com Pessoal'!$H$512,1,MATCH(2&amp;$B54,'Gastos com Pessoal'!$I$532:$AJ$532&amp;'Gastos com Pessoal'!$I$512:$AJ$512,0),10,1)),0)
+_xlfn.IFNA(SUM((AS$3&gt;='Gastos com Pessoal'!$E$513:$E$522)*(AS$3&lt;='Gastos com Pessoal'!$F$513:$F$522)*(IF('Gastos com Pessoal'!$S$513:$S$522&lt;=AS$3,1,0))*OFFSET('Gastos com Pessoal'!$H$512,1,MATCH(3&amp;$B54,'Gastos com Pessoal'!$I$532:$AJ$532&amp;'Gastos com Pessoal'!$I$512:$AJ$512,0),10,1)),0)
+_xlfn.IFNA(SUM((AS$3&gt;='Gastos com Pessoal'!$E$513:$E$522)*(AS$3&lt;='Gastos com Pessoal'!$F$513:$F$522)*(IF('Gastos com Pessoal'!$Y$513:$Y$522&lt;=AS$3,1,0))*OFFSET('Gastos com Pessoal'!$H$512,1,MATCH(4&amp;$B54,'Gastos com Pessoal'!$I$532:$AJ$532&amp;'Gastos com Pessoal'!$I$512:$AJ$512,0),10,1)),0)
+_xlfn.IFNA(SUM((AS$3&gt;='Gastos com Pessoal'!$E$513:$E$522)*(AS$3&lt;='Gastos com Pessoal'!$F$513:$F$522)*(IF('Gastos com Pessoal'!$AE$513:$AE$522&lt;=AS$3,1,0))*OFFSET('Gastos com Pessoal'!$H$512,1,MATCH(5&amp;$B54,'Gastos com Pessoal'!$I$532:$AJ$532&amp;'Gastos com Pessoal'!$I$512:$AJ$512,0),10,1)),0)</f>
        <v>0</v>
      </c>
      <c r="AT54" s="32">
        <f t="array" aca="1" ref="AT54" ca="1">_xlfn.IFNA(SUM((AT$3&gt;='Gastos com Pessoal'!$E$7:$E$506)*(AT$3&lt;='Gastos com Pessoal'!$F$7:$F$506)*OFFSET('Encargos e Benefícios'!$D$5,1,MATCH($B54,'Encargos e Benefícios'!$E$5:$AB$5,0),500,1)),0)
+_xlfn.IFNA(SUM((AT$3&gt;='Gastos com Pessoal'!$E$513:$E$522)*(AT$3&lt;='Gastos com Pessoal'!$F$513:$F$522)*OFFSET('Encargos e Benefícios'!$D$511,1,MATCH($B54,'Encargos e Benefícios'!$E$511:$AB$511,0),10,1)),0)
+_xlfn.IFNA(SUM((AT$3&gt;='Gastos com Pessoal'!$E$7:$E$506)*(AT$3&lt;='Gastos com Pessoal'!$F$7:$F$506)*(IF('Gastos com Pessoal'!$G$7:$G$506&lt;=AT$3,1,0))*OFFSET('Gastos com Pessoal'!$H$6,1,MATCH(1&amp;$B54,'Gastos com Pessoal'!$I$532:$AJ$532&amp;'Gastos com Pessoal'!$I$6:$AJ$6,0),500,1)),0)
+_xlfn.IFNA(SUM((AT$3&gt;='Gastos com Pessoal'!$E$7:$E$506)*(AT$3&lt;='Gastos com Pessoal'!$F$7:$F$506)*(IF('Gastos com Pessoal'!$M$7:$M$506&lt;=AT$3,1,0))*OFFSET('Gastos com Pessoal'!$H$6,1,MATCH(2&amp;$B54,'Gastos com Pessoal'!$I$532:$AJ$532&amp;'Gastos com Pessoal'!$I$6:$AJ$6,0),500,1)),0)
+_xlfn.IFNA(SUM((AT$3&gt;='Gastos com Pessoal'!$E$7:$E$506)*(AT$3&lt;='Gastos com Pessoal'!$F$7:$F$506)*(IF('Gastos com Pessoal'!$S$7:$S$506&lt;=AT$3,1,0))*OFFSET('Gastos com Pessoal'!$H$6,1,MATCH(3&amp;$B54,'Gastos com Pessoal'!$I$532:$AJ$532&amp;'Gastos com Pessoal'!$I$6:$AJ$6,0),500,1)),0)
+_xlfn.IFNA(SUM((AT$3&gt;='Gastos com Pessoal'!$E$7:$E$506)*(AT$3&lt;='Gastos com Pessoal'!$F$7:$F$506)*(IF('Gastos com Pessoal'!$Y$7:$Y$506&lt;=AT$3,1,0))*OFFSET('Gastos com Pessoal'!$H$6,1,MATCH(4&amp;$B54,'Gastos com Pessoal'!$I$532:$AJ$532&amp;'Gastos com Pessoal'!$I$6:$AJ$6,0),500,1)),0)
+_xlfn.IFNA(SUM((AT$3&gt;='Gastos com Pessoal'!$E$7:$E$506)*(AT$3&lt;='Gastos com Pessoal'!$F$7:$F$506)*(IF('Gastos com Pessoal'!$AE$7:$AE$506&lt;=AT$3,1,0))*OFFSET('Gastos com Pessoal'!$H$6,1,MATCH(5&amp;$B54,'Gastos com Pessoal'!$I$532:$AJ$532&amp;'Gastos com Pessoal'!$I$6:$AJ$6,0),500,1)),0)
+_xlfn.IFNA(SUM((AT$3&gt;='Gastos com Pessoal'!$E$513:$E$522)*(AT$3&lt;='Gastos com Pessoal'!$F$513:$F$522)*(IF('Gastos com Pessoal'!$G$513:$G$522&lt;=AT$3,1,0))*OFFSET('Gastos com Pessoal'!$H$512,1,MATCH(1&amp;$B54,'Gastos com Pessoal'!$I$532:$AJ$532&amp;'Gastos com Pessoal'!$I$512:$AJ$512,0),10,1)),0)
+_xlfn.IFNA(SUM((AT$3&gt;='Gastos com Pessoal'!$E$513:$E$522)*(AT$3&lt;='Gastos com Pessoal'!$F$513:$F$522)*(IF('Gastos com Pessoal'!$M$513:$M$522&lt;=AT$3,1,0))*OFFSET('Gastos com Pessoal'!$H$512,1,MATCH(2&amp;$B54,'Gastos com Pessoal'!$I$532:$AJ$532&amp;'Gastos com Pessoal'!$I$512:$AJ$512,0),10,1)),0)
+_xlfn.IFNA(SUM((AT$3&gt;='Gastos com Pessoal'!$E$513:$E$522)*(AT$3&lt;='Gastos com Pessoal'!$F$513:$F$522)*(IF('Gastos com Pessoal'!$S$513:$S$522&lt;=AT$3,1,0))*OFFSET('Gastos com Pessoal'!$H$512,1,MATCH(3&amp;$B54,'Gastos com Pessoal'!$I$532:$AJ$532&amp;'Gastos com Pessoal'!$I$512:$AJ$512,0),10,1)),0)
+_xlfn.IFNA(SUM((AT$3&gt;='Gastos com Pessoal'!$E$513:$E$522)*(AT$3&lt;='Gastos com Pessoal'!$F$513:$F$522)*(IF('Gastos com Pessoal'!$Y$513:$Y$522&lt;=AT$3,1,0))*OFFSET('Gastos com Pessoal'!$H$512,1,MATCH(4&amp;$B54,'Gastos com Pessoal'!$I$532:$AJ$532&amp;'Gastos com Pessoal'!$I$512:$AJ$512,0),10,1)),0)
+_xlfn.IFNA(SUM((AT$3&gt;='Gastos com Pessoal'!$E$513:$E$522)*(AT$3&lt;='Gastos com Pessoal'!$F$513:$F$522)*(IF('Gastos com Pessoal'!$AE$513:$AE$522&lt;=AT$3,1,0))*OFFSET('Gastos com Pessoal'!$H$512,1,MATCH(5&amp;$B54,'Gastos com Pessoal'!$I$532:$AJ$532&amp;'Gastos com Pessoal'!$I$512:$AJ$512,0),10,1)),0)</f>
        <v>0</v>
      </c>
      <c r="AU54" s="32">
        <f t="array" aca="1" ref="AU54" ca="1">_xlfn.IFNA(SUM((AU$3&gt;='Gastos com Pessoal'!$E$7:$E$506)*(AU$3&lt;='Gastos com Pessoal'!$F$7:$F$506)*OFFSET('Encargos e Benefícios'!$D$5,1,MATCH($B54,'Encargos e Benefícios'!$E$5:$AB$5,0),500,1)),0)
+_xlfn.IFNA(SUM((AU$3&gt;='Gastos com Pessoal'!$E$513:$E$522)*(AU$3&lt;='Gastos com Pessoal'!$F$513:$F$522)*OFFSET('Encargos e Benefícios'!$D$511,1,MATCH($B54,'Encargos e Benefícios'!$E$511:$AB$511,0),10,1)),0)
+_xlfn.IFNA(SUM((AU$3&gt;='Gastos com Pessoal'!$E$7:$E$506)*(AU$3&lt;='Gastos com Pessoal'!$F$7:$F$506)*(IF('Gastos com Pessoal'!$G$7:$G$506&lt;=AU$3,1,0))*OFFSET('Gastos com Pessoal'!$H$6,1,MATCH(1&amp;$B54,'Gastos com Pessoal'!$I$532:$AJ$532&amp;'Gastos com Pessoal'!$I$6:$AJ$6,0),500,1)),0)
+_xlfn.IFNA(SUM((AU$3&gt;='Gastos com Pessoal'!$E$7:$E$506)*(AU$3&lt;='Gastos com Pessoal'!$F$7:$F$506)*(IF('Gastos com Pessoal'!$M$7:$M$506&lt;=AU$3,1,0))*OFFSET('Gastos com Pessoal'!$H$6,1,MATCH(2&amp;$B54,'Gastos com Pessoal'!$I$532:$AJ$532&amp;'Gastos com Pessoal'!$I$6:$AJ$6,0),500,1)),0)
+_xlfn.IFNA(SUM((AU$3&gt;='Gastos com Pessoal'!$E$7:$E$506)*(AU$3&lt;='Gastos com Pessoal'!$F$7:$F$506)*(IF('Gastos com Pessoal'!$S$7:$S$506&lt;=AU$3,1,0))*OFFSET('Gastos com Pessoal'!$H$6,1,MATCH(3&amp;$B54,'Gastos com Pessoal'!$I$532:$AJ$532&amp;'Gastos com Pessoal'!$I$6:$AJ$6,0),500,1)),0)
+_xlfn.IFNA(SUM((AU$3&gt;='Gastos com Pessoal'!$E$7:$E$506)*(AU$3&lt;='Gastos com Pessoal'!$F$7:$F$506)*(IF('Gastos com Pessoal'!$Y$7:$Y$506&lt;=AU$3,1,0))*OFFSET('Gastos com Pessoal'!$H$6,1,MATCH(4&amp;$B54,'Gastos com Pessoal'!$I$532:$AJ$532&amp;'Gastos com Pessoal'!$I$6:$AJ$6,0),500,1)),0)
+_xlfn.IFNA(SUM((AU$3&gt;='Gastos com Pessoal'!$E$7:$E$506)*(AU$3&lt;='Gastos com Pessoal'!$F$7:$F$506)*(IF('Gastos com Pessoal'!$AE$7:$AE$506&lt;=AU$3,1,0))*OFFSET('Gastos com Pessoal'!$H$6,1,MATCH(5&amp;$B54,'Gastos com Pessoal'!$I$532:$AJ$532&amp;'Gastos com Pessoal'!$I$6:$AJ$6,0),500,1)),0)
+_xlfn.IFNA(SUM((AU$3&gt;='Gastos com Pessoal'!$E$513:$E$522)*(AU$3&lt;='Gastos com Pessoal'!$F$513:$F$522)*(IF('Gastos com Pessoal'!$G$513:$G$522&lt;=AU$3,1,0))*OFFSET('Gastos com Pessoal'!$H$512,1,MATCH(1&amp;$B54,'Gastos com Pessoal'!$I$532:$AJ$532&amp;'Gastos com Pessoal'!$I$512:$AJ$512,0),10,1)),0)
+_xlfn.IFNA(SUM((AU$3&gt;='Gastos com Pessoal'!$E$513:$E$522)*(AU$3&lt;='Gastos com Pessoal'!$F$513:$F$522)*(IF('Gastos com Pessoal'!$M$513:$M$522&lt;=AU$3,1,0))*OFFSET('Gastos com Pessoal'!$H$512,1,MATCH(2&amp;$B54,'Gastos com Pessoal'!$I$532:$AJ$532&amp;'Gastos com Pessoal'!$I$512:$AJ$512,0),10,1)),0)
+_xlfn.IFNA(SUM((AU$3&gt;='Gastos com Pessoal'!$E$513:$E$522)*(AU$3&lt;='Gastos com Pessoal'!$F$513:$F$522)*(IF('Gastos com Pessoal'!$S$513:$S$522&lt;=AU$3,1,0))*OFFSET('Gastos com Pessoal'!$H$512,1,MATCH(3&amp;$B54,'Gastos com Pessoal'!$I$532:$AJ$532&amp;'Gastos com Pessoal'!$I$512:$AJ$512,0),10,1)),0)
+_xlfn.IFNA(SUM((AU$3&gt;='Gastos com Pessoal'!$E$513:$E$522)*(AU$3&lt;='Gastos com Pessoal'!$F$513:$F$522)*(IF('Gastos com Pessoal'!$Y$513:$Y$522&lt;=AU$3,1,0))*OFFSET('Gastos com Pessoal'!$H$512,1,MATCH(4&amp;$B54,'Gastos com Pessoal'!$I$532:$AJ$532&amp;'Gastos com Pessoal'!$I$512:$AJ$512,0),10,1)),0)
+_xlfn.IFNA(SUM((AU$3&gt;='Gastos com Pessoal'!$E$513:$E$522)*(AU$3&lt;='Gastos com Pessoal'!$F$513:$F$522)*(IF('Gastos com Pessoal'!$AE$513:$AE$522&lt;=AU$3,1,0))*OFFSET('Gastos com Pessoal'!$H$512,1,MATCH(5&amp;$B54,'Gastos com Pessoal'!$I$532:$AJ$532&amp;'Gastos com Pessoal'!$I$512:$AJ$512,0),10,1)),0)</f>
        <v>0</v>
      </c>
      <c r="AV54" s="32">
        <f t="array" aca="1" ref="AV54" ca="1">_xlfn.IFNA(SUM((AV$3&gt;='Gastos com Pessoal'!$E$7:$E$506)*(AV$3&lt;='Gastos com Pessoal'!$F$7:$F$506)*OFFSET('Encargos e Benefícios'!$D$5,1,MATCH($B54,'Encargos e Benefícios'!$E$5:$AB$5,0),500,1)),0)
+_xlfn.IFNA(SUM((AV$3&gt;='Gastos com Pessoal'!$E$513:$E$522)*(AV$3&lt;='Gastos com Pessoal'!$F$513:$F$522)*OFFSET('Encargos e Benefícios'!$D$511,1,MATCH($B54,'Encargos e Benefícios'!$E$511:$AB$511,0),10,1)),0)
+_xlfn.IFNA(SUM((AV$3&gt;='Gastos com Pessoal'!$E$7:$E$506)*(AV$3&lt;='Gastos com Pessoal'!$F$7:$F$506)*(IF('Gastos com Pessoal'!$G$7:$G$506&lt;=AV$3,1,0))*OFFSET('Gastos com Pessoal'!$H$6,1,MATCH(1&amp;$B54,'Gastos com Pessoal'!$I$532:$AJ$532&amp;'Gastos com Pessoal'!$I$6:$AJ$6,0),500,1)),0)
+_xlfn.IFNA(SUM((AV$3&gt;='Gastos com Pessoal'!$E$7:$E$506)*(AV$3&lt;='Gastos com Pessoal'!$F$7:$F$506)*(IF('Gastos com Pessoal'!$M$7:$M$506&lt;=AV$3,1,0))*OFFSET('Gastos com Pessoal'!$H$6,1,MATCH(2&amp;$B54,'Gastos com Pessoal'!$I$532:$AJ$532&amp;'Gastos com Pessoal'!$I$6:$AJ$6,0),500,1)),0)
+_xlfn.IFNA(SUM((AV$3&gt;='Gastos com Pessoal'!$E$7:$E$506)*(AV$3&lt;='Gastos com Pessoal'!$F$7:$F$506)*(IF('Gastos com Pessoal'!$S$7:$S$506&lt;=AV$3,1,0))*OFFSET('Gastos com Pessoal'!$H$6,1,MATCH(3&amp;$B54,'Gastos com Pessoal'!$I$532:$AJ$532&amp;'Gastos com Pessoal'!$I$6:$AJ$6,0),500,1)),0)
+_xlfn.IFNA(SUM((AV$3&gt;='Gastos com Pessoal'!$E$7:$E$506)*(AV$3&lt;='Gastos com Pessoal'!$F$7:$F$506)*(IF('Gastos com Pessoal'!$Y$7:$Y$506&lt;=AV$3,1,0))*OFFSET('Gastos com Pessoal'!$H$6,1,MATCH(4&amp;$B54,'Gastos com Pessoal'!$I$532:$AJ$532&amp;'Gastos com Pessoal'!$I$6:$AJ$6,0),500,1)),0)
+_xlfn.IFNA(SUM((AV$3&gt;='Gastos com Pessoal'!$E$7:$E$506)*(AV$3&lt;='Gastos com Pessoal'!$F$7:$F$506)*(IF('Gastos com Pessoal'!$AE$7:$AE$506&lt;=AV$3,1,0))*OFFSET('Gastos com Pessoal'!$H$6,1,MATCH(5&amp;$B54,'Gastos com Pessoal'!$I$532:$AJ$532&amp;'Gastos com Pessoal'!$I$6:$AJ$6,0),500,1)),0)
+_xlfn.IFNA(SUM((AV$3&gt;='Gastos com Pessoal'!$E$513:$E$522)*(AV$3&lt;='Gastos com Pessoal'!$F$513:$F$522)*(IF('Gastos com Pessoal'!$G$513:$G$522&lt;=AV$3,1,0))*OFFSET('Gastos com Pessoal'!$H$512,1,MATCH(1&amp;$B54,'Gastos com Pessoal'!$I$532:$AJ$532&amp;'Gastos com Pessoal'!$I$512:$AJ$512,0),10,1)),0)
+_xlfn.IFNA(SUM((AV$3&gt;='Gastos com Pessoal'!$E$513:$E$522)*(AV$3&lt;='Gastos com Pessoal'!$F$513:$F$522)*(IF('Gastos com Pessoal'!$M$513:$M$522&lt;=AV$3,1,0))*OFFSET('Gastos com Pessoal'!$H$512,1,MATCH(2&amp;$B54,'Gastos com Pessoal'!$I$532:$AJ$532&amp;'Gastos com Pessoal'!$I$512:$AJ$512,0),10,1)),0)
+_xlfn.IFNA(SUM((AV$3&gt;='Gastos com Pessoal'!$E$513:$E$522)*(AV$3&lt;='Gastos com Pessoal'!$F$513:$F$522)*(IF('Gastos com Pessoal'!$S$513:$S$522&lt;=AV$3,1,0))*OFFSET('Gastos com Pessoal'!$H$512,1,MATCH(3&amp;$B54,'Gastos com Pessoal'!$I$532:$AJ$532&amp;'Gastos com Pessoal'!$I$512:$AJ$512,0),10,1)),0)
+_xlfn.IFNA(SUM((AV$3&gt;='Gastos com Pessoal'!$E$513:$E$522)*(AV$3&lt;='Gastos com Pessoal'!$F$513:$F$522)*(IF('Gastos com Pessoal'!$Y$513:$Y$522&lt;=AV$3,1,0))*OFFSET('Gastos com Pessoal'!$H$512,1,MATCH(4&amp;$B54,'Gastos com Pessoal'!$I$532:$AJ$532&amp;'Gastos com Pessoal'!$I$512:$AJ$512,0),10,1)),0)
+_xlfn.IFNA(SUM((AV$3&gt;='Gastos com Pessoal'!$E$513:$E$522)*(AV$3&lt;='Gastos com Pessoal'!$F$513:$F$522)*(IF('Gastos com Pessoal'!$AE$513:$AE$522&lt;=AV$3,1,0))*OFFSET('Gastos com Pessoal'!$H$512,1,MATCH(5&amp;$B54,'Gastos com Pessoal'!$I$532:$AJ$532&amp;'Gastos com Pessoal'!$I$512:$AJ$512,0),10,1)),0)</f>
        <v>0</v>
      </c>
      <c r="AW54" s="32">
        <f t="array" aca="1" ref="AW54" ca="1">_xlfn.IFNA(SUM((AW$3&gt;='Gastos com Pessoal'!$E$7:$E$506)*(AW$3&lt;='Gastos com Pessoal'!$F$7:$F$506)*OFFSET('Encargos e Benefícios'!$D$5,1,MATCH($B54,'Encargos e Benefícios'!$E$5:$AB$5,0),500,1)),0)
+_xlfn.IFNA(SUM((AW$3&gt;='Gastos com Pessoal'!$E$513:$E$522)*(AW$3&lt;='Gastos com Pessoal'!$F$513:$F$522)*OFFSET('Encargos e Benefícios'!$D$511,1,MATCH($B54,'Encargos e Benefícios'!$E$511:$AB$511,0),10,1)),0)
+_xlfn.IFNA(SUM((AW$3&gt;='Gastos com Pessoal'!$E$7:$E$506)*(AW$3&lt;='Gastos com Pessoal'!$F$7:$F$506)*(IF('Gastos com Pessoal'!$G$7:$G$506&lt;=AW$3,1,0))*OFFSET('Gastos com Pessoal'!$H$6,1,MATCH(1&amp;$B54,'Gastos com Pessoal'!$I$532:$AJ$532&amp;'Gastos com Pessoal'!$I$6:$AJ$6,0),500,1)),0)
+_xlfn.IFNA(SUM((AW$3&gt;='Gastos com Pessoal'!$E$7:$E$506)*(AW$3&lt;='Gastos com Pessoal'!$F$7:$F$506)*(IF('Gastos com Pessoal'!$M$7:$M$506&lt;=AW$3,1,0))*OFFSET('Gastos com Pessoal'!$H$6,1,MATCH(2&amp;$B54,'Gastos com Pessoal'!$I$532:$AJ$532&amp;'Gastos com Pessoal'!$I$6:$AJ$6,0),500,1)),0)
+_xlfn.IFNA(SUM((AW$3&gt;='Gastos com Pessoal'!$E$7:$E$506)*(AW$3&lt;='Gastos com Pessoal'!$F$7:$F$506)*(IF('Gastos com Pessoal'!$S$7:$S$506&lt;=AW$3,1,0))*OFFSET('Gastos com Pessoal'!$H$6,1,MATCH(3&amp;$B54,'Gastos com Pessoal'!$I$532:$AJ$532&amp;'Gastos com Pessoal'!$I$6:$AJ$6,0),500,1)),0)
+_xlfn.IFNA(SUM((AW$3&gt;='Gastos com Pessoal'!$E$7:$E$506)*(AW$3&lt;='Gastos com Pessoal'!$F$7:$F$506)*(IF('Gastos com Pessoal'!$Y$7:$Y$506&lt;=AW$3,1,0))*OFFSET('Gastos com Pessoal'!$H$6,1,MATCH(4&amp;$B54,'Gastos com Pessoal'!$I$532:$AJ$532&amp;'Gastos com Pessoal'!$I$6:$AJ$6,0),500,1)),0)
+_xlfn.IFNA(SUM((AW$3&gt;='Gastos com Pessoal'!$E$7:$E$506)*(AW$3&lt;='Gastos com Pessoal'!$F$7:$F$506)*(IF('Gastos com Pessoal'!$AE$7:$AE$506&lt;=AW$3,1,0))*OFFSET('Gastos com Pessoal'!$H$6,1,MATCH(5&amp;$B54,'Gastos com Pessoal'!$I$532:$AJ$532&amp;'Gastos com Pessoal'!$I$6:$AJ$6,0),500,1)),0)
+_xlfn.IFNA(SUM((AW$3&gt;='Gastos com Pessoal'!$E$513:$E$522)*(AW$3&lt;='Gastos com Pessoal'!$F$513:$F$522)*(IF('Gastos com Pessoal'!$G$513:$G$522&lt;=AW$3,1,0))*OFFSET('Gastos com Pessoal'!$H$512,1,MATCH(1&amp;$B54,'Gastos com Pessoal'!$I$532:$AJ$532&amp;'Gastos com Pessoal'!$I$512:$AJ$512,0),10,1)),0)
+_xlfn.IFNA(SUM((AW$3&gt;='Gastos com Pessoal'!$E$513:$E$522)*(AW$3&lt;='Gastos com Pessoal'!$F$513:$F$522)*(IF('Gastos com Pessoal'!$M$513:$M$522&lt;=AW$3,1,0))*OFFSET('Gastos com Pessoal'!$H$512,1,MATCH(2&amp;$B54,'Gastos com Pessoal'!$I$532:$AJ$532&amp;'Gastos com Pessoal'!$I$512:$AJ$512,0),10,1)),0)
+_xlfn.IFNA(SUM((AW$3&gt;='Gastos com Pessoal'!$E$513:$E$522)*(AW$3&lt;='Gastos com Pessoal'!$F$513:$F$522)*(IF('Gastos com Pessoal'!$S$513:$S$522&lt;=AW$3,1,0))*OFFSET('Gastos com Pessoal'!$H$512,1,MATCH(3&amp;$B54,'Gastos com Pessoal'!$I$532:$AJ$532&amp;'Gastos com Pessoal'!$I$512:$AJ$512,0),10,1)),0)
+_xlfn.IFNA(SUM((AW$3&gt;='Gastos com Pessoal'!$E$513:$E$522)*(AW$3&lt;='Gastos com Pessoal'!$F$513:$F$522)*(IF('Gastos com Pessoal'!$Y$513:$Y$522&lt;=AW$3,1,0))*OFFSET('Gastos com Pessoal'!$H$512,1,MATCH(4&amp;$B54,'Gastos com Pessoal'!$I$532:$AJ$532&amp;'Gastos com Pessoal'!$I$512:$AJ$512,0),10,1)),0)
+_xlfn.IFNA(SUM((AW$3&gt;='Gastos com Pessoal'!$E$513:$E$522)*(AW$3&lt;='Gastos com Pessoal'!$F$513:$F$522)*(IF('Gastos com Pessoal'!$AE$513:$AE$522&lt;=AW$3,1,0))*OFFSET('Gastos com Pessoal'!$H$512,1,MATCH(5&amp;$B54,'Gastos com Pessoal'!$I$532:$AJ$532&amp;'Gastos com Pessoal'!$I$512:$AJ$512,0),10,1)),0)</f>
        <v>0</v>
      </c>
      <c r="AX54" s="32">
        <f t="array" aca="1" ref="AX54" ca="1">_xlfn.IFNA(SUM((AX$3&gt;='Gastos com Pessoal'!$E$7:$E$506)*(AX$3&lt;='Gastos com Pessoal'!$F$7:$F$506)*OFFSET('Encargos e Benefícios'!$D$5,1,MATCH($B54,'Encargos e Benefícios'!$E$5:$AB$5,0),500,1)),0)
+_xlfn.IFNA(SUM((AX$3&gt;='Gastos com Pessoal'!$E$513:$E$522)*(AX$3&lt;='Gastos com Pessoal'!$F$513:$F$522)*OFFSET('Encargos e Benefícios'!$D$511,1,MATCH($B54,'Encargos e Benefícios'!$E$511:$AB$511,0),10,1)),0)
+_xlfn.IFNA(SUM((AX$3&gt;='Gastos com Pessoal'!$E$7:$E$506)*(AX$3&lt;='Gastos com Pessoal'!$F$7:$F$506)*(IF('Gastos com Pessoal'!$G$7:$G$506&lt;=AX$3,1,0))*OFFSET('Gastos com Pessoal'!$H$6,1,MATCH(1&amp;$B54,'Gastos com Pessoal'!$I$532:$AJ$532&amp;'Gastos com Pessoal'!$I$6:$AJ$6,0),500,1)),0)
+_xlfn.IFNA(SUM((AX$3&gt;='Gastos com Pessoal'!$E$7:$E$506)*(AX$3&lt;='Gastos com Pessoal'!$F$7:$F$506)*(IF('Gastos com Pessoal'!$M$7:$M$506&lt;=AX$3,1,0))*OFFSET('Gastos com Pessoal'!$H$6,1,MATCH(2&amp;$B54,'Gastos com Pessoal'!$I$532:$AJ$532&amp;'Gastos com Pessoal'!$I$6:$AJ$6,0),500,1)),0)
+_xlfn.IFNA(SUM((AX$3&gt;='Gastos com Pessoal'!$E$7:$E$506)*(AX$3&lt;='Gastos com Pessoal'!$F$7:$F$506)*(IF('Gastos com Pessoal'!$S$7:$S$506&lt;=AX$3,1,0))*OFFSET('Gastos com Pessoal'!$H$6,1,MATCH(3&amp;$B54,'Gastos com Pessoal'!$I$532:$AJ$532&amp;'Gastos com Pessoal'!$I$6:$AJ$6,0),500,1)),0)
+_xlfn.IFNA(SUM((AX$3&gt;='Gastos com Pessoal'!$E$7:$E$506)*(AX$3&lt;='Gastos com Pessoal'!$F$7:$F$506)*(IF('Gastos com Pessoal'!$Y$7:$Y$506&lt;=AX$3,1,0))*OFFSET('Gastos com Pessoal'!$H$6,1,MATCH(4&amp;$B54,'Gastos com Pessoal'!$I$532:$AJ$532&amp;'Gastos com Pessoal'!$I$6:$AJ$6,0),500,1)),0)
+_xlfn.IFNA(SUM((AX$3&gt;='Gastos com Pessoal'!$E$7:$E$506)*(AX$3&lt;='Gastos com Pessoal'!$F$7:$F$506)*(IF('Gastos com Pessoal'!$AE$7:$AE$506&lt;=AX$3,1,0))*OFFSET('Gastos com Pessoal'!$H$6,1,MATCH(5&amp;$B54,'Gastos com Pessoal'!$I$532:$AJ$532&amp;'Gastos com Pessoal'!$I$6:$AJ$6,0),500,1)),0)
+_xlfn.IFNA(SUM((AX$3&gt;='Gastos com Pessoal'!$E$513:$E$522)*(AX$3&lt;='Gastos com Pessoal'!$F$513:$F$522)*(IF('Gastos com Pessoal'!$G$513:$G$522&lt;=AX$3,1,0))*OFFSET('Gastos com Pessoal'!$H$512,1,MATCH(1&amp;$B54,'Gastos com Pessoal'!$I$532:$AJ$532&amp;'Gastos com Pessoal'!$I$512:$AJ$512,0),10,1)),0)
+_xlfn.IFNA(SUM((AX$3&gt;='Gastos com Pessoal'!$E$513:$E$522)*(AX$3&lt;='Gastos com Pessoal'!$F$513:$F$522)*(IF('Gastos com Pessoal'!$M$513:$M$522&lt;=AX$3,1,0))*OFFSET('Gastos com Pessoal'!$H$512,1,MATCH(2&amp;$B54,'Gastos com Pessoal'!$I$532:$AJ$532&amp;'Gastos com Pessoal'!$I$512:$AJ$512,0),10,1)),0)
+_xlfn.IFNA(SUM((AX$3&gt;='Gastos com Pessoal'!$E$513:$E$522)*(AX$3&lt;='Gastos com Pessoal'!$F$513:$F$522)*(IF('Gastos com Pessoal'!$S$513:$S$522&lt;=AX$3,1,0))*OFFSET('Gastos com Pessoal'!$H$512,1,MATCH(3&amp;$B54,'Gastos com Pessoal'!$I$532:$AJ$532&amp;'Gastos com Pessoal'!$I$512:$AJ$512,0),10,1)),0)
+_xlfn.IFNA(SUM((AX$3&gt;='Gastos com Pessoal'!$E$513:$E$522)*(AX$3&lt;='Gastos com Pessoal'!$F$513:$F$522)*(IF('Gastos com Pessoal'!$Y$513:$Y$522&lt;=AX$3,1,0))*OFFSET('Gastos com Pessoal'!$H$512,1,MATCH(4&amp;$B54,'Gastos com Pessoal'!$I$532:$AJ$532&amp;'Gastos com Pessoal'!$I$512:$AJ$512,0),10,1)),0)
+_xlfn.IFNA(SUM((AX$3&gt;='Gastos com Pessoal'!$E$513:$E$522)*(AX$3&lt;='Gastos com Pessoal'!$F$513:$F$522)*(IF('Gastos com Pessoal'!$AE$513:$AE$522&lt;=AX$3,1,0))*OFFSET('Gastos com Pessoal'!$H$512,1,MATCH(5&amp;$B54,'Gastos com Pessoal'!$I$532:$AJ$532&amp;'Gastos com Pessoal'!$I$512:$AJ$512,0),10,1)),0)</f>
        <v>0</v>
      </c>
      <c r="AY54" s="32">
        <f t="array" aca="1" ref="AY54" ca="1">_xlfn.IFNA(SUM((AY$3&gt;='Gastos com Pessoal'!$E$7:$E$506)*(AY$3&lt;='Gastos com Pessoal'!$F$7:$F$506)*OFFSET('Encargos e Benefícios'!$D$5,1,MATCH($B54,'Encargos e Benefícios'!$E$5:$AB$5,0),500,1)),0)
+_xlfn.IFNA(SUM((AY$3&gt;='Gastos com Pessoal'!$E$513:$E$522)*(AY$3&lt;='Gastos com Pessoal'!$F$513:$F$522)*OFFSET('Encargos e Benefícios'!$D$511,1,MATCH($B54,'Encargos e Benefícios'!$E$511:$AB$511,0),10,1)),0)
+_xlfn.IFNA(SUM((AY$3&gt;='Gastos com Pessoal'!$E$7:$E$506)*(AY$3&lt;='Gastos com Pessoal'!$F$7:$F$506)*(IF('Gastos com Pessoal'!$G$7:$G$506&lt;=AY$3,1,0))*OFFSET('Gastos com Pessoal'!$H$6,1,MATCH(1&amp;$B54,'Gastos com Pessoal'!$I$532:$AJ$532&amp;'Gastos com Pessoal'!$I$6:$AJ$6,0),500,1)),0)
+_xlfn.IFNA(SUM((AY$3&gt;='Gastos com Pessoal'!$E$7:$E$506)*(AY$3&lt;='Gastos com Pessoal'!$F$7:$F$506)*(IF('Gastos com Pessoal'!$M$7:$M$506&lt;=AY$3,1,0))*OFFSET('Gastos com Pessoal'!$H$6,1,MATCH(2&amp;$B54,'Gastos com Pessoal'!$I$532:$AJ$532&amp;'Gastos com Pessoal'!$I$6:$AJ$6,0),500,1)),0)
+_xlfn.IFNA(SUM((AY$3&gt;='Gastos com Pessoal'!$E$7:$E$506)*(AY$3&lt;='Gastos com Pessoal'!$F$7:$F$506)*(IF('Gastos com Pessoal'!$S$7:$S$506&lt;=AY$3,1,0))*OFFSET('Gastos com Pessoal'!$H$6,1,MATCH(3&amp;$B54,'Gastos com Pessoal'!$I$532:$AJ$532&amp;'Gastos com Pessoal'!$I$6:$AJ$6,0),500,1)),0)
+_xlfn.IFNA(SUM((AY$3&gt;='Gastos com Pessoal'!$E$7:$E$506)*(AY$3&lt;='Gastos com Pessoal'!$F$7:$F$506)*(IF('Gastos com Pessoal'!$Y$7:$Y$506&lt;=AY$3,1,0))*OFFSET('Gastos com Pessoal'!$H$6,1,MATCH(4&amp;$B54,'Gastos com Pessoal'!$I$532:$AJ$532&amp;'Gastos com Pessoal'!$I$6:$AJ$6,0),500,1)),0)
+_xlfn.IFNA(SUM((AY$3&gt;='Gastos com Pessoal'!$E$7:$E$506)*(AY$3&lt;='Gastos com Pessoal'!$F$7:$F$506)*(IF('Gastos com Pessoal'!$AE$7:$AE$506&lt;=AY$3,1,0))*OFFSET('Gastos com Pessoal'!$H$6,1,MATCH(5&amp;$B54,'Gastos com Pessoal'!$I$532:$AJ$532&amp;'Gastos com Pessoal'!$I$6:$AJ$6,0),500,1)),0)
+_xlfn.IFNA(SUM((AY$3&gt;='Gastos com Pessoal'!$E$513:$E$522)*(AY$3&lt;='Gastos com Pessoal'!$F$513:$F$522)*(IF('Gastos com Pessoal'!$G$513:$G$522&lt;=AY$3,1,0))*OFFSET('Gastos com Pessoal'!$H$512,1,MATCH(1&amp;$B54,'Gastos com Pessoal'!$I$532:$AJ$532&amp;'Gastos com Pessoal'!$I$512:$AJ$512,0),10,1)),0)
+_xlfn.IFNA(SUM((AY$3&gt;='Gastos com Pessoal'!$E$513:$E$522)*(AY$3&lt;='Gastos com Pessoal'!$F$513:$F$522)*(IF('Gastos com Pessoal'!$M$513:$M$522&lt;=AY$3,1,0))*OFFSET('Gastos com Pessoal'!$H$512,1,MATCH(2&amp;$B54,'Gastos com Pessoal'!$I$532:$AJ$532&amp;'Gastos com Pessoal'!$I$512:$AJ$512,0),10,1)),0)
+_xlfn.IFNA(SUM((AY$3&gt;='Gastos com Pessoal'!$E$513:$E$522)*(AY$3&lt;='Gastos com Pessoal'!$F$513:$F$522)*(IF('Gastos com Pessoal'!$S$513:$S$522&lt;=AY$3,1,0))*OFFSET('Gastos com Pessoal'!$H$512,1,MATCH(3&amp;$B54,'Gastos com Pessoal'!$I$532:$AJ$532&amp;'Gastos com Pessoal'!$I$512:$AJ$512,0),10,1)),0)
+_xlfn.IFNA(SUM((AY$3&gt;='Gastos com Pessoal'!$E$513:$E$522)*(AY$3&lt;='Gastos com Pessoal'!$F$513:$F$522)*(IF('Gastos com Pessoal'!$Y$513:$Y$522&lt;=AY$3,1,0))*OFFSET('Gastos com Pessoal'!$H$512,1,MATCH(4&amp;$B54,'Gastos com Pessoal'!$I$532:$AJ$532&amp;'Gastos com Pessoal'!$I$512:$AJ$512,0),10,1)),0)
+_xlfn.IFNA(SUM((AY$3&gt;='Gastos com Pessoal'!$E$513:$E$522)*(AY$3&lt;='Gastos com Pessoal'!$F$513:$F$522)*(IF('Gastos com Pessoal'!$AE$513:$AE$522&lt;=AY$3,1,0))*OFFSET('Gastos com Pessoal'!$H$512,1,MATCH(5&amp;$B54,'Gastos com Pessoal'!$I$532:$AJ$532&amp;'Gastos com Pessoal'!$I$512:$AJ$512,0),10,1)),0)</f>
        <v>0</v>
      </c>
      <c r="AZ54" s="32">
        <f t="array" aca="1" ref="AZ54" ca="1">_xlfn.IFNA(SUM((AZ$3&gt;='Gastos com Pessoal'!$E$7:$E$506)*(AZ$3&lt;='Gastos com Pessoal'!$F$7:$F$506)*OFFSET('Encargos e Benefícios'!$D$5,1,MATCH($B54,'Encargos e Benefícios'!$E$5:$AB$5,0),500,1)),0)
+_xlfn.IFNA(SUM((AZ$3&gt;='Gastos com Pessoal'!$E$513:$E$522)*(AZ$3&lt;='Gastos com Pessoal'!$F$513:$F$522)*OFFSET('Encargos e Benefícios'!$D$511,1,MATCH($B54,'Encargos e Benefícios'!$E$511:$AB$511,0),10,1)),0)
+_xlfn.IFNA(SUM((AZ$3&gt;='Gastos com Pessoal'!$E$7:$E$506)*(AZ$3&lt;='Gastos com Pessoal'!$F$7:$F$506)*(IF('Gastos com Pessoal'!$G$7:$G$506&lt;=AZ$3,1,0))*OFFSET('Gastos com Pessoal'!$H$6,1,MATCH(1&amp;$B54,'Gastos com Pessoal'!$I$532:$AJ$532&amp;'Gastos com Pessoal'!$I$6:$AJ$6,0),500,1)),0)
+_xlfn.IFNA(SUM((AZ$3&gt;='Gastos com Pessoal'!$E$7:$E$506)*(AZ$3&lt;='Gastos com Pessoal'!$F$7:$F$506)*(IF('Gastos com Pessoal'!$M$7:$M$506&lt;=AZ$3,1,0))*OFFSET('Gastos com Pessoal'!$H$6,1,MATCH(2&amp;$B54,'Gastos com Pessoal'!$I$532:$AJ$532&amp;'Gastos com Pessoal'!$I$6:$AJ$6,0),500,1)),0)
+_xlfn.IFNA(SUM((AZ$3&gt;='Gastos com Pessoal'!$E$7:$E$506)*(AZ$3&lt;='Gastos com Pessoal'!$F$7:$F$506)*(IF('Gastos com Pessoal'!$S$7:$S$506&lt;=AZ$3,1,0))*OFFSET('Gastos com Pessoal'!$H$6,1,MATCH(3&amp;$B54,'Gastos com Pessoal'!$I$532:$AJ$532&amp;'Gastos com Pessoal'!$I$6:$AJ$6,0),500,1)),0)
+_xlfn.IFNA(SUM((AZ$3&gt;='Gastos com Pessoal'!$E$7:$E$506)*(AZ$3&lt;='Gastos com Pessoal'!$F$7:$F$506)*(IF('Gastos com Pessoal'!$Y$7:$Y$506&lt;=AZ$3,1,0))*OFFSET('Gastos com Pessoal'!$H$6,1,MATCH(4&amp;$B54,'Gastos com Pessoal'!$I$532:$AJ$532&amp;'Gastos com Pessoal'!$I$6:$AJ$6,0),500,1)),0)
+_xlfn.IFNA(SUM((AZ$3&gt;='Gastos com Pessoal'!$E$7:$E$506)*(AZ$3&lt;='Gastos com Pessoal'!$F$7:$F$506)*(IF('Gastos com Pessoal'!$AE$7:$AE$506&lt;=AZ$3,1,0))*OFFSET('Gastos com Pessoal'!$H$6,1,MATCH(5&amp;$B54,'Gastos com Pessoal'!$I$532:$AJ$532&amp;'Gastos com Pessoal'!$I$6:$AJ$6,0),500,1)),0)
+_xlfn.IFNA(SUM((AZ$3&gt;='Gastos com Pessoal'!$E$513:$E$522)*(AZ$3&lt;='Gastos com Pessoal'!$F$513:$F$522)*(IF('Gastos com Pessoal'!$G$513:$G$522&lt;=AZ$3,1,0))*OFFSET('Gastos com Pessoal'!$H$512,1,MATCH(1&amp;$B54,'Gastos com Pessoal'!$I$532:$AJ$532&amp;'Gastos com Pessoal'!$I$512:$AJ$512,0),10,1)),0)
+_xlfn.IFNA(SUM((AZ$3&gt;='Gastos com Pessoal'!$E$513:$E$522)*(AZ$3&lt;='Gastos com Pessoal'!$F$513:$F$522)*(IF('Gastos com Pessoal'!$M$513:$M$522&lt;=AZ$3,1,0))*OFFSET('Gastos com Pessoal'!$H$512,1,MATCH(2&amp;$B54,'Gastos com Pessoal'!$I$532:$AJ$532&amp;'Gastos com Pessoal'!$I$512:$AJ$512,0),10,1)),0)
+_xlfn.IFNA(SUM((AZ$3&gt;='Gastos com Pessoal'!$E$513:$E$522)*(AZ$3&lt;='Gastos com Pessoal'!$F$513:$F$522)*(IF('Gastos com Pessoal'!$S$513:$S$522&lt;=AZ$3,1,0))*OFFSET('Gastos com Pessoal'!$H$512,1,MATCH(3&amp;$B54,'Gastos com Pessoal'!$I$532:$AJ$532&amp;'Gastos com Pessoal'!$I$512:$AJ$512,0),10,1)),0)
+_xlfn.IFNA(SUM((AZ$3&gt;='Gastos com Pessoal'!$E$513:$E$522)*(AZ$3&lt;='Gastos com Pessoal'!$F$513:$F$522)*(IF('Gastos com Pessoal'!$Y$513:$Y$522&lt;=AZ$3,1,0))*OFFSET('Gastos com Pessoal'!$H$512,1,MATCH(4&amp;$B54,'Gastos com Pessoal'!$I$532:$AJ$532&amp;'Gastos com Pessoal'!$I$512:$AJ$512,0),10,1)),0)
+_xlfn.IFNA(SUM((AZ$3&gt;='Gastos com Pessoal'!$E$513:$E$522)*(AZ$3&lt;='Gastos com Pessoal'!$F$513:$F$522)*(IF('Gastos com Pessoal'!$AE$513:$AE$522&lt;=AZ$3,1,0))*OFFSET('Gastos com Pessoal'!$H$512,1,MATCH(5&amp;$B54,'Gastos com Pessoal'!$I$532:$AJ$532&amp;'Gastos com Pessoal'!$I$512:$AJ$512,0),10,1)),0)</f>
        <v>0</v>
      </c>
      <c r="BA54" s="32">
        <f t="array" aca="1" ref="BA54" ca="1">_xlfn.IFNA(SUM((BA$3&gt;='Gastos com Pessoal'!$E$7:$E$506)*(BA$3&lt;='Gastos com Pessoal'!$F$7:$F$506)*OFFSET('Encargos e Benefícios'!$D$5,1,MATCH($B54,'Encargos e Benefícios'!$E$5:$AB$5,0),500,1)),0)
+_xlfn.IFNA(SUM((BA$3&gt;='Gastos com Pessoal'!$E$513:$E$522)*(BA$3&lt;='Gastos com Pessoal'!$F$513:$F$522)*OFFSET('Encargos e Benefícios'!$D$511,1,MATCH($B54,'Encargos e Benefícios'!$E$511:$AB$511,0),10,1)),0)
+_xlfn.IFNA(SUM((BA$3&gt;='Gastos com Pessoal'!$E$7:$E$506)*(BA$3&lt;='Gastos com Pessoal'!$F$7:$F$506)*(IF('Gastos com Pessoal'!$G$7:$G$506&lt;=BA$3,1,0))*OFFSET('Gastos com Pessoal'!$H$6,1,MATCH(1&amp;$B54,'Gastos com Pessoal'!$I$532:$AJ$532&amp;'Gastos com Pessoal'!$I$6:$AJ$6,0),500,1)),0)
+_xlfn.IFNA(SUM((BA$3&gt;='Gastos com Pessoal'!$E$7:$E$506)*(BA$3&lt;='Gastos com Pessoal'!$F$7:$F$506)*(IF('Gastos com Pessoal'!$M$7:$M$506&lt;=BA$3,1,0))*OFFSET('Gastos com Pessoal'!$H$6,1,MATCH(2&amp;$B54,'Gastos com Pessoal'!$I$532:$AJ$532&amp;'Gastos com Pessoal'!$I$6:$AJ$6,0),500,1)),0)
+_xlfn.IFNA(SUM((BA$3&gt;='Gastos com Pessoal'!$E$7:$E$506)*(BA$3&lt;='Gastos com Pessoal'!$F$7:$F$506)*(IF('Gastos com Pessoal'!$S$7:$S$506&lt;=BA$3,1,0))*OFFSET('Gastos com Pessoal'!$H$6,1,MATCH(3&amp;$B54,'Gastos com Pessoal'!$I$532:$AJ$532&amp;'Gastos com Pessoal'!$I$6:$AJ$6,0),500,1)),0)
+_xlfn.IFNA(SUM((BA$3&gt;='Gastos com Pessoal'!$E$7:$E$506)*(BA$3&lt;='Gastos com Pessoal'!$F$7:$F$506)*(IF('Gastos com Pessoal'!$Y$7:$Y$506&lt;=BA$3,1,0))*OFFSET('Gastos com Pessoal'!$H$6,1,MATCH(4&amp;$B54,'Gastos com Pessoal'!$I$532:$AJ$532&amp;'Gastos com Pessoal'!$I$6:$AJ$6,0),500,1)),0)
+_xlfn.IFNA(SUM((BA$3&gt;='Gastos com Pessoal'!$E$7:$E$506)*(BA$3&lt;='Gastos com Pessoal'!$F$7:$F$506)*(IF('Gastos com Pessoal'!$AE$7:$AE$506&lt;=BA$3,1,0))*OFFSET('Gastos com Pessoal'!$H$6,1,MATCH(5&amp;$B54,'Gastos com Pessoal'!$I$532:$AJ$532&amp;'Gastos com Pessoal'!$I$6:$AJ$6,0),500,1)),0)
+_xlfn.IFNA(SUM((BA$3&gt;='Gastos com Pessoal'!$E$513:$E$522)*(BA$3&lt;='Gastos com Pessoal'!$F$513:$F$522)*(IF('Gastos com Pessoal'!$G$513:$G$522&lt;=BA$3,1,0))*OFFSET('Gastos com Pessoal'!$H$512,1,MATCH(1&amp;$B54,'Gastos com Pessoal'!$I$532:$AJ$532&amp;'Gastos com Pessoal'!$I$512:$AJ$512,0),10,1)),0)
+_xlfn.IFNA(SUM((BA$3&gt;='Gastos com Pessoal'!$E$513:$E$522)*(BA$3&lt;='Gastos com Pessoal'!$F$513:$F$522)*(IF('Gastos com Pessoal'!$M$513:$M$522&lt;=BA$3,1,0))*OFFSET('Gastos com Pessoal'!$H$512,1,MATCH(2&amp;$B54,'Gastos com Pessoal'!$I$532:$AJ$532&amp;'Gastos com Pessoal'!$I$512:$AJ$512,0),10,1)),0)
+_xlfn.IFNA(SUM((BA$3&gt;='Gastos com Pessoal'!$E$513:$E$522)*(BA$3&lt;='Gastos com Pessoal'!$F$513:$F$522)*(IF('Gastos com Pessoal'!$S$513:$S$522&lt;=BA$3,1,0))*OFFSET('Gastos com Pessoal'!$H$512,1,MATCH(3&amp;$B54,'Gastos com Pessoal'!$I$532:$AJ$532&amp;'Gastos com Pessoal'!$I$512:$AJ$512,0),10,1)),0)
+_xlfn.IFNA(SUM((BA$3&gt;='Gastos com Pessoal'!$E$513:$E$522)*(BA$3&lt;='Gastos com Pessoal'!$F$513:$F$522)*(IF('Gastos com Pessoal'!$Y$513:$Y$522&lt;=BA$3,1,0))*OFFSET('Gastos com Pessoal'!$H$512,1,MATCH(4&amp;$B54,'Gastos com Pessoal'!$I$532:$AJ$532&amp;'Gastos com Pessoal'!$I$512:$AJ$512,0),10,1)),0)
+_xlfn.IFNA(SUM((BA$3&gt;='Gastos com Pessoal'!$E$513:$E$522)*(BA$3&lt;='Gastos com Pessoal'!$F$513:$F$522)*(IF('Gastos com Pessoal'!$AE$513:$AE$522&lt;=BA$3,1,0))*OFFSET('Gastos com Pessoal'!$H$512,1,MATCH(5&amp;$B54,'Gastos com Pessoal'!$I$532:$AJ$532&amp;'Gastos com Pessoal'!$I$512:$AJ$512,0),10,1)),0)</f>
        <v>0</v>
      </c>
      <c r="BB54" s="32">
        <f t="array" aca="1" ref="BB54" ca="1">_xlfn.IFNA(SUM((BB$3&gt;='Gastos com Pessoal'!$E$7:$E$506)*(BB$3&lt;='Gastos com Pessoal'!$F$7:$F$506)*OFFSET('Encargos e Benefícios'!$D$5,1,MATCH($B54,'Encargos e Benefícios'!$E$5:$AB$5,0),500,1)),0)
+_xlfn.IFNA(SUM((BB$3&gt;='Gastos com Pessoal'!$E$513:$E$522)*(BB$3&lt;='Gastos com Pessoal'!$F$513:$F$522)*OFFSET('Encargos e Benefícios'!$D$511,1,MATCH($B54,'Encargos e Benefícios'!$E$511:$AB$511,0),10,1)),0)
+_xlfn.IFNA(SUM((BB$3&gt;='Gastos com Pessoal'!$E$7:$E$506)*(BB$3&lt;='Gastos com Pessoal'!$F$7:$F$506)*(IF('Gastos com Pessoal'!$G$7:$G$506&lt;=BB$3,1,0))*OFFSET('Gastos com Pessoal'!$H$6,1,MATCH(1&amp;$B54,'Gastos com Pessoal'!$I$532:$AJ$532&amp;'Gastos com Pessoal'!$I$6:$AJ$6,0),500,1)),0)
+_xlfn.IFNA(SUM((BB$3&gt;='Gastos com Pessoal'!$E$7:$E$506)*(BB$3&lt;='Gastos com Pessoal'!$F$7:$F$506)*(IF('Gastos com Pessoal'!$M$7:$M$506&lt;=BB$3,1,0))*OFFSET('Gastos com Pessoal'!$H$6,1,MATCH(2&amp;$B54,'Gastos com Pessoal'!$I$532:$AJ$532&amp;'Gastos com Pessoal'!$I$6:$AJ$6,0),500,1)),0)
+_xlfn.IFNA(SUM((BB$3&gt;='Gastos com Pessoal'!$E$7:$E$506)*(BB$3&lt;='Gastos com Pessoal'!$F$7:$F$506)*(IF('Gastos com Pessoal'!$S$7:$S$506&lt;=BB$3,1,0))*OFFSET('Gastos com Pessoal'!$H$6,1,MATCH(3&amp;$B54,'Gastos com Pessoal'!$I$532:$AJ$532&amp;'Gastos com Pessoal'!$I$6:$AJ$6,0),500,1)),0)
+_xlfn.IFNA(SUM((BB$3&gt;='Gastos com Pessoal'!$E$7:$E$506)*(BB$3&lt;='Gastos com Pessoal'!$F$7:$F$506)*(IF('Gastos com Pessoal'!$Y$7:$Y$506&lt;=BB$3,1,0))*OFFSET('Gastos com Pessoal'!$H$6,1,MATCH(4&amp;$B54,'Gastos com Pessoal'!$I$532:$AJ$532&amp;'Gastos com Pessoal'!$I$6:$AJ$6,0),500,1)),0)
+_xlfn.IFNA(SUM((BB$3&gt;='Gastos com Pessoal'!$E$7:$E$506)*(BB$3&lt;='Gastos com Pessoal'!$F$7:$F$506)*(IF('Gastos com Pessoal'!$AE$7:$AE$506&lt;=BB$3,1,0))*OFFSET('Gastos com Pessoal'!$H$6,1,MATCH(5&amp;$B54,'Gastos com Pessoal'!$I$532:$AJ$532&amp;'Gastos com Pessoal'!$I$6:$AJ$6,0),500,1)),0)
+_xlfn.IFNA(SUM((BB$3&gt;='Gastos com Pessoal'!$E$513:$E$522)*(BB$3&lt;='Gastos com Pessoal'!$F$513:$F$522)*(IF('Gastos com Pessoal'!$G$513:$G$522&lt;=BB$3,1,0))*OFFSET('Gastos com Pessoal'!$H$512,1,MATCH(1&amp;$B54,'Gastos com Pessoal'!$I$532:$AJ$532&amp;'Gastos com Pessoal'!$I$512:$AJ$512,0),10,1)),0)
+_xlfn.IFNA(SUM((BB$3&gt;='Gastos com Pessoal'!$E$513:$E$522)*(BB$3&lt;='Gastos com Pessoal'!$F$513:$F$522)*(IF('Gastos com Pessoal'!$M$513:$M$522&lt;=BB$3,1,0))*OFFSET('Gastos com Pessoal'!$H$512,1,MATCH(2&amp;$B54,'Gastos com Pessoal'!$I$532:$AJ$532&amp;'Gastos com Pessoal'!$I$512:$AJ$512,0),10,1)),0)
+_xlfn.IFNA(SUM((BB$3&gt;='Gastos com Pessoal'!$E$513:$E$522)*(BB$3&lt;='Gastos com Pessoal'!$F$513:$F$522)*(IF('Gastos com Pessoal'!$S$513:$S$522&lt;=BB$3,1,0))*OFFSET('Gastos com Pessoal'!$H$512,1,MATCH(3&amp;$B54,'Gastos com Pessoal'!$I$532:$AJ$532&amp;'Gastos com Pessoal'!$I$512:$AJ$512,0),10,1)),0)
+_xlfn.IFNA(SUM((BB$3&gt;='Gastos com Pessoal'!$E$513:$E$522)*(BB$3&lt;='Gastos com Pessoal'!$F$513:$F$522)*(IF('Gastos com Pessoal'!$Y$513:$Y$522&lt;=BB$3,1,0))*OFFSET('Gastos com Pessoal'!$H$512,1,MATCH(4&amp;$B54,'Gastos com Pessoal'!$I$532:$AJ$532&amp;'Gastos com Pessoal'!$I$512:$AJ$512,0),10,1)),0)
+_xlfn.IFNA(SUM((BB$3&gt;='Gastos com Pessoal'!$E$513:$E$522)*(BB$3&lt;='Gastos com Pessoal'!$F$513:$F$522)*(IF('Gastos com Pessoal'!$AE$513:$AE$522&lt;=BB$3,1,0))*OFFSET('Gastos com Pessoal'!$H$512,1,MATCH(5&amp;$B54,'Gastos com Pessoal'!$I$532:$AJ$532&amp;'Gastos com Pessoal'!$I$512:$AJ$512,0),10,1)),0)</f>
        <v>0</v>
      </c>
      <c r="BC54" s="32">
        <f t="array" aca="1" ref="BC54" ca="1">_xlfn.IFNA(SUM((BC$3&gt;='Gastos com Pessoal'!$E$7:$E$506)*(BC$3&lt;='Gastos com Pessoal'!$F$7:$F$506)*OFFSET('Encargos e Benefícios'!$D$5,1,MATCH($B54,'Encargos e Benefícios'!$E$5:$AB$5,0),500,1)),0)
+_xlfn.IFNA(SUM((BC$3&gt;='Gastos com Pessoal'!$E$513:$E$522)*(BC$3&lt;='Gastos com Pessoal'!$F$513:$F$522)*OFFSET('Encargos e Benefícios'!$D$511,1,MATCH($B54,'Encargos e Benefícios'!$E$511:$AB$511,0),10,1)),0)
+_xlfn.IFNA(SUM((BC$3&gt;='Gastos com Pessoal'!$E$7:$E$506)*(BC$3&lt;='Gastos com Pessoal'!$F$7:$F$506)*(IF('Gastos com Pessoal'!$G$7:$G$506&lt;=BC$3,1,0))*OFFSET('Gastos com Pessoal'!$H$6,1,MATCH(1&amp;$B54,'Gastos com Pessoal'!$I$532:$AJ$532&amp;'Gastos com Pessoal'!$I$6:$AJ$6,0),500,1)),0)
+_xlfn.IFNA(SUM((BC$3&gt;='Gastos com Pessoal'!$E$7:$E$506)*(BC$3&lt;='Gastos com Pessoal'!$F$7:$F$506)*(IF('Gastos com Pessoal'!$M$7:$M$506&lt;=BC$3,1,0))*OFFSET('Gastos com Pessoal'!$H$6,1,MATCH(2&amp;$B54,'Gastos com Pessoal'!$I$532:$AJ$532&amp;'Gastos com Pessoal'!$I$6:$AJ$6,0),500,1)),0)
+_xlfn.IFNA(SUM((BC$3&gt;='Gastos com Pessoal'!$E$7:$E$506)*(BC$3&lt;='Gastos com Pessoal'!$F$7:$F$506)*(IF('Gastos com Pessoal'!$S$7:$S$506&lt;=BC$3,1,0))*OFFSET('Gastos com Pessoal'!$H$6,1,MATCH(3&amp;$B54,'Gastos com Pessoal'!$I$532:$AJ$532&amp;'Gastos com Pessoal'!$I$6:$AJ$6,0),500,1)),0)
+_xlfn.IFNA(SUM((BC$3&gt;='Gastos com Pessoal'!$E$7:$E$506)*(BC$3&lt;='Gastos com Pessoal'!$F$7:$F$506)*(IF('Gastos com Pessoal'!$Y$7:$Y$506&lt;=BC$3,1,0))*OFFSET('Gastos com Pessoal'!$H$6,1,MATCH(4&amp;$B54,'Gastos com Pessoal'!$I$532:$AJ$532&amp;'Gastos com Pessoal'!$I$6:$AJ$6,0),500,1)),0)
+_xlfn.IFNA(SUM((BC$3&gt;='Gastos com Pessoal'!$E$7:$E$506)*(BC$3&lt;='Gastos com Pessoal'!$F$7:$F$506)*(IF('Gastos com Pessoal'!$AE$7:$AE$506&lt;=BC$3,1,0))*OFFSET('Gastos com Pessoal'!$H$6,1,MATCH(5&amp;$B54,'Gastos com Pessoal'!$I$532:$AJ$532&amp;'Gastos com Pessoal'!$I$6:$AJ$6,0),500,1)),0)
+_xlfn.IFNA(SUM((BC$3&gt;='Gastos com Pessoal'!$E$513:$E$522)*(BC$3&lt;='Gastos com Pessoal'!$F$513:$F$522)*(IF('Gastos com Pessoal'!$G$513:$G$522&lt;=BC$3,1,0))*OFFSET('Gastos com Pessoal'!$H$512,1,MATCH(1&amp;$B54,'Gastos com Pessoal'!$I$532:$AJ$532&amp;'Gastos com Pessoal'!$I$512:$AJ$512,0),10,1)),0)
+_xlfn.IFNA(SUM((BC$3&gt;='Gastos com Pessoal'!$E$513:$E$522)*(BC$3&lt;='Gastos com Pessoal'!$F$513:$F$522)*(IF('Gastos com Pessoal'!$M$513:$M$522&lt;=BC$3,1,0))*OFFSET('Gastos com Pessoal'!$H$512,1,MATCH(2&amp;$B54,'Gastos com Pessoal'!$I$532:$AJ$532&amp;'Gastos com Pessoal'!$I$512:$AJ$512,0),10,1)),0)
+_xlfn.IFNA(SUM((BC$3&gt;='Gastos com Pessoal'!$E$513:$E$522)*(BC$3&lt;='Gastos com Pessoal'!$F$513:$F$522)*(IF('Gastos com Pessoal'!$S$513:$S$522&lt;=BC$3,1,0))*OFFSET('Gastos com Pessoal'!$H$512,1,MATCH(3&amp;$B54,'Gastos com Pessoal'!$I$532:$AJ$532&amp;'Gastos com Pessoal'!$I$512:$AJ$512,0),10,1)),0)
+_xlfn.IFNA(SUM((BC$3&gt;='Gastos com Pessoal'!$E$513:$E$522)*(BC$3&lt;='Gastos com Pessoal'!$F$513:$F$522)*(IF('Gastos com Pessoal'!$Y$513:$Y$522&lt;=BC$3,1,0))*OFFSET('Gastos com Pessoal'!$H$512,1,MATCH(4&amp;$B54,'Gastos com Pessoal'!$I$532:$AJ$532&amp;'Gastos com Pessoal'!$I$512:$AJ$512,0),10,1)),0)
+_xlfn.IFNA(SUM((BC$3&gt;='Gastos com Pessoal'!$E$513:$E$522)*(BC$3&lt;='Gastos com Pessoal'!$F$513:$F$522)*(IF('Gastos com Pessoal'!$AE$513:$AE$522&lt;=BC$3,1,0))*OFFSET('Gastos com Pessoal'!$H$512,1,MATCH(5&amp;$B54,'Gastos com Pessoal'!$I$532:$AJ$532&amp;'Gastos com Pessoal'!$I$512:$AJ$512,0),10,1)),0)</f>
        <v>0</v>
      </c>
      <c r="BD54" s="32">
        <f t="array" aca="1" ref="BD54" ca="1">_xlfn.IFNA(SUM((BD$3&gt;='Gastos com Pessoal'!$E$7:$E$506)*(BD$3&lt;='Gastos com Pessoal'!$F$7:$F$506)*OFFSET('Encargos e Benefícios'!$D$5,1,MATCH($B54,'Encargos e Benefícios'!$E$5:$AB$5,0),500,1)),0)
+_xlfn.IFNA(SUM((BD$3&gt;='Gastos com Pessoal'!$E$513:$E$522)*(BD$3&lt;='Gastos com Pessoal'!$F$513:$F$522)*OFFSET('Encargos e Benefícios'!$D$511,1,MATCH($B54,'Encargos e Benefícios'!$E$511:$AB$511,0),10,1)),0)
+_xlfn.IFNA(SUM((BD$3&gt;='Gastos com Pessoal'!$E$7:$E$506)*(BD$3&lt;='Gastos com Pessoal'!$F$7:$F$506)*(IF('Gastos com Pessoal'!$G$7:$G$506&lt;=BD$3,1,0))*OFFSET('Gastos com Pessoal'!$H$6,1,MATCH(1&amp;$B54,'Gastos com Pessoal'!$I$532:$AJ$532&amp;'Gastos com Pessoal'!$I$6:$AJ$6,0),500,1)),0)
+_xlfn.IFNA(SUM((BD$3&gt;='Gastos com Pessoal'!$E$7:$E$506)*(BD$3&lt;='Gastos com Pessoal'!$F$7:$F$506)*(IF('Gastos com Pessoal'!$M$7:$M$506&lt;=BD$3,1,0))*OFFSET('Gastos com Pessoal'!$H$6,1,MATCH(2&amp;$B54,'Gastos com Pessoal'!$I$532:$AJ$532&amp;'Gastos com Pessoal'!$I$6:$AJ$6,0),500,1)),0)
+_xlfn.IFNA(SUM((BD$3&gt;='Gastos com Pessoal'!$E$7:$E$506)*(BD$3&lt;='Gastos com Pessoal'!$F$7:$F$506)*(IF('Gastos com Pessoal'!$S$7:$S$506&lt;=BD$3,1,0))*OFFSET('Gastos com Pessoal'!$H$6,1,MATCH(3&amp;$B54,'Gastos com Pessoal'!$I$532:$AJ$532&amp;'Gastos com Pessoal'!$I$6:$AJ$6,0),500,1)),0)
+_xlfn.IFNA(SUM((BD$3&gt;='Gastos com Pessoal'!$E$7:$E$506)*(BD$3&lt;='Gastos com Pessoal'!$F$7:$F$506)*(IF('Gastos com Pessoal'!$Y$7:$Y$506&lt;=BD$3,1,0))*OFFSET('Gastos com Pessoal'!$H$6,1,MATCH(4&amp;$B54,'Gastos com Pessoal'!$I$532:$AJ$532&amp;'Gastos com Pessoal'!$I$6:$AJ$6,0),500,1)),0)
+_xlfn.IFNA(SUM((BD$3&gt;='Gastos com Pessoal'!$E$7:$E$506)*(BD$3&lt;='Gastos com Pessoal'!$F$7:$F$506)*(IF('Gastos com Pessoal'!$AE$7:$AE$506&lt;=BD$3,1,0))*OFFSET('Gastos com Pessoal'!$H$6,1,MATCH(5&amp;$B54,'Gastos com Pessoal'!$I$532:$AJ$532&amp;'Gastos com Pessoal'!$I$6:$AJ$6,0),500,1)),0)
+_xlfn.IFNA(SUM((BD$3&gt;='Gastos com Pessoal'!$E$513:$E$522)*(BD$3&lt;='Gastos com Pessoal'!$F$513:$F$522)*(IF('Gastos com Pessoal'!$G$513:$G$522&lt;=BD$3,1,0))*OFFSET('Gastos com Pessoal'!$H$512,1,MATCH(1&amp;$B54,'Gastos com Pessoal'!$I$532:$AJ$532&amp;'Gastos com Pessoal'!$I$512:$AJ$512,0),10,1)),0)
+_xlfn.IFNA(SUM((BD$3&gt;='Gastos com Pessoal'!$E$513:$E$522)*(BD$3&lt;='Gastos com Pessoal'!$F$513:$F$522)*(IF('Gastos com Pessoal'!$M$513:$M$522&lt;=BD$3,1,0))*OFFSET('Gastos com Pessoal'!$H$512,1,MATCH(2&amp;$B54,'Gastos com Pessoal'!$I$532:$AJ$532&amp;'Gastos com Pessoal'!$I$512:$AJ$512,0),10,1)),0)
+_xlfn.IFNA(SUM((BD$3&gt;='Gastos com Pessoal'!$E$513:$E$522)*(BD$3&lt;='Gastos com Pessoal'!$F$513:$F$522)*(IF('Gastos com Pessoal'!$S$513:$S$522&lt;=BD$3,1,0))*OFFSET('Gastos com Pessoal'!$H$512,1,MATCH(3&amp;$B54,'Gastos com Pessoal'!$I$532:$AJ$532&amp;'Gastos com Pessoal'!$I$512:$AJ$512,0),10,1)),0)
+_xlfn.IFNA(SUM((BD$3&gt;='Gastos com Pessoal'!$E$513:$E$522)*(BD$3&lt;='Gastos com Pessoal'!$F$513:$F$522)*(IF('Gastos com Pessoal'!$Y$513:$Y$522&lt;=BD$3,1,0))*OFFSET('Gastos com Pessoal'!$H$512,1,MATCH(4&amp;$B54,'Gastos com Pessoal'!$I$532:$AJ$532&amp;'Gastos com Pessoal'!$I$512:$AJ$512,0),10,1)),0)
+_xlfn.IFNA(SUM((BD$3&gt;='Gastos com Pessoal'!$E$513:$E$522)*(BD$3&lt;='Gastos com Pessoal'!$F$513:$F$522)*(IF('Gastos com Pessoal'!$AE$513:$AE$522&lt;=BD$3,1,0))*OFFSET('Gastos com Pessoal'!$H$512,1,MATCH(5&amp;$B54,'Gastos com Pessoal'!$I$532:$AJ$532&amp;'Gastos com Pessoal'!$I$512:$AJ$512,0),10,1)),0)</f>
        <v>0</v>
      </c>
      <c r="BE54" s="32">
        <f t="array" aca="1" ref="BE54" ca="1">_xlfn.IFNA(SUM((BE$3&gt;='Gastos com Pessoal'!$E$7:$E$506)*(BE$3&lt;='Gastos com Pessoal'!$F$7:$F$506)*OFFSET('Encargos e Benefícios'!$D$5,1,MATCH($B54,'Encargos e Benefícios'!$E$5:$AB$5,0),500,1)),0)
+_xlfn.IFNA(SUM((BE$3&gt;='Gastos com Pessoal'!$E$513:$E$522)*(BE$3&lt;='Gastos com Pessoal'!$F$513:$F$522)*OFFSET('Encargos e Benefícios'!$D$511,1,MATCH($B54,'Encargos e Benefícios'!$E$511:$AB$511,0),10,1)),0)
+_xlfn.IFNA(SUM((BE$3&gt;='Gastos com Pessoal'!$E$7:$E$506)*(BE$3&lt;='Gastos com Pessoal'!$F$7:$F$506)*(IF('Gastos com Pessoal'!$G$7:$G$506&lt;=BE$3,1,0))*OFFSET('Gastos com Pessoal'!$H$6,1,MATCH(1&amp;$B54,'Gastos com Pessoal'!$I$532:$AJ$532&amp;'Gastos com Pessoal'!$I$6:$AJ$6,0),500,1)),0)
+_xlfn.IFNA(SUM((BE$3&gt;='Gastos com Pessoal'!$E$7:$E$506)*(BE$3&lt;='Gastos com Pessoal'!$F$7:$F$506)*(IF('Gastos com Pessoal'!$M$7:$M$506&lt;=BE$3,1,0))*OFFSET('Gastos com Pessoal'!$H$6,1,MATCH(2&amp;$B54,'Gastos com Pessoal'!$I$532:$AJ$532&amp;'Gastos com Pessoal'!$I$6:$AJ$6,0),500,1)),0)
+_xlfn.IFNA(SUM((BE$3&gt;='Gastos com Pessoal'!$E$7:$E$506)*(BE$3&lt;='Gastos com Pessoal'!$F$7:$F$506)*(IF('Gastos com Pessoal'!$S$7:$S$506&lt;=BE$3,1,0))*OFFSET('Gastos com Pessoal'!$H$6,1,MATCH(3&amp;$B54,'Gastos com Pessoal'!$I$532:$AJ$532&amp;'Gastos com Pessoal'!$I$6:$AJ$6,0),500,1)),0)
+_xlfn.IFNA(SUM((BE$3&gt;='Gastos com Pessoal'!$E$7:$E$506)*(BE$3&lt;='Gastos com Pessoal'!$F$7:$F$506)*(IF('Gastos com Pessoal'!$Y$7:$Y$506&lt;=BE$3,1,0))*OFFSET('Gastos com Pessoal'!$H$6,1,MATCH(4&amp;$B54,'Gastos com Pessoal'!$I$532:$AJ$532&amp;'Gastos com Pessoal'!$I$6:$AJ$6,0),500,1)),0)
+_xlfn.IFNA(SUM((BE$3&gt;='Gastos com Pessoal'!$E$7:$E$506)*(BE$3&lt;='Gastos com Pessoal'!$F$7:$F$506)*(IF('Gastos com Pessoal'!$AE$7:$AE$506&lt;=BE$3,1,0))*OFFSET('Gastos com Pessoal'!$H$6,1,MATCH(5&amp;$B54,'Gastos com Pessoal'!$I$532:$AJ$532&amp;'Gastos com Pessoal'!$I$6:$AJ$6,0),500,1)),0)
+_xlfn.IFNA(SUM((BE$3&gt;='Gastos com Pessoal'!$E$513:$E$522)*(BE$3&lt;='Gastos com Pessoal'!$F$513:$F$522)*(IF('Gastos com Pessoal'!$G$513:$G$522&lt;=BE$3,1,0))*OFFSET('Gastos com Pessoal'!$H$512,1,MATCH(1&amp;$B54,'Gastos com Pessoal'!$I$532:$AJ$532&amp;'Gastos com Pessoal'!$I$512:$AJ$512,0),10,1)),0)
+_xlfn.IFNA(SUM((BE$3&gt;='Gastos com Pessoal'!$E$513:$E$522)*(BE$3&lt;='Gastos com Pessoal'!$F$513:$F$522)*(IF('Gastos com Pessoal'!$M$513:$M$522&lt;=BE$3,1,0))*OFFSET('Gastos com Pessoal'!$H$512,1,MATCH(2&amp;$B54,'Gastos com Pessoal'!$I$532:$AJ$532&amp;'Gastos com Pessoal'!$I$512:$AJ$512,0),10,1)),0)
+_xlfn.IFNA(SUM((BE$3&gt;='Gastos com Pessoal'!$E$513:$E$522)*(BE$3&lt;='Gastos com Pessoal'!$F$513:$F$522)*(IF('Gastos com Pessoal'!$S$513:$S$522&lt;=BE$3,1,0))*OFFSET('Gastos com Pessoal'!$H$512,1,MATCH(3&amp;$B54,'Gastos com Pessoal'!$I$532:$AJ$532&amp;'Gastos com Pessoal'!$I$512:$AJ$512,0),10,1)),0)
+_xlfn.IFNA(SUM((BE$3&gt;='Gastos com Pessoal'!$E$513:$E$522)*(BE$3&lt;='Gastos com Pessoal'!$F$513:$F$522)*(IF('Gastos com Pessoal'!$Y$513:$Y$522&lt;=BE$3,1,0))*OFFSET('Gastos com Pessoal'!$H$512,1,MATCH(4&amp;$B54,'Gastos com Pessoal'!$I$532:$AJ$532&amp;'Gastos com Pessoal'!$I$512:$AJ$512,0),10,1)),0)
+_xlfn.IFNA(SUM((BE$3&gt;='Gastos com Pessoal'!$E$513:$E$522)*(BE$3&lt;='Gastos com Pessoal'!$F$513:$F$522)*(IF('Gastos com Pessoal'!$AE$513:$AE$522&lt;=BE$3,1,0))*OFFSET('Gastos com Pessoal'!$H$512,1,MATCH(5&amp;$B54,'Gastos com Pessoal'!$I$532:$AJ$532&amp;'Gastos com Pessoal'!$I$512:$AJ$512,0),10,1)),0)</f>
        <v>0</v>
      </c>
      <c r="BF54" s="32">
        <f t="array" aca="1" ref="BF54" ca="1">_xlfn.IFNA(SUM((BF$3&gt;='Gastos com Pessoal'!$E$7:$E$506)*(BF$3&lt;='Gastos com Pessoal'!$F$7:$F$506)*OFFSET('Encargos e Benefícios'!$D$5,1,MATCH($B54,'Encargos e Benefícios'!$E$5:$AB$5,0),500,1)),0)
+_xlfn.IFNA(SUM((BF$3&gt;='Gastos com Pessoal'!$E$513:$E$522)*(BF$3&lt;='Gastos com Pessoal'!$F$513:$F$522)*OFFSET('Encargos e Benefícios'!$D$511,1,MATCH($B54,'Encargos e Benefícios'!$E$511:$AB$511,0),10,1)),0)
+_xlfn.IFNA(SUM((BF$3&gt;='Gastos com Pessoal'!$E$7:$E$506)*(BF$3&lt;='Gastos com Pessoal'!$F$7:$F$506)*(IF('Gastos com Pessoal'!$G$7:$G$506&lt;=BF$3,1,0))*OFFSET('Gastos com Pessoal'!$H$6,1,MATCH(1&amp;$B54,'Gastos com Pessoal'!$I$532:$AJ$532&amp;'Gastos com Pessoal'!$I$6:$AJ$6,0),500,1)),0)
+_xlfn.IFNA(SUM((BF$3&gt;='Gastos com Pessoal'!$E$7:$E$506)*(BF$3&lt;='Gastos com Pessoal'!$F$7:$F$506)*(IF('Gastos com Pessoal'!$M$7:$M$506&lt;=BF$3,1,0))*OFFSET('Gastos com Pessoal'!$H$6,1,MATCH(2&amp;$B54,'Gastos com Pessoal'!$I$532:$AJ$532&amp;'Gastos com Pessoal'!$I$6:$AJ$6,0),500,1)),0)
+_xlfn.IFNA(SUM((BF$3&gt;='Gastos com Pessoal'!$E$7:$E$506)*(BF$3&lt;='Gastos com Pessoal'!$F$7:$F$506)*(IF('Gastos com Pessoal'!$S$7:$S$506&lt;=BF$3,1,0))*OFFSET('Gastos com Pessoal'!$H$6,1,MATCH(3&amp;$B54,'Gastos com Pessoal'!$I$532:$AJ$532&amp;'Gastos com Pessoal'!$I$6:$AJ$6,0),500,1)),0)
+_xlfn.IFNA(SUM((BF$3&gt;='Gastos com Pessoal'!$E$7:$E$506)*(BF$3&lt;='Gastos com Pessoal'!$F$7:$F$506)*(IF('Gastos com Pessoal'!$Y$7:$Y$506&lt;=BF$3,1,0))*OFFSET('Gastos com Pessoal'!$H$6,1,MATCH(4&amp;$B54,'Gastos com Pessoal'!$I$532:$AJ$532&amp;'Gastos com Pessoal'!$I$6:$AJ$6,0),500,1)),0)
+_xlfn.IFNA(SUM((BF$3&gt;='Gastos com Pessoal'!$E$7:$E$506)*(BF$3&lt;='Gastos com Pessoal'!$F$7:$F$506)*(IF('Gastos com Pessoal'!$AE$7:$AE$506&lt;=BF$3,1,0))*OFFSET('Gastos com Pessoal'!$H$6,1,MATCH(5&amp;$B54,'Gastos com Pessoal'!$I$532:$AJ$532&amp;'Gastos com Pessoal'!$I$6:$AJ$6,0),500,1)),0)
+_xlfn.IFNA(SUM((BF$3&gt;='Gastos com Pessoal'!$E$513:$E$522)*(BF$3&lt;='Gastos com Pessoal'!$F$513:$F$522)*(IF('Gastos com Pessoal'!$G$513:$G$522&lt;=BF$3,1,0))*OFFSET('Gastos com Pessoal'!$H$512,1,MATCH(1&amp;$B54,'Gastos com Pessoal'!$I$532:$AJ$532&amp;'Gastos com Pessoal'!$I$512:$AJ$512,0),10,1)),0)
+_xlfn.IFNA(SUM((BF$3&gt;='Gastos com Pessoal'!$E$513:$E$522)*(BF$3&lt;='Gastos com Pessoal'!$F$513:$F$522)*(IF('Gastos com Pessoal'!$M$513:$M$522&lt;=BF$3,1,0))*OFFSET('Gastos com Pessoal'!$H$512,1,MATCH(2&amp;$B54,'Gastos com Pessoal'!$I$532:$AJ$532&amp;'Gastos com Pessoal'!$I$512:$AJ$512,0),10,1)),0)
+_xlfn.IFNA(SUM((BF$3&gt;='Gastos com Pessoal'!$E$513:$E$522)*(BF$3&lt;='Gastos com Pessoal'!$F$513:$F$522)*(IF('Gastos com Pessoal'!$S$513:$S$522&lt;=BF$3,1,0))*OFFSET('Gastos com Pessoal'!$H$512,1,MATCH(3&amp;$B54,'Gastos com Pessoal'!$I$532:$AJ$532&amp;'Gastos com Pessoal'!$I$512:$AJ$512,0),10,1)),0)
+_xlfn.IFNA(SUM((BF$3&gt;='Gastos com Pessoal'!$E$513:$E$522)*(BF$3&lt;='Gastos com Pessoal'!$F$513:$F$522)*(IF('Gastos com Pessoal'!$Y$513:$Y$522&lt;=BF$3,1,0))*OFFSET('Gastos com Pessoal'!$H$512,1,MATCH(4&amp;$B54,'Gastos com Pessoal'!$I$532:$AJ$532&amp;'Gastos com Pessoal'!$I$512:$AJ$512,0),10,1)),0)
+_xlfn.IFNA(SUM((BF$3&gt;='Gastos com Pessoal'!$E$513:$E$522)*(BF$3&lt;='Gastos com Pessoal'!$F$513:$F$522)*(IF('Gastos com Pessoal'!$AE$513:$AE$522&lt;=BF$3,1,0))*OFFSET('Gastos com Pessoal'!$H$512,1,MATCH(5&amp;$B54,'Gastos com Pessoal'!$I$532:$AJ$532&amp;'Gastos com Pessoal'!$I$512:$AJ$512,0),10,1)),0)</f>
        <v>0</v>
      </c>
      <c r="BG54" s="32">
        <f t="array" aca="1" ref="BG54" ca="1">_xlfn.IFNA(SUM((BG$3&gt;='Gastos com Pessoal'!$E$7:$E$506)*(BG$3&lt;='Gastos com Pessoal'!$F$7:$F$506)*OFFSET('Encargos e Benefícios'!$D$5,1,MATCH($B54,'Encargos e Benefícios'!$E$5:$AB$5,0),500,1)),0)
+_xlfn.IFNA(SUM((BG$3&gt;='Gastos com Pessoal'!$E$513:$E$522)*(BG$3&lt;='Gastos com Pessoal'!$F$513:$F$522)*OFFSET('Encargos e Benefícios'!$D$511,1,MATCH($B54,'Encargos e Benefícios'!$E$511:$AB$511,0),10,1)),0)
+_xlfn.IFNA(SUM((BG$3&gt;='Gastos com Pessoal'!$E$7:$E$506)*(BG$3&lt;='Gastos com Pessoal'!$F$7:$F$506)*(IF('Gastos com Pessoal'!$G$7:$G$506&lt;=BG$3,1,0))*OFFSET('Gastos com Pessoal'!$H$6,1,MATCH(1&amp;$B54,'Gastos com Pessoal'!$I$532:$AJ$532&amp;'Gastos com Pessoal'!$I$6:$AJ$6,0),500,1)),0)
+_xlfn.IFNA(SUM((BG$3&gt;='Gastos com Pessoal'!$E$7:$E$506)*(BG$3&lt;='Gastos com Pessoal'!$F$7:$F$506)*(IF('Gastos com Pessoal'!$M$7:$M$506&lt;=BG$3,1,0))*OFFSET('Gastos com Pessoal'!$H$6,1,MATCH(2&amp;$B54,'Gastos com Pessoal'!$I$532:$AJ$532&amp;'Gastos com Pessoal'!$I$6:$AJ$6,0),500,1)),0)
+_xlfn.IFNA(SUM((BG$3&gt;='Gastos com Pessoal'!$E$7:$E$506)*(BG$3&lt;='Gastos com Pessoal'!$F$7:$F$506)*(IF('Gastos com Pessoal'!$S$7:$S$506&lt;=BG$3,1,0))*OFFSET('Gastos com Pessoal'!$H$6,1,MATCH(3&amp;$B54,'Gastos com Pessoal'!$I$532:$AJ$532&amp;'Gastos com Pessoal'!$I$6:$AJ$6,0),500,1)),0)
+_xlfn.IFNA(SUM((BG$3&gt;='Gastos com Pessoal'!$E$7:$E$506)*(BG$3&lt;='Gastos com Pessoal'!$F$7:$F$506)*(IF('Gastos com Pessoal'!$Y$7:$Y$506&lt;=BG$3,1,0))*OFFSET('Gastos com Pessoal'!$H$6,1,MATCH(4&amp;$B54,'Gastos com Pessoal'!$I$532:$AJ$532&amp;'Gastos com Pessoal'!$I$6:$AJ$6,0),500,1)),0)
+_xlfn.IFNA(SUM((BG$3&gt;='Gastos com Pessoal'!$E$7:$E$506)*(BG$3&lt;='Gastos com Pessoal'!$F$7:$F$506)*(IF('Gastos com Pessoal'!$AE$7:$AE$506&lt;=BG$3,1,0))*OFFSET('Gastos com Pessoal'!$H$6,1,MATCH(5&amp;$B54,'Gastos com Pessoal'!$I$532:$AJ$532&amp;'Gastos com Pessoal'!$I$6:$AJ$6,0),500,1)),0)
+_xlfn.IFNA(SUM((BG$3&gt;='Gastos com Pessoal'!$E$513:$E$522)*(BG$3&lt;='Gastos com Pessoal'!$F$513:$F$522)*(IF('Gastos com Pessoal'!$G$513:$G$522&lt;=BG$3,1,0))*OFFSET('Gastos com Pessoal'!$H$512,1,MATCH(1&amp;$B54,'Gastos com Pessoal'!$I$532:$AJ$532&amp;'Gastos com Pessoal'!$I$512:$AJ$512,0),10,1)),0)
+_xlfn.IFNA(SUM((BG$3&gt;='Gastos com Pessoal'!$E$513:$E$522)*(BG$3&lt;='Gastos com Pessoal'!$F$513:$F$522)*(IF('Gastos com Pessoal'!$M$513:$M$522&lt;=BG$3,1,0))*OFFSET('Gastos com Pessoal'!$H$512,1,MATCH(2&amp;$B54,'Gastos com Pessoal'!$I$532:$AJ$532&amp;'Gastos com Pessoal'!$I$512:$AJ$512,0),10,1)),0)
+_xlfn.IFNA(SUM((BG$3&gt;='Gastos com Pessoal'!$E$513:$E$522)*(BG$3&lt;='Gastos com Pessoal'!$F$513:$F$522)*(IF('Gastos com Pessoal'!$S$513:$S$522&lt;=BG$3,1,0))*OFFSET('Gastos com Pessoal'!$H$512,1,MATCH(3&amp;$B54,'Gastos com Pessoal'!$I$532:$AJ$532&amp;'Gastos com Pessoal'!$I$512:$AJ$512,0),10,1)),0)
+_xlfn.IFNA(SUM((BG$3&gt;='Gastos com Pessoal'!$E$513:$E$522)*(BG$3&lt;='Gastos com Pessoal'!$F$513:$F$522)*(IF('Gastos com Pessoal'!$Y$513:$Y$522&lt;=BG$3,1,0))*OFFSET('Gastos com Pessoal'!$H$512,1,MATCH(4&amp;$B54,'Gastos com Pessoal'!$I$532:$AJ$532&amp;'Gastos com Pessoal'!$I$512:$AJ$512,0),10,1)),0)
+_xlfn.IFNA(SUM((BG$3&gt;='Gastos com Pessoal'!$E$513:$E$522)*(BG$3&lt;='Gastos com Pessoal'!$F$513:$F$522)*(IF('Gastos com Pessoal'!$AE$513:$AE$522&lt;=BG$3,1,0))*OFFSET('Gastos com Pessoal'!$H$512,1,MATCH(5&amp;$B54,'Gastos com Pessoal'!$I$532:$AJ$532&amp;'Gastos com Pessoal'!$I$512:$AJ$512,0),10,1)),0)</f>
        <v>0</v>
      </c>
      <c r="BH54" s="32">
        <f t="array" aca="1" ref="BH54" ca="1">_xlfn.IFNA(SUM((BH$3&gt;='Gastos com Pessoal'!$E$7:$E$506)*(BH$3&lt;='Gastos com Pessoal'!$F$7:$F$506)*OFFSET('Encargos e Benefícios'!$D$5,1,MATCH($B54,'Encargos e Benefícios'!$E$5:$AB$5,0),500,1)),0)
+_xlfn.IFNA(SUM((BH$3&gt;='Gastos com Pessoal'!$E$513:$E$522)*(BH$3&lt;='Gastos com Pessoal'!$F$513:$F$522)*OFFSET('Encargos e Benefícios'!$D$511,1,MATCH($B54,'Encargos e Benefícios'!$E$511:$AB$511,0),10,1)),0)
+_xlfn.IFNA(SUM((BH$3&gt;='Gastos com Pessoal'!$E$7:$E$506)*(BH$3&lt;='Gastos com Pessoal'!$F$7:$F$506)*(IF('Gastos com Pessoal'!$G$7:$G$506&lt;=BH$3,1,0))*OFFSET('Gastos com Pessoal'!$H$6,1,MATCH(1&amp;$B54,'Gastos com Pessoal'!$I$532:$AJ$532&amp;'Gastos com Pessoal'!$I$6:$AJ$6,0),500,1)),0)
+_xlfn.IFNA(SUM((BH$3&gt;='Gastos com Pessoal'!$E$7:$E$506)*(BH$3&lt;='Gastos com Pessoal'!$F$7:$F$506)*(IF('Gastos com Pessoal'!$M$7:$M$506&lt;=BH$3,1,0))*OFFSET('Gastos com Pessoal'!$H$6,1,MATCH(2&amp;$B54,'Gastos com Pessoal'!$I$532:$AJ$532&amp;'Gastos com Pessoal'!$I$6:$AJ$6,0),500,1)),0)
+_xlfn.IFNA(SUM((BH$3&gt;='Gastos com Pessoal'!$E$7:$E$506)*(BH$3&lt;='Gastos com Pessoal'!$F$7:$F$506)*(IF('Gastos com Pessoal'!$S$7:$S$506&lt;=BH$3,1,0))*OFFSET('Gastos com Pessoal'!$H$6,1,MATCH(3&amp;$B54,'Gastos com Pessoal'!$I$532:$AJ$532&amp;'Gastos com Pessoal'!$I$6:$AJ$6,0),500,1)),0)
+_xlfn.IFNA(SUM((BH$3&gt;='Gastos com Pessoal'!$E$7:$E$506)*(BH$3&lt;='Gastos com Pessoal'!$F$7:$F$506)*(IF('Gastos com Pessoal'!$Y$7:$Y$506&lt;=BH$3,1,0))*OFFSET('Gastos com Pessoal'!$H$6,1,MATCH(4&amp;$B54,'Gastos com Pessoal'!$I$532:$AJ$532&amp;'Gastos com Pessoal'!$I$6:$AJ$6,0),500,1)),0)
+_xlfn.IFNA(SUM((BH$3&gt;='Gastos com Pessoal'!$E$7:$E$506)*(BH$3&lt;='Gastos com Pessoal'!$F$7:$F$506)*(IF('Gastos com Pessoal'!$AE$7:$AE$506&lt;=BH$3,1,0))*OFFSET('Gastos com Pessoal'!$H$6,1,MATCH(5&amp;$B54,'Gastos com Pessoal'!$I$532:$AJ$532&amp;'Gastos com Pessoal'!$I$6:$AJ$6,0),500,1)),0)
+_xlfn.IFNA(SUM((BH$3&gt;='Gastos com Pessoal'!$E$513:$E$522)*(BH$3&lt;='Gastos com Pessoal'!$F$513:$F$522)*(IF('Gastos com Pessoal'!$G$513:$G$522&lt;=BH$3,1,0))*OFFSET('Gastos com Pessoal'!$H$512,1,MATCH(1&amp;$B54,'Gastos com Pessoal'!$I$532:$AJ$532&amp;'Gastos com Pessoal'!$I$512:$AJ$512,0),10,1)),0)
+_xlfn.IFNA(SUM((BH$3&gt;='Gastos com Pessoal'!$E$513:$E$522)*(BH$3&lt;='Gastos com Pessoal'!$F$513:$F$522)*(IF('Gastos com Pessoal'!$M$513:$M$522&lt;=BH$3,1,0))*OFFSET('Gastos com Pessoal'!$H$512,1,MATCH(2&amp;$B54,'Gastos com Pessoal'!$I$532:$AJ$532&amp;'Gastos com Pessoal'!$I$512:$AJ$512,0),10,1)),0)
+_xlfn.IFNA(SUM((BH$3&gt;='Gastos com Pessoal'!$E$513:$E$522)*(BH$3&lt;='Gastos com Pessoal'!$F$513:$F$522)*(IF('Gastos com Pessoal'!$S$513:$S$522&lt;=BH$3,1,0))*OFFSET('Gastos com Pessoal'!$H$512,1,MATCH(3&amp;$B54,'Gastos com Pessoal'!$I$532:$AJ$532&amp;'Gastos com Pessoal'!$I$512:$AJ$512,0),10,1)),0)
+_xlfn.IFNA(SUM((BH$3&gt;='Gastos com Pessoal'!$E$513:$E$522)*(BH$3&lt;='Gastos com Pessoal'!$F$513:$F$522)*(IF('Gastos com Pessoal'!$Y$513:$Y$522&lt;=BH$3,1,0))*OFFSET('Gastos com Pessoal'!$H$512,1,MATCH(4&amp;$B54,'Gastos com Pessoal'!$I$532:$AJ$532&amp;'Gastos com Pessoal'!$I$512:$AJ$512,0),10,1)),0)
+_xlfn.IFNA(SUM((BH$3&gt;='Gastos com Pessoal'!$E$513:$E$522)*(BH$3&lt;='Gastos com Pessoal'!$F$513:$F$522)*(IF('Gastos com Pessoal'!$AE$513:$AE$522&lt;=BH$3,1,0))*OFFSET('Gastos com Pessoal'!$H$512,1,MATCH(5&amp;$B54,'Gastos com Pessoal'!$I$532:$AJ$532&amp;'Gastos com Pessoal'!$I$512:$AJ$512,0),10,1)),0)</f>
        <v>0</v>
      </c>
      <c r="BI54" s="32">
        <f t="array" aca="1" ref="BI54" ca="1">_xlfn.IFNA(SUM((BI$3&gt;='Gastos com Pessoal'!$E$7:$E$506)*(BI$3&lt;='Gastos com Pessoal'!$F$7:$F$506)*OFFSET('Encargos e Benefícios'!$D$5,1,MATCH($B54,'Encargos e Benefícios'!$E$5:$AB$5,0),500,1)),0)
+_xlfn.IFNA(SUM((BI$3&gt;='Gastos com Pessoal'!$E$513:$E$522)*(BI$3&lt;='Gastos com Pessoal'!$F$513:$F$522)*OFFSET('Encargos e Benefícios'!$D$511,1,MATCH($B54,'Encargos e Benefícios'!$E$511:$AB$511,0),10,1)),0)
+_xlfn.IFNA(SUM((BI$3&gt;='Gastos com Pessoal'!$E$7:$E$506)*(BI$3&lt;='Gastos com Pessoal'!$F$7:$F$506)*(IF('Gastos com Pessoal'!$G$7:$G$506&lt;=BI$3,1,0))*OFFSET('Gastos com Pessoal'!$H$6,1,MATCH(1&amp;$B54,'Gastos com Pessoal'!$I$532:$AJ$532&amp;'Gastos com Pessoal'!$I$6:$AJ$6,0),500,1)),0)
+_xlfn.IFNA(SUM((BI$3&gt;='Gastos com Pessoal'!$E$7:$E$506)*(BI$3&lt;='Gastos com Pessoal'!$F$7:$F$506)*(IF('Gastos com Pessoal'!$M$7:$M$506&lt;=BI$3,1,0))*OFFSET('Gastos com Pessoal'!$H$6,1,MATCH(2&amp;$B54,'Gastos com Pessoal'!$I$532:$AJ$532&amp;'Gastos com Pessoal'!$I$6:$AJ$6,0),500,1)),0)
+_xlfn.IFNA(SUM((BI$3&gt;='Gastos com Pessoal'!$E$7:$E$506)*(BI$3&lt;='Gastos com Pessoal'!$F$7:$F$506)*(IF('Gastos com Pessoal'!$S$7:$S$506&lt;=BI$3,1,0))*OFFSET('Gastos com Pessoal'!$H$6,1,MATCH(3&amp;$B54,'Gastos com Pessoal'!$I$532:$AJ$532&amp;'Gastos com Pessoal'!$I$6:$AJ$6,0),500,1)),0)
+_xlfn.IFNA(SUM((BI$3&gt;='Gastos com Pessoal'!$E$7:$E$506)*(BI$3&lt;='Gastos com Pessoal'!$F$7:$F$506)*(IF('Gastos com Pessoal'!$Y$7:$Y$506&lt;=BI$3,1,0))*OFFSET('Gastos com Pessoal'!$H$6,1,MATCH(4&amp;$B54,'Gastos com Pessoal'!$I$532:$AJ$532&amp;'Gastos com Pessoal'!$I$6:$AJ$6,0),500,1)),0)
+_xlfn.IFNA(SUM((BI$3&gt;='Gastos com Pessoal'!$E$7:$E$506)*(BI$3&lt;='Gastos com Pessoal'!$F$7:$F$506)*(IF('Gastos com Pessoal'!$AE$7:$AE$506&lt;=BI$3,1,0))*OFFSET('Gastos com Pessoal'!$H$6,1,MATCH(5&amp;$B54,'Gastos com Pessoal'!$I$532:$AJ$532&amp;'Gastos com Pessoal'!$I$6:$AJ$6,0),500,1)),0)
+_xlfn.IFNA(SUM((BI$3&gt;='Gastos com Pessoal'!$E$513:$E$522)*(BI$3&lt;='Gastos com Pessoal'!$F$513:$F$522)*(IF('Gastos com Pessoal'!$G$513:$G$522&lt;=BI$3,1,0))*OFFSET('Gastos com Pessoal'!$H$512,1,MATCH(1&amp;$B54,'Gastos com Pessoal'!$I$532:$AJ$532&amp;'Gastos com Pessoal'!$I$512:$AJ$512,0),10,1)),0)
+_xlfn.IFNA(SUM((BI$3&gt;='Gastos com Pessoal'!$E$513:$E$522)*(BI$3&lt;='Gastos com Pessoal'!$F$513:$F$522)*(IF('Gastos com Pessoal'!$M$513:$M$522&lt;=BI$3,1,0))*OFFSET('Gastos com Pessoal'!$H$512,1,MATCH(2&amp;$B54,'Gastos com Pessoal'!$I$532:$AJ$532&amp;'Gastos com Pessoal'!$I$512:$AJ$512,0),10,1)),0)
+_xlfn.IFNA(SUM((BI$3&gt;='Gastos com Pessoal'!$E$513:$E$522)*(BI$3&lt;='Gastos com Pessoal'!$F$513:$F$522)*(IF('Gastos com Pessoal'!$S$513:$S$522&lt;=BI$3,1,0))*OFFSET('Gastos com Pessoal'!$H$512,1,MATCH(3&amp;$B54,'Gastos com Pessoal'!$I$532:$AJ$532&amp;'Gastos com Pessoal'!$I$512:$AJ$512,0),10,1)),0)
+_xlfn.IFNA(SUM((BI$3&gt;='Gastos com Pessoal'!$E$513:$E$522)*(BI$3&lt;='Gastos com Pessoal'!$F$513:$F$522)*(IF('Gastos com Pessoal'!$Y$513:$Y$522&lt;=BI$3,1,0))*OFFSET('Gastos com Pessoal'!$H$512,1,MATCH(4&amp;$B54,'Gastos com Pessoal'!$I$532:$AJ$532&amp;'Gastos com Pessoal'!$I$512:$AJ$512,0),10,1)),0)
+_xlfn.IFNA(SUM((BI$3&gt;='Gastos com Pessoal'!$E$513:$E$522)*(BI$3&lt;='Gastos com Pessoal'!$F$513:$F$522)*(IF('Gastos com Pessoal'!$AE$513:$AE$522&lt;=BI$3,1,0))*OFFSET('Gastos com Pessoal'!$H$512,1,MATCH(5&amp;$B54,'Gastos com Pessoal'!$I$532:$AJ$532&amp;'Gastos com Pessoal'!$I$512:$AJ$512,0),10,1)),0)</f>
        <v>0</v>
      </c>
      <c r="BJ54" s="32">
        <f t="array" aca="1" ref="BJ54" ca="1">_xlfn.IFNA(SUM((BJ$3&gt;='Gastos com Pessoal'!$E$7:$E$506)*(BJ$3&lt;='Gastos com Pessoal'!$F$7:$F$506)*OFFSET('Encargos e Benefícios'!$D$5,1,MATCH($B54,'Encargos e Benefícios'!$E$5:$AB$5,0),500,1)),0)
+_xlfn.IFNA(SUM((BJ$3&gt;='Gastos com Pessoal'!$E$513:$E$522)*(BJ$3&lt;='Gastos com Pessoal'!$F$513:$F$522)*OFFSET('Encargos e Benefícios'!$D$511,1,MATCH($B54,'Encargos e Benefícios'!$E$511:$AB$511,0),10,1)),0)
+_xlfn.IFNA(SUM((BJ$3&gt;='Gastos com Pessoal'!$E$7:$E$506)*(BJ$3&lt;='Gastos com Pessoal'!$F$7:$F$506)*(IF('Gastos com Pessoal'!$G$7:$G$506&lt;=BJ$3,1,0))*OFFSET('Gastos com Pessoal'!$H$6,1,MATCH(1&amp;$B54,'Gastos com Pessoal'!$I$532:$AJ$532&amp;'Gastos com Pessoal'!$I$6:$AJ$6,0),500,1)),0)
+_xlfn.IFNA(SUM((BJ$3&gt;='Gastos com Pessoal'!$E$7:$E$506)*(BJ$3&lt;='Gastos com Pessoal'!$F$7:$F$506)*(IF('Gastos com Pessoal'!$M$7:$M$506&lt;=BJ$3,1,0))*OFFSET('Gastos com Pessoal'!$H$6,1,MATCH(2&amp;$B54,'Gastos com Pessoal'!$I$532:$AJ$532&amp;'Gastos com Pessoal'!$I$6:$AJ$6,0),500,1)),0)
+_xlfn.IFNA(SUM((BJ$3&gt;='Gastos com Pessoal'!$E$7:$E$506)*(BJ$3&lt;='Gastos com Pessoal'!$F$7:$F$506)*(IF('Gastos com Pessoal'!$S$7:$S$506&lt;=BJ$3,1,0))*OFFSET('Gastos com Pessoal'!$H$6,1,MATCH(3&amp;$B54,'Gastos com Pessoal'!$I$532:$AJ$532&amp;'Gastos com Pessoal'!$I$6:$AJ$6,0),500,1)),0)
+_xlfn.IFNA(SUM((BJ$3&gt;='Gastos com Pessoal'!$E$7:$E$506)*(BJ$3&lt;='Gastos com Pessoal'!$F$7:$F$506)*(IF('Gastos com Pessoal'!$Y$7:$Y$506&lt;=BJ$3,1,0))*OFFSET('Gastos com Pessoal'!$H$6,1,MATCH(4&amp;$B54,'Gastos com Pessoal'!$I$532:$AJ$532&amp;'Gastos com Pessoal'!$I$6:$AJ$6,0),500,1)),0)
+_xlfn.IFNA(SUM((BJ$3&gt;='Gastos com Pessoal'!$E$7:$E$506)*(BJ$3&lt;='Gastos com Pessoal'!$F$7:$F$506)*(IF('Gastos com Pessoal'!$AE$7:$AE$506&lt;=BJ$3,1,0))*OFFSET('Gastos com Pessoal'!$H$6,1,MATCH(5&amp;$B54,'Gastos com Pessoal'!$I$532:$AJ$532&amp;'Gastos com Pessoal'!$I$6:$AJ$6,0),500,1)),0)
+_xlfn.IFNA(SUM((BJ$3&gt;='Gastos com Pessoal'!$E$513:$E$522)*(BJ$3&lt;='Gastos com Pessoal'!$F$513:$F$522)*(IF('Gastos com Pessoal'!$G$513:$G$522&lt;=BJ$3,1,0))*OFFSET('Gastos com Pessoal'!$H$512,1,MATCH(1&amp;$B54,'Gastos com Pessoal'!$I$532:$AJ$532&amp;'Gastos com Pessoal'!$I$512:$AJ$512,0),10,1)),0)
+_xlfn.IFNA(SUM((BJ$3&gt;='Gastos com Pessoal'!$E$513:$E$522)*(BJ$3&lt;='Gastos com Pessoal'!$F$513:$F$522)*(IF('Gastos com Pessoal'!$M$513:$M$522&lt;=BJ$3,1,0))*OFFSET('Gastos com Pessoal'!$H$512,1,MATCH(2&amp;$B54,'Gastos com Pessoal'!$I$532:$AJ$532&amp;'Gastos com Pessoal'!$I$512:$AJ$512,0),10,1)),0)
+_xlfn.IFNA(SUM((BJ$3&gt;='Gastos com Pessoal'!$E$513:$E$522)*(BJ$3&lt;='Gastos com Pessoal'!$F$513:$F$522)*(IF('Gastos com Pessoal'!$S$513:$S$522&lt;=BJ$3,1,0))*OFFSET('Gastos com Pessoal'!$H$512,1,MATCH(3&amp;$B54,'Gastos com Pessoal'!$I$532:$AJ$532&amp;'Gastos com Pessoal'!$I$512:$AJ$512,0),10,1)),0)
+_xlfn.IFNA(SUM((BJ$3&gt;='Gastos com Pessoal'!$E$513:$E$522)*(BJ$3&lt;='Gastos com Pessoal'!$F$513:$F$522)*(IF('Gastos com Pessoal'!$Y$513:$Y$522&lt;=BJ$3,1,0))*OFFSET('Gastos com Pessoal'!$H$512,1,MATCH(4&amp;$B54,'Gastos com Pessoal'!$I$532:$AJ$532&amp;'Gastos com Pessoal'!$I$512:$AJ$512,0),10,1)),0)
+_xlfn.IFNA(SUM((BJ$3&gt;='Gastos com Pessoal'!$E$513:$E$522)*(BJ$3&lt;='Gastos com Pessoal'!$F$513:$F$522)*(IF('Gastos com Pessoal'!$AE$513:$AE$522&lt;=BJ$3,1,0))*OFFSET('Gastos com Pessoal'!$H$512,1,MATCH(5&amp;$B54,'Gastos com Pessoal'!$I$532:$AJ$532&amp;'Gastos com Pessoal'!$I$512:$AJ$512,0),10,1)),0)</f>
        <v>0</v>
      </c>
      <c r="BK54" s="72">
        <f t="shared" ca="1" si="22"/>
        <v>0</v>
      </c>
      <c r="BL54" s="77">
        <f t="shared" ca="1" si="21"/>
        <v>0</v>
      </c>
    </row>
    <row r="55" spans="1:64" s="50" customFormat="1" ht="23.25" customHeight="1" x14ac:dyDescent="0.2">
      <c r="A55" s="18" t="s">
        <v>175</v>
      </c>
      <c r="B55" s="21" t="s">
        <v>176</v>
      </c>
      <c r="C55" s="32">
        <f t="array" aca="1" ref="C55" ca="1">_xlfn.IFNA(SUM((C$3&gt;='Gastos com Pessoal'!$E$7:$E$506)*(C$3&lt;='Gastos com Pessoal'!$F$7:$F$506)*OFFSET('Encargos e Benefícios'!$D$5,1,MATCH($B55,'Encargos e Benefícios'!$E$5:$AB$5,0),500,1)),0)
+_xlfn.IFNA(SUM((C$3&gt;='Gastos com Pessoal'!$E$513:$E$522)*(C$3&lt;='Gastos com Pessoal'!$F$513:$F$522)*OFFSET('Encargos e Benefícios'!$D$511,1,MATCH($B55,'Encargos e Benefícios'!$E$511:$AB$511,0),10,1)),0)
+_xlfn.IFNA(SUM((C$3&gt;='Gastos com Pessoal'!$E$7:$E$506)*(C$3&lt;='Gastos com Pessoal'!$F$7:$F$506)*(IF('Gastos com Pessoal'!$G$7:$G$506&lt;=C$3,1,0))*OFFSET('Gastos com Pessoal'!$H$6,1,MATCH(1&amp;$B55,'Gastos com Pessoal'!$I$532:$AJ$532&amp;'Gastos com Pessoal'!$I$6:$AJ$6,0),500,1)),0)
+_xlfn.IFNA(SUM((C$3&gt;='Gastos com Pessoal'!$E$7:$E$506)*(C$3&lt;='Gastos com Pessoal'!$F$7:$F$506)*(IF('Gastos com Pessoal'!$M$7:$M$506&lt;=C$3,1,0))*OFFSET('Gastos com Pessoal'!$H$6,1,MATCH(2&amp;$B55,'Gastos com Pessoal'!$I$532:$AJ$532&amp;'Gastos com Pessoal'!$I$6:$AJ$6,0),500,1)),0)
+_xlfn.IFNA(SUM((C$3&gt;='Gastos com Pessoal'!$E$7:$E$506)*(C$3&lt;='Gastos com Pessoal'!$F$7:$F$506)*(IF('Gastos com Pessoal'!$S$7:$S$506&lt;=C$3,1,0))*OFFSET('Gastos com Pessoal'!$H$6,1,MATCH(3&amp;$B55,'Gastos com Pessoal'!$I$532:$AJ$532&amp;'Gastos com Pessoal'!$I$6:$AJ$6,0),500,1)),0)
+_xlfn.IFNA(SUM((C$3&gt;='Gastos com Pessoal'!$E$7:$E$506)*(C$3&lt;='Gastos com Pessoal'!$F$7:$F$506)*(IF('Gastos com Pessoal'!$Y$7:$Y$506&lt;=C$3,1,0))*OFFSET('Gastos com Pessoal'!$H$6,1,MATCH(4&amp;$B55,'Gastos com Pessoal'!$I$532:$AJ$532&amp;'Gastos com Pessoal'!$I$6:$AJ$6,0),500,1)),0)
+_xlfn.IFNA(SUM((C$3&gt;='Gastos com Pessoal'!$E$7:$E$506)*(C$3&lt;='Gastos com Pessoal'!$F$7:$F$506)*(IF('Gastos com Pessoal'!$AE$7:$AE$506&lt;=C$3,1,0))*OFFSET('Gastos com Pessoal'!$H$6,1,MATCH(5&amp;$B55,'Gastos com Pessoal'!$I$532:$AJ$532&amp;'Gastos com Pessoal'!$I$6:$AJ$6,0),500,1)),0)
+_xlfn.IFNA(SUM((C$3&gt;='Gastos com Pessoal'!$E$513:$E$522)*(C$3&lt;='Gastos com Pessoal'!$F$513:$F$522)*(IF('Gastos com Pessoal'!$G$513:$G$522&lt;=C$3,1,0))*OFFSET('Gastos com Pessoal'!$H$512,1,MATCH(1&amp;$B55,'Gastos com Pessoal'!$I$532:$AJ$532&amp;'Gastos com Pessoal'!$I$512:$AJ$512,0),10,1)),0)
+_xlfn.IFNA(SUM((C$3&gt;='Gastos com Pessoal'!$E$513:$E$522)*(C$3&lt;='Gastos com Pessoal'!$F$513:$F$522)*(IF('Gastos com Pessoal'!$M$513:$M$522&lt;=C$3,1,0))*OFFSET('Gastos com Pessoal'!$H$512,1,MATCH(2&amp;$B55,'Gastos com Pessoal'!$I$532:$AJ$532&amp;'Gastos com Pessoal'!$I$512:$AJ$512,0),10,1)),0)
+_xlfn.IFNA(SUM((C$3&gt;='Gastos com Pessoal'!$E$513:$E$522)*(C$3&lt;='Gastos com Pessoal'!$F$513:$F$522)*(IF('Gastos com Pessoal'!$S$513:$S$522&lt;=C$3,1,0))*OFFSET('Gastos com Pessoal'!$H$512,1,MATCH(3&amp;$B55,'Gastos com Pessoal'!$I$532:$AJ$532&amp;'Gastos com Pessoal'!$I$512:$AJ$512,0),10,1)),0)
+_xlfn.IFNA(SUM((C$3&gt;='Gastos com Pessoal'!$E$513:$E$522)*(C$3&lt;='Gastos com Pessoal'!$F$513:$F$522)*(IF('Gastos com Pessoal'!$Y$513:$Y$522&lt;=C$3,1,0))*OFFSET('Gastos com Pessoal'!$H$512,1,MATCH(4&amp;$B55,'Gastos com Pessoal'!$I$532:$AJ$532&amp;'Gastos com Pessoal'!$I$512:$AJ$512,0),10,1)),0)
+_xlfn.IFNA(SUM((C$3&gt;='Gastos com Pessoal'!$E$513:$E$522)*(C$3&lt;='Gastos com Pessoal'!$F$513:$F$522)*(IF('Gastos com Pessoal'!$AE$513:$AE$522&lt;=C$3,1,0))*OFFSET('Gastos com Pessoal'!$H$512,1,MATCH(5&amp;$B55,'Gastos com Pessoal'!$I$532:$AJ$532&amp;'Gastos com Pessoal'!$I$512:$AJ$512,0),10,1)),0)</f>
        <v>191.19999999999996</v>
      </c>
      <c r="D55" s="32">
        <f t="array" aca="1" ref="D55" ca="1">_xlfn.IFNA(SUM((D$3&gt;='Gastos com Pessoal'!$E$7:$E$506)*(D$3&lt;='Gastos com Pessoal'!$F$7:$F$506)*OFFSET('Encargos e Benefícios'!$D$5,1,MATCH($B55,'Encargos e Benefícios'!$E$5:$AB$5,0),500,1)),0)
+_xlfn.IFNA(SUM((D$3&gt;='Gastos com Pessoal'!$E$513:$E$522)*(D$3&lt;='Gastos com Pessoal'!$F$513:$F$522)*OFFSET('Encargos e Benefícios'!$D$511,1,MATCH($B55,'Encargos e Benefícios'!$E$511:$AB$511,0),10,1)),0)
+_xlfn.IFNA(SUM((D$3&gt;='Gastos com Pessoal'!$E$7:$E$506)*(D$3&lt;='Gastos com Pessoal'!$F$7:$F$506)*(IF('Gastos com Pessoal'!$G$7:$G$506&lt;=D$3,1,0))*OFFSET('Gastos com Pessoal'!$H$6,1,MATCH(1&amp;$B55,'Gastos com Pessoal'!$I$532:$AJ$532&amp;'Gastos com Pessoal'!$I$6:$AJ$6,0),500,1)),0)
+_xlfn.IFNA(SUM((D$3&gt;='Gastos com Pessoal'!$E$7:$E$506)*(D$3&lt;='Gastos com Pessoal'!$F$7:$F$506)*(IF('Gastos com Pessoal'!$M$7:$M$506&lt;=D$3,1,0))*OFFSET('Gastos com Pessoal'!$H$6,1,MATCH(2&amp;$B55,'Gastos com Pessoal'!$I$532:$AJ$532&amp;'Gastos com Pessoal'!$I$6:$AJ$6,0),500,1)),0)
+_xlfn.IFNA(SUM((D$3&gt;='Gastos com Pessoal'!$E$7:$E$506)*(D$3&lt;='Gastos com Pessoal'!$F$7:$F$506)*(IF('Gastos com Pessoal'!$S$7:$S$506&lt;=D$3,1,0))*OFFSET('Gastos com Pessoal'!$H$6,1,MATCH(3&amp;$B55,'Gastos com Pessoal'!$I$532:$AJ$532&amp;'Gastos com Pessoal'!$I$6:$AJ$6,0),500,1)),0)
+_xlfn.IFNA(SUM((D$3&gt;='Gastos com Pessoal'!$E$7:$E$506)*(D$3&lt;='Gastos com Pessoal'!$F$7:$F$506)*(IF('Gastos com Pessoal'!$Y$7:$Y$506&lt;=D$3,1,0))*OFFSET('Gastos com Pessoal'!$H$6,1,MATCH(4&amp;$B55,'Gastos com Pessoal'!$I$532:$AJ$532&amp;'Gastos com Pessoal'!$I$6:$AJ$6,0),500,1)),0)
+_xlfn.IFNA(SUM((D$3&gt;='Gastos com Pessoal'!$E$7:$E$506)*(D$3&lt;='Gastos com Pessoal'!$F$7:$F$506)*(IF('Gastos com Pessoal'!$AE$7:$AE$506&lt;=D$3,1,0))*OFFSET('Gastos com Pessoal'!$H$6,1,MATCH(5&amp;$B55,'Gastos com Pessoal'!$I$532:$AJ$532&amp;'Gastos com Pessoal'!$I$6:$AJ$6,0),500,1)),0)
+_xlfn.IFNA(SUM((D$3&gt;='Gastos com Pessoal'!$E$513:$E$522)*(D$3&lt;='Gastos com Pessoal'!$F$513:$F$522)*(IF('Gastos com Pessoal'!$G$513:$G$522&lt;=D$3,1,0))*OFFSET('Gastos com Pessoal'!$H$512,1,MATCH(1&amp;$B55,'Gastos com Pessoal'!$I$532:$AJ$532&amp;'Gastos com Pessoal'!$I$512:$AJ$512,0),10,1)),0)
+_xlfn.IFNA(SUM((D$3&gt;='Gastos com Pessoal'!$E$513:$E$522)*(D$3&lt;='Gastos com Pessoal'!$F$513:$F$522)*(IF('Gastos com Pessoal'!$M$513:$M$522&lt;=D$3,1,0))*OFFSET('Gastos com Pessoal'!$H$512,1,MATCH(2&amp;$B55,'Gastos com Pessoal'!$I$532:$AJ$532&amp;'Gastos com Pessoal'!$I$512:$AJ$512,0),10,1)),0)
+_xlfn.IFNA(SUM((D$3&gt;='Gastos com Pessoal'!$E$513:$E$522)*(D$3&lt;='Gastos com Pessoal'!$F$513:$F$522)*(IF('Gastos com Pessoal'!$S$513:$S$522&lt;=D$3,1,0))*OFFSET('Gastos com Pessoal'!$H$512,1,MATCH(3&amp;$B55,'Gastos com Pessoal'!$I$532:$AJ$532&amp;'Gastos com Pessoal'!$I$512:$AJ$512,0),10,1)),0)
+_xlfn.IFNA(SUM((D$3&gt;='Gastos com Pessoal'!$E$513:$E$522)*(D$3&lt;='Gastos com Pessoal'!$F$513:$F$522)*(IF('Gastos com Pessoal'!$Y$513:$Y$522&lt;=D$3,1,0))*OFFSET('Gastos com Pessoal'!$H$512,1,MATCH(4&amp;$B55,'Gastos com Pessoal'!$I$532:$AJ$532&amp;'Gastos com Pessoal'!$I$512:$AJ$512,0),10,1)),0)
+_xlfn.IFNA(SUM((D$3&gt;='Gastos com Pessoal'!$E$513:$E$522)*(D$3&lt;='Gastos com Pessoal'!$F$513:$F$522)*(IF('Gastos com Pessoal'!$AE$513:$AE$522&lt;=D$3,1,0))*OFFSET('Gastos com Pessoal'!$H$512,1,MATCH(5&amp;$B55,'Gastos com Pessoal'!$I$532:$AJ$532&amp;'Gastos com Pessoal'!$I$512:$AJ$512,0),10,1)),0)</f>
        <v>382.39999999999986</v>
      </c>
      <c r="E55" s="32">
        <f t="array" aca="1" ref="E55" ca="1">_xlfn.IFNA(SUM((E$3&gt;='Gastos com Pessoal'!$E$7:$E$506)*(E$3&lt;='Gastos com Pessoal'!$F$7:$F$506)*OFFSET('Encargos e Benefícios'!$D$5,1,MATCH($B55,'Encargos e Benefícios'!$E$5:$AB$5,0),500,1)),0)
+_xlfn.IFNA(SUM((E$3&gt;='Gastos com Pessoal'!$E$513:$E$522)*(E$3&lt;='Gastos com Pessoal'!$F$513:$F$522)*OFFSET('Encargos e Benefícios'!$D$511,1,MATCH($B55,'Encargos e Benefícios'!$E$511:$AB$511,0),10,1)),0)
+_xlfn.IFNA(SUM((E$3&gt;='Gastos com Pessoal'!$E$7:$E$506)*(E$3&lt;='Gastos com Pessoal'!$F$7:$F$506)*(IF('Gastos com Pessoal'!$G$7:$G$506&lt;=E$3,1,0))*OFFSET('Gastos com Pessoal'!$H$6,1,MATCH(1&amp;$B55,'Gastos com Pessoal'!$I$532:$AJ$532&amp;'Gastos com Pessoal'!$I$6:$AJ$6,0),500,1)),0)
+_xlfn.IFNA(SUM((E$3&gt;='Gastos com Pessoal'!$E$7:$E$506)*(E$3&lt;='Gastos com Pessoal'!$F$7:$F$506)*(IF('Gastos com Pessoal'!$M$7:$M$506&lt;=E$3,1,0))*OFFSET('Gastos com Pessoal'!$H$6,1,MATCH(2&amp;$B55,'Gastos com Pessoal'!$I$532:$AJ$532&amp;'Gastos com Pessoal'!$I$6:$AJ$6,0),500,1)),0)
+_xlfn.IFNA(SUM((E$3&gt;='Gastos com Pessoal'!$E$7:$E$506)*(E$3&lt;='Gastos com Pessoal'!$F$7:$F$506)*(IF('Gastos com Pessoal'!$S$7:$S$506&lt;=E$3,1,0))*OFFSET('Gastos com Pessoal'!$H$6,1,MATCH(3&amp;$B55,'Gastos com Pessoal'!$I$532:$AJ$532&amp;'Gastos com Pessoal'!$I$6:$AJ$6,0),500,1)),0)
+_xlfn.IFNA(SUM((E$3&gt;='Gastos com Pessoal'!$E$7:$E$506)*(E$3&lt;='Gastos com Pessoal'!$F$7:$F$506)*(IF('Gastos com Pessoal'!$Y$7:$Y$506&lt;=E$3,1,0))*OFFSET('Gastos com Pessoal'!$H$6,1,MATCH(4&amp;$B55,'Gastos com Pessoal'!$I$532:$AJ$532&amp;'Gastos com Pessoal'!$I$6:$AJ$6,0),500,1)),0)
+_xlfn.IFNA(SUM((E$3&gt;='Gastos com Pessoal'!$E$7:$E$506)*(E$3&lt;='Gastos com Pessoal'!$F$7:$F$506)*(IF('Gastos com Pessoal'!$AE$7:$AE$506&lt;=E$3,1,0))*OFFSET('Gastos com Pessoal'!$H$6,1,MATCH(5&amp;$B55,'Gastos com Pessoal'!$I$532:$AJ$532&amp;'Gastos com Pessoal'!$I$6:$AJ$6,0),500,1)),0)
+_xlfn.IFNA(SUM((E$3&gt;='Gastos com Pessoal'!$E$513:$E$522)*(E$3&lt;='Gastos com Pessoal'!$F$513:$F$522)*(IF('Gastos com Pessoal'!$G$513:$G$522&lt;=E$3,1,0))*OFFSET('Gastos com Pessoal'!$H$512,1,MATCH(1&amp;$B55,'Gastos com Pessoal'!$I$532:$AJ$532&amp;'Gastos com Pessoal'!$I$512:$AJ$512,0),10,1)),0)
+_xlfn.IFNA(SUM((E$3&gt;='Gastos com Pessoal'!$E$513:$E$522)*(E$3&lt;='Gastos com Pessoal'!$F$513:$F$522)*(IF('Gastos com Pessoal'!$M$513:$M$522&lt;=E$3,1,0))*OFFSET('Gastos com Pessoal'!$H$512,1,MATCH(2&amp;$B55,'Gastos com Pessoal'!$I$532:$AJ$532&amp;'Gastos com Pessoal'!$I$512:$AJ$512,0),10,1)),0)
+_xlfn.IFNA(SUM((E$3&gt;='Gastos com Pessoal'!$E$513:$E$522)*(E$3&lt;='Gastos com Pessoal'!$F$513:$F$522)*(IF('Gastos com Pessoal'!$S$513:$S$522&lt;=E$3,1,0))*OFFSET('Gastos com Pessoal'!$H$512,1,MATCH(3&amp;$B55,'Gastos com Pessoal'!$I$532:$AJ$532&amp;'Gastos com Pessoal'!$I$512:$AJ$512,0),10,1)),0)
+_xlfn.IFNA(SUM((E$3&gt;='Gastos com Pessoal'!$E$513:$E$522)*(E$3&lt;='Gastos com Pessoal'!$F$513:$F$522)*(IF('Gastos com Pessoal'!$Y$513:$Y$522&lt;=E$3,1,0))*OFFSET('Gastos com Pessoal'!$H$512,1,MATCH(4&amp;$B55,'Gastos com Pessoal'!$I$532:$AJ$532&amp;'Gastos com Pessoal'!$I$512:$AJ$512,0),10,1)),0)
+_xlfn.IFNA(SUM((E$3&gt;='Gastos com Pessoal'!$E$513:$E$522)*(E$3&lt;='Gastos com Pessoal'!$F$513:$F$522)*(IF('Gastos com Pessoal'!$AE$513:$AE$522&lt;=E$3,1,0))*OFFSET('Gastos com Pessoal'!$H$512,1,MATCH(5&amp;$B55,'Gastos com Pessoal'!$I$532:$AJ$532&amp;'Gastos com Pessoal'!$I$512:$AJ$512,0),10,1)),0)</f>
        <v>382.39999999999986</v>
      </c>
      <c r="F55" s="32">
        <f t="array" aca="1" ref="F55" ca="1">_xlfn.IFNA(SUM((F$3&gt;='Gastos com Pessoal'!$E$7:$E$506)*(F$3&lt;='Gastos com Pessoal'!$F$7:$F$506)*OFFSET('Encargos e Benefícios'!$D$5,1,MATCH($B55,'Encargos e Benefícios'!$E$5:$AB$5,0),500,1)),0)
+_xlfn.IFNA(SUM((F$3&gt;='Gastos com Pessoal'!$E$513:$E$522)*(F$3&lt;='Gastos com Pessoal'!$F$513:$F$522)*OFFSET('Encargos e Benefícios'!$D$511,1,MATCH($B55,'Encargos e Benefícios'!$E$511:$AB$511,0),10,1)),0)
+_xlfn.IFNA(SUM((F$3&gt;='Gastos com Pessoal'!$E$7:$E$506)*(F$3&lt;='Gastos com Pessoal'!$F$7:$F$506)*(IF('Gastos com Pessoal'!$G$7:$G$506&lt;=F$3,1,0))*OFFSET('Gastos com Pessoal'!$H$6,1,MATCH(1&amp;$B55,'Gastos com Pessoal'!$I$532:$AJ$532&amp;'Gastos com Pessoal'!$I$6:$AJ$6,0),500,1)),0)
+_xlfn.IFNA(SUM((F$3&gt;='Gastos com Pessoal'!$E$7:$E$506)*(F$3&lt;='Gastos com Pessoal'!$F$7:$F$506)*(IF('Gastos com Pessoal'!$M$7:$M$506&lt;=F$3,1,0))*OFFSET('Gastos com Pessoal'!$H$6,1,MATCH(2&amp;$B55,'Gastos com Pessoal'!$I$532:$AJ$532&amp;'Gastos com Pessoal'!$I$6:$AJ$6,0),500,1)),0)
+_xlfn.IFNA(SUM((F$3&gt;='Gastos com Pessoal'!$E$7:$E$506)*(F$3&lt;='Gastos com Pessoal'!$F$7:$F$506)*(IF('Gastos com Pessoal'!$S$7:$S$506&lt;=F$3,1,0))*OFFSET('Gastos com Pessoal'!$H$6,1,MATCH(3&amp;$B55,'Gastos com Pessoal'!$I$532:$AJ$532&amp;'Gastos com Pessoal'!$I$6:$AJ$6,0),500,1)),0)
+_xlfn.IFNA(SUM((F$3&gt;='Gastos com Pessoal'!$E$7:$E$506)*(F$3&lt;='Gastos com Pessoal'!$F$7:$F$506)*(IF('Gastos com Pessoal'!$Y$7:$Y$506&lt;=F$3,1,0))*OFFSET('Gastos com Pessoal'!$H$6,1,MATCH(4&amp;$B55,'Gastos com Pessoal'!$I$532:$AJ$532&amp;'Gastos com Pessoal'!$I$6:$AJ$6,0),500,1)),0)
+_xlfn.IFNA(SUM((F$3&gt;='Gastos com Pessoal'!$E$7:$E$506)*(F$3&lt;='Gastos com Pessoal'!$F$7:$F$506)*(IF('Gastos com Pessoal'!$AE$7:$AE$506&lt;=F$3,1,0))*OFFSET('Gastos com Pessoal'!$H$6,1,MATCH(5&amp;$B55,'Gastos com Pessoal'!$I$532:$AJ$532&amp;'Gastos com Pessoal'!$I$6:$AJ$6,0),500,1)),0)
+_xlfn.IFNA(SUM((F$3&gt;='Gastos com Pessoal'!$E$513:$E$522)*(F$3&lt;='Gastos com Pessoal'!$F$513:$F$522)*(IF('Gastos com Pessoal'!$G$513:$G$522&lt;=F$3,1,0))*OFFSET('Gastos com Pessoal'!$H$512,1,MATCH(1&amp;$B55,'Gastos com Pessoal'!$I$532:$AJ$532&amp;'Gastos com Pessoal'!$I$512:$AJ$512,0),10,1)),0)
+_xlfn.IFNA(SUM((F$3&gt;='Gastos com Pessoal'!$E$513:$E$522)*(F$3&lt;='Gastos com Pessoal'!$F$513:$F$522)*(IF('Gastos com Pessoal'!$M$513:$M$522&lt;=F$3,1,0))*OFFSET('Gastos com Pessoal'!$H$512,1,MATCH(2&amp;$B55,'Gastos com Pessoal'!$I$532:$AJ$532&amp;'Gastos com Pessoal'!$I$512:$AJ$512,0),10,1)),0)
+_xlfn.IFNA(SUM((F$3&gt;='Gastos com Pessoal'!$E$513:$E$522)*(F$3&lt;='Gastos com Pessoal'!$F$513:$F$522)*(IF('Gastos com Pessoal'!$S$513:$S$522&lt;=F$3,1,0))*OFFSET('Gastos com Pessoal'!$H$512,1,MATCH(3&amp;$B55,'Gastos com Pessoal'!$I$532:$AJ$532&amp;'Gastos com Pessoal'!$I$512:$AJ$512,0),10,1)),0)
+_xlfn.IFNA(SUM((F$3&gt;='Gastos com Pessoal'!$E$513:$E$522)*(F$3&lt;='Gastos com Pessoal'!$F$513:$F$522)*(IF('Gastos com Pessoal'!$Y$513:$Y$522&lt;=F$3,1,0))*OFFSET('Gastos com Pessoal'!$H$512,1,MATCH(4&amp;$B55,'Gastos com Pessoal'!$I$532:$AJ$532&amp;'Gastos com Pessoal'!$I$512:$AJ$512,0),10,1)),0)
+_xlfn.IFNA(SUM((F$3&gt;='Gastos com Pessoal'!$E$513:$E$522)*(F$3&lt;='Gastos com Pessoal'!$F$513:$F$522)*(IF('Gastos com Pessoal'!$AE$513:$AE$522&lt;=F$3,1,0))*OFFSET('Gastos com Pessoal'!$H$512,1,MATCH(5&amp;$B55,'Gastos com Pessoal'!$I$532:$AJ$532&amp;'Gastos com Pessoal'!$I$512:$AJ$512,0),10,1)),0)</f>
        <v>382.39999999999986</v>
      </c>
      <c r="G55" s="32">
        <f t="array" aca="1" ref="G55" ca="1">_xlfn.IFNA(SUM((G$3&gt;='Gastos com Pessoal'!$E$7:$E$506)*(G$3&lt;='Gastos com Pessoal'!$F$7:$F$506)*OFFSET('Encargos e Benefícios'!$D$5,1,MATCH($B55,'Encargos e Benefícios'!$E$5:$AB$5,0),500,1)),0)
+_xlfn.IFNA(SUM((G$3&gt;='Gastos com Pessoal'!$E$513:$E$522)*(G$3&lt;='Gastos com Pessoal'!$F$513:$F$522)*OFFSET('Encargos e Benefícios'!$D$511,1,MATCH($B55,'Encargos e Benefícios'!$E$511:$AB$511,0),10,1)),0)
+_xlfn.IFNA(SUM((G$3&gt;='Gastos com Pessoal'!$E$7:$E$506)*(G$3&lt;='Gastos com Pessoal'!$F$7:$F$506)*(IF('Gastos com Pessoal'!$G$7:$G$506&lt;=G$3,1,0))*OFFSET('Gastos com Pessoal'!$H$6,1,MATCH(1&amp;$B55,'Gastos com Pessoal'!$I$532:$AJ$532&amp;'Gastos com Pessoal'!$I$6:$AJ$6,0),500,1)),0)
+_xlfn.IFNA(SUM((G$3&gt;='Gastos com Pessoal'!$E$7:$E$506)*(G$3&lt;='Gastos com Pessoal'!$F$7:$F$506)*(IF('Gastos com Pessoal'!$M$7:$M$506&lt;=G$3,1,0))*OFFSET('Gastos com Pessoal'!$H$6,1,MATCH(2&amp;$B55,'Gastos com Pessoal'!$I$532:$AJ$532&amp;'Gastos com Pessoal'!$I$6:$AJ$6,0),500,1)),0)
+_xlfn.IFNA(SUM((G$3&gt;='Gastos com Pessoal'!$E$7:$E$506)*(G$3&lt;='Gastos com Pessoal'!$F$7:$F$506)*(IF('Gastos com Pessoal'!$S$7:$S$506&lt;=G$3,1,0))*OFFSET('Gastos com Pessoal'!$H$6,1,MATCH(3&amp;$B55,'Gastos com Pessoal'!$I$532:$AJ$532&amp;'Gastos com Pessoal'!$I$6:$AJ$6,0),500,1)),0)
+_xlfn.IFNA(SUM((G$3&gt;='Gastos com Pessoal'!$E$7:$E$506)*(G$3&lt;='Gastos com Pessoal'!$F$7:$F$506)*(IF('Gastos com Pessoal'!$Y$7:$Y$506&lt;=G$3,1,0))*OFFSET('Gastos com Pessoal'!$H$6,1,MATCH(4&amp;$B55,'Gastos com Pessoal'!$I$532:$AJ$532&amp;'Gastos com Pessoal'!$I$6:$AJ$6,0),500,1)),0)
+_xlfn.IFNA(SUM((G$3&gt;='Gastos com Pessoal'!$E$7:$E$506)*(G$3&lt;='Gastos com Pessoal'!$F$7:$F$506)*(IF('Gastos com Pessoal'!$AE$7:$AE$506&lt;=G$3,1,0))*OFFSET('Gastos com Pessoal'!$H$6,1,MATCH(5&amp;$B55,'Gastos com Pessoal'!$I$532:$AJ$532&amp;'Gastos com Pessoal'!$I$6:$AJ$6,0),500,1)),0)
+_xlfn.IFNA(SUM((G$3&gt;='Gastos com Pessoal'!$E$513:$E$522)*(G$3&lt;='Gastos com Pessoal'!$F$513:$F$522)*(IF('Gastos com Pessoal'!$G$513:$G$522&lt;=G$3,1,0))*OFFSET('Gastos com Pessoal'!$H$512,1,MATCH(1&amp;$B55,'Gastos com Pessoal'!$I$532:$AJ$532&amp;'Gastos com Pessoal'!$I$512:$AJ$512,0),10,1)),0)
+_xlfn.IFNA(SUM((G$3&gt;='Gastos com Pessoal'!$E$513:$E$522)*(G$3&lt;='Gastos com Pessoal'!$F$513:$F$522)*(IF('Gastos com Pessoal'!$M$513:$M$522&lt;=G$3,1,0))*OFFSET('Gastos com Pessoal'!$H$512,1,MATCH(2&amp;$B55,'Gastos com Pessoal'!$I$532:$AJ$532&amp;'Gastos com Pessoal'!$I$512:$AJ$512,0),10,1)),0)
+_xlfn.IFNA(SUM((G$3&gt;='Gastos com Pessoal'!$E$513:$E$522)*(G$3&lt;='Gastos com Pessoal'!$F$513:$F$522)*(IF('Gastos com Pessoal'!$S$513:$S$522&lt;=G$3,1,0))*OFFSET('Gastos com Pessoal'!$H$512,1,MATCH(3&amp;$B55,'Gastos com Pessoal'!$I$532:$AJ$532&amp;'Gastos com Pessoal'!$I$512:$AJ$512,0),10,1)),0)
+_xlfn.IFNA(SUM((G$3&gt;='Gastos com Pessoal'!$E$513:$E$522)*(G$3&lt;='Gastos com Pessoal'!$F$513:$F$522)*(IF('Gastos com Pessoal'!$Y$513:$Y$522&lt;=G$3,1,0))*OFFSET('Gastos com Pessoal'!$H$512,1,MATCH(4&amp;$B55,'Gastos com Pessoal'!$I$532:$AJ$532&amp;'Gastos com Pessoal'!$I$512:$AJ$512,0),10,1)),0)
+_xlfn.IFNA(SUM((G$3&gt;='Gastos com Pessoal'!$E$513:$E$522)*(G$3&lt;='Gastos com Pessoal'!$F$513:$F$522)*(IF('Gastos com Pessoal'!$AE$513:$AE$522&lt;=G$3,1,0))*OFFSET('Gastos com Pessoal'!$H$512,1,MATCH(5&amp;$B55,'Gastos com Pessoal'!$I$532:$AJ$532&amp;'Gastos com Pessoal'!$I$512:$AJ$512,0),10,1)),0)</f>
        <v>382.39999999999986</v>
      </c>
      <c r="H55" s="32">
        <f t="array" aca="1" ref="H55" ca="1">_xlfn.IFNA(SUM((H$3&gt;='Gastos com Pessoal'!$E$7:$E$506)*(H$3&lt;='Gastos com Pessoal'!$F$7:$F$506)*OFFSET('Encargos e Benefícios'!$D$5,1,MATCH($B55,'Encargos e Benefícios'!$E$5:$AB$5,0),500,1)),0)
+_xlfn.IFNA(SUM((H$3&gt;='Gastos com Pessoal'!$E$513:$E$522)*(H$3&lt;='Gastos com Pessoal'!$F$513:$F$522)*OFFSET('Encargos e Benefícios'!$D$511,1,MATCH($B55,'Encargos e Benefícios'!$E$511:$AB$511,0),10,1)),0)
+_xlfn.IFNA(SUM((H$3&gt;='Gastos com Pessoal'!$E$7:$E$506)*(H$3&lt;='Gastos com Pessoal'!$F$7:$F$506)*(IF('Gastos com Pessoal'!$G$7:$G$506&lt;=H$3,1,0))*OFFSET('Gastos com Pessoal'!$H$6,1,MATCH(1&amp;$B55,'Gastos com Pessoal'!$I$532:$AJ$532&amp;'Gastos com Pessoal'!$I$6:$AJ$6,0),500,1)),0)
+_xlfn.IFNA(SUM((H$3&gt;='Gastos com Pessoal'!$E$7:$E$506)*(H$3&lt;='Gastos com Pessoal'!$F$7:$F$506)*(IF('Gastos com Pessoal'!$M$7:$M$506&lt;=H$3,1,0))*OFFSET('Gastos com Pessoal'!$H$6,1,MATCH(2&amp;$B55,'Gastos com Pessoal'!$I$532:$AJ$532&amp;'Gastos com Pessoal'!$I$6:$AJ$6,0),500,1)),0)
+_xlfn.IFNA(SUM((H$3&gt;='Gastos com Pessoal'!$E$7:$E$506)*(H$3&lt;='Gastos com Pessoal'!$F$7:$F$506)*(IF('Gastos com Pessoal'!$S$7:$S$506&lt;=H$3,1,0))*OFFSET('Gastos com Pessoal'!$H$6,1,MATCH(3&amp;$B55,'Gastos com Pessoal'!$I$532:$AJ$532&amp;'Gastos com Pessoal'!$I$6:$AJ$6,0),500,1)),0)
+_xlfn.IFNA(SUM((H$3&gt;='Gastos com Pessoal'!$E$7:$E$506)*(H$3&lt;='Gastos com Pessoal'!$F$7:$F$506)*(IF('Gastos com Pessoal'!$Y$7:$Y$506&lt;=H$3,1,0))*OFFSET('Gastos com Pessoal'!$H$6,1,MATCH(4&amp;$B55,'Gastos com Pessoal'!$I$532:$AJ$532&amp;'Gastos com Pessoal'!$I$6:$AJ$6,0),500,1)),0)
+_xlfn.IFNA(SUM((H$3&gt;='Gastos com Pessoal'!$E$7:$E$506)*(H$3&lt;='Gastos com Pessoal'!$F$7:$F$506)*(IF('Gastos com Pessoal'!$AE$7:$AE$506&lt;=H$3,1,0))*OFFSET('Gastos com Pessoal'!$H$6,1,MATCH(5&amp;$B55,'Gastos com Pessoal'!$I$532:$AJ$532&amp;'Gastos com Pessoal'!$I$6:$AJ$6,0),500,1)),0)
+_xlfn.IFNA(SUM((H$3&gt;='Gastos com Pessoal'!$E$513:$E$522)*(H$3&lt;='Gastos com Pessoal'!$F$513:$F$522)*(IF('Gastos com Pessoal'!$G$513:$G$522&lt;=H$3,1,0))*OFFSET('Gastos com Pessoal'!$H$512,1,MATCH(1&amp;$B55,'Gastos com Pessoal'!$I$532:$AJ$532&amp;'Gastos com Pessoal'!$I$512:$AJ$512,0),10,1)),0)
+_xlfn.IFNA(SUM((H$3&gt;='Gastos com Pessoal'!$E$513:$E$522)*(H$3&lt;='Gastos com Pessoal'!$F$513:$F$522)*(IF('Gastos com Pessoal'!$M$513:$M$522&lt;=H$3,1,0))*OFFSET('Gastos com Pessoal'!$H$512,1,MATCH(2&amp;$B55,'Gastos com Pessoal'!$I$532:$AJ$532&amp;'Gastos com Pessoal'!$I$512:$AJ$512,0),10,1)),0)
+_xlfn.IFNA(SUM((H$3&gt;='Gastos com Pessoal'!$E$513:$E$522)*(H$3&lt;='Gastos com Pessoal'!$F$513:$F$522)*(IF('Gastos com Pessoal'!$S$513:$S$522&lt;=H$3,1,0))*OFFSET('Gastos com Pessoal'!$H$512,1,MATCH(3&amp;$B55,'Gastos com Pessoal'!$I$532:$AJ$532&amp;'Gastos com Pessoal'!$I$512:$AJ$512,0),10,1)),0)
+_xlfn.IFNA(SUM((H$3&gt;='Gastos com Pessoal'!$E$513:$E$522)*(H$3&lt;='Gastos com Pessoal'!$F$513:$F$522)*(IF('Gastos com Pessoal'!$Y$513:$Y$522&lt;=H$3,1,0))*OFFSET('Gastos com Pessoal'!$H$512,1,MATCH(4&amp;$B55,'Gastos com Pessoal'!$I$532:$AJ$532&amp;'Gastos com Pessoal'!$I$512:$AJ$512,0),10,1)),0)
+_xlfn.IFNA(SUM((H$3&gt;='Gastos com Pessoal'!$E$513:$E$522)*(H$3&lt;='Gastos com Pessoal'!$F$513:$F$522)*(IF('Gastos com Pessoal'!$AE$513:$AE$522&lt;=H$3,1,0))*OFFSET('Gastos com Pessoal'!$H$512,1,MATCH(5&amp;$B55,'Gastos com Pessoal'!$I$532:$AJ$532&amp;'Gastos com Pessoal'!$I$512:$AJ$512,0),10,1)),0)</f>
        <v>382.39999999999986</v>
      </c>
      <c r="I55" s="32">
        <f t="array" aca="1" ref="I55" ca="1">_xlfn.IFNA(SUM((I$3&gt;='Gastos com Pessoal'!$E$7:$E$506)*(I$3&lt;='Gastos com Pessoal'!$F$7:$F$506)*OFFSET('Encargos e Benefícios'!$D$5,1,MATCH($B55,'Encargos e Benefícios'!$E$5:$AB$5,0),500,1)),0)
+_xlfn.IFNA(SUM((I$3&gt;='Gastos com Pessoal'!$E$513:$E$522)*(I$3&lt;='Gastos com Pessoal'!$F$513:$F$522)*OFFSET('Encargos e Benefícios'!$D$511,1,MATCH($B55,'Encargos e Benefícios'!$E$511:$AB$511,0),10,1)),0)
+_xlfn.IFNA(SUM((I$3&gt;='Gastos com Pessoal'!$E$7:$E$506)*(I$3&lt;='Gastos com Pessoal'!$F$7:$F$506)*(IF('Gastos com Pessoal'!$G$7:$G$506&lt;=I$3,1,0))*OFFSET('Gastos com Pessoal'!$H$6,1,MATCH(1&amp;$B55,'Gastos com Pessoal'!$I$532:$AJ$532&amp;'Gastos com Pessoal'!$I$6:$AJ$6,0),500,1)),0)
+_xlfn.IFNA(SUM((I$3&gt;='Gastos com Pessoal'!$E$7:$E$506)*(I$3&lt;='Gastos com Pessoal'!$F$7:$F$506)*(IF('Gastos com Pessoal'!$M$7:$M$506&lt;=I$3,1,0))*OFFSET('Gastos com Pessoal'!$H$6,1,MATCH(2&amp;$B55,'Gastos com Pessoal'!$I$532:$AJ$532&amp;'Gastos com Pessoal'!$I$6:$AJ$6,0),500,1)),0)
+_xlfn.IFNA(SUM((I$3&gt;='Gastos com Pessoal'!$E$7:$E$506)*(I$3&lt;='Gastos com Pessoal'!$F$7:$F$506)*(IF('Gastos com Pessoal'!$S$7:$S$506&lt;=I$3,1,0))*OFFSET('Gastos com Pessoal'!$H$6,1,MATCH(3&amp;$B55,'Gastos com Pessoal'!$I$532:$AJ$532&amp;'Gastos com Pessoal'!$I$6:$AJ$6,0),500,1)),0)
+_xlfn.IFNA(SUM((I$3&gt;='Gastos com Pessoal'!$E$7:$E$506)*(I$3&lt;='Gastos com Pessoal'!$F$7:$F$506)*(IF('Gastos com Pessoal'!$Y$7:$Y$506&lt;=I$3,1,0))*OFFSET('Gastos com Pessoal'!$H$6,1,MATCH(4&amp;$B55,'Gastos com Pessoal'!$I$532:$AJ$532&amp;'Gastos com Pessoal'!$I$6:$AJ$6,0),500,1)),0)
+_xlfn.IFNA(SUM((I$3&gt;='Gastos com Pessoal'!$E$7:$E$506)*(I$3&lt;='Gastos com Pessoal'!$F$7:$F$506)*(IF('Gastos com Pessoal'!$AE$7:$AE$506&lt;=I$3,1,0))*OFFSET('Gastos com Pessoal'!$H$6,1,MATCH(5&amp;$B55,'Gastos com Pessoal'!$I$532:$AJ$532&amp;'Gastos com Pessoal'!$I$6:$AJ$6,0),500,1)),0)
+_xlfn.IFNA(SUM((I$3&gt;='Gastos com Pessoal'!$E$513:$E$522)*(I$3&lt;='Gastos com Pessoal'!$F$513:$F$522)*(IF('Gastos com Pessoal'!$G$513:$G$522&lt;=I$3,1,0))*OFFSET('Gastos com Pessoal'!$H$512,1,MATCH(1&amp;$B55,'Gastos com Pessoal'!$I$532:$AJ$532&amp;'Gastos com Pessoal'!$I$512:$AJ$512,0),10,1)),0)
+_xlfn.IFNA(SUM((I$3&gt;='Gastos com Pessoal'!$E$513:$E$522)*(I$3&lt;='Gastos com Pessoal'!$F$513:$F$522)*(IF('Gastos com Pessoal'!$M$513:$M$522&lt;=I$3,1,0))*OFFSET('Gastos com Pessoal'!$H$512,1,MATCH(2&amp;$B55,'Gastos com Pessoal'!$I$532:$AJ$532&amp;'Gastos com Pessoal'!$I$512:$AJ$512,0),10,1)),0)
+_xlfn.IFNA(SUM((I$3&gt;='Gastos com Pessoal'!$E$513:$E$522)*(I$3&lt;='Gastos com Pessoal'!$F$513:$F$522)*(IF('Gastos com Pessoal'!$S$513:$S$522&lt;=I$3,1,0))*OFFSET('Gastos com Pessoal'!$H$512,1,MATCH(3&amp;$B55,'Gastos com Pessoal'!$I$532:$AJ$532&amp;'Gastos com Pessoal'!$I$512:$AJ$512,0),10,1)),0)
+_xlfn.IFNA(SUM((I$3&gt;='Gastos com Pessoal'!$E$513:$E$522)*(I$3&lt;='Gastos com Pessoal'!$F$513:$F$522)*(IF('Gastos com Pessoal'!$Y$513:$Y$522&lt;=I$3,1,0))*OFFSET('Gastos com Pessoal'!$H$512,1,MATCH(4&amp;$B55,'Gastos com Pessoal'!$I$532:$AJ$532&amp;'Gastos com Pessoal'!$I$512:$AJ$512,0),10,1)),0)
+_xlfn.IFNA(SUM((I$3&gt;='Gastos com Pessoal'!$E$513:$E$522)*(I$3&lt;='Gastos com Pessoal'!$F$513:$F$522)*(IF('Gastos com Pessoal'!$AE$513:$AE$522&lt;=I$3,1,0))*OFFSET('Gastos com Pessoal'!$H$512,1,MATCH(5&amp;$B55,'Gastos com Pessoal'!$I$532:$AJ$532&amp;'Gastos com Pessoal'!$I$512:$AJ$512,0),10,1)),0)</f>
        <v>382.39999999999986</v>
      </c>
      <c r="J55" s="32">
        <f t="array" aca="1" ref="J55" ca="1">_xlfn.IFNA(SUM((J$3&gt;='Gastos com Pessoal'!$E$7:$E$506)*(J$3&lt;='Gastos com Pessoal'!$F$7:$F$506)*OFFSET('Encargos e Benefícios'!$D$5,1,MATCH($B55,'Encargos e Benefícios'!$E$5:$AB$5,0),500,1)),0)
+_xlfn.IFNA(SUM((J$3&gt;='Gastos com Pessoal'!$E$513:$E$522)*(J$3&lt;='Gastos com Pessoal'!$F$513:$F$522)*OFFSET('Encargos e Benefícios'!$D$511,1,MATCH($B55,'Encargos e Benefícios'!$E$511:$AB$511,0),10,1)),0)
+_xlfn.IFNA(SUM((J$3&gt;='Gastos com Pessoal'!$E$7:$E$506)*(J$3&lt;='Gastos com Pessoal'!$F$7:$F$506)*(IF('Gastos com Pessoal'!$G$7:$G$506&lt;=J$3,1,0))*OFFSET('Gastos com Pessoal'!$H$6,1,MATCH(1&amp;$B55,'Gastos com Pessoal'!$I$532:$AJ$532&amp;'Gastos com Pessoal'!$I$6:$AJ$6,0),500,1)),0)
+_xlfn.IFNA(SUM((J$3&gt;='Gastos com Pessoal'!$E$7:$E$506)*(J$3&lt;='Gastos com Pessoal'!$F$7:$F$506)*(IF('Gastos com Pessoal'!$M$7:$M$506&lt;=J$3,1,0))*OFFSET('Gastos com Pessoal'!$H$6,1,MATCH(2&amp;$B55,'Gastos com Pessoal'!$I$532:$AJ$532&amp;'Gastos com Pessoal'!$I$6:$AJ$6,0),500,1)),0)
+_xlfn.IFNA(SUM((J$3&gt;='Gastos com Pessoal'!$E$7:$E$506)*(J$3&lt;='Gastos com Pessoal'!$F$7:$F$506)*(IF('Gastos com Pessoal'!$S$7:$S$506&lt;=J$3,1,0))*OFFSET('Gastos com Pessoal'!$H$6,1,MATCH(3&amp;$B55,'Gastos com Pessoal'!$I$532:$AJ$532&amp;'Gastos com Pessoal'!$I$6:$AJ$6,0),500,1)),0)
+_xlfn.IFNA(SUM((J$3&gt;='Gastos com Pessoal'!$E$7:$E$506)*(J$3&lt;='Gastos com Pessoal'!$F$7:$F$506)*(IF('Gastos com Pessoal'!$Y$7:$Y$506&lt;=J$3,1,0))*OFFSET('Gastos com Pessoal'!$H$6,1,MATCH(4&amp;$B55,'Gastos com Pessoal'!$I$532:$AJ$532&amp;'Gastos com Pessoal'!$I$6:$AJ$6,0),500,1)),0)
+_xlfn.IFNA(SUM((J$3&gt;='Gastos com Pessoal'!$E$7:$E$506)*(J$3&lt;='Gastos com Pessoal'!$F$7:$F$506)*(IF('Gastos com Pessoal'!$AE$7:$AE$506&lt;=J$3,1,0))*OFFSET('Gastos com Pessoal'!$H$6,1,MATCH(5&amp;$B55,'Gastos com Pessoal'!$I$532:$AJ$532&amp;'Gastos com Pessoal'!$I$6:$AJ$6,0),500,1)),0)
+_xlfn.IFNA(SUM((J$3&gt;='Gastos com Pessoal'!$E$513:$E$522)*(J$3&lt;='Gastos com Pessoal'!$F$513:$F$522)*(IF('Gastos com Pessoal'!$G$513:$G$522&lt;=J$3,1,0))*OFFSET('Gastos com Pessoal'!$H$512,1,MATCH(1&amp;$B55,'Gastos com Pessoal'!$I$532:$AJ$532&amp;'Gastos com Pessoal'!$I$512:$AJ$512,0),10,1)),0)
+_xlfn.IFNA(SUM((J$3&gt;='Gastos com Pessoal'!$E$513:$E$522)*(J$3&lt;='Gastos com Pessoal'!$F$513:$F$522)*(IF('Gastos com Pessoal'!$M$513:$M$522&lt;=J$3,1,0))*OFFSET('Gastos com Pessoal'!$H$512,1,MATCH(2&amp;$B55,'Gastos com Pessoal'!$I$532:$AJ$532&amp;'Gastos com Pessoal'!$I$512:$AJ$512,0),10,1)),0)
+_xlfn.IFNA(SUM((J$3&gt;='Gastos com Pessoal'!$E$513:$E$522)*(J$3&lt;='Gastos com Pessoal'!$F$513:$F$522)*(IF('Gastos com Pessoal'!$S$513:$S$522&lt;=J$3,1,0))*OFFSET('Gastos com Pessoal'!$H$512,1,MATCH(3&amp;$B55,'Gastos com Pessoal'!$I$532:$AJ$532&amp;'Gastos com Pessoal'!$I$512:$AJ$512,0),10,1)),0)
+_xlfn.IFNA(SUM((J$3&gt;='Gastos com Pessoal'!$E$513:$E$522)*(J$3&lt;='Gastos com Pessoal'!$F$513:$F$522)*(IF('Gastos com Pessoal'!$Y$513:$Y$522&lt;=J$3,1,0))*OFFSET('Gastos com Pessoal'!$H$512,1,MATCH(4&amp;$B55,'Gastos com Pessoal'!$I$532:$AJ$532&amp;'Gastos com Pessoal'!$I$512:$AJ$512,0),10,1)),0)
+_xlfn.IFNA(SUM((J$3&gt;='Gastos com Pessoal'!$E$513:$E$522)*(J$3&lt;='Gastos com Pessoal'!$F$513:$F$522)*(IF('Gastos com Pessoal'!$AE$513:$AE$522&lt;=J$3,1,0))*OFFSET('Gastos com Pessoal'!$H$512,1,MATCH(5&amp;$B55,'Gastos com Pessoal'!$I$532:$AJ$532&amp;'Gastos com Pessoal'!$I$512:$AJ$512,0),10,1)),0)</f>
        <v>382.39999999999986</v>
      </c>
      <c r="K55" s="32">
        <f t="array" aca="1" ref="K55" ca="1">_xlfn.IFNA(SUM((K$3&gt;='Gastos com Pessoal'!$E$7:$E$506)*(K$3&lt;='Gastos com Pessoal'!$F$7:$F$506)*OFFSET('Encargos e Benefícios'!$D$5,1,MATCH($B55,'Encargos e Benefícios'!$E$5:$AB$5,0),500,1)),0)
+_xlfn.IFNA(SUM((K$3&gt;='Gastos com Pessoal'!$E$513:$E$522)*(K$3&lt;='Gastos com Pessoal'!$F$513:$F$522)*OFFSET('Encargos e Benefícios'!$D$511,1,MATCH($B55,'Encargos e Benefícios'!$E$511:$AB$511,0),10,1)),0)
+_xlfn.IFNA(SUM((K$3&gt;='Gastos com Pessoal'!$E$7:$E$506)*(K$3&lt;='Gastos com Pessoal'!$F$7:$F$506)*(IF('Gastos com Pessoal'!$G$7:$G$506&lt;=K$3,1,0))*OFFSET('Gastos com Pessoal'!$H$6,1,MATCH(1&amp;$B55,'Gastos com Pessoal'!$I$532:$AJ$532&amp;'Gastos com Pessoal'!$I$6:$AJ$6,0),500,1)),0)
+_xlfn.IFNA(SUM((K$3&gt;='Gastos com Pessoal'!$E$7:$E$506)*(K$3&lt;='Gastos com Pessoal'!$F$7:$F$506)*(IF('Gastos com Pessoal'!$M$7:$M$506&lt;=K$3,1,0))*OFFSET('Gastos com Pessoal'!$H$6,1,MATCH(2&amp;$B55,'Gastos com Pessoal'!$I$532:$AJ$532&amp;'Gastos com Pessoal'!$I$6:$AJ$6,0),500,1)),0)
+_xlfn.IFNA(SUM((K$3&gt;='Gastos com Pessoal'!$E$7:$E$506)*(K$3&lt;='Gastos com Pessoal'!$F$7:$F$506)*(IF('Gastos com Pessoal'!$S$7:$S$506&lt;=K$3,1,0))*OFFSET('Gastos com Pessoal'!$H$6,1,MATCH(3&amp;$B55,'Gastos com Pessoal'!$I$532:$AJ$532&amp;'Gastos com Pessoal'!$I$6:$AJ$6,0),500,1)),0)
+_xlfn.IFNA(SUM((K$3&gt;='Gastos com Pessoal'!$E$7:$E$506)*(K$3&lt;='Gastos com Pessoal'!$F$7:$F$506)*(IF('Gastos com Pessoal'!$Y$7:$Y$506&lt;=K$3,1,0))*OFFSET('Gastos com Pessoal'!$H$6,1,MATCH(4&amp;$B55,'Gastos com Pessoal'!$I$532:$AJ$532&amp;'Gastos com Pessoal'!$I$6:$AJ$6,0),500,1)),0)
+_xlfn.IFNA(SUM((K$3&gt;='Gastos com Pessoal'!$E$7:$E$506)*(K$3&lt;='Gastos com Pessoal'!$F$7:$F$506)*(IF('Gastos com Pessoal'!$AE$7:$AE$506&lt;=K$3,1,0))*OFFSET('Gastos com Pessoal'!$H$6,1,MATCH(5&amp;$B55,'Gastos com Pessoal'!$I$532:$AJ$532&amp;'Gastos com Pessoal'!$I$6:$AJ$6,0),500,1)),0)
+_xlfn.IFNA(SUM((K$3&gt;='Gastos com Pessoal'!$E$513:$E$522)*(K$3&lt;='Gastos com Pessoal'!$F$513:$F$522)*(IF('Gastos com Pessoal'!$G$513:$G$522&lt;=K$3,1,0))*OFFSET('Gastos com Pessoal'!$H$512,1,MATCH(1&amp;$B55,'Gastos com Pessoal'!$I$532:$AJ$532&amp;'Gastos com Pessoal'!$I$512:$AJ$512,0),10,1)),0)
+_xlfn.IFNA(SUM((K$3&gt;='Gastos com Pessoal'!$E$513:$E$522)*(K$3&lt;='Gastos com Pessoal'!$F$513:$F$522)*(IF('Gastos com Pessoal'!$M$513:$M$522&lt;=K$3,1,0))*OFFSET('Gastos com Pessoal'!$H$512,1,MATCH(2&amp;$B55,'Gastos com Pessoal'!$I$532:$AJ$532&amp;'Gastos com Pessoal'!$I$512:$AJ$512,0),10,1)),0)
+_xlfn.IFNA(SUM((K$3&gt;='Gastos com Pessoal'!$E$513:$E$522)*(K$3&lt;='Gastos com Pessoal'!$F$513:$F$522)*(IF('Gastos com Pessoal'!$S$513:$S$522&lt;=K$3,1,0))*OFFSET('Gastos com Pessoal'!$H$512,1,MATCH(3&amp;$B55,'Gastos com Pessoal'!$I$532:$AJ$532&amp;'Gastos com Pessoal'!$I$512:$AJ$512,0),10,1)),0)
+_xlfn.IFNA(SUM((K$3&gt;='Gastos com Pessoal'!$E$513:$E$522)*(K$3&lt;='Gastos com Pessoal'!$F$513:$F$522)*(IF('Gastos com Pessoal'!$Y$513:$Y$522&lt;=K$3,1,0))*OFFSET('Gastos com Pessoal'!$H$512,1,MATCH(4&amp;$B55,'Gastos com Pessoal'!$I$532:$AJ$532&amp;'Gastos com Pessoal'!$I$512:$AJ$512,0),10,1)),0)
+_xlfn.IFNA(SUM((K$3&gt;='Gastos com Pessoal'!$E$513:$E$522)*(K$3&lt;='Gastos com Pessoal'!$F$513:$F$522)*(IF('Gastos com Pessoal'!$AE$513:$AE$522&lt;=K$3,1,0))*OFFSET('Gastos com Pessoal'!$H$512,1,MATCH(5&amp;$B55,'Gastos com Pessoal'!$I$532:$AJ$532&amp;'Gastos com Pessoal'!$I$512:$AJ$512,0),10,1)),0)</f>
        <v>382.39999999999986</v>
      </c>
      <c r="L55" s="32">
        <f t="array" aca="1" ref="L55" ca="1">_xlfn.IFNA(SUM((L$3&gt;='Gastos com Pessoal'!$E$7:$E$506)*(L$3&lt;='Gastos com Pessoal'!$F$7:$F$506)*OFFSET('Encargos e Benefícios'!$D$5,1,MATCH($B55,'Encargos e Benefícios'!$E$5:$AB$5,0),500,1)),0)
+_xlfn.IFNA(SUM((L$3&gt;='Gastos com Pessoal'!$E$513:$E$522)*(L$3&lt;='Gastos com Pessoal'!$F$513:$F$522)*OFFSET('Encargos e Benefícios'!$D$511,1,MATCH($B55,'Encargos e Benefícios'!$E$511:$AB$511,0),10,1)),0)
+_xlfn.IFNA(SUM((L$3&gt;='Gastos com Pessoal'!$E$7:$E$506)*(L$3&lt;='Gastos com Pessoal'!$F$7:$F$506)*(IF('Gastos com Pessoal'!$G$7:$G$506&lt;=L$3,1,0))*OFFSET('Gastos com Pessoal'!$H$6,1,MATCH(1&amp;$B55,'Gastos com Pessoal'!$I$532:$AJ$532&amp;'Gastos com Pessoal'!$I$6:$AJ$6,0),500,1)),0)
+_xlfn.IFNA(SUM((L$3&gt;='Gastos com Pessoal'!$E$7:$E$506)*(L$3&lt;='Gastos com Pessoal'!$F$7:$F$506)*(IF('Gastos com Pessoal'!$M$7:$M$506&lt;=L$3,1,0))*OFFSET('Gastos com Pessoal'!$H$6,1,MATCH(2&amp;$B55,'Gastos com Pessoal'!$I$532:$AJ$532&amp;'Gastos com Pessoal'!$I$6:$AJ$6,0),500,1)),0)
+_xlfn.IFNA(SUM((L$3&gt;='Gastos com Pessoal'!$E$7:$E$506)*(L$3&lt;='Gastos com Pessoal'!$F$7:$F$506)*(IF('Gastos com Pessoal'!$S$7:$S$506&lt;=L$3,1,0))*OFFSET('Gastos com Pessoal'!$H$6,1,MATCH(3&amp;$B55,'Gastos com Pessoal'!$I$532:$AJ$532&amp;'Gastos com Pessoal'!$I$6:$AJ$6,0),500,1)),0)
+_xlfn.IFNA(SUM((L$3&gt;='Gastos com Pessoal'!$E$7:$E$506)*(L$3&lt;='Gastos com Pessoal'!$F$7:$F$506)*(IF('Gastos com Pessoal'!$Y$7:$Y$506&lt;=L$3,1,0))*OFFSET('Gastos com Pessoal'!$H$6,1,MATCH(4&amp;$B55,'Gastos com Pessoal'!$I$532:$AJ$532&amp;'Gastos com Pessoal'!$I$6:$AJ$6,0),500,1)),0)
+_xlfn.IFNA(SUM((L$3&gt;='Gastos com Pessoal'!$E$7:$E$506)*(L$3&lt;='Gastos com Pessoal'!$F$7:$F$506)*(IF('Gastos com Pessoal'!$AE$7:$AE$506&lt;=L$3,1,0))*OFFSET('Gastos com Pessoal'!$H$6,1,MATCH(5&amp;$B55,'Gastos com Pessoal'!$I$532:$AJ$532&amp;'Gastos com Pessoal'!$I$6:$AJ$6,0),500,1)),0)
+_xlfn.IFNA(SUM((L$3&gt;='Gastos com Pessoal'!$E$513:$E$522)*(L$3&lt;='Gastos com Pessoal'!$F$513:$F$522)*(IF('Gastos com Pessoal'!$G$513:$G$522&lt;=L$3,1,0))*OFFSET('Gastos com Pessoal'!$H$512,1,MATCH(1&amp;$B55,'Gastos com Pessoal'!$I$532:$AJ$532&amp;'Gastos com Pessoal'!$I$512:$AJ$512,0),10,1)),0)
+_xlfn.IFNA(SUM((L$3&gt;='Gastos com Pessoal'!$E$513:$E$522)*(L$3&lt;='Gastos com Pessoal'!$F$513:$F$522)*(IF('Gastos com Pessoal'!$M$513:$M$522&lt;=L$3,1,0))*OFFSET('Gastos com Pessoal'!$H$512,1,MATCH(2&amp;$B55,'Gastos com Pessoal'!$I$532:$AJ$532&amp;'Gastos com Pessoal'!$I$512:$AJ$512,0),10,1)),0)
+_xlfn.IFNA(SUM((L$3&gt;='Gastos com Pessoal'!$E$513:$E$522)*(L$3&lt;='Gastos com Pessoal'!$F$513:$F$522)*(IF('Gastos com Pessoal'!$S$513:$S$522&lt;=L$3,1,0))*OFFSET('Gastos com Pessoal'!$H$512,1,MATCH(3&amp;$B55,'Gastos com Pessoal'!$I$532:$AJ$532&amp;'Gastos com Pessoal'!$I$512:$AJ$512,0),10,1)),0)
+_xlfn.IFNA(SUM((L$3&gt;='Gastos com Pessoal'!$E$513:$E$522)*(L$3&lt;='Gastos com Pessoal'!$F$513:$F$522)*(IF('Gastos com Pessoal'!$Y$513:$Y$522&lt;=L$3,1,0))*OFFSET('Gastos com Pessoal'!$H$512,1,MATCH(4&amp;$B55,'Gastos com Pessoal'!$I$532:$AJ$532&amp;'Gastos com Pessoal'!$I$512:$AJ$512,0),10,1)),0)
+_xlfn.IFNA(SUM((L$3&gt;='Gastos com Pessoal'!$E$513:$E$522)*(L$3&lt;='Gastos com Pessoal'!$F$513:$F$522)*(IF('Gastos com Pessoal'!$AE$513:$AE$522&lt;=L$3,1,0))*OFFSET('Gastos com Pessoal'!$H$512,1,MATCH(5&amp;$B55,'Gastos com Pessoal'!$I$532:$AJ$532&amp;'Gastos com Pessoal'!$I$512:$AJ$512,0),10,1)),0)</f>
        <v>382.39999999999986</v>
      </c>
      <c r="M55" s="32">
        <f t="array" aca="1" ref="M55" ca="1">_xlfn.IFNA(SUM((M$3&gt;='Gastos com Pessoal'!$E$7:$E$506)*(M$3&lt;='Gastos com Pessoal'!$F$7:$F$506)*OFFSET('Encargos e Benefícios'!$D$5,1,MATCH($B55,'Encargos e Benefícios'!$E$5:$AB$5,0),500,1)),0)
+_xlfn.IFNA(SUM((M$3&gt;='Gastos com Pessoal'!$E$513:$E$522)*(M$3&lt;='Gastos com Pessoal'!$F$513:$F$522)*OFFSET('Encargos e Benefícios'!$D$511,1,MATCH($B55,'Encargos e Benefícios'!$E$511:$AB$511,0),10,1)),0)
+_xlfn.IFNA(SUM((M$3&gt;='Gastos com Pessoal'!$E$7:$E$506)*(M$3&lt;='Gastos com Pessoal'!$F$7:$F$506)*(IF('Gastos com Pessoal'!$G$7:$G$506&lt;=M$3,1,0))*OFFSET('Gastos com Pessoal'!$H$6,1,MATCH(1&amp;$B55,'Gastos com Pessoal'!$I$532:$AJ$532&amp;'Gastos com Pessoal'!$I$6:$AJ$6,0),500,1)),0)
+_xlfn.IFNA(SUM((M$3&gt;='Gastos com Pessoal'!$E$7:$E$506)*(M$3&lt;='Gastos com Pessoal'!$F$7:$F$506)*(IF('Gastos com Pessoal'!$M$7:$M$506&lt;=M$3,1,0))*OFFSET('Gastos com Pessoal'!$H$6,1,MATCH(2&amp;$B55,'Gastos com Pessoal'!$I$532:$AJ$532&amp;'Gastos com Pessoal'!$I$6:$AJ$6,0),500,1)),0)
+_xlfn.IFNA(SUM((M$3&gt;='Gastos com Pessoal'!$E$7:$E$506)*(M$3&lt;='Gastos com Pessoal'!$F$7:$F$506)*(IF('Gastos com Pessoal'!$S$7:$S$506&lt;=M$3,1,0))*OFFSET('Gastos com Pessoal'!$H$6,1,MATCH(3&amp;$B55,'Gastos com Pessoal'!$I$532:$AJ$532&amp;'Gastos com Pessoal'!$I$6:$AJ$6,0),500,1)),0)
+_xlfn.IFNA(SUM((M$3&gt;='Gastos com Pessoal'!$E$7:$E$506)*(M$3&lt;='Gastos com Pessoal'!$F$7:$F$506)*(IF('Gastos com Pessoal'!$Y$7:$Y$506&lt;=M$3,1,0))*OFFSET('Gastos com Pessoal'!$H$6,1,MATCH(4&amp;$B55,'Gastos com Pessoal'!$I$532:$AJ$532&amp;'Gastos com Pessoal'!$I$6:$AJ$6,0),500,1)),0)
+_xlfn.IFNA(SUM((M$3&gt;='Gastos com Pessoal'!$E$7:$E$506)*(M$3&lt;='Gastos com Pessoal'!$F$7:$F$506)*(IF('Gastos com Pessoal'!$AE$7:$AE$506&lt;=M$3,1,0))*OFFSET('Gastos com Pessoal'!$H$6,1,MATCH(5&amp;$B55,'Gastos com Pessoal'!$I$532:$AJ$532&amp;'Gastos com Pessoal'!$I$6:$AJ$6,0),500,1)),0)
+_xlfn.IFNA(SUM((M$3&gt;='Gastos com Pessoal'!$E$513:$E$522)*(M$3&lt;='Gastos com Pessoal'!$F$513:$F$522)*(IF('Gastos com Pessoal'!$G$513:$G$522&lt;=M$3,1,0))*OFFSET('Gastos com Pessoal'!$H$512,1,MATCH(1&amp;$B55,'Gastos com Pessoal'!$I$532:$AJ$532&amp;'Gastos com Pessoal'!$I$512:$AJ$512,0),10,1)),0)
+_xlfn.IFNA(SUM((M$3&gt;='Gastos com Pessoal'!$E$513:$E$522)*(M$3&lt;='Gastos com Pessoal'!$F$513:$F$522)*(IF('Gastos com Pessoal'!$M$513:$M$522&lt;=M$3,1,0))*OFFSET('Gastos com Pessoal'!$H$512,1,MATCH(2&amp;$B55,'Gastos com Pessoal'!$I$532:$AJ$532&amp;'Gastos com Pessoal'!$I$512:$AJ$512,0),10,1)),0)
+_xlfn.IFNA(SUM((M$3&gt;='Gastos com Pessoal'!$E$513:$E$522)*(M$3&lt;='Gastos com Pessoal'!$F$513:$F$522)*(IF('Gastos com Pessoal'!$S$513:$S$522&lt;=M$3,1,0))*OFFSET('Gastos com Pessoal'!$H$512,1,MATCH(3&amp;$B55,'Gastos com Pessoal'!$I$532:$AJ$532&amp;'Gastos com Pessoal'!$I$512:$AJ$512,0),10,1)),0)
+_xlfn.IFNA(SUM((M$3&gt;='Gastos com Pessoal'!$E$513:$E$522)*(M$3&lt;='Gastos com Pessoal'!$F$513:$F$522)*(IF('Gastos com Pessoal'!$Y$513:$Y$522&lt;=M$3,1,0))*OFFSET('Gastos com Pessoal'!$H$512,1,MATCH(4&amp;$B55,'Gastos com Pessoal'!$I$532:$AJ$532&amp;'Gastos com Pessoal'!$I$512:$AJ$512,0),10,1)),0)
+_xlfn.IFNA(SUM((M$3&gt;='Gastos com Pessoal'!$E$513:$E$522)*(M$3&lt;='Gastos com Pessoal'!$F$513:$F$522)*(IF('Gastos com Pessoal'!$AE$513:$AE$522&lt;=M$3,1,0))*OFFSET('Gastos com Pessoal'!$H$512,1,MATCH(5&amp;$B55,'Gastos com Pessoal'!$I$532:$AJ$532&amp;'Gastos com Pessoal'!$I$512:$AJ$512,0),10,1)),0)</f>
        <v>382.39999999999986</v>
      </c>
      <c r="N55" s="32">
        <f t="array" aca="1" ref="N55" ca="1">_xlfn.IFNA(SUM((N$3&gt;='Gastos com Pessoal'!$E$7:$E$506)*(N$3&lt;='Gastos com Pessoal'!$F$7:$F$506)*OFFSET('Encargos e Benefícios'!$D$5,1,MATCH($B55,'Encargos e Benefícios'!$E$5:$AB$5,0),500,1)),0)
+_xlfn.IFNA(SUM((N$3&gt;='Gastos com Pessoal'!$E$513:$E$522)*(N$3&lt;='Gastos com Pessoal'!$F$513:$F$522)*OFFSET('Encargos e Benefícios'!$D$511,1,MATCH($B55,'Encargos e Benefícios'!$E$511:$AB$511,0),10,1)),0)
+_xlfn.IFNA(SUM((N$3&gt;='Gastos com Pessoal'!$E$7:$E$506)*(N$3&lt;='Gastos com Pessoal'!$F$7:$F$506)*(IF('Gastos com Pessoal'!$G$7:$G$506&lt;=N$3,1,0))*OFFSET('Gastos com Pessoal'!$H$6,1,MATCH(1&amp;$B55,'Gastos com Pessoal'!$I$532:$AJ$532&amp;'Gastos com Pessoal'!$I$6:$AJ$6,0),500,1)),0)
+_xlfn.IFNA(SUM((N$3&gt;='Gastos com Pessoal'!$E$7:$E$506)*(N$3&lt;='Gastos com Pessoal'!$F$7:$F$506)*(IF('Gastos com Pessoal'!$M$7:$M$506&lt;=N$3,1,0))*OFFSET('Gastos com Pessoal'!$H$6,1,MATCH(2&amp;$B55,'Gastos com Pessoal'!$I$532:$AJ$532&amp;'Gastos com Pessoal'!$I$6:$AJ$6,0),500,1)),0)
+_xlfn.IFNA(SUM((N$3&gt;='Gastos com Pessoal'!$E$7:$E$506)*(N$3&lt;='Gastos com Pessoal'!$F$7:$F$506)*(IF('Gastos com Pessoal'!$S$7:$S$506&lt;=N$3,1,0))*OFFSET('Gastos com Pessoal'!$H$6,1,MATCH(3&amp;$B55,'Gastos com Pessoal'!$I$532:$AJ$532&amp;'Gastos com Pessoal'!$I$6:$AJ$6,0),500,1)),0)
+_xlfn.IFNA(SUM((N$3&gt;='Gastos com Pessoal'!$E$7:$E$506)*(N$3&lt;='Gastos com Pessoal'!$F$7:$F$506)*(IF('Gastos com Pessoal'!$Y$7:$Y$506&lt;=N$3,1,0))*OFFSET('Gastos com Pessoal'!$H$6,1,MATCH(4&amp;$B55,'Gastos com Pessoal'!$I$532:$AJ$532&amp;'Gastos com Pessoal'!$I$6:$AJ$6,0),500,1)),0)
+_xlfn.IFNA(SUM((N$3&gt;='Gastos com Pessoal'!$E$7:$E$506)*(N$3&lt;='Gastos com Pessoal'!$F$7:$F$506)*(IF('Gastos com Pessoal'!$AE$7:$AE$506&lt;=N$3,1,0))*OFFSET('Gastos com Pessoal'!$H$6,1,MATCH(5&amp;$B55,'Gastos com Pessoal'!$I$532:$AJ$532&amp;'Gastos com Pessoal'!$I$6:$AJ$6,0),500,1)),0)
+_xlfn.IFNA(SUM((N$3&gt;='Gastos com Pessoal'!$E$513:$E$522)*(N$3&lt;='Gastos com Pessoal'!$F$513:$F$522)*(IF('Gastos com Pessoal'!$G$513:$G$522&lt;=N$3,1,0))*OFFSET('Gastos com Pessoal'!$H$512,1,MATCH(1&amp;$B55,'Gastos com Pessoal'!$I$532:$AJ$532&amp;'Gastos com Pessoal'!$I$512:$AJ$512,0),10,1)),0)
+_xlfn.IFNA(SUM((N$3&gt;='Gastos com Pessoal'!$E$513:$E$522)*(N$3&lt;='Gastos com Pessoal'!$F$513:$F$522)*(IF('Gastos com Pessoal'!$M$513:$M$522&lt;=N$3,1,0))*OFFSET('Gastos com Pessoal'!$H$512,1,MATCH(2&amp;$B55,'Gastos com Pessoal'!$I$532:$AJ$532&amp;'Gastos com Pessoal'!$I$512:$AJ$512,0),10,1)),0)
+_xlfn.IFNA(SUM((N$3&gt;='Gastos com Pessoal'!$E$513:$E$522)*(N$3&lt;='Gastos com Pessoal'!$F$513:$F$522)*(IF('Gastos com Pessoal'!$S$513:$S$522&lt;=N$3,1,0))*OFFSET('Gastos com Pessoal'!$H$512,1,MATCH(3&amp;$B55,'Gastos com Pessoal'!$I$532:$AJ$532&amp;'Gastos com Pessoal'!$I$512:$AJ$512,0),10,1)),0)
+_xlfn.IFNA(SUM((N$3&gt;='Gastos com Pessoal'!$E$513:$E$522)*(N$3&lt;='Gastos com Pessoal'!$F$513:$F$522)*(IF('Gastos com Pessoal'!$Y$513:$Y$522&lt;=N$3,1,0))*OFFSET('Gastos com Pessoal'!$H$512,1,MATCH(4&amp;$B55,'Gastos com Pessoal'!$I$532:$AJ$532&amp;'Gastos com Pessoal'!$I$512:$AJ$512,0),10,1)),0)
+_xlfn.IFNA(SUM((N$3&gt;='Gastos com Pessoal'!$E$513:$E$522)*(N$3&lt;='Gastos com Pessoal'!$F$513:$F$522)*(IF('Gastos com Pessoal'!$AE$513:$AE$522&lt;=N$3,1,0))*OFFSET('Gastos com Pessoal'!$H$512,1,MATCH(5&amp;$B55,'Gastos com Pessoal'!$I$532:$AJ$532&amp;'Gastos com Pessoal'!$I$512:$AJ$512,0),10,1)),0)</f>
        <v>382.39999999999986</v>
      </c>
      <c r="O55" s="32">
        <f t="array" aca="1" ref="O55" ca="1">_xlfn.IFNA(SUM((O$3&gt;='Gastos com Pessoal'!$E$7:$E$506)*(O$3&lt;='Gastos com Pessoal'!$F$7:$F$506)*OFFSET('Encargos e Benefícios'!$D$5,1,MATCH($B55,'Encargos e Benefícios'!$E$5:$AB$5,0),500,1)),0)
+_xlfn.IFNA(SUM((O$3&gt;='Gastos com Pessoal'!$E$513:$E$522)*(O$3&lt;='Gastos com Pessoal'!$F$513:$F$522)*OFFSET('Encargos e Benefícios'!$D$511,1,MATCH($B55,'Encargos e Benefícios'!$E$511:$AB$511,0),10,1)),0)
+_xlfn.IFNA(SUM((O$3&gt;='Gastos com Pessoal'!$E$7:$E$506)*(O$3&lt;='Gastos com Pessoal'!$F$7:$F$506)*(IF('Gastos com Pessoal'!$G$7:$G$506&lt;=O$3,1,0))*OFFSET('Gastos com Pessoal'!$H$6,1,MATCH(1&amp;$B55,'Gastos com Pessoal'!$I$532:$AJ$532&amp;'Gastos com Pessoal'!$I$6:$AJ$6,0),500,1)),0)
+_xlfn.IFNA(SUM((O$3&gt;='Gastos com Pessoal'!$E$7:$E$506)*(O$3&lt;='Gastos com Pessoal'!$F$7:$F$506)*(IF('Gastos com Pessoal'!$M$7:$M$506&lt;=O$3,1,0))*OFFSET('Gastos com Pessoal'!$H$6,1,MATCH(2&amp;$B55,'Gastos com Pessoal'!$I$532:$AJ$532&amp;'Gastos com Pessoal'!$I$6:$AJ$6,0),500,1)),0)
+_xlfn.IFNA(SUM((O$3&gt;='Gastos com Pessoal'!$E$7:$E$506)*(O$3&lt;='Gastos com Pessoal'!$F$7:$F$506)*(IF('Gastos com Pessoal'!$S$7:$S$506&lt;=O$3,1,0))*OFFSET('Gastos com Pessoal'!$H$6,1,MATCH(3&amp;$B55,'Gastos com Pessoal'!$I$532:$AJ$532&amp;'Gastos com Pessoal'!$I$6:$AJ$6,0),500,1)),0)
+_xlfn.IFNA(SUM((O$3&gt;='Gastos com Pessoal'!$E$7:$E$506)*(O$3&lt;='Gastos com Pessoal'!$F$7:$F$506)*(IF('Gastos com Pessoal'!$Y$7:$Y$506&lt;=O$3,1,0))*OFFSET('Gastos com Pessoal'!$H$6,1,MATCH(4&amp;$B55,'Gastos com Pessoal'!$I$532:$AJ$532&amp;'Gastos com Pessoal'!$I$6:$AJ$6,0),500,1)),0)
+_xlfn.IFNA(SUM((O$3&gt;='Gastos com Pessoal'!$E$7:$E$506)*(O$3&lt;='Gastos com Pessoal'!$F$7:$F$506)*(IF('Gastos com Pessoal'!$AE$7:$AE$506&lt;=O$3,1,0))*OFFSET('Gastos com Pessoal'!$H$6,1,MATCH(5&amp;$B55,'Gastos com Pessoal'!$I$532:$AJ$532&amp;'Gastos com Pessoal'!$I$6:$AJ$6,0),500,1)),0)
+_xlfn.IFNA(SUM((O$3&gt;='Gastos com Pessoal'!$E$513:$E$522)*(O$3&lt;='Gastos com Pessoal'!$F$513:$F$522)*(IF('Gastos com Pessoal'!$G$513:$G$522&lt;=O$3,1,0))*OFFSET('Gastos com Pessoal'!$H$512,1,MATCH(1&amp;$B55,'Gastos com Pessoal'!$I$532:$AJ$532&amp;'Gastos com Pessoal'!$I$512:$AJ$512,0),10,1)),0)
+_xlfn.IFNA(SUM((O$3&gt;='Gastos com Pessoal'!$E$513:$E$522)*(O$3&lt;='Gastos com Pessoal'!$F$513:$F$522)*(IF('Gastos com Pessoal'!$M$513:$M$522&lt;=O$3,1,0))*OFFSET('Gastos com Pessoal'!$H$512,1,MATCH(2&amp;$B55,'Gastos com Pessoal'!$I$532:$AJ$532&amp;'Gastos com Pessoal'!$I$512:$AJ$512,0),10,1)),0)
+_xlfn.IFNA(SUM((O$3&gt;='Gastos com Pessoal'!$E$513:$E$522)*(O$3&lt;='Gastos com Pessoal'!$F$513:$F$522)*(IF('Gastos com Pessoal'!$S$513:$S$522&lt;=O$3,1,0))*OFFSET('Gastos com Pessoal'!$H$512,1,MATCH(3&amp;$B55,'Gastos com Pessoal'!$I$532:$AJ$532&amp;'Gastos com Pessoal'!$I$512:$AJ$512,0),10,1)),0)
+_xlfn.IFNA(SUM((O$3&gt;='Gastos com Pessoal'!$E$513:$E$522)*(O$3&lt;='Gastos com Pessoal'!$F$513:$F$522)*(IF('Gastos com Pessoal'!$Y$513:$Y$522&lt;=O$3,1,0))*OFFSET('Gastos com Pessoal'!$H$512,1,MATCH(4&amp;$B55,'Gastos com Pessoal'!$I$532:$AJ$532&amp;'Gastos com Pessoal'!$I$512:$AJ$512,0),10,1)),0)
+_xlfn.IFNA(SUM((O$3&gt;='Gastos com Pessoal'!$E$513:$E$522)*(O$3&lt;='Gastos com Pessoal'!$F$513:$F$522)*(IF('Gastos com Pessoal'!$AE$513:$AE$522&lt;=O$3,1,0))*OFFSET('Gastos com Pessoal'!$H$512,1,MATCH(5&amp;$B55,'Gastos com Pessoal'!$I$532:$AJ$532&amp;'Gastos com Pessoal'!$I$512:$AJ$512,0),10,1)),0)</f>
        <v>382.39999999999986</v>
      </c>
      <c r="P55" s="32">
        <f t="array" aca="1" ref="P55" ca="1">_xlfn.IFNA(SUM((P$3&gt;='Gastos com Pessoal'!$E$7:$E$506)*(P$3&lt;='Gastos com Pessoal'!$F$7:$F$506)*OFFSET('Encargos e Benefícios'!$D$5,1,MATCH($B55,'Encargos e Benefícios'!$E$5:$AB$5,0),500,1)),0)
+_xlfn.IFNA(SUM((P$3&gt;='Gastos com Pessoal'!$E$513:$E$522)*(P$3&lt;='Gastos com Pessoal'!$F$513:$F$522)*OFFSET('Encargos e Benefícios'!$D$511,1,MATCH($B55,'Encargos e Benefícios'!$E$511:$AB$511,0),10,1)),0)
+_xlfn.IFNA(SUM((P$3&gt;='Gastos com Pessoal'!$E$7:$E$506)*(P$3&lt;='Gastos com Pessoal'!$F$7:$F$506)*(IF('Gastos com Pessoal'!$G$7:$G$506&lt;=P$3,1,0))*OFFSET('Gastos com Pessoal'!$H$6,1,MATCH(1&amp;$B55,'Gastos com Pessoal'!$I$532:$AJ$532&amp;'Gastos com Pessoal'!$I$6:$AJ$6,0),500,1)),0)
+_xlfn.IFNA(SUM((P$3&gt;='Gastos com Pessoal'!$E$7:$E$506)*(P$3&lt;='Gastos com Pessoal'!$F$7:$F$506)*(IF('Gastos com Pessoal'!$M$7:$M$506&lt;=P$3,1,0))*OFFSET('Gastos com Pessoal'!$H$6,1,MATCH(2&amp;$B55,'Gastos com Pessoal'!$I$532:$AJ$532&amp;'Gastos com Pessoal'!$I$6:$AJ$6,0),500,1)),0)
+_xlfn.IFNA(SUM((P$3&gt;='Gastos com Pessoal'!$E$7:$E$506)*(P$3&lt;='Gastos com Pessoal'!$F$7:$F$506)*(IF('Gastos com Pessoal'!$S$7:$S$506&lt;=P$3,1,0))*OFFSET('Gastos com Pessoal'!$H$6,1,MATCH(3&amp;$B55,'Gastos com Pessoal'!$I$532:$AJ$532&amp;'Gastos com Pessoal'!$I$6:$AJ$6,0),500,1)),0)
+_xlfn.IFNA(SUM((P$3&gt;='Gastos com Pessoal'!$E$7:$E$506)*(P$3&lt;='Gastos com Pessoal'!$F$7:$F$506)*(IF('Gastos com Pessoal'!$Y$7:$Y$506&lt;=P$3,1,0))*OFFSET('Gastos com Pessoal'!$H$6,1,MATCH(4&amp;$B55,'Gastos com Pessoal'!$I$532:$AJ$532&amp;'Gastos com Pessoal'!$I$6:$AJ$6,0),500,1)),0)
+_xlfn.IFNA(SUM((P$3&gt;='Gastos com Pessoal'!$E$7:$E$506)*(P$3&lt;='Gastos com Pessoal'!$F$7:$F$506)*(IF('Gastos com Pessoal'!$AE$7:$AE$506&lt;=P$3,1,0))*OFFSET('Gastos com Pessoal'!$H$6,1,MATCH(5&amp;$B55,'Gastos com Pessoal'!$I$532:$AJ$532&amp;'Gastos com Pessoal'!$I$6:$AJ$6,0),500,1)),0)
+_xlfn.IFNA(SUM((P$3&gt;='Gastos com Pessoal'!$E$513:$E$522)*(P$3&lt;='Gastos com Pessoal'!$F$513:$F$522)*(IF('Gastos com Pessoal'!$G$513:$G$522&lt;=P$3,1,0))*OFFSET('Gastos com Pessoal'!$H$512,1,MATCH(1&amp;$B55,'Gastos com Pessoal'!$I$532:$AJ$532&amp;'Gastos com Pessoal'!$I$512:$AJ$512,0),10,1)),0)
+_xlfn.IFNA(SUM((P$3&gt;='Gastos com Pessoal'!$E$513:$E$522)*(P$3&lt;='Gastos com Pessoal'!$F$513:$F$522)*(IF('Gastos com Pessoal'!$M$513:$M$522&lt;=P$3,1,0))*OFFSET('Gastos com Pessoal'!$H$512,1,MATCH(2&amp;$B55,'Gastos com Pessoal'!$I$532:$AJ$532&amp;'Gastos com Pessoal'!$I$512:$AJ$512,0),10,1)),0)
+_xlfn.IFNA(SUM((P$3&gt;='Gastos com Pessoal'!$E$513:$E$522)*(P$3&lt;='Gastos com Pessoal'!$F$513:$F$522)*(IF('Gastos com Pessoal'!$S$513:$S$522&lt;=P$3,1,0))*OFFSET('Gastos com Pessoal'!$H$512,1,MATCH(3&amp;$B55,'Gastos com Pessoal'!$I$532:$AJ$532&amp;'Gastos com Pessoal'!$I$512:$AJ$512,0),10,1)),0)
+_xlfn.IFNA(SUM((P$3&gt;='Gastos com Pessoal'!$E$513:$E$522)*(P$3&lt;='Gastos com Pessoal'!$F$513:$F$522)*(IF('Gastos com Pessoal'!$Y$513:$Y$522&lt;=P$3,1,0))*OFFSET('Gastos com Pessoal'!$H$512,1,MATCH(4&amp;$B55,'Gastos com Pessoal'!$I$532:$AJ$532&amp;'Gastos com Pessoal'!$I$512:$AJ$512,0),10,1)),0)
+_xlfn.IFNA(SUM((P$3&gt;='Gastos com Pessoal'!$E$513:$E$522)*(P$3&lt;='Gastos com Pessoal'!$F$513:$F$522)*(IF('Gastos com Pessoal'!$AE$513:$AE$522&lt;=P$3,1,0))*OFFSET('Gastos com Pessoal'!$H$512,1,MATCH(5&amp;$B55,'Gastos com Pessoal'!$I$532:$AJ$532&amp;'Gastos com Pessoal'!$I$512:$AJ$512,0),10,1)),0)</f>
        <v>382.39999999999986</v>
      </c>
      <c r="Q55" s="32">
        <f t="array" aca="1" ref="Q55" ca="1">_xlfn.IFNA(SUM((Q$3&gt;='Gastos com Pessoal'!$E$7:$E$506)*(Q$3&lt;='Gastos com Pessoal'!$F$7:$F$506)*OFFSET('Encargos e Benefícios'!$D$5,1,MATCH($B55,'Encargos e Benefícios'!$E$5:$AB$5,0),500,1)),0)
+_xlfn.IFNA(SUM((Q$3&gt;='Gastos com Pessoal'!$E$513:$E$522)*(Q$3&lt;='Gastos com Pessoal'!$F$513:$F$522)*OFFSET('Encargos e Benefícios'!$D$511,1,MATCH($B55,'Encargos e Benefícios'!$E$511:$AB$511,0),10,1)),0)
+_xlfn.IFNA(SUM((Q$3&gt;='Gastos com Pessoal'!$E$7:$E$506)*(Q$3&lt;='Gastos com Pessoal'!$F$7:$F$506)*(IF('Gastos com Pessoal'!$G$7:$G$506&lt;=Q$3,1,0))*OFFSET('Gastos com Pessoal'!$H$6,1,MATCH(1&amp;$B55,'Gastos com Pessoal'!$I$532:$AJ$532&amp;'Gastos com Pessoal'!$I$6:$AJ$6,0),500,1)),0)
+_xlfn.IFNA(SUM((Q$3&gt;='Gastos com Pessoal'!$E$7:$E$506)*(Q$3&lt;='Gastos com Pessoal'!$F$7:$F$506)*(IF('Gastos com Pessoal'!$M$7:$M$506&lt;=Q$3,1,0))*OFFSET('Gastos com Pessoal'!$H$6,1,MATCH(2&amp;$B55,'Gastos com Pessoal'!$I$532:$AJ$532&amp;'Gastos com Pessoal'!$I$6:$AJ$6,0),500,1)),0)
+_xlfn.IFNA(SUM((Q$3&gt;='Gastos com Pessoal'!$E$7:$E$506)*(Q$3&lt;='Gastos com Pessoal'!$F$7:$F$506)*(IF('Gastos com Pessoal'!$S$7:$S$506&lt;=Q$3,1,0))*OFFSET('Gastos com Pessoal'!$H$6,1,MATCH(3&amp;$B55,'Gastos com Pessoal'!$I$532:$AJ$532&amp;'Gastos com Pessoal'!$I$6:$AJ$6,0),500,1)),0)
+_xlfn.IFNA(SUM((Q$3&gt;='Gastos com Pessoal'!$E$7:$E$506)*(Q$3&lt;='Gastos com Pessoal'!$F$7:$F$506)*(IF('Gastos com Pessoal'!$Y$7:$Y$506&lt;=Q$3,1,0))*OFFSET('Gastos com Pessoal'!$H$6,1,MATCH(4&amp;$B55,'Gastos com Pessoal'!$I$532:$AJ$532&amp;'Gastos com Pessoal'!$I$6:$AJ$6,0),500,1)),0)
+_xlfn.IFNA(SUM((Q$3&gt;='Gastos com Pessoal'!$E$7:$E$506)*(Q$3&lt;='Gastos com Pessoal'!$F$7:$F$506)*(IF('Gastos com Pessoal'!$AE$7:$AE$506&lt;=Q$3,1,0))*OFFSET('Gastos com Pessoal'!$H$6,1,MATCH(5&amp;$B55,'Gastos com Pessoal'!$I$532:$AJ$532&amp;'Gastos com Pessoal'!$I$6:$AJ$6,0),500,1)),0)
+_xlfn.IFNA(SUM((Q$3&gt;='Gastos com Pessoal'!$E$513:$E$522)*(Q$3&lt;='Gastos com Pessoal'!$F$513:$F$522)*(IF('Gastos com Pessoal'!$G$513:$G$522&lt;=Q$3,1,0))*OFFSET('Gastos com Pessoal'!$H$512,1,MATCH(1&amp;$B55,'Gastos com Pessoal'!$I$532:$AJ$532&amp;'Gastos com Pessoal'!$I$512:$AJ$512,0),10,1)),0)
+_xlfn.IFNA(SUM((Q$3&gt;='Gastos com Pessoal'!$E$513:$E$522)*(Q$3&lt;='Gastos com Pessoal'!$F$513:$F$522)*(IF('Gastos com Pessoal'!$M$513:$M$522&lt;=Q$3,1,0))*OFFSET('Gastos com Pessoal'!$H$512,1,MATCH(2&amp;$B55,'Gastos com Pessoal'!$I$532:$AJ$532&amp;'Gastos com Pessoal'!$I$512:$AJ$512,0),10,1)),0)
+_xlfn.IFNA(SUM((Q$3&gt;='Gastos com Pessoal'!$E$513:$E$522)*(Q$3&lt;='Gastos com Pessoal'!$F$513:$F$522)*(IF('Gastos com Pessoal'!$S$513:$S$522&lt;=Q$3,1,0))*OFFSET('Gastos com Pessoal'!$H$512,1,MATCH(3&amp;$B55,'Gastos com Pessoal'!$I$532:$AJ$532&amp;'Gastos com Pessoal'!$I$512:$AJ$512,0),10,1)),0)
+_xlfn.IFNA(SUM((Q$3&gt;='Gastos com Pessoal'!$E$513:$E$522)*(Q$3&lt;='Gastos com Pessoal'!$F$513:$F$522)*(IF('Gastos com Pessoal'!$Y$513:$Y$522&lt;=Q$3,1,0))*OFFSET('Gastos com Pessoal'!$H$512,1,MATCH(4&amp;$B55,'Gastos com Pessoal'!$I$532:$AJ$532&amp;'Gastos com Pessoal'!$I$512:$AJ$512,0),10,1)),0)
+_xlfn.IFNA(SUM((Q$3&gt;='Gastos com Pessoal'!$E$513:$E$522)*(Q$3&lt;='Gastos com Pessoal'!$F$513:$F$522)*(IF('Gastos com Pessoal'!$AE$513:$AE$522&lt;=Q$3,1,0))*OFFSET('Gastos com Pessoal'!$H$512,1,MATCH(5&amp;$B55,'Gastos com Pessoal'!$I$532:$AJ$532&amp;'Gastos com Pessoal'!$I$512:$AJ$512,0),10,1)),0)</f>
        <v>382.39999999999986</v>
      </c>
      <c r="R55" s="32">
        <f t="array" aca="1" ref="R55" ca="1">_xlfn.IFNA(SUM((R$3&gt;='Gastos com Pessoal'!$E$7:$E$506)*(R$3&lt;='Gastos com Pessoal'!$F$7:$F$506)*OFFSET('Encargos e Benefícios'!$D$5,1,MATCH($B55,'Encargos e Benefícios'!$E$5:$AB$5,0),500,1)),0)
+_xlfn.IFNA(SUM((R$3&gt;='Gastos com Pessoal'!$E$513:$E$522)*(R$3&lt;='Gastos com Pessoal'!$F$513:$F$522)*OFFSET('Encargos e Benefícios'!$D$511,1,MATCH($B55,'Encargos e Benefícios'!$E$511:$AB$511,0),10,1)),0)
+_xlfn.IFNA(SUM((R$3&gt;='Gastos com Pessoal'!$E$7:$E$506)*(R$3&lt;='Gastos com Pessoal'!$F$7:$F$506)*(IF('Gastos com Pessoal'!$G$7:$G$506&lt;=R$3,1,0))*OFFSET('Gastos com Pessoal'!$H$6,1,MATCH(1&amp;$B55,'Gastos com Pessoal'!$I$532:$AJ$532&amp;'Gastos com Pessoal'!$I$6:$AJ$6,0),500,1)),0)
+_xlfn.IFNA(SUM((R$3&gt;='Gastos com Pessoal'!$E$7:$E$506)*(R$3&lt;='Gastos com Pessoal'!$F$7:$F$506)*(IF('Gastos com Pessoal'!$M$7:$M$506&lt;=R$3,1,0))*OFFSET('Gastos com Pessoal'!$H$6,1,MATCH(2&amp;$B55,'Gastos com Pessoal'!$I$532:$AJ$532&amp;'Gastos com Pessoal'!$I$6:$AJ$6,0),500,1)),0)
+_xlfn.IFNA(SUM((R$3&gt;='Gastos com Pessoal'!$E$7:$E$506)*(R$3&lt;='Gastos com Pessoal'!$F$7:$F$506)*(IF('Gastos com Pessoal'!$S$7:$S$506&lt;=R$3,1,0))*OFFSET('Gastos com Pessoal'!$H$6,1,MATCH(3&amp;$B55,'Gastos com Pessoal'!$I$532:$AJ$532&amp;'Gastos com Pessoal'!$I$6:$AJ$6,0),500,1)),0)
+_xlfn.IFNA(SUM((R$3&gt;='Gastos com Pessoal'!$E$7:$E$506)*(R$3&lt;='Gastos com Pessoal'!$F$7:$F$506)*(IF('Gastos com Pessoal'!$Y$7:$Y$506&lt;=R$3,1,0))*OFFSET('Gastos com Pessoal'!$H$6,1,MATCH(4&amp;$B55,'Gastos com Pessoal'!$I$532:$AJ$532&amp;'Gastos com Pessoal'!$I$6:$AJ$6,0),500,1)),0)
+_xlfn.IFNA(SUM((R$3&gt;='Gastos com Pessoal'!$E$7:$E$506)*(R$3&lt;='Gastos com Pessoal'!$F$7:$F$506)*(IF('Gastos com Pessoal'!$AE$7:$AE$506&lt;=R$3,1,0))*OFFSET('Gastos com Pessoal'!$H$6,1,MATCH(5&amp;$B55,'Gastos com Pessoal'!$I$532:$AJ$532&amp;'Gastos com Pessoal'!$I$6:$AJ$6,0),500,1)),0)
+_xlfn.IFNA(SUM((R$3&gt;='Gastos com Pessoal'!$E$513:$E$522)*(R$3&lt;='Gastos com Pessoal'!$F$513:$F$522)*(IF('Gastos com Pessoal'!$G$513:$G$522&lt;=R$3,1,0))*OFFSET('Gastos com Pessoal'!$H$512,1,MATCH(1&amp;$B55,'Gastos com Pessoal'!$I$532:$AJ$532&amp;'Gastos com Pessoal'!$I$512:$AJ$512,0),10,1)),0)
+_xlfn.IFNA(SUM((R$3&gt;='Gastos com Pessoal'!$E$513:$E$522)*(R$3&lt;='Gastos com Pessoal'!$F$513:$F$522)*(IF('Gastos com Pessoal'!$M$513:$M$522&lt;=R$3,1,0))*OFFSET('Gastos com Pessoal'!$H$512,1,MATCH(2&amp;$B55,'Gastos com Pessoal'!$I$532:$AJ$532&amp;'Gastos com Pessoal'!$I$512:$AJ$512,0),10,1)),0)
+_xlfn.IFNA(SUM((R$3&gt;='Gastos com Pessoal'!$E$513:$E$522)*(R$3&lt;='Gastos com Pessoal'!$F$513:$F$522)*(IF('Gastos com Pessoal'!$S$513:$S$522&lt;=R$3,1,0))*OFFSET('Gastos com Pessoal'!$H$512,1,MATCH(3&amp;$B55,'Gastos com Pessoal'!$I$532:$AJ$532&amp;'Gastos com Pessoal'!$I$512:$AJ$512,0),10,1)),0)
+_xlfn.IFNA(SUM((R$3&gt;='Gastos com Pessoal'!$E$513:$E$522)*(R$3&lt;='Gastos com Pessoal'!$F$513:$F$522)*(IF('Gastos com Pessoal'!$Y$513:$Y$522&lt;=R$3,1,0))*OFFSET('Gastos com Pessoal'!$H$512,1,MATCH(4&amp;$B55,'Gastos com Pessoal'!$I$532:$AJ$532&amp;'Gastos com Pessoal'!$I$512:$AJ$512,0),10,1)),0)
+_xlfn.IFNA(SUM((R$3&gt;='Gastos com Pessoal'!$E$513:$E$522)*(R$3&lt;='Gastos com Pessoal'!$F$513:$F$522)*(IF('Gastos com Pessoal'!$AE$513:$AE$522&lt;=R$3,1,0))*OFFSET('Gastos com Pessoal'!$H$512,1,MATCH(5&amp;$B55,'Gastos com Pessoal'!$I$532:$AJ$532&amp;'Gastos com Pessoal'!$I$512:$AJ$512,0),10,1)),0)</f>
        <v>382.39999999999986</v>
      </c>
      <c r="S55" s="32">
        <f t="array" aca="1" ref="S55" ca="1">_xlfn.IFNA(SUM((S$3&gt;='Gastos com Pessoal'!$E$7:$E$506)*(S$3&lt;='Gastos com Pessoal'!$F$7:$F$506)*OFFSET('Encargos e Benefícios'!$D$5,1,MATCH($B55,'Encargos e Benefícios'!$E$5:$AB$5,0),500,1)),0)
+_xlfn.IFNA(SUM((S$3&gt;='Gastos com Pessoal'!$E$513:$E$522)*(S$3&lt;='Gastos com Pessoal'!$F$513:$F$522)*OFFSET('Encargos e Benefícios'!$D$511,1,MATCH($B55,'Encargos e Benefícios'!$E$511:$AB$511,0),10,1)),0)
+_xlfn.IFNA(SUM((S$3&gt;='Gastos com Pessoal'!$E$7:$E$506)*(S$3&lt;='Gastos com Pessoal'!$F$7:$F$506)*(IF('Gastos com Pessoal'!$G$7:$G$506&lt;=S$3,1,0))*OFFSET('Gastos com Pessoal'!$H$6,1,MATCH(1&amp;$B55,'Gastos com Pessoal'!$I$532:$AJ$532&amp;'Gastos com Pessoal'!$I$6:$AJ$6,0),500,1)),0)
+_xlfn.IFNA(SUM((S$3&gt;='Gastos com Pessoal'!$E$7:$E$506)*(S$3&lt;='Gastos com Pessoal'!$F$7:$F$506)*(IF('Gastos com Pessoal'!$M$7:$M$506&lt;=S$3,1,0))*OFFSET('Gastos com Pessoal'!$H$6,1,MATCH(2&amp;$B55,'Gastos com Pessoal'!$I$532:$AJ$532&amp;'Gastos com Pessoal'!$I$6:$AJ$6,0),500,1)),0)
+_xlfn.IFNA(SUM((S$3&gt;='Gastos com Pessoal'!$E$7:$E$506)*(S$3&lt;='Gastos com Pessoal'!$F$7:$F$506)*(IF('Gastos com Pessoal'!$S$7:$S$506&lt;=S$3,1,0))*OFFSET('Gastos com Pessoal'!$H$6,1,MATCH(3&amp;$B55,'Gastos com Pessoal'!$I$532:$AJ$532&amp;'Gastos com Pessoal'!$I$6:$AJ$6,0),500,1)),0)
+_xlfn.IFNA(SUM((S$3&gt;='Gastos com Pessoal'!$E$7:$E$506)*(S$3&lt;='Gastos com Pessoal'!$F$7:$F$506)*(IF('Gastos com Pessoal'!$Y$7:$Y$506&lt;=S$3,1,0))*OFFSET('Gastos com Pessoal'!$H$6,1,MATCH(4&amp;$B55,'Gastos com Pessoal'!$I$532:$AJ$532&amp;'Gastos com Pessoal'!$I$6:$AJ$6,0),500,1)),0)
+_xlfn.IFNA(SUM((S$3&gt;='Gastos com Pessoal'!$E$7:$E$506)*(S$3&lt;='Gastos com Pessoal'!$F$7:$F$506)*(IF('Gastos com Pessoal'!$AE$7:$AE$506&lt;=S$3,1,0))*OFFSET('Gastos com Pessoal'!$H$6,1,MATCH(5&amp;$B55,'Gastos com Pessoal'!$I$532:$AJ$532&amp;'Gastos com Pessoal'!$I$6:$AJ$6,0),500,1)),0)
+_xlfn.IFNA(SUM((S$3&gt;='Gastos com Pessoal'!$E$513:$E$522)*(S$3&lt;='Gastos com Pessoal'!$F$513:$F$522)*(IF('Gastos com Pessoal'!$G$513:$G$522&lt;=S$3,1,0))*OFFSET('Gastos com Pessoal'!$H$512,1,MATCH(1&amp;$B55,'Gastos com Pessoal'!$I$532:$AJ$532&amp;'Gastos com Pessoal'!$I$512:$AJ$512,0),10,1)),0)
+_xlfn.IFNA(SUM((S$3&gt;='Gastos com Pessoal'!$E$513:$E$522)*(S$3&lt;='Gastos com Pessoal'!$F$513:$F$522)*(IF('Gastos com Pessoal'!$M$513:$M$522&lt;=S$3,1,0))*OFFSET('Gastos com Pessoal'!$H$512,1,MATCH(2&amp;$B55,'Gastos com Pessoal'!$I$532:$AJ$532&amp;'Gastos com Pessoal'!$I$512:$AJ$512,0),10,1)),0)
+_xlfn.IFNA(SUM((S$3&gt;='Gastos com Pessoal'!$E$513:$E$522)*(S$3&lt;='Gastos com Pessoal'!$F$513:$F$522)*(IF('Gastos com Pessoal'!$S$513:$S$522&lt;=S$3,1,0))*OFFSET('Gastos com Pessoal'!$H$512,1,MATCH(3&amp;$B55,'Gastos com Pessoal'!$I$532:$AJ$532&amp;'Gastos com Pessoal'!$I$512:$AJ$512,0),10,1)),0)
+_xlfn.IFNA(SUM((S$3&gt;='Gastos com Pessoal'!$E$513:$E$522)*(S$3&lt;='Gastos com Pessoal'!$F$513:$F$522)*(IF('Gastos com Pessoal'!$Y$513:$Y$522&lt;=S$3,1,0))*OFFSET('Gastos com Pessoal'!$H$512,1,MATCH(4&amp;$B55,'Gastos com Pessoal'!$I$532:$AJ$532&amp;'Gastos com Pessoal'!$I$512:$AJ$512,0),10,1)),0)
+_xlfn.IFNA(SUM((S$3&gt;='Gastos com Pessoal'!$E$513:$E$522)*(S$3&lt;='Gastos com Pessoal'!$F$513:$F$522)*(IF('Gastos com Pessoal'!$AE$513:$AE$522&lt;=S$3,1,0))*OFFSET('Gastos com Pessoal'!$H$512,1,MATCH(5&amp;$B55,'Gastos com Pessoal'!$I$532:$AJ$532&amp;'Gastos com Pessoal'!$I$512:$AJ$512,0),10,1)),0)</f>
        <v>382.39999999999986</v>
      </c>
      <c r="T55" s="32">
        <f t="array" aca="1" ref="T55" ca="1">_xlfn.IFNA(SUM((T$3&gt;='Gastos com Pessoal'!$E$7:$E$506)*(T$3&lt;='Gastos com Pessoal'!$F$7:$F$506)*OFFSET('Encargos e Benefícios'!$D$5,1,MATCH($B55,'Encargos e Benefícios'!$E$5:$AB$5,0),500,1)),0)
+_xlfn.IFNA(SUM((T$3&gt;='Gastos com Pessoal'!$E$513:$E$522)*(T$3&lt;='Gastos com Pessoal'!$F$513:$F$522)*OFFSET('Encargos e Benefícios'!$D$511,1,MATCH($B55,'Encargos e Benefícios'!$E$511:$AB$511,0),10,1)),0)
+_xlfn.IFNA(SUM((T$3&gt;='Gastos com Pessoal'!$E$7:$E$506)*(T$3&lt;='Gastos com Pessoal'!$F$7:$F$506)*(IF('Gastos com Pessoal'!$G$7:$G$506&lt;=T$3,1,0))*OFFSET('Gastos com Pessoal'!$H$6,1,MATCH(1&amp;$B55,'Gastos com Pessoal'!$I$532:$AJ$532&amp;'Gastos com Pessoal'!$I$6:$AJ$6,0),500,1)),0)
+_xlfn.IFNA(SUM((T$3&gt;='Gastos com Pessoal'!$E$7:$E$506)*(T$3&lt;='Gastos com Pessoal'!$F$7:$F$506)*(IF('Gastos com Pessoal'!$M$7:$M$506&lt;=T$3,1,0))*OFFSET('Gastos com Pessoal'!$H$6,1,MATCH(2&amp;$B55,'Gastos com Pessoal'!$I$532:$AJ$532&amp;'Gastos com Pessoal'!$I$6:$AJ$6,0),500,1)),0)
+_xlfn.IFNA(SUM((T$3&gt;='Gastos com Pessoal'!$E$7:$E$506)*(T$3&lt;='Gastos com Pessoal'!$F$7:$F$506)*(IF('Gastos com Pessoal'!$S$7:$S$506&lt;=T$3,1,0))*OFFSET('Gastos com Pessoal'!$H$6,1,MATCH(3&amp;$B55,'Gastos com Pessoal'!$I$532:$AJ$532&amp;'Gastos com Pessoal'!$I$6:$AJ$6,0),500,1)),0)
+_xlfn.IFNA(SUM((T$3&gt;='Gastos com Pessoal'!$E$7:$E$506)*(T$3&lt;='Gastos com Pessoal'!$F$7:$F$506)*(IF('Gastos com Pessoal'!$Y$7:$Y$506&lt;=T$3,1,0))*OFFSET('Gastos com Pessoal'!$H$6,1,MATCH(4&amp;$B55,'Gastos com Pessoal'!$I$532:$AJ$532&amp;'Gastos com Pessoal'!$I$6:$AJ$6,0),500,1)),0)
+_xlfn.IFNA(SUM((T$3&gt;='Gastos com Pessoal'!$E$7:$E$506)*(T$3&lt;='Gastos com Pessoal'!$F$7:$F$506)*(IF('Gastos com Pessoal'!$AE$7:$AE$506&lt;=T$3,1,0))*OFFSET('Gastos com Pessoal'!$H$6,1,MATCH(5&amp;$B55,'Gastos com Pessoal'!$I$532:$AJ$532&amp;'Gastos com Pessoal'!$I$6:$AJ$6,0),500,1)),0)
+_xlfn.IFNA(SUM((T$3&gt;='Gastos com Pessoal'!$E$513:$E$522)*(T$3&lt;='Gastos com Pessoal'!$F$513:$F$522)*(IF('Gastos com Pessoal'!$G$513:$G$522&lt;=T$3,1,0))*OFFSET('Gastos com Pessoal'!$H$512,1,MATCH(1&amp;$B55,'Gastos com Pessoal'!$I$532:$AJ$532&amp;'Gastos com Pessoal'!$I$512:$AJ$512,0),10,1)),0)
+_xlfn.IFNA(SUM((T$3&gt;='Gastos com Pessoal'!$E$513:$E$522)*(T$3&lt;='Gastos com Pessoal'!$F$513:$F$522)*(IF('Gastos com Pessoal'!$M$513:$M$522&lt;=T$3,1,0))*OFFSET('Gastos com Pessoal'!$H$512,1,MATCH(2&amp;$B55,'Gastos com Pessoal'!$I$532:$AJ$532&amp;'Gastos com Pessoal'!$I$512:$AJ$512,0),10,1)),0)
+_xlfn.IFNA(SUM((T$3&gt;='Gastos com Pessoal'!$E$513:$E$522)*(T$3&lt;='Gastos com Pessoal'!$F$513:$F$522)*(IF('Gastos com Pessoal'!$S$513:$S$522&lt;=T$3,1,0))*OFFSET('Gastos com Pessoal'!$H$512,1,MATCH(3&amp;$B55,'Gastos com Pessoal'!$I$532:$AJ$532&amp;'Gastos com Pessoal'!$I$512:$AJ$512,0),10,1)),0)
+_xlfn.IFNA(SUM((T$3&gt;='Gastos com Pessoal'!$E$513:$E$522)*(T$3&lt;='Gastos com Pessoal'!$F$513:$F$522)*(IF('Gastos com Pessoal'!$Y$513:$Y$522&lt;=T$3,1,0))*OFFSET('Gastos com Pessoal'!$H$512,1,MATCH(4&amp;$B55,'Gastos com Pessoal'!$I$532:$AJ$532&amp;'Gastos com Pessoal'!$I$512:$AJ$512,0),10,1)),0)
+_xlfn.IFNA(SUM((T$3&gt;='Gastos com Pessoal'!$E$513:$E$522)*(T$3&lt;='Gastos com Pessoal'!$F$513:$F$522)*(IF('Gastos com Pessoal'!$AE$513:$AE$522&lt;=T$3,1,0))*OFFSET('Gastos com Pessoal'!$H$512,1,MATCH(5&amp;$B55,'Gastos com Pessoal'!$I$532:$AJ$532&amp;'Gastos com Pessoal'!$I$512:$AJ$512,0),10,1)),0)</f>
        <v>382.39999999999986</v>
      </c>
      <c r="U55" s="32">
        <f t="array" aca="1" ref="U55" ca="1">_xlfn.IFNA(SUM((U$3&gt;='Gastos com Pessoal'!$E$7:$E$506)*(U$3&lt;='Gastos com Pessoal'!$F$7:$F$506)*OFFSET('Encargos e Benefícios'!$D$5,1,MATCH($B55,'Encargos e Benefícios'!$E$5:$AB$5,0),500,1)),0)
+_xlfn.IFNA(SUM((U$3&gt;='Gastos com Pessoal'!$E$513:$E$522)*(U$3&lt;='Gastos com Pessoal'!$F$513:$F$522)*OFFSET('Encargos e Benefícios'!$D$511,1,MATCH($B55,'Encargos e Benefícios'!$E$511:$AB$511,0),10,1)),0)
+_xlfn.IFNA(SUM((U$3&gt;='Gastos com Pessoal'!$E$7:$E$506)*(U$3&lt;='Gastos com Pessoal'!$F$7:$F$506)*(IF('Gastos com Pessoal'!$G$7:$G$506&lt;=U$3,1,0))*OFFSET('Gastos com Pessoal'!$H$6,1,MATCH(1&amp;$B55,'Gastos com Pessoal'!$I$532:$AJ$532&amp;'Gastos com Pessoal'!$I$6:$AJ$6,0),500,1)),0)
+_xlfn.IFNA(SUM((U$3&gt;='Gastos com Pessoal'!$E$7:$E$506)*(U$3&lt;='Gastos com Pessoal'!$F$7:$F$506)*(IF('Gastos com Pessoal'!$M$7:$M$506&lt;=U$3,1,0))*OFFSET('Gastos com Pessoal'!$H$6,1,MATCH(2&amp;$B55,'Gastos com Pessoal'!$I$532:$AJ$532&amp;'Gastos com Pessoal'!$I$6:$AJ$6,0),500,1)),0)
+_xlfn.IFNA(SUM((U$3&gt;='Gastos com Pessoal'!$E$7:$E$506)*(U$3&lt;='Gastos com Pessoal'!$F$7:$F$506)*(IF('Gastos com Pessoal'!$S$7:$S$506&lt;=U$3,1,0))*OFFSET('Gastos com Pessoal'!$H$6,1,MATCH(3&amp;$B55,'Gastos com Pessoal'!$I$532:$AJ$532&amp;'Gastos com Pessoal'!$I$6:$AJ$6,0),500,1)),0)
+_xlfn.IFNA(SUM((U$3&gt;='Gastos com Pessoal'!$E$7:$E$506)*(U$3&lt;='Gastos com Pessoal'!$F$7:$F$506)*(IF('Gastos com Pessoal'!$Y$7:$Y$506&lt;=U$3,1,0))*OFFSET('Gastos com Pessoal'!$H$6,1,MATCH(4&amp;$B55,'Gastos com Pessoal'!$I$532:$AJ$532&amp;'Gastos com Pessoal'!$I$6:$AJ$6,0),500,1)),0)
+_xlfn.IFNA(SUM((U$3&gt;='Gastos com Pessoal'!$E$7:$E$506)*(U$3&lt;='Gastos com Pessoal'!$F$7:$F$506)*(IF('Gastos com Pessoal'!$AE$7:$AE$506&lt;=U$3,1,0))*OFFSET('Gastos com Pessoal'!$H$6,1,MATCH(5&amp;$B55,'Gastos com Pessoal'!$I$532:$AJ$532&amp;'Gastos com Pessoal'!$I$6:$AJ$6,0),500,1)),0)
+_xlfn.IFNA(SUM((U$3&gt;='Gastos com Pessoal'!$E$513:$E$522)*(U$3&lt;='Gastos com Pessoal'!$F$513:$F$522)*(IF('Gastos com Pessoal'!$G$513:$G$522&lt;=U$3,1,0))*OFFSET('Gastos com Pessoal'!$H$512,1,MATCH(1&amp;$B55,'Gastos com Pessoal'!$I$532:$AJ$532&amp;'Gastos com Pessoal'!$I$512:$AJ$512,0),10,1)),0)
+_xlfn.IFNA(SUM((U$3&gt;='Gastos com Pessoal'!$E$513:$E$522)*(U$3&lt;='Gastos com Pessoal'!$F$513:$F$522)*(IF('Gastos com Pessoal'!$M$513:$M$522&lt;=U$3,1,0))*OFFSET('Gastos com Pessoal'!$H$512,1,MATCH(2&amp;$B55,'Gastos com Pessoal'!$I$532:$AJ$532&amp;'Gastos com Pessoal'!$I$512:$AJ$512,0),10,1)),0)
+_xlfn.IFNA(SUM((U$3&gt;='Gastos com Pessoal'!$E$513:$E$522)*(U$3&lt;='Gastos com Pessoal'!$F$513:$F$522)*(IF('Gastos com Pessoal'!$S$513:$S$522&lt;=U$3,1,0))*OFFSET('Gastos com Pessoal'!$H$512,1,MATCH(3&amp;$B55,'Gastos com Pessoal'!$I$532:$AJ$532&amp;'Gastos com Pessoal'!$I$512:$AJ$512,0),10,1)),0)
+_xlfn.IFNA(SUM((U$3&gt;='Gastos com Pessoal'!$E$513:$E$522)*(U$3&lt;='Gastos com Pessoal'!$F$513:$F$522)*(IF('Gastos com Pessoal'!$Y$513:$Y$522&lt;=U$3,1,0))*OFFSET('Gastos com Pessoal'!$H$512,1,MATCH(4&amp;$B55,'Gastos com Pessoal'!$I$532:$AJ$532&amp;'Gastos com Pessoal'!$I$512:$AJ$512,0),10,1)),0)
+_xlfn.IFNA(SUM((U$3&gt;='Gastos com Pessoal'!$E$513:$E$522)*(U$3&lt;='Gastos com Pessoal'!$F$513:$F$522)*(IF('Gastos com Pessoal'!$AE$513:$AE$522&lt;=U$3,1,0))*OFFSET('Gastos com Pessoal'!$H$512,1,MATCH(5&amp;$B55,'Gastos com Pessoal'!$I$532:$AJ$532&amp;'Gastos com Pessoal'!$I$512:$AJ$512,0),10,1)),0)</f>
        <v>382.39999999999986</v>
      </c>
      <c r="V55" s="32">
        <f t="array" aca="1" ref="V55" ca="1">_xlfn.IFNA(SUM((V$3&gt;='Gastos com Pessoal'!$E$7:$E$506)*(V$3&lt;='Gastos com Pessoal'!$F$7:$F$506)*OFFSET('Encargos e Benefícios'!$D$5,1,MATCH($B55,'Encargos e Benefícios'!$E$5:$AB$5,0),500,1)),0)
+_xlfn.IFNA(SUM((V$3&gt;='Gastos com Pessoal'!$E$513:$E$522)*(V$3&lt;='Gastos com Pessoal'!$F$513:$F$522)*OFFSET('Encargos e Benefícios'!$D$511,1,MATCH($B55,'Encargos e Benefícios'!$E$511:$AB$511,0),10,1)),0)
+_xlfn.IFNA(SUM((V$3&gt;='Gastos com Pessoal'!$E$7:$E$506)*(V$3&lt;='Gastos com Pessoal'!$F$7:$F$506)*(IF('Gastos com Pessoal'!$G$7:$G$506&lt;=V$3,1,0))*OFFSET('Gastos com Pessoal'!$H$6,1,MATCH(1&amp;$B55,'Gastos com Pessoal'!$I$532:$AJ$532&amp;'Gastos com Pessoal'!$I$6:$AJ$6,0),500,1)),0)
+_xlfn.IFNA(SUM((V$3&gt;='Gastos com Pessoal'!$E$7:$E$506)*(V$3&lt;='Gastos com Pessoal'!$F$7:$F$506)*(IF('Gastos com Pessoal'!$M$7:$M$506&lt;=V$3,1,0))*OFFSET('Gastos com Pessoal'!$H$6,1,MATCH(2&amp;$B55,'Gastos com Pessoal'!$I$532:$AJ$532&amp;'Gastos com Pessoal'!$I$6:$AJ$6,0),500,1)),0)
+_xlfn.IFNA(SUM((V$3&gt;='Gastos com Pessoal'!$E$7:$E$506)*(V$3&lt;='Gastos com Pessoal'!$F$7:$F$506)*(IF('Gastos com Pessoal'!$S$7:$S$506&lt;=V$3,1,0))*OFFSET('Gastos com Pessoal'!$H$6,1,MATCH(3&amp;$B55,'Gastos com Pessoal'!$I$532:$AJ$532&amp;'Gastos com Pessoal'!$I$6:$AJ$6,0),500,1)),0)
+_xlfn.IFNA(SUM((V$3&gt;='Gastos com Pessoal'!$E$7:$E$506)*(V$3&lt;='Gastos com Pessoal'!$F$7:$F$506)*(IF('Gastos com Pessoal'!$Y$7:$Y$506&lt;=V$3,1,0))*OFFSET('Gastos com Pessoal'!$H$6,1,MATCH(4&amp;$B55,'Gastos com Pessoal'!$I$532:$AJ$532&amp;'Gastos com Pessoal'!$I$6:$AJ$6,0),500,1)),0)
+_xlfn.IFNA(SUM((V$3&gt;='Gastos com Pessoal'!$E$7:$E$506)*(V$3&lt;='Gastos com Pessoal'!$F$7:$F$506)*(IF('Gastos com Pessoal'!$AE$7:$AE$506&lt;=V$3,1,0))*OFFSET('Gastos com Pessoal'!$H$6,1,MATCH(5&amp;$B55,'Gastos com Pessoal'!$I$532:$AJ$532&amp;'Gastos com Pessoal'!$I$6:$AJ$6,0),500,1)),0)
+_xlfn.IFNA(SUM((V$3&gt;='Gastos com Pessoal'!$E$513:$E$522)*(V$3&lt;='Gastos com Pessoal'!$F$513:$F$522)*(IF('Gastos com Pessoal'!$G$513:$G$522&lt;=V$3,1,0))*OFFSET('Gastos com Pessoal'!$H$512,1,MATCH(1&amp;$B55,'Gastos com Pessoal'!$I$532:$AJ$532&amp;'Gastos com Pessoal'!$I$512:$AJ$512,0),10,1)),0)
+_xlfn.IFNA(SUM((V$3&gt;='Gastos com Pessoal'!$E$513:$E$522)*(V$3&lt;='Gastos com Pessoal'!$F$513:$F$522)*(IF('Gastos com Pessoal'!$M$513:$M$522&lt;=V$3,1,0))*OFFSET('Gastos com Pessoal'!$H$512,1,MATCH(2&amp;$B55,'Gastos com Pessoal'!$I$532:$AJ$532&amp;'Gastos com Pessoal'!$I$512:$AJ$512,0),10,1)),0)
+_xlfn.IFNA(SUM((V$3&gt;='Gastos com Pessoal'!$E$513:$E$522)*(V$3&lt;='Gastos com Pessoal'!$F$513:$F$522)*(IF('Gastos com Pessoal'!$S$513:$S$522&lt;=V$3,1,0))*OFFSET('Gastos com Pessoal'!$H$512,1,MATCH(3&amp;$B55,'Gastos com Pessoal'!$I$532:$AJ$532&amp;'Gastos com Pessoal'!$I$512:$AJ$512,0),10,1)),0)
+_xlfn.IFNA(SUM((V$3&gt;='Gastos com Pessoal'!$E$513:$E$522)*(V$3&lt;='Gastos com Pessoal'!$F$513:$F$522)*(IF('Gastos com Pessoal'!$Y$513:$Y$522&lt;=V$3,1,0))*OFFSET('Gastos com Pessoal'!$H$512,1,MATCH(4&amp;$B55,'Gastos com Pessoal'!$I$532:$AJ$532&amp;'Gastos com Pessoal'!$I$512:$AJ$512,0),10,1)),0)
+_xlfn.IFNA(SUM((V$3&gt;='Gastos com Pessoal'!$E$513:$E$522)*(V$3&lt;='Gastos com Pessoal'!$F$513:$F$522)*(IF('Gastos com Pessoal'!$AE$513:$AE$522&lt;=V$3,1,0))*OFFSET('Gastos com Pessoal'!$H$512,1,MATCH(5&amp;$B55,'Gastos com Pessoal'!$I$532:$AJ$532&amp;'Gastos com Pessoal'!$I$512:$AJ$512,0),10,1)),0)</f>
        <v>382.39999999999986</v>
      </c>
      <c r="W55" s="32">
        <f t="array" aca="1" ref="W55" ca="1">_xlfn.IFNA(SUM((W$3&gt;='Gastos com Pessoal'!$E$7:$E$506)*(W$3&lt;='Gastos com Pessoal'!$F$7:$F$506)*OFFSET('Encargos e Benefícios'!$D$5,1,MATCH($B55,'Encargos e Benefícios'!$E$5:$AB$5,0),500,1)),0)
+_xlfn.IFNA(SUM((W$3&gt;='Gastos com Pessoal'!$E$513:$E$522)*(W$3&lt;='Gastos com Pessoal'!$F$513:$F$522)*OFFSET('Encargos e Benefícios'!$D$511,1,MATCH($B55,'Encargos e Benefícios'!$E$511:$AB$511,0),10,1)),0)
+_xlfn.IFNA(SUM((W$3&gt;='Gastos com Pessoal'!$E$7:$E$506)*(W$3&lt;='Gastos com Pessoal'!$F$7:$F$506)*(IF('Gastos com Pessoal'!$G$7:$G$506&lt;=W$3,1,0))*OFFSET('Gastos com Pessoal'!$H$6,1,MATCH(1&amp;$B55,'Gastos com Pessoal'!$I$532:$AJ$532&amp;'Gastos com Pessoal'!$I$6:$AJ$6,0),500,1)),0)
+_xlfn.IFNA(SUM((W$3&gt;='Gastos com Pessoal'!$E$7:$E$506)*(W$3&lt;='Gastos com Pessoal'!$F$7:$F$506)*(IF('Gastos com Pessoal'!$M$7:$M$506&lt;=W$3,1,0))*OFFSET('Gastos com Pessoal'!$H$6,1,MATCH(2&amp;$B55,'Gastos com Pessoal'!$I$532:$AJ$532&amp;'Gastos com Pessoal'!$I$6:$AJ$6,0),500,1)),0)
+_xlfn.IFNA(SUM((W$3&gt;='Gastos com Pessoal'!$E$7:$E$506)*(W$3&lt;='Gastos com Pessoal'!$F$7:$F$506)*(IF('Gastos com Pessoal'!$S$7:$S$506&lt;=W$3,1,0))*OFFSET('Gastos com Pessoal'!$H$6,1,MATCH(3&amp;$B55,'Gastos com Pessoal'!$I$532:$AJ$532&amp;'Gastos com Pessoal'!$I$6:$AJ$6,0),500,1)),0)
+_xlfn.IFNA(SUM((W$3&gt;='Gastos com Pessoal'!$E$7:$E$506)*(W$3&lt;='Gastos com Pessoal'!$F$7:$F$506)*(IF('Gastos com Pessoal'!$Y$7:$Y$506&lt;=W$3,1,0))*OFFSET('Gastos com Pessoal'!$H$6,1,MATCH(4&amp;$B55,'Gastos com Pessoal'!$I$532:$AJ$532&amp;'Gastos com Pessoal'!$I$6:$AJ$6,0),500,1)),0)
+_xlfn.IFNA(SUM((W$3&gt;='Gastos com Pessoal'!$E$7:$E$506)*(W$3&lt;='Gastos com Pessoal'!$F$7:$F$506)*(IF('Gastos com Pessoal'!$AE$7:$AE$506&lt;=W$3,1,0))*OFFSET('Gastos com Pessoal'!$H$6,1,MATCH(5&amp;$B55,'Gastos com Pessoal'!$I$532:$AJ$532&amp;'Gastos com Pessoal'!$I$6:$AJ$6,0),500,1)),0)
+_xlfn.IFNA(SUM((W$3&gt;='Gastos com Pessoal'!$E$513:$E$522)*(W$3&lt;='Gastos com Pessoal'!$F$513:$F$522)*(IF('Gastos com Pessoal'!$G$513:$G$522&lt;=W$3,1,0))*OFFSET('Gastos com Pessoal'!$H$512,1,MATCH(1&amp;$B55,'Gastos com Pessoal'!$I$532:$AJ$532&amp;'Gastos com Pessoal'!$I$512:$AJ$512,0),10,1)),0)
+_xlfn.IFNA(SUM((W$3&gt;='Gastos com Pessoal'!$E$513:$E$522)*(W$3&lt;='Gastos com Pessoal'!$F$513:$F$522)*(IF('Gastos com Pessoal'!$M$513:$M$522&lt;=W$3,1,0))*OFFSET('Gastos com Pessoal'!$H$512,1,MATCH(2&amp;$B55,'Gastos com Pessoal'!$I$532:$AJ$532&amp;'Gastos com Pessoal'!$I$512:$AJ$512,0),10,1)),0)
+_xlfn.IFNA(SUM((W$3&gt;='Gastos com Pessoal'!$E$513:$E$522)*(W$3&lt;='Gastos com Pessoal'!$F$513:$F$522)*(IF('Gastos com Pessoal'!$S$513:$S$522&lt;=W$3,1,0))*OFFSET('Gastos com Pessoal'!$H$512,1,MATCH(3&amp;$B55,'Gastos com Pessoal'!$I$532:$AJ$532&amp;'Gastos com Pessoal'!$I$512:$AJ$512,0),10,1)),0)
+_xlfn.IFNA(SUM((W$3&gt;='Gastos com Pessoal'!$E$513:$E$522)*(W$3&lt;='Gastos com Pessoal'!$F$513:$F$522)*(IF('Gastos com Pessoal'!$Y$513:$Y$522&lt;=W$3,1,0))*OFFSET('Gastos com Pessoal'!$H$512,1,MATCH(4&amp;$B55,'Gastos com Pessoal'!$I$532:$AJ$532&amp;'Gastos com Pessoal'!$I$512:$AJ$512,0),10,1)),0)
+_xlfn.IFNA(SUM((W$3&gt;='Gastos com Pessoal'!$E$513:$E$522)*(W$3&lt;='Gastos com Pessoal'!$F$513:$F$522)*(IF('Gastos com Pessoal'!$AE$513:$AE$522&lt;=W$3,1,0))*OFFSET('Gastos com Pessoal'!$H$512,1,MATCH(5&amp;$B55,'Gastos com Pessoal'!$I$532:$AJ$532&amp;'Gastos com Pessoal'!$I$512:$AJ$512,0),10,1)),0)</f>
        <v>382.39999999999986</v>
      </c>
      <c r="X55" s="32">
        <f t="array" aca="1" ref="X55" ca="1">_xlfn.IFNA(SUM((X$3&gt;='Gastos com Pessoal'!$E$7:$E$506)*(X$3&lt;='Gastos com Pessoal'!$F$7:$F$506)*OFFSET('Encargos e Benefícios'!$D$5,1,MATCH($B55,'Encargos e Benefícios'!$E$5:$AB$5,0),500,1)),0)
+_xlfn.IFNA(SUM((X$3&gt;='Gastos com Pessoal'!$E$513:$E$522)*(X$3&lt;='Gastos com Pessoal'!$F$513:$F$522)*OFFSET('Encargos e Benefícios'!$D$511,1,MATCH($B55,'Encargos e Benefícios'!$E$511:$AB$511,0),10,1)),0)
+_xlfn.IFNA(SUM((X$3&gt;='Gastos com Pessoal'!$E$7:$E$506)*(X$3&lt;='Gastos com Pessoal'!$F$7:$F$506)*(IF('Gastos com Pessoal'!$G$7:$G$506&lt;=X$3,1,0))*OFFSET('Gastos com Pessoal'!$H$6,1,MATCH(1&amp;$B55,'Gastos com Pessoal'!$I$532:$AJ$532&amp;'Gastos com Pessoal'!$I$6:$AJ$6,0),500,1)),0)
+_xlfn.IFNA(SUM((X$3&gt;='Gastos com Pessoal'!$E$7:$E$506)*(X$3&lt;='Gastos com Pessoal'!$F$7:$F$506)*(IF('Gastos com Pessoal'!$M$7:$M$506&lt;=X$3,1,0))*OFFSET('Gastos com Pessoal'!$H$6,1,MATCH(2&amp;$B55,'Gastos com Pessoal'!$I$532:$AJ$532&amp;'Gastos com Pessoal'!$I$6:$AJ$6,0),500,1)),0)
+_xlfn.IFNA(SUM((X$3&gt;='Gastos com Pessoal'!$E$7:$E$506)*(X$3&lt;='Gastos com Pessoal'!$F$7:$F$506)*(IF('Gastos com Pessoal'!$S$7:$S$506&lt;=X$3,1,0))*OFFSET('Gastos com Pessoal'!$H$6,1,MATCH(3&amp;$B55,'Gastos com Pessoal'!$I$532:$AJ$532&amp;'Gastos com Pessoal'!$I$6:$AJ$6,0),500,1)),0)
+_xlfn.IFNA(SUM((X$3&gt;='Gastos com Pessoal'!$E$7:$E$506)*(X$3&lt;='Gastos com Pessoal'!$F$7:$F$506)*(IF('Gastos com Pessoal'!$Y$7:$Y$506&lt;=X$3,1,0))*OFFSET('Gastos com Pessoal'!$H$6,1,MATCH(4&amp;$B55,'Gastos com Pessoal'!$I$532:$AJ$532&amp;'Gastos com Pessoal'!$I$6:$AJ$6,0),500,1)),0)
+_xlfn.IFNA(SUM((X$3&gt;='Gastos com Pessoal'!$E$7:$E$506)*(X$3&lt;='Gastos com Pessoal'!$F$7:$F$506)*(IF('Gastos com Pessoal'!$AE$7:$AE$506&lt;=X$3,1,0))*OFFSET('Gastos com Pessoal'!$H$6,1,MATCH(5&amp;$B55,'Gastos com Pessoal'!$I$532:$AJ$532&amp;'Gastos com Pessoal'!$I$6:$AJ$6,0),500,1)),0)
+_xlfn.IFNA(SUM((X$3&gt;='Gastos com Pessoal'!$E$513:$E$522)*(X$3&lt;='Gastos com Pessoal'!$F$513:$F$522)*(IF('Gastos com Pessoal'!$G$513:$G$522&lt;=X$3,1,0))*OFFSET('Gastos com Pessoal'!$H$512,1,MATCH(1&amp;$B55,'Gastos com Pessoal'!$I$532:$AJ$532&amp;'Gastos com Pessoal'!$I$512:$AJ$512,0),10,1)),0)
+_xlfn.IFNA(SUM((X$3&gt;='Gastos com Pessoal'!$E$513:$E$522)*(X$3&lt;='Gastos com Pessoal'!$F$513:$F$522)*(IF('Gastos com Pessoal'!$M$513:$M$522&lt;=X$3,1,0))*OFFSET('Gastos com Pessoal'!$H$512,1,MATCH(2&amp;$B55,'Gastos com Pessoal'!$I$532:$AJ$532&amp;'Gastos com Pessoal'!$I$512:$AJ$512,0),10,1)),0)
+_xlfn.IFNA(SUM((X$3&gt;='Gastos com Pessoal'!$E$513:$E$522)*(X$3&lt;='Gastos com Pessoal'!$F$513:$F$522)*(IF('Gastos com Pessoal'!$S$513:$S$522&lt;=X$3,1,0))*OFFSET('Gastos com Pessoal'!$H$512,1,MATCH(3&amp;$B55,'Gastos com Pessoal'!$I$532:$AJ$532&amp;'Gastos com Pessoal'!$I$512:$AJ$512,0),10,1)),0)
+_xlfn.IFNA(SUM((X$3&gt;='Gastos com Pessoal'!$E$513:$E$522)*(X$3&lt;='Gastos com Pessoal'!$F$513:$F$522)*(IF('Gastos com Pessoal'!$Y$513:$Y$522&lt;=X$3,1,0))*OFFSET('Gastos com Pessoal'!$H$512,1,MATCH(4&amp;$B55,'Gastos com Pessoal'!$I$532:$AJ$532&amp;'Gastos com Pessoal'!$I$512:$AJ$512,0),10,1)),0)
+_xlfn.IFNA(SUM((X$3&gt;='Gastos com Pessoal'!$E$513:$E$522)*(X$3&lt;='Gastos com Pessoal'!$F$513:$F$522)*(IF('Gastos com Pessoal'!$AE$513:$AE$522&lt;=X$3,1,0))*OFFSET('Gastos com Pessoal'!$H$512,1,MATCH(5&amp;$B55,'Gastos com Pessoal'!$I$532:$AJ$532&amp;'Gastos com Pessoal'!$I$512:$AJ$512,0),10,1)),0)</f>
        <v>382.39999999999986</v>
      </c>
      <c r="Y55" s="32">
        <f t="array" aca="1" ref="Y55" ca="1">_xlfn.IFNA(SUM((Y$3&gt;='Gastos com Pessoal'!$E$7:$E$506)*(Y$3&lt;='Gastos com Pessoal'!$F$7:$F$506)*OFFSET('Encargos e Benefícios'!$D$5,1,MATCH($B55,'Encargos e Benefícios'!$E$5:$AB$5,0),500,1)),0)
+_xlfn.IFNA(SUM((Y$3&gt;='Gastos com Pessoal'!$E$513:$E$522)*(Y$3&lt;='Gastos com Pessoal'!$F$513:$F$522)*OFFSET('Encargos e Benefícios'!$D$511,1,MATCH($B55,'Encargos e Benefícios'!$E$511:$AB$511,0),10,1)),0)
+_xlfn.IFNA(SUM((Y$3&gt;='Gastos com Pessoal'!$E$7:$E$506)*(Y$3&lt;='Gastos com Pessoal'!$F$7:$F$506)*(IF('Gastos com Pessoal'!$G$7:$G$506&lt;=Y$3,1,0))*OFFSET('Gastos com Pessoal'!$H$6,1,MATCH(1&amp;$B55,'Gastos com Pessoal'!$I$532:$AJ$532&amp;'Gastos com Pessoal'!$I$6:$AJ$6,0),500,1)),0)
+_xlfn.IFNA(SUM((Y$3&gt;='Gastos com Pessoal'!$E$7:$E$506)*(Y$3&lt;='Gastos com Pessoal'!$F$7:$F$506)*(IF('Gastos com Pessoal'!$M$7:$M$506&lt;=Y$3,1,0))*OFFSET('Gastos com Pessoal'!$H$6,1,MATCH(2&amp;$B55,'Gastos com Pessoal'!$I$532:$AJ$532&amp;'Gastos com Pessoal'!$I$6:$AJ$6,0),500,1)),0)
+_xlfn.IFNA(SUM((Y$3&gt;='Gastos com Pessoal'!$E$7:$E$506)*(Y$3&lt;='Gastos com Pessoal'!$F$7:$F$506)*(IF('Gastos com Pessoal'!$S$7:$S$506&lt;=Y$3,1,0))*OFFSET('Gastos com Pessoal'!$H$6,1,MATCH(3&amp;$B55,'Gastos com Pessoal'!$I$532:$AJ$532&amp;'Gastos com Pessoal'!$I$6:$AJ$6,0),500,1)),0)
+_xlfn.IFNA(SUM((Y$3&gt;='Gastos com Pessoal'!$E$7:$E$506)*(Y$3&lt;='Gastos com Pessoal'!$F$7:$F$506)*(IF('Gastos com Pessoal'!$Y$7:$Y$506&lt;=Y$3,1,0))*OFFSET('Gastos com Pessoal'!$H$6,1,MATCH(4&amp;$B55,'Gastos com Pessoal'!$I$532:$AJ$532&amp;'Gastos com Pessoal'!$I$6:$AJ$6,0),500,1)),0)
+_xlfn.IFNA(SUM((Y$3&gt;='Gastos com Pessoal'!$E$7:$E$506)*(Y$3&lt;='Gastos com Pessoal'!$F$7:$F$506)*(IF('Gastos com Pessoal'!$AE$7:$AE$506&lt;=Y$3,1,0))*OFFSET('Gastos com Pessoal'!$H$6,1,MATCH(5&amp;$B55,'Gastos com Pessoal'!$I$532:$AJ$532&amp;'Gastos com Pessoal'!$I$6:$AJ$6,0),500,1)),0)
+_xlfn.IFNA(SUM((Y$3&gt;='Gastos com Pessoal'!$E$513:$E$522)*(Y$3&lt;='Gastos com Pessoal'!$F$513:$F$522)*(IF('Gastos com Pessoal'!$G$513:$G$522&lt;=Y$3,1,0))*OFFSET('Gastos com Pessoal'!$H$512,1,MATCH(1&amp;$B55,'Gastos com Pessoal'!$I$532:$AJ$532&amp;'Gastos com Pessoal'!$I$512:$AJ$512,0),10,1)),0)
+_xlfn.IFNA(SUM((Y$3&gt;='Gastos com Pessoal'!$E$513:$E$522)*(Y$3&lt;='Gastos com Pessoal'!$F$513:$F$522)*(IF('Gastos com Pessoal'!$M$513:$M$522&lt;=Y$3,1,0))*OFFSET('Gastos com Pessoal'!$H$512,1,MATCH(2&amp;$B55,'Gastos com Pessoal'!$I$532:$AJ$532&amp;'Gastos com Pessoal'!$I$512:$AJ$512,0),10,1)),0)
+_xlfn.IFNA(SUM((Y$3&gt;='Gastos com Pessoal'!$E$513:$E$522)*(Y$3&lt;='Gastos com Pessoal'!$F$513:$F$522)*(IF('Gastos com Pessoal'!$S$513:$S$522&lt;=Y$3,1,0))*OFFSET('Gastos com Pessoal'!$H$512,1,MATCH(3&amp;$B55,'Gastos com Pessoal'!$I$532:$AJ$532&amp;'Gastos com Pessoal'!$I$512:$AJ$512,0),10,1)),0)
+_xlfn.IFNA(SUM((Y$3&gt;='Gastos com Pessoal'!$E$513:$E$522)*(Y$3&lt;='Gastos com Pessoal'!$F$513:$F$522)*(IF('Gastos com Pessoal'!$Y$513:$Y$522&lt;=Y$3,1,0))*OFFSET('Gastos com Pessoal'!$H$512,1,MATCH(4&amp;$B55,'Gastos com Pessoal'!$I$532:$AJ$532&amp;'Gastos com Pessoal'!$I$512:$AJ$512,0),10,1)),0)
+_xlfn.IFNA(SUM((Y$3&gt;='Gastos com Pessoal'!$E$513:$E$522)*(Y$3&lt;='Gastos com Pessoal'!$F$513:$F$522)*(IF('Gastos com Pessoal'!$AE$513:$AE$522&lt;=Y$3,1,0))*OFFSET('Gastos com Pessoal'!$H$512,1,MATCH(5&amp;$B55,'Gastos com Pessoal'!$I$532:$AJ$532&amp;'Gastos com Pessoal'!$I$512:$AJ$512,0),10,1)),0)</f>
        <v>382.39999999999986</v>
      </c>
      <c r="Z55" s="32">
        <f t="array" aca="1" ref="Z55" ca="1">_xlfn.IFNA(SUM((Z$3&gt;='Gastos com Pessoal'!$E$7:$E$506)*(Z$3&lt;='Gastos com Pessoal'!$F$7:$F$506)*OFFSET('Encargos e Benefícios'!$D$5,1,MATCH($B55,'Encargos e Benefícios'!$E$5:$AB$5,0),500,1)),0)
+_xlfn.IFNA(SUM((Z$3&gt;='Gastos com Pessoal'!$E$513:$E$522)*(Z$3&lt;='Gastos com Pessoal'!$F$513:$F$522)*OFFSET('Encargos e Benefícios'!$D$511,1,MATCH($B55,'Encargos e Benefícios'!$E$511:$AB$511,0),10,1)),0)
+_xlfn.IFNA(SUM((Z$3&gt;='Gastos com Pessoal'!$E$7:$E$506)*(Z$3&lt;='Gastos com Pessoal'!$F$7:$F$506)*(IF('Gastos com Pessoal'!$G$7:$G$506&lt;=Z$3,1,0))*OFFSET('Gastos com Pessoal'!$H$6,1,MATCH(1&amp;$B55,'Gastos com Pessoal'!$I$532:$AJ$532&amp;'Gastos com Pessoal'!$I$6:$AJ$6,0),500,1)),0)
+_xlfn.IFNA(SUM((Z$3&gt;='Gastos com Pessoal'!$E$7:$E$506)*(Z$3&lt;='Gastos com Pessoal'!$F$7:$F$506)*(IF('Gastos com Pessoal'!$M$7:$M$506&lt;=Z$3,1,0))*OFFSET('Gastos com Pessoal'!$H$6,1,MATCH(2&amp;$B55,'Gastos com Pessoal'!$I$532:$AJ$532&amp;'Gastos com Pessoal'!$I$6:$AJ$6,0),500,1)),0)
+_xlfn.IFNA(SUM((Z$3&gt;='Gastos com Pessoal'!$E$7:$E$506)*(Z$3&lt;='Gastos com Pessoal'!$F$7:$F$506)*(IF('Gastos com Pessoal'!$S$7:$S$506&lt;=Z$3,1,0))*OFFSET('Gastos com Pessoal'!$H$6,1,MATCH(3&amp;$B55,'Gastos com Pessoal'!$I$532:$AJ$532&amp;'Gastos com Pessoal'!$I$6:$AJ$6,0),500,1)),0)
+_xlfn.IFNA(SUM((Z$3&gt;='Gastos com Pessoal'!$E$7:$E$506)*(Z$3&lt;='Gastos com Pessoal'!$F$7:$F$506)*(IF('Gastos com Pessoal'!$Y$7:$Y$506&lt;=Z$3,1,0))*OFFSET('Gastos com Pessoal'!$H$6,1,MATCH(4&amp;$B55,'Gastos com Pessoal'!$I$532:$AJ$532&amp;'Gastos com Pessoal'!$I$6:$AJ$6,0),500,1)),0)
+_xlfn.IFNA(SUM((Z$3&gt;='Gastos com Pessoal'!$E$7:$E$506)*(Z$3&lt;='Gastos com Pessoal'!$F$7:$F$506)*(IF('Gastos com Pessoal'!$AE$7:$AE$506&lt;=Z$3,1,0))*OFFSET('Gastos com Pessoal'!$H$6,1,MATCH(5&amp;$B55,'Gastos com Pessoal'!$I$532:$AJ$532&amp;'Gastos com Pessoal'!$I$6:$AJ$6,0),500,1)),0)
+_xlfn.IFNA(SUM((Z$3&gt;='Gastos com Pessoal'!$E$513:$E$522)*(Z$3&lt;='Gastos com Pessoal'!$F$513:$F$522)*(IF('Gastos com Pessoal'!$G$513:$G$522&lt;=Z$3,1,0))*OFFSET('Gastos com Pessoal'!$H$512,1,MATCH(1&amp;$B55,'Gastos com Pessoal'!$I$532:$AJ$532&amp;'Gastos com Pessoal'!$I$512:$AJ$512,0),10,1)),0)
+_xlfn.IFNA(SUM((Z$3&gt;='Gastos com Pessoal'!$E$513:$E$522)*(Z$3&lt;='Gastos com Pessoal'!$F$513:$F$522)*(IF('Gastos com Pessoal'!$M$513:$M$522&lt;=Z$3,1,0))*OFFSET('Gastos com Pessoal'!$H$512,1,MATCH(2&amp;$B55,'Gastos com Pessoal'!$I$532:$AJ$532&amp;'Gastos com Pessoal'!$I$512:$AJ$512,0),10,1)),0)
+_xlfn.IFNA(SUM((Z$3&gt;='Gastos com Pessoal'!$E$513:$E$522)*(Z$3&lt;='Gastos com Pessoal'!$F$513:$F$522)*(IF('Gastos com Pessoal'!$S$513:$S$522&lt;=Z$3,1,0))*OFFSET('Gastos com Pessoal'!$H$512,1,MATCH(3&amp;$B55,'Gastos com Pessoal'!$I$532:$AJ$532&amp;'Gastos com Pessoal'!$I$512:$AJ$512,0),10,1)),0)
+_xlfn.IFNA(SUM((Z$3&gt;='Gastos com Pessoal'!$E$513:$E$522)*(Z$3&lt;='Gastos com Pessoal'!$F$513:$F$522)*(IF('Gastos com Pessoal'!$Y$513:$Y$522&lt;=Z$3,1,0))*OFFSET('Gastos com Pessoal'!$H$512,1,MATCH(4&amp;$B55,'Gastos com Pessoal'!$I$532:$AJ$532&amp;'Gastos com Pessoal'!$I$512:$AJ$512,0),10,1)),0)
+_xlfn.IFNA(SUM((Z$3&gt;='Gastos com Pessoal'!$E$513:$E$522)*(Z$3&lt;='Gastos com Pessoal'!$F$513:$F$522)*(IF('Gastos com Pessoal'!$AE$513:$AE$522&lt;=Z$3,1,0))*OFFSET('Gastos com Pessoal'!$H$512,1,MATCH(5&amp;$B55,'Gastos com Pessoal'!$I$532:$AJ$532&amp;'Gastos com Pessoal'!$I$512:$AJ$512,0),10,1)),0)</f>
        <v>382.39999999999986</v>
      </c>
      <c r="AA55" s="32">
        <f t="array" aca="1" ref="AA55" ca="1">_xlfn.IFNA(SUM((AA$3&gt;='Gastos com Pessoal'!$E$7:$E$506)*(AA$3&lt;='Gastos com Pessoal'!$F$7:$F$506)*OFFSET('Encargos e Benefícios'!$D$5,1,MATCH($B55,'Encargos e Benefícios'!$E$5:$AB$5,0),500,1)),0)
+_xlfn.IFNA(SUM((AA$3&gt;='Gastos com Pessoal'!$E$513:$E$522)*(AA$3&lt;='Gastos com Pessoal'!$F$513:$F$522)*OFFSET('Encargos e Benefícios'!$D$511,1,MATCH($B55,'Encargos e Benefícios'!$E$511:$AB$511,0),10,1)),0)
+_xlfn.IFNA(SUM((AA$3&gt;='Gastos com Pessoal'!$E$7:$E$506)*(AA$3&lt;='Gastos com Pessoal'!$F$7:$F$506)*(IF('Gastos com Pessoal'!$G$7:$G$506&lt;=AA$3,1,0))*OFFSET('Gastos com Pessoal'!$H$6,1,MATCH(1&amp;$B55,'Gastos com Pessoal'!$I$532:$AJ$532&amp;'Gastos com Pessoal'!$I$6:$AJ$6,0),500,1)),0)
+_xlfn.IFNA(SUM((AA$3&gt;='Gastos com Pessoal'!$E$7:$E$506)*(AA$3&lt;='Gastos com Pessoal'!$F$7:$F$506)*(IF('Gastos com Pessoal'!$M$7:$M$506&lt;=AA$3,1,0))*OFFSET('Gastos com Pessoal'!$H$6,1,MATCH(2&amp;$B55,'Gastos com Pessoal'!$I$532:$AJ$532&amp;'Gastos com Pessoal'!$I$6:$AJ$6,0),500,1)),0)
+_xlfn.IFNA(SUM((AA$3&gt;='Gastos com Pessoal'!$E$7:$E$506)*(AA$3&lt;='Gastos com Pessoal'!$F$7:$F$506)*(IF('Gastos com Pessoal'!$S$7:$S$506&lt;=AA$3,1,0))*OFFSET('Gastos com Pessoal'!$H$6,1,MATCH(3&amp;$B55,'Gastos com Pessoal'!$I$532:$AJ$532&amp;'Gastos com Pessoal'!$I$6:$AJ$6,0),500,1)),0)
+_xlfn.IFNA(SUM((AA$3&gt;='Gastos com Pessoal'!$E$7:$E$506)*(AA$3&lt;='Gastos com Pessoal'!$F$7:$F$506)*(IF('Gastos com Pessoal'!$Y$7:$Y$506&lt;=AA$3,1,0))*OFFSET('Gastos com Pessoal'!$H$6,1,MATCH(4&amp;$B55,'Gastos com Pessoal'!$I$532:$AJ$532&amp;'Gastos com Pessoal'!$I$6:$AJ$6,0),500,1)),0)
+_xlfn.IFNA(SUM((AA$3&gt;='Gastos com Pessoal'!$E$7:$E$506)*(AA$3&lt;='Gastos com Pessoal'!$F$7:$F$506)*(IF('Gastos com Pessoal'!$AE$7:$AE$506&lt;=AA$3,1,0))*OFFSET('Gastos com Pessoal'!$H$6,1,MATCH(5&amp;$B55,'Gastos com Pessoal'!$I$532:$AJ$532&amp;'Gastos com Pessoal'!$I$6:$AJ$6,0),500,1)),0)
+_xlfn.IFNA(SUM((AA$3&gt;='Gastos com Pessoal'!$E$513:$E$522)*(AA$3&lt;='Gastos com Pessoal'!$F$513:$F$522)*(IF('Gastos com Pessoal'!$G$513:$G$522&lt;=AA$3,1,0))*OFFSET('Gastos com Pessoal'!$H$512,1,MATCH(1&amp;$B55,'Gastos com Pessoal'!$I$532:$AJ$532&amp;'Gastos com Pessoal'!$I$512:$AJ$512,0),10,1)),0)
+_xlfn.IFNA(SUM((AA$3&gt;='Gastos com Pessoal'!$E$513:$E$522)*(AA$3&lt;='Gastos com Pessoal'!$F$513:$F$522)*(IF('Gastos com Pessoal'!$M$513:$M$522&lt;=AA$3,1,0))*OFFSET('Gastos com Pessoal'!$H$512,1,MATCH(2&amp;$B55,'Gastos com Pessoal'!$I$532:$AJ$532&amp;'Gastos com Pessoal'!$I$512:$AJ$512,0),10,1)),0)
+_xlfn.IFNA(SUM((AA$3&gt;='Gastos com Pessoal'!$E$513:$E$522)*(AA$3&lt;='Gastos com Pessoal'!$F$513:$F$522)*(IF('Gastos com Pessoal'!$S$513:$S$522&lt;=AA$3,1,0))*OFFSET('Gastos com Pessoal'!$H$512,1,MATCH(3&amp;$B55,'Gastos com Pessoal'!$I$532:$AJ$532&amp;'Gastos com Pessoal'!$I$512:$AJ$512,0),10,1)),0)
+_xlfn.IFNA(SUM((AA$3&gt;='Gastos com Pessoal'!$E$513:$E$522)*(AA$3&lt;='Gastos com Pessoal'!$F$513:$F$522)*(IF('Gastos com Pessoal'!$Y$513:$Y$522&lt;=AA$3,1,0))*OFFSET('Gastos com Pessoal'!$H$512,1,MATCH(4&amp;$B55,'Gastos com Pessoal'!$I$532:$AJ$532&amp;'Gastos com Pessoal'!$I$512:$AJ$512,0),10,1)),0)
+_xlfn.IFNA(SUM((AA$3&gt;='Gastos com Pessoal'!$E$513:$E$522)*(AA$3&lt;='Gastos com Pessoal'!$F$513:$F$522)*(IF('Gastos com Pessoal'!$AE$513:$AE$522&lt;=AA$3,1,0))*OFFSET('Gastos com Pessoal'!$H$512,1,MATCH(5&amp;$B55,'Gastos com Pessoal'!$I$532:$AJ$532&amp;'Gastos com Pessoal'!$I$512:$AJ$512,0),10,1)),0)</f>
        <v>382.39999999999986</v>
      </c>
      <c r="AB55" s="32">
        <f t="array" aca="1" ref="AB55" ca="1">_xlfn.IFNA(SUM((AB$3&gt;='Gastos com Pessoal'!$E$7:$E$506)*(AB$3&lt;='Gastos com Pessoal'!$F$7:$F$506)*OFFSET('Encargos e Benefícios'!$D$5,1,MATCH($B55,'Encargos e Benefícios'!$E$5:$AB$5,0),500,1)),0)
+_xlfn.IFNA(SUM((AB$3&gt;='Gastos com Pessoal'!$E$513:$E$522)*(AB$3&lt;='Gastos com Pessoal'!$F$513:$F$522)*OFFSET('Encargos e Benefícios'!$D$511,1,MATCH($B55,'Encargos e Benefícios'!$E$511:$AB$511,0),10,1)),0)
+_xlfn.IFNA(SUM((AB$3&gt;='Gastos com Pessoal'!$E$7:$E$506)*(AB$3&lt;='Gastos com Pessoal'!$F$7:$F$506)*(IF('Gastos com Pessoal'!$G$7:$G$506&lt;=AB$3,1,0))*OFFSET('Gastos com Pessoal'!$H$6,1,MATCH(1&amp;$B55,'Gastos com Pessoal'!$I$532:$AJ$532&amp;'Gastos com Pessoal'!$I$6:$AJ$6,0),500,1)),0)
+_xlfn.IFNA(SUM((AB$3&gt;='Gastos com Pessoal'!$E$7:$E$506)*(AB$3&lt;='Gastos com Pessoal'!$F$7:$F$506)*(IF('Gastos com Pessoal'!$M$7:$M$506&lt;=AB$3,1,0))*OFFSET('Gastos com Pessoal'!$H$6,1,MATCH(2&amp;$B55,'Gastos com Pessoal'!$I$532:$AJ$532&amp;'Gastos com Pessoal'!$I$6:$AJ$6,0),500,1)),0)
+_xlfn.IFNA(SUM((AB$3&gt;='Gastos com Pessoal'!$E$7:$E$506)*(AB$3&lt;='Gastos com Pessoal'!$F$7:$F$506)*(IF('Gastos com Pessoal'!$S$7:$S$506&lt;=AB$3,1,0))*OFFSET('Gastos com Pessoal'!$H$6,1,MATCH(3&amp;$B55,'Gastos com Pessoal'!$I$532:$AJ$532&amp;'Gastos com Pessoal'!$I$6:$AJ$6,0),500,1)),0)
+_xlfn.IFNA(SUM((AB$3&gt;='Gastos com Pessoal'!$E$7:$E$506)*(AB$3&lt;='Gastos com Pessoal'!$F$7:$F$506)*(IF('Gastos com Pessoal'!$Y$7:$Y$506&lt;=AB$3,1,0))*OFFSET('Gastos com Pessoal'!$H$6,1,MATCH(4&amp;$B55,'Gastos com Pessoal'!$I$532:$AJ$532&amp;'Gastos com Pessoal'!$I$6:$AJ$6,0),500,1)),0)
+_xlfn.IFNA(SUM((AB$3&gt;='Gastos com Pessoal'!$E$7:$E$506)*(AB$3&lt;='Gastos com Pessoal'!$F$7:$F$506)*(IF('Gastos com Pessoal'!$AE$7:$AE$506&lt;=AB$3,1,0))*OFFSET('Gastos com Pessoal'!$H$6,1,MATCH(5&amp;$B55,'Gastos com Pessoal'!$I$532:$AJ$532&amp;'Gastos com Pessoal'!$I$6:$AJ$6,0),500,1)),0)
+_xlfn.IFNA(SUM((AB$3&gt;='Gastos com Pessoal'!$E$513:$E$522)*(AB$3&lt;='Gastos com Pessoal'!$F$513:$F$522)*(IF('Gastos com Pessoal'!$G$513:$G$522&lt;=AB$3,1,0))*OFFSET('Gastos com Pessoal'!$H$512,1,MATCH(1&amp;$B55,'Gastos com Pessoal'!$I$532:$AJ$532&amp;'Gastos com Pessoal'!$I$512:$AJ$512,0),10,1)),0)
+_xlfn.IFNA(SUM((AB$3&gt;='Gastos com Pessoal'!$E$513:$E$522)*(AB$3&lt;='Gastos com Pessoal'!$F$513:$F$522)*(IF('Gastos com Pessoal'!$M$513:$M$522&lt;=AB$3,1,0))*OFFSET('Gastos com Pessoal'!$H$512,1,MATCH(2&amp;$B55,'Gastos com Pessoal'!$I$532:$AJ$532&amp;'Gastos com Pessoal'!$I$512:$AJ$512,0),10,1)),0)
+_xlfn.IFNA(SUM((AB$3&gt;='Gastos com Pessoal'!$E$513:$E$522)*(AB$3&lt;='Gastos com Pessoal'!$F$513:$F$522)*(IF('Gastos com Pessoal'!$S$513:$S$522&lt;=AB$3,1,0))*OFFSET('Gastos com Pessoal'!$H$512,1,MATCH(3&amp;$B55,'Gastos com Pessoal'!$I$532:$AJ$532&amp;'Gastos com Pessoal'!$I$512:$AJ$512,0),10,1)),0)
+_xlfn.IFNA(SUM((AB$3&gt;='Gastos com Pessoal'!$E$513:$E$522)*(AB$3&lt;='Gastos com Pessoal'!$F$513:$F$522)*(IF('Gastos com Pessoal'!$Y$513:$Y$522&lt;=AB$3,1,0))*OFFSET('Gastos com Pessoal'!$H$512,1,MATCH(4&amp;$B55,'Gastos com Pessoal'!$I$532:$AJ$532&amp;'Gastos com Pessoal'!$I$512:$AJ$512,0),10,1)),0)
+_xlfn.IFNA(SUM((AB$3&gt;='Gastos com Pessoal'!$E$513:$E$522)*(AB$3&lt;='Gastos com Pessoal'!$F$513:$F$522)*(IF('Gastos com Pessoal'!$AE$513:$AE$522&lt;=AB$3,1,0))*OFFSET('Gastos com Pessoal'!$H$512,1,MATCH(5&amp;$B55,'Gastos com Pessoal'!$I$532:$AJ$532&amp;'Gastos com Pessoal'!$I$512:$AJ$512,0),10,1)),0)</f>
        <v>382.39999999999986</v>
      </c>
      <c r="AC55" s="32">
        <f t="array" aca="1" ref="AC55" ca="1">_xlfn.IFNA(SUM((AC$3&gt;='Gastos com Pessoal'!$E$7:$E$506)*(AC$3&lt;='Gastos com Pessoal'!$F$7:$F$506)*OFFSET('Encargos e Benefícios'!$D$5,1,MATCH($B55,'Encargos e Benefícios'!$E$5:$AB$5,0),500,1)),0)
+_xlfn.IFNA(SUM((AC$3&gt;='Gastos com Pessoal'!$E$513:$E$522)*(AC$3&lt;='Gastos com Pessoal'!$F$513:$F$522)*OFFSET('Encargos e Benefícios'!$D$511,1,MATCH($B55,'Encargos e Benefícios'!$E$511:$AB$511,0),10,1)),0)
+_xlfn.IFNA(SUM((AC$3&gt;='Gastos com Pessoal'!$E$7:$E$506)*(AC$3&lt;='Gastos com Pessoal'!$F$7:$F$506)*(IF('Gastos com Pessoal'!$G$7:$G$506&lt;=AC$3,1,0))*OFFSET('Gastos com Pessoal'!$H$6,1,MATCH(1&amp;$B55,'Gastos com Pessoal'!$I$532:$AJ$532&amp;'Gastos com Pessoal'!$I$6:$AJ$6,0),500,1)),0)
+_xlfn.IFNA(SUM((AC$3&gt;='Gastos com Pessoal'!$E$7:$E$506)*(AC$3&lt;='Gastos com Pessoal'!$F$7:$F$506)*(IF('Gastos com Pessoal'!$M$7:$M$506&lt;=AC$3,1,0))*OFFSET('Gastos com Pessoal'!$H$6,1,MATCH(2&amp;$B55,'Gastos com Pessoal'!$I$532:$AJ$532&amp;'Gastos com Pessoal'!$I$6:$AJ$6,0),500,1)),0)
+_xlfn.IFNA(SUM((AC$3&gt;='Gastos com Pessoal'!$E$7:$E$506)*(AC$3&lt;='Gastos com Pessoal'!$F$7:$F$506)*(IF('Gastos com Pessoal'!$S$7:$S$506&lt;=AC$3,1,0))*OFFSET('Gastos com Pessoal'!$H$6,1,MATCH(3&amp;$B55,'Gastos com Pessoal'!$I$532:$AJ$532&amp;'Gastos com Pessoal'!$I$6:$AJ$6,0),500,1)),0)
+_xlfn.IFNA(SUM((AC$3&gt;='Gastos com Pessoal'!$E$7:$E$506)*(AC$3&lt;='Gastos com Pessoal'!$F$7:$F$506)*(IF('Gastos com Pessoal'!$Y$7:$Y$506&lt;=AC$3,1,0))*OFFSET('Gastos com Pessoal'!$H$6,1,MATCH(4&amp;$B55,'Gastos com Pessoal'!$I$532:$AJ$532&amp;'Gastos com Pessoal'!$I$6:$AJ$6,0),500,1)),0)
+_xlfn.IFNA(SUM((AC$3&gt;='Gastos com Pessoal'!$E$7:$E$506)*(AC$3&lt;='Gastos com Pessoal'!$F$7:$F$506)*(IF('Gastos com Pessoal'!$AE$7:$AE$506&lt;=AC$3,1,0))*OFFSET('Gastos com Pessoal'!$H$6,1,MATCH(5&amp;$B55,'Gastos com Pessoal'!$I$532:$AJ$532&amp;'Gastos com Pessoal'!$I$6:$AJ$6,0),500,1)),0)
+_xlfn.IFNA(SUM((AC$3&gt;='Gastos com Pessoal'!$E$513:$E$522)*(AC$3&lt;='Gastos com Pessoal'!$F$513:$F$522)*(IF('Gastos com Pessoal'!$G$513:$G$522&lt;=AC$3,1,0))*OFFSET('Gastos com Pessoal'!$H$512,1,MATCH(1&amp;$B55,'Gastos com Pessoal'!$I$532:$AJ$532&amp;'Gastos com Pessoal'!$I$512:$AJ$512,0),10,1)),0)
+_xlfn.IFNA(SUM((AC$3&gt;='Gastos com Pessoal'!$E$513:$E$522)*(AC$3&lt;='Gastos com Pessoal'!$F$513:$F$522)*(IF('Gastos com Pessoal'!$M$513:$M$522&lt;=AC$3,1,0))*OFFSET('Gastos com Pessoal'!$H$512,1,MATCH(2&amp;$B55,'Gastos com Pessoal'!$I$532:$AJ$532&amp;'Gastos com Pessoal'!$I$512:$AJ$512,0),10,1)),0)
+_xlfn.IFNA(SUM((AC$3&gt;='Gastos com Pessoal'!$E$513:$E$522)*(AC$3&lt;='Gastos com Pessoal'!$F$513:$F$522)*(IF('Gastos com Pessoal'!$S$513:$S$522&lt;=AC$3,1,0))*OFFSET('Gastos com Pessoal'!$H$512,1,MATCH(3&amp;$B55,'Gastos com Pessoal'!$I$532:$AJ$532&amp;'Gastos com Pessoal'!$I$512:$AJ$512,0),10,1)),0)
+_xlfn.IFNA(SUM((AC$3&gt;='Gastos com Pessoal'!$E$513:$E$522)*(AC$3&lt;='Gastos com Pessoal'!$F$513:$F$522)*(IF('Gastos com Pessoal'!$Y$513:$Y$522&lt;=AC$3,1,0))*OFFSET('Gastos com Pessoal'!$H$512,1,MATCH(4&amp;$B55,'Gastos com Pessoal'!$I$532:$AJ$532&amp;'Gastos com Pessoal'!$I$512:$AJ$512,0),10,1)),0)
+_xlfn.IFNA(SUM((AC$3&gt;='Gastos com Pessoal'!$E$513:$E$522)*(AC$3&lt;='Gastos com Pessoal'!$F$513:$F$522)*(IF('Gastos com Pessoal'!$AE$513:$AE$522&lt;=AC$3,1,0))*OFFSET('Gastos com Pessoal'!$H$512,1,MATCH(5&amp;$B55,'Gastos com Pessoal'!$I$532:$AJ$532&amp;'Gastos com Pessoal'!$I$512:$AJ$512,0),10,1)),0)</f>
        <v>382.39999999999986</v>
      </c>
      <c r="AD55" s="32">
        <f t="array" aca="1" ref="AD55" ca="1">_xlfn.IFNA(SUM((AD$3&gt;='Gastos com Pessoal'!$E$7:$E$506)*(AD$3&lt;='Gastos com Pessoal'!$F$7:$F$506)*OFFSET('Encargos e Benefícios'!$D$5,1,MATCH($B55,'Encargos e Benefícios'!$E$5:$AB$5,0),500,1)),0)
+_xlfn.IFNA(SUM((AD$3&gt;='Gastos com Pessoal'!$E$513:$E$522)*(AD$3&lt;='Gastos com Pessoal'!$F$513:$F$522)*OFFSET('Encargos e Benefícios'!$D$511,1,MATCH($B55,'Encargos e Benefícios'!$E$511:$AB$511,0),10,1)),0)
+_xlfn.IFNA(SUM((AD$3&gt;='Gastos com Pessoal'!$E$7:$E$506)*(AD$3&lt;='Gastos com Pessoal'!$F$7:$F$506)*(IF('Gastos com Pessoal'!$G$7:$G$506&lt;=AD$3,1,0))*OFFSET('Gastos com Pessoal'!$H$6,1,MATCH(1&amp;$B55,'Gastos com Pessoal'!$I$532:$AJ$532&amp;'Gastos com Pessoal'!$I$6:$AJ$6,0),500,1)),0)
+_xlfn.IFNA(SUM((AD$3&gt;='Gastos com Pessoal'!$E$7:$E$506)*(AD$3&lt;='Gastos com Pessoal'!$F$7:$F$506)*(IF('Gastos com Pessoal'!$M$7:$M$506&lt;=AD$3,1,0))*OFFSET('Gastos com Pessoal'!$H$6,1,MATCH(2&amp;$B55,'Gastos com Pessoal'!$I$532:$AJ$532&amp;'Gastos com Pessoal'!$I$6:$AJ$6,0),500,1)),0)
+_xlfn.IFNA(SUM((AD$3&gt;='Gastos com Pessoal'!$E$7:$E$506)*(AD$3&lt;='Gastos com Pessoal'!$F$7:$F$506)*(IF('Gastos com Pessoal'!$S$7:$S$506&lt;=AD$3,1,0))*OFFSET('Gastos com Pessoal'!$H$6,1,MATCH(3&amp;$B55,'Gastos com Pessoal'!$I$532:$AJ$532&amp;'Gastos com Pessoal'!$I$6:$AJ$6,0),500,1)),0)
+_xlfn.IFNA(SUM((AD$3&gt;='Gastos com Pessoal'!$E$7:$E$506)*(AD$3&lt;='Gastos com Pessoal'!$F$7:$F$506)*(IF('Gastos com Pessoal'!$Y$7:$Y$506&lt;=AD$3,1,0))*OFFSET('Gastos com Pessoal'!$H$6,1,MATCH(4&amp;$B55,'Gastos com Pessoal'!$I$532:$AJ$532&amp;'Gastos com Pessoal'!$I$6:$AJ$6,0),500,1)),0)
+_xlfn.IFNA(SUM((AD$3&gt;='Gastos com Pessoal'!$E$7:$E$506)*(AD$3&lt;='Gastos com Pessoal'!$F$7:$F$506)*(IF('Gastos com Pessoal'!$AE$7:$AE$506&lt;=AD$3,1,0))*OFFSET('Gastos com Pessoal'!$H$6,1,MATCH(5&amp;$B55,'Gastos com Pessoal'!$I$532:$AJ$532&amp;'Gastos com Pessoal'!$I$6:$AJ$6,0),500,1)),0)
+_xlfn.IFNA(SUM((AD$3&gt;='Gastos com Pessoal'!$E$513:$E$522)*(AD$3&lt;='Gastos com Pessoal'!$F$513:$F$522)*(IF('Gastos com Pessoal'!$G$513:$G$522&lt;=AD$3,1,0))*OFFSET('Gastos com Pessoal'!$H$512,1,MATCH(1&amp;$B55,'Gastos com Pessoal'!$I$532:$AJ$532&amp;'Gastos com Pessoal'!$I$512:$AJ$512,0),10,1)),0)
+_xlfn.IFNA(SUM((AD$3&gt;='Gastos com Pessoal'!$E$513:$E$522)*(AD$3&lt;='Gastos com Pessoal'!$F$513:$F$522)*(IF('Gastos com Pessoal'!$M$513:$M$522&lt;=AD$3,1,0))*OFFSET('Gastos com Pessoal'!$H$512,1,MATCH(2&amp;$B55,'Gastos com Pessoal'!$I$532:$AJ$532&amp;'Gastos com Pessoal'!$I$512:$AJ$512,0),10,1)),0)
+_xlfn.IFNA(SUM((AD$3&gt;='Gastos com Pessoal'!$E$513:$E$522)*(AD$3&lt;='Gastos com Pessoal'!$F$513:$F$522)*(IF('Gastos com Pessoal'!$S$513:$S$522&lt;=AD$3,1,0))*OFFSET('Gastos com Pessoal'!$H$512,1,MATCH(3&amp;$B55,'Gastos com Pessoal'!$I$532:$AJ$532&amp;'Gastos com Pessoal'!$I$512:$AJ$512,0),10,1)),0)
+_xlfn.IFNA(SUM((AD$3&gt;='Gastos com Pessoal'!$E$513:$E$522)*(AD$3&lt;='Gastos com Pessoal'!$F$513:$F$522)*(IF('Gastos com Pessoal'!$Y$513:$Y$522&lt;=AD$3,1,0))*OFFSET('Gastos com Pessoal'!$H$512,1,MATCH(4&amp;$B55,'Gastos com Pessoal'!$I$532:$AJ$532&amp;'Gastos com Pessoal'!$I$512:$AJ$512,0),10,1)),0)
+_xlfn.IFNA(SUM((AD$3&gt;='Gastos com Pessoal'!$E$513:$E$522)*(AD$3&lt;='Gastos com Pessoal'!$F$513:$F$522)*(IF('Gastos com Pessoal'!$AE$513:$AE$522&lt;=AD$3,1,0))*OFFSET('Gastos com Pessoal'!$H$512,1,MATCH(5&amp;$B55,'Gastos com Pessoal'!$I$532:$AJ$532&amp;'Gastos com Pessoal'!$I$512:$AJ$512,0),10,1)),0)</f>
        <v>382.39999999999986</v>
      </c>
      <c r="AE55" s="32">
        <f t="array" aca="1" ref="AE55" ca="1">_xlfn.IFNA(SUM((AE$3&gt;='Gastos com Pessoal'!$E$7:$E$506)*(AE$3&lt;='Gastos com Pessoal'!$F$7:$F$506)*OFFSET('Encargos e Benefícios'!$D$5,1,MATCH($B55,'Encargos e Benefícios'!$E$5:$AB$5,0),500,1)),0)
+_xlfn.IFNA(SUM((AE$3&gt;='Gastos com Pessoal'!$E$513:$E$522)*(AE$3&lt;='Gastos com Pessoal'!$F$513:$F$522)*OFFSET('Encargos e Benefícios'!$D$511,1,MATCH($B55,'Encargos e Benefícios'!$E$511:$AB$511,0),10,1)),0)
+_xlfn.IFNA(SUM((AE$3&gt;='Gastos com Pessoal'!$E$7:$E$506)*(AE$3&lt;='Gastos com Pessoal'!$F$7:$F$506)*(IF('Gastos com Pessoal'!$G$7:$G$506&lt;=AE$3,1,0))*OFFSET('Gastos com Pessoal'!$H$6,1,MATCH(1&amp;$B55,'Gastos com Pessoal'!$I$532:$AJ$532&amp;'Gastos com Pessoal'!$I$6:$AJ$6,0),500,1)),0)
+_xlfn.IFNA(SUM((AE$3&gt;='Gastos com Pessoal'!$E$7:$E$506)*(AE$3&lt;='Gastos com Pessoal'!$F$7:$F$506)*(IF('Gastos com Pessoal'!$M$7:$M$506&lt;=AE$3,1,0))*OFFSET('Gastos com Pessoal'!$H$6,1,MATCH(2&amp;$B55,'Gastos com Pessoal'!$I$532:$AJ$532&amp;'Gastos com Pessoal'!$I$6:$AJ$6,0),500,1)),0)
+_xlfn.IFNA(SUM((AE$3&gt;='Gastos com Pessoal'!$E$7:$E$506)*(AE$3&lt;='Gastos com Pessoal'!$F$7:$F$506)*(IF('Gastos com Pessoal'!$S$7:$S$506&lt;=AE$3,1,0))*OFFSET('Gastos com Pessoal'!$H$6,1,MATCH(3&amp;$B55,'Gastos com Pessoal'!$I$532:$AJ$532&amp;'Gastos com Pessoal'!$I$6:$AJ$6,0),500,1)),0)
+_xlfn.IFNA(SUM((AE$3&gt;='Gastos com Pessoal'!$E$7:$E$506)*(AE$3&lt;='Gastos com Pessoal'!$F$7:$F$506)*(IF('Gastos com Pessoal'!$Y$7:$Y$506&lt;=AE$3,1,0))*OFFSET('Gastos com Pessoal'!$H$6,1,MATCH(4&amp;$B55,'Gastos com Pessoal'!$I$532:$AJ$532&amp;'Gastos com Pessoal'!$I$6:$AJ$6,0),500,1)),0)
+_xlfn.IFNA(SUM((AE$3&gt;='Gastos com Pessoal'!$E$7:$E$506)*(AE$3&lt;='Gastos com Pessoal'!$F$7:$F$506)*(IF('Gastos com Pessoal'!$AE$7:$AE$506&lt;=AE$3,1,0))*OFFSET('Gastos com Pessoal'!$H$6,1,MATCH(5&amp;$B55,'Gastos com Pessoal'!$I$532:$AJ$532&amp;'Gastos com Pessoal'!$I$6:$AJ$6,0),500,1)),0)
+_xlfn.IFNA(SUM((AE$3&gt;='Gastos com Pessoal'!$E$513:$E$522)*(AE$3&lt;='Gastos com Pessoal'!$F$513:$F$522)*(IF('Gastos com Pessoal'!$G$513:$G$522&lt;=AE$3,1,0))*OFFSET('Gastos com Pessoal'!$H$512,1,MATCH(1&amp;$B55,'Gastos com Pessoal'!$I$532:$AJ$532&amp;'Gastos com Pessoal'!$I$512:$AJ$512,0),10,1)),0)
+_xlfn.IFNA(SUM((AE$3&gt;='Gastos com Pessoal'!$E$513:$E$522)*(AE$3&lt;='Gastos com Pessoal'!$F$513:$F$522)*(IF('Gastos com Pessoal'!$M$513:$M$522&lt;=AE$3,1,0))*OFFSET('Gastos com Pessoal'!$H$512,1,MATCH(2&amp;$B55,'Gastos com Pessoal'!$I$532:$AJ$532&amp;'Gastos com Pessoal'!$I$512:$AJ$512,0),10,1)),0)
+_xlfn.IFNA(SUM((AE$3&gt;='Gastos com Pessoal'!$E$513:$E$522)*(AE$3&lt;='Gastos com Pessoal'!$F$513:$F$522)*(IF('Gastos com Pessoal'!$S$513:$S$522&lt;=AE$3,1,0))*OFFSET('Gastos com Pessoal'!$H$512,1,MATCH(3&amp;$B55,'Gastos com Pessoal'!$I$532:$AJ$532&amp;'Gastos com Pessoal'!$I$512:$AJ$512,0),10,1)),0)
+_xlfn.IFNA(SUM((AE$3&gt;='Gastos com Pessoal'!$E$513:$E$522)*(AE$3&lt;='Gastos com Pessoal'!$F$513:$F$522)*(IF('Gastos com Pessoal'!$Y$513:$Y$522&lt;=AE$3,1,0))*OFFSET('Gastos com Pessoal'!$H$512,1,MATCH(4&amp;$B55,'Gastos com Pessoal'!$I$532:$AJ$532&amp;'Gastos com Pessoal'!$I$512:$AJ$512,0),10,1)),0)
+_xlfn.IFNA(SUM((AE$3&gt;='Gastos com Pessoal'!$E$513:$E$522)*(AE$3&lt;='Gastos com Pessoal'!$F$513:$F$522)*(IF('Gastos com Pessoal'!$AE$513:$AE$522&lt;=AE$3,1,0))*OFFSET('Gastos com Pessoal'!$H$512,1,MATCH(5&amp;$B55,'Gastos com Pessoal'!$I$532:$AJ$532&amp;'Gastos com Pessoal'!$I$512:$AJ$512,0),10,1)),0)</f>
        <v>382.39999999999986</v>
      </c>
      <c r="AF55" s="32">
        <f t="array" aca="1" ref="AF55" ca="1">_xlfn.IFNA(SUM((AF$3&gt;='Gastos com Pessoal'!$E$7:$E$506)*(AF$3&lt;='Gastos com Pessoal'!$F$7:$F$506)*OFFSET('Encargos e Benefícios'!$D$5,1,MATCH($B55,'Encargos e Benefícios'!$E$5:$AB$5,0),500,1)),0)
+_xlfn.IFNA(SUM((AF$3&gt;='Gastos com Pessoal'!$E$513:$E$522)*(AF$3&lt;='Gastos com Pessoal'!$F$513:$F$522)*OFFSET('Encargos e Benefícios'!$D$511,1,MATCH($B55,'Encargos e Benefícios'!$E$511:$AB$511,0),10,1)),0)
+_xlfn.IFNA(SUM((AF$3&gt;='Gastos com Pessoal'!$E$7:$E$506)*(AF$3&lt;='Gastos com Pessoal'!$F$7:$F$506)*(IF('Gastos com Pessoal'!$G$7:$G$506&lt;=AF$3,1,0))*OFFSET('Gastos com Pessoal'!$H$6,1,MATCH(1&amp;$B55,'Gastos com Pessoal'!$I$532:$AJ$532&amp;'Gastos com Pessoal'!$I$6:$AJ$6,0),500,1)),0)
+_xlfn.IFNA(SUM((AF$3&gt;='Gastos com Pessoal'!$E$7:$E$506)*(AF$3&lt;='Gastos com Pessoal'!$F$7:$F$506)*(IF('Gastos com Pessoal'!$M$7:$M$506&lt;=AF$3,1,0))*OFFSET('Gastos com Pessoal'!$H$6,1,MATCH(2&amp;$B55,'Gastos com Pessoal'!$I$532:$AJ$532&amp;'Gastos com Pessoal'!$I$6:$AJ$6,0),500,1)),0)
+_xlfn.IFNA(SUM((AF$3&gt;='Gastos com Pessoal'!$E$7:$E$506)*(AF$3&lt;='Gastos com Pessoal'!$F$7:$F$506)*(IF('Gastos com Pessoal'!$S$7:$S$506&lt;=AF$3,1,0))*OFFSET('Gastos com Pessoal'!$H$6,1,MATCH(3&amp;$B55,'Gastos com Pessoal'!$I$532:$AJ$532&amp;'Gastos com Pessoal'!$I$6:$AJ$6,0),500,1)),0)
+_xlfn.IFNA(SUM((AF$3&gt;='Gastos com Pessoal'!$E$7:$E$506)*(AF$3&lt;='Gastos com Pessoal'!$F$7:$F$506)*(IF('Gastos com Pessoal'!$Y$7:$Y$506&lt;=AF$3,1,0))*OFFSET('Gastos com Pessoal'!$H$6,1,MATCH(4&amp;$B55,'Gastos com Pessoal'!$I$532:$AJ$532&amp;'Gastos com Pessoal'!$I$6:$AJ$6,0),500,1)),0)
+_xlfn.IFNA(SUM((AF$3&gt;='Gastos com Pessoal'!$E$7:$E$506)*(AF$3&lt;='Gastos com Pessoal'!$F$7:$F$506)*(IF('Gastos com Pessoal'!$AE$7:$AE$506&lt;=AF$3,1,0))*OFFSET('Gastos com Pessoal'!$H$6,1,MATCH(5&amp;$B55,'Gastos com Pessoal'!$I$532:$AJ$532&amp;'Gastos com Pessoal'!$I$6:$AJ$6,0),500,1)),0)
+_xlfn.IFNA(SUM((AF$3&gt;='Gastos com Pessoal'!$E$513:$E$522)*(AF$3&lt;='Gastos com Pessoal'!$F$513:$F$522)*(IF('Gastos com Pessoal'!$G$513:$G$522&lt;=AF$3,1,0))*OFFSET('Gastos com Pessoal'!$H$512,1,MATCH(1&amp;$B55,'Gastos com Pessoal'!$I$532:$AJ$532&amp;'Gastos com Pessoal'!$I$512:$AJ$512,0),10,1)),0)
+_xlfn.IFNA(SUM((AF$3&gt;='Gastos com Pessoal'!$E$513:$E$522)*(AF$3&lt;='Gastos com Pessoal'!$F$513:$F$522)*(IF('Gastos com Pessoal'!$M$513:$M$522&lt;=AF$3,1,0))*OFFSET('Gastos com Pessoal'!$H$512,1,MATCH(2&amp;$B55,'Gastos com Pessoal'!$I$532:$AJ$532&amp;'Gastos com Pessoal'!$I$512:$AJ$512,0),10,1)),0)
+_xlfn.IFNA(SUM((AF$3&gt;='Gastos com Pessoal'!$E$513:$E$522)*(AF$3&lt;='Gastos com Pessoal'!$F$513:$F$522)*(IF('Gastos com Pessoal'!$S$513:$S$522&lt;=AF$3,1,0))*OFFSET('Gastos com Pessoal'!$H$512,1,MATCH(3&amp;$B55,'Gastos com Pessoal'!$I$532:$AJ$532&amp;'Gastos com Pessoal'!$I$512:$AJ$512,0),10,1)),0)
+_xlfn.IFNA(SUM((AF$3&gt;='Gastos com Pessoal'!$E$513:$E$522)*(AF$3&lt;='Gastos com Pessoal'!$F$513:$F$522)*(IF('Gastos com Pessoal'!$Y$513:$Y$522&lt;=AF$3,1,0))*OFFSET('Gastos com Pessoal'!$H$512,1,MATCH(4&amp;$B55,'Gastos com Pessoal'!$I$532:$AJ$532&amp;'Gastos com Pessoal'!$I$512:$AJ$512,0),10,1)),0)
+_xlfn.IFNA(SUM((AF$3&gt;='Gastos com Pessoal'!$E$513:$E$522)*(AF$3&lt;='Gastos com Pessoal'!$F$513:$F$522)*(IF('Gastos com Pessoal'!$AE$513:$AE$522&lt;=AF$3,1,0))*OFFSET('Gastos com Pessoal'!$H$512,1,MATCH(5&amp;$B55,'Gastos com Pessoal'!$I$532:$AJ$532&amp;'Gastos com Pessoal'!$I$512:$AJ$512,0),10,1)),0)</f>
        <v>382.39999999999986</v>
      </c>
      <c r="AG55" s="32">
        <f t="array" aca="1" ref="AG55" ca="1">_xlfn.IFNA(SUM((AG$3&gt;='Gastos com Pessoal'!$E$7:$E$506)*(AG$3&lt;='Gastos com Pessoal'!$F$7:$F$506)*OFFSET('Encargos e Benefícios'!$D$5,1,MATCH($B55,'Encargos e Benefícios'!$E$5:$AB$5,0),500,1)),0)
+_xlfn.IFNA(SUM((AG$3&gt;='Gastos com Pessoal'!$E$513:$E$522)*(AG$3&lt;='Gastos com Pessoal'!$F$513:$F$522)*OFFSET('Encargos e Benefícios'!$D$511,1,MATCH($B55,'Encargos e Benefícios'!$E$511:$AB$511,0),10,1)),0)
+_xlfn.IFNA(SUM((AG$3&gt;='Gastos com Pessoal'!$E$7:$E$506)*(AG$3&lt;='Gastos com Pessoal'!$F$7:$F$506)*(IF('Gastos com Pessoal'!$G$7:$G$506&lt;=AG$3,1,0))*OFFSET('Gastos com Pessoal'!$H$6,1,MATCH(1&amp;$B55,'Gastos com Pessoal'!$I$532:$AJ$532&amp;'Gastos com Pessoal'!$I$6:$AJ$6,0),500,1)),0)
+_xlfn.IFNA(SUM((AG$3&gt;='Gastos com Pessoal'!$E$7:$E$506)*(AG$3&lt;='Gastos com Pessoal'!$F$7:$F$506)*(IF('Gastos com Pessoal'!$M$7:$M$506&lt;=AG$3,1,0))*OFFSET('Gastos com Pessoal'!$H$6,1,MATCH(2&amp;$B55,'Gastos com Pessoal'!$I$532:$AJ$532&amp;'Gastos com Pessoal'!$I$6:$AJ$6,0),500,1)),0)
+_xlfn.IFNA(SUM((AG$3&gt;='Gastos com Pessoal'!$E$7:$E$506)*(AG$3&lt;='Gastos com Pessoal'!$F$7:$F$506)*(IF('Gastos com Pessoal'!$S$7:$S$506&lt;=AG$3,1,0))*OFFSET('Gastos com Pessoal'!$H$6,1,MATCH(3&amp;$B55,'Gastos com Pessoal'!$I$532:$AJ$532&amp;'Gastos com Pessoal'!$I$6:$AJ$6,0),500,1)),0)
+_xlfn.IFNA(SUM((AG$3&gt;='Gastos com Pessoal'!$E$7:$E$506)*(AG$3&lt;='Gastos com Pessoal'!$F$7:$F$506)*(IF('Gastos com Pessoal'!$Y$7:$Y$506&lt;=AG$3,1,0))*OFFSET('Gastos com Pessoal'!$H$6,1,MATCH(4&amp;$B55,'Gastos com Pessoal'!$I$532:$AJ$532&amp;'Gastos com Pessoal'!$I$6:$AJ$6,0),500,1)),0)
+_xlfn.IFNA(SUM((AG$3&gt;='Gastos com Pessoal'!$E$7:$E$506)*(AG$3&lt;='Gastos com Pessoal'!$F$7:$F$506)*(IF('Gastos com Pessoal'!$AE$7:$AE$506&lt;=AG$3,1,0))*OFFSET('Gastos com Pessoal'!$H$6,1,MATCH(5&amp;$B55,'Gastos com Pessoal'!$I$532:$AJ$532&amp;'Gastos com Pessoal'!$I$6:$AJ$6,0),500,1)),0)
+_xlfn.IFNA(SUM((AG$3&gt;='Gastos com Pessoal'!$E$513:$E$522)*(AG$3&lt;='Gastos com Pessoal'!$F$513:$F$522)*(IF('Gastos com Pessoal'!$G$513:$G$522&lt;=AG$3,1,0))*OFFSET('Gastos com Pessoal'!$H$512,1,MATCH(1&amp;$B55,'Gastos com Pessoal'!$I$532:$AJ$532&amp;'Gastos com Pessoal'!$I$512:$AJ$512,0),10,1)),0)
+_xlfn.IFNA(SUM((AG$3&gt;='Gastos com Pessoal'!$E$513:$E$522)*(AG$3&lt;='Gastos com Pessoal'!$F$513:$F$522)*(IF('Gastos com Pessoal'!$M$513:$M$522&lt;=AG$3,1,0))*OFFSET('Gastos com Pessoal'!$H$512,1,MATCH(2&amp;$B55,'Gastos com Pessoal'!$I$532:$AJ$532&amp;'Gastos com Pessoal'!$I$512:$AJ$512,0),10,1)),0)
+_xlfn.IFNA(SUM((AG$3&gt;='Gastos com Pessoal'!$E$513:$E$522)*(AG$3&lt;='Gastos com Pessoal'!$F$513:$F$522)*(IF('Gastos com Pessoal'!$S$513:$S$522&lt;=AG$3,1,0))*OFFSET('Gastos com Pessoal'!$H$512,1,MATCH(3&amp;$B55,'Gastos com Pessoal'!$I$532:$AJ$532&amp;'Gastos com Pessoal'!$I$512:$AJ$512,0),10,1)),0)
+_xlfn.IFNA(SUM((AG$3&gt;='Gastos com Pessoal'!$E$513:$E$522)*(AG$3&lt;='Gastos com Pessoal'!$F$513:$F$522)*(IF('Gastos com Pessoal'!$Y$513:$Y$522&lt;=AG$3,1,0))*OFFSET('Gastos com Pessoal'!$H$512,1,MATCH(4&amp;$B55,'Gastos com Pessoal'!$I$532:$AJ$532&amp;'Gastos com Pessoal'!$I$512:$AJ$512,0),10,1)),0)
+_xlfn.IFNA(SUM((AG$3&gt;='Gastos com Pessoal'!$E$513:$E$522)*(AG$3&lt;='Gastos com Pessoal'!$F$513:$F$522)*(IF('Gastos com Pessoal'!$AE$513:$AE$522&lt;=AG$3,1,0))*OFFSET('Gastos com Pessoal'!$H$512,1,MATCH(5&amp;$B55,'Gastos com Pessoal'!$I$532:$AJ$532&amp;'Gastos com Pessoal'!$I$512:$AJ$512,0),10,1)),0)</f>
        <v>382.39999999999986</v>
      </c>
      <c r="AH55" s="32">
        <f t="array" aca="1" ref="AH55" ca="1">_xlfn.IFNA(SUM((AH$3&gt;='Gastos com Pessoal'!$E$7:$E$506)*(AH$3&lt;='Gastos com Pessoal'!$F$7:$F$506)*OFFSET('Encargos e Benefícios'!$D$5,1,MATCH($B55,'Encargos e Benefícios'!$E$5:$AB$5,0),500,1)),0)
+_xlfn.IFNA(SUM((AH$3&gt;='Gastos com Pessoal'!$E$513:$E$522)*(AH$3&lt;='Gastos com Pessoal'!$F$513:$F$522)*OFFSET('Encargos e Benefícios'!$D$511,1,MATCH($B55,'Encargos e Benefícios'!$E$511:$AB$511,0),10,1)),0)
+_xlfn.IFNA(SUM((AH$3&gt;='Gastos com Pessoal'!$E$7:$E$506)*(AH$3&lt;='Gastos com Pessoal'!$F$7:$F$506)*(IF('Gastos com Pessoal'!$G$7:$G$506&lt;=AH$3,1,0))*OFFSET('Gastos com Pessoal'!$H$6,1,MATCH(1&amp;$B55,'Gastos com Pessoal'!$I$532:$AJ$532&amp;'Gastos com Pessoal'!$I$6:$AJ$6,0),500,1)),0)
+_xlfn.IFNA(SUM((AH$3&gt;='Gastos com Pessoal'!$E$7:$E$506)*(AH$3&lt;='Gastos com Pessoal'!$F$7:$F$506)*(IF('Gastos com Pessoal'!$M$7:$M$506&lt;=AH$3,1,0))*OFFSET('Gastos com Pessoal'!$H$6,1,MATCH(2&amp;$B55,'Gastos com Pessoal'!$I$532:$AJ$532&amp;'Gastos com Pessoal'!$I$6:$AJ$6,0),500,1)),0)
+_xlfn.IFNA(SUM((AH$3&gt;='Gastos com Pessoal'!$E$7:$E$506)*(AH$3&lt;='Gastos com Pessoal'!$F$7:$F$506)*(IF('Gastos com Pessoal'!$S$7:$S$506&lt;=AH$3,1,0))*OFFSET('Gastos com Pessoal'!$H$6,1,MATCH(3&amp;$B55,'Gastos com Pessoal'!$I$532:$AJ$532&amp;'Gastos com Pessoal'!$I$6:$AJ$6,0),500,1)),0)
+_xlfn.IFNA(SUM((AH$3&gt;='Gastos com Pessoal'!$E$7:$E$506)*(AH$3&lt;='Gastos com Pessoal'!$F$7:$F$506)*(IF('Gastos com Pessoal'!$Y$7:$Y$506&lt;=AH$3,1,0))*OFFSET('Gastos com Pessoal'!$H$6,1,MATCH(4&amp;$B55,'Gastos com Pessoal'!$I$532:$AJ$532&amp;'Gastos com Pessoal'!$I$6:$AJ$6,0),500,1)),0)
+_xlfn.IFNA(SUM((AH$3&gt;='Gastos com Pessoal'!$E$7:$E$506)*(AH$3&lt;='Gastos com Pessoal'!$F$7:$F$506)*(IF('Gastos com Pessoal'!$AE$7:$AE$506&lt;=AH$3,1,0))*OFFSET('Gastos com Pessoal'!$H$6,1,MATCH(5&amp;$B55,'Gastos com Pessoal'!$I$532:$AJ$532&amp;'Gastos com Pessoal'!$I$6:$AJ$6,0),500,1)),0)
+_xlfn.IFNA(SUM((AH$3&gt;='Gastos com Pessoal'!$E$513:$E$522)*(AH$3&lt;='Gastos com Pessoal'!$F$513:$F$522)*(IF('Gastos com Pessoal'!$G$513:$G$522&lt;=AH$3,1,0))*OFFSET('Gastos com Pessoal'!$H$512,1,MATCH(1&amp;$B55,'Gastos com Pessoal'!$I$532:$AJ$532&amp;'Gastos com Pessoal'!$I$512:$AJ$512,0),10,1)),0)
+_xlfn.IFNA(SUM((AH$3&gt;='Gastos com Pessoal'!$E$513:$E$522)*(AH$3&lt;='Gastos com Pessoal'!$F$513:$F$522)*(IF('Gastos com Pessoal'!$M$513:$M$522&lt;=AH$3,1,0))*OFFSET('Gastos com Pessoal'!$H$512,1,MATCH(2&amp;$B55,'Gastos com Pessoal'!$I$532:$AJ$532&amp;'Gastos com Pessoal'!$I$512:$AJ$512,0),10,1)),0)
+_xlfn.IFNA(SUM((AH$3&gt;='Gastos com Pessoal'!$E$513:$E$522)*(AH$3&lt;='Gastos com Pessoal'!$F$513:$F$522)*(IF('Gastos com Pessoal'!$S$513:$S$522&lt;=AH$3,1,0))*OFFSET('Gastos com Pessoal'!$H$512,1,MATCH(3&amp;$B55,'Gastos com Pessoal'!$I$532:$AJ$532&amp;'Gastos com Pessoal'!$I$512:$AJ$512,0),10,1)),0)
+_xlfn.IFNA(SUM((AH$3&gt;='Gastos com Pessoal'!$E$513:$E$522)*(AH$3&lt;='Gastos com Pessoal'!$F$513:$F$522)*(IF('Gastos com Pessoal'!$Y$513:$Y$522&lt;=AH$3,1,0))*OFFSET('Gastos com Pessoal'!$H$512,1,MATCH(4&amp;$B55,'Gastos com Pessoal'!$I$532:$AJ$532&amp;'Gastos com Pessoal'!$I$512:$AJ$512,0),10,1)),0)
+_xlfn.IFNA(SUM((AH$3&gt;='Gastos com Pessoal'!$E$513:$E$522)*(AH$3&lt;='Gastos com Pessoal'!$F$513:$F$522)*(IF('Gastos com Pessoal'!$AE$513:$AE$522&lt;=AH$3,1,0))*OFFSET('Gastos com Pessoal'!$H$512,1,MATCH(5&amp;$B55,'Gastos com Pessoal'!$I$532:$AJ$532&amp;'Gastos com Pessoal'!$I$512:$AJ$512,0),10,1)),0)</f>
        <v>382.39999999999986</v>
      </c>
      <c r="AI55" s="32">
        <f t="array" aca="1" ref="AI55" ca="1">_xlfn.IFNA(SUM((AI$3&gt;='Gastos com Pessoal'!$E$7:$E$506)*(AI$3&lt;='Gastos com Pessoal'!$F$7:$F$506)*OFFSET('Encargos e Benefícios'!$D$5,1,MATCH($B55,'Encargos e Benefícios'!$E$5:$AB$5,0),500,1)),0)
+_xlfn.IFNA(SUM((AI$3&gt;='Gastos com Pessoal'!$E$513:$E$522)*(AI$3&lt;='Gastos com Pessoal'!$F$513:$F$522)*OFFSET('Encargos e Benefícios'!$D$511,1,MATCH($B55,'Encargos e Benefícios'!$E$511:$AB$511,0),10,1)),0)
+_xlfn.IFNA(SUM((AI$3&gt;='Gastos com Pessoal'!$E$7:$E$506)*(AI$3&lt;='Gastos com Pessoal'!$F$7:$F$506)*(IF('Gastos com Pessoal'!$G$7:$G$506&lt;=AI$3,1,0))*OFFSET('Gastos com Pessoal'!$H$6,1,MATCH(1&amp;$B55,'Gastos com Pessoal'!$I$532:$AJ$532&amp;'Gastos com Pessoal'!$I$6:$AJ$6,0),500,1)),0)
+_xlfn.IFNA(SUM((AI$3&gt;='Gastos com Pessoal'!$E$7:$E$506)*(AI$3&lt;='Gastos com Pessoal'!$F$7:$F$506)*(IF('Gastos com Pessoal'!$M$7:$M$506&lt;=AI$3,1,0))*OFFSET('Gastos com Pessoal'!$H$6,1,MATCH(2&amp;$B55,'Gastos com Pessoal'!$I$532:$AJ$532&amp;'Gastos com Pessoal'!$I$6:$AJ$6,0),500,1)),0)
+_xlfn.IFNA(SUM((AI$3&gt;='Gastos com Pessoal'!$E$7:$E$506)*(AI$3&lt;='Gastos com Pessoal'!$F$7:$F$506)*(IF('Gastos com Pessoal'!$S$7:$S$506&lt;=AI$3,1,0))*OFFSET('Gastos com Pessoal'!$H$6,1,MATCH(3&amp;$B55,'Gastos com Pessoal'!$I$532:$AJ$532&amp;'Gastos com Pessoal'!$I$6:$AJ$6,0),500,1)),0)
+_xlfn.IFNA(SUM((AI$3&gt;='Gastos com Pessoal'!$E$7:$E$506)*(AI$3&lt;='Gastos com Pessoal'!$F$7:$F$506)*(IF('Gastos com Pessoal'!$Y$7:$Y$506&lt;=AI$3,1,0))*OFFSET('Gastos com Pessoal'!$H$6,1,MATCH(4&amp;$B55,'Gastos com Pessoal'!$I$532:$AJ$532&amp;'Gastos com Pessoal'!$I$6:$AJ$6,0),500,1)),0)
+_xlfn.IFNA(SUM((AI$3&gt;='Gastos com Pessoal'!$E$7:$E$506)*(AI$3&lt;='Gastos com Pessoal'!$F$7:$F$506)*(IF('Gastos com Pessoal'!$AE$7:$AE$506&lt;=AI$3,1,0))*OFFSET('Gastos com Pessoal'!$H$6,1,MATCH(5&amp;$B55,'Gastos com Pessoal'!$I$532:$AJ$532&amp;'Gastos com Pessoal'!$I$6:$AJ$6,0),500,1)),0)
+_xlfn.IFNA(SUM((AI$3&gt;='Gastos com Pessoal'!$E$513:$E$522)*(AI$3&lt;='Gastos com Pessoal'!$F$513:$F$522)*(IF('Gastos com Pessoal'!$G$513:$G$522&lt;=AI$3,1,0))*OFFSET('Gastos com Pessoal'!$H$512,1,MATCH(1&amp;$B55,'Gastos com Pessoal'!$I$532:$AJ$532&amp;'Gastos com Pessoal'!$I$512:$AJ$512,0),10,1)),0)
+_xlfn.IFNA(SUM((AI$3&gt;='Gastos com Pessoal'!$E$513:$E$522)*(AI$3&lt;='Gastos com Pessoal'!$F$513:$F$522)*(IF('Gastos com Pessoal'!$M$513:$M$522&lt;=AI$3,1,0))*OFFSET('Gastos com Pessoal'!$H$512,1,MATCH(2&amp;$B55,'Gastos com Pessoal'!$I$532:$AJ$532&amp;'Gastos com Pessoal'!$I$512:$AJ$512,0),10,1)),0)
+_xlfn.IFNA(SUM((AI$3&gt;='Gastos com Pessoal'!$E$513:$E$522)*(AI$3&lt;='Gastos com Pessoal'!$F$513:$F$522)*(IF('Gastos com Pessoal'!$S$513:$S$522&lt;=AI$3,1,0))*OFFSET('Gastos com Pessoal'!$H$512,1,MATCH(3&amp;$B55,'Gastos com Pessoal'!$I$532:$AJ$532&amp;'Gastos com Pessoal'!$I$512:$AJ$512,0),10,1)),0)
+_xlfn.IFNA(SUM((AI$3&gt;='Gastos com Pessoal'!$E$513:$E$522)*(AI$3&lt;='Gastos com Pessoal'!$F$513:$F$522)*(IF('Gastos com Pessoal'!$Y$513:$Y$522&lt;=AI$3,1,0))*OFFSET('Gastos com Pessoal'!$H$512,1,MATCH(4&amp;$B55,'Gastos com Pessoal'!$I$532:$AJ$532&amp;'Gastos com Pessoal'!$I$512:$AJ$512,0),10,1)),0)
+_xlfn.IFNA(SUM((AI$3&gt;='Gastos com Pessoal'!$E$513:$E$522)*(AI$3&lt;='Gastos com Pessoal'!$F$513:$F$522)*(IF('Gastos com Pessoal'!$AE$513:$AE$522&lt;=AI$3,1,0))*OFFSET('Gastos com Pessoal'!$H$512,1,MATCH(5&amp;$B55,'Gastos com Pessoal'!$I$532:$AJ$532&amp;'Gastos com Pessoal'!$I$512:$AJ$512,0),10,1)),0)</f>
        <v>382.39999999999986</v>
      </c>
      <c r="AJ55" s="32">
        <f t="array" aca="1" ref="AJ55" ca="1">_xlfn.IFNA(SUM((AJ$3&gt;='Gastos com Pessoal'!$E$7:$E$506)*(AJ$3&lt;='Gastos com Pessoal'!$F$7:$F$506)*OFFSET('Encargos e Benefícios'!$D$5,1,MATCH($B55,'Encargos e Benefícios'!$E$5:$AB$5,0),500,1)),0)
+_xlfn.IFNA(SUM((AJ$3&gt;='Gastos com Pessoal'!$E$513:$E$522)*(AJ$3&lt;='Gastos com Pessoal'!$F$513:$F$522)*OFFSET('Encargos e Benefícios'!$D$511,1,MATCH($B55,'Encargos e Benefícios'!$E$511:$AB$511,0),10,1)),0)
+_xlfn.IFNA(SUM((AJ$3&gt;='Gastos com Pessoal'!$E$7:$E$506)*(AJ$3&lt;='Gastos com Pessoal'!$F$7:$F$506)*(IF('Gastos com Pessoal'!$G$7:$G$506&lt;=AJ$3,1,0))*OFFSET('Gastos com Pessoal'!$H$6,1,MATCH(1&amp;$B55,'Gastos com Pessoal'!$I$532:$AJ$532&amp;'Gastos com Pessoal'!$I$6:$AJ$6,0),500,1)),0)
+_xlfn.IFNA(SUM((AJ$3&gt;='Gastos com Pessoal'!$E$7:$E$506)*(AJ$3&lt;='Gastos com Pessoal'!$F$7:$F$506)*(IF('Gastos com Pessoal'!$M$7:$M$506&lt;=AJ$3,1,0))*OFFSET('Gastos com Pessoal'!$H$6,1,MATCH(2&amp;$B55,'Gastos com Pessoal'!$I$532:$AJ$532&amp;'Gastos com Pessoal'!$I$6:$AJ$6,0),500,1)),0)
+_xlfn.IFNA(SUM((AJ$3&gt;='Gastos com Pessoal'!$E$7:$E$506)*(AJ$3&lt;='Gastos com Pessoal'!$F$7:$F$506)*(IF('Gastos com Pessoal'!$S$7:$S$506&lt;=AJ$3,1,0))*OFFSET('Gastos com Pessoal'!$H$6,1,MATCH(3&amp;$B55,'Gastos com Pessoal'!$I$532:$AJ$532&amp;'Gastos com Pessoal'!$I$6:$AJ$6,0),500,1)),0)
+_xlfn.IFNA(SUM((AJ$3&gt;='Gastos com Pessoal'!$E$7:$E$506)*(AJ$3&lt;='Gastos com Pessoal'!$F$7:$F$506)*(IF('Gastos com Pessoal'!$Y$7:$Y$506&lt;=AJ$3,1,0))*OFFSET('Gastos com Pessoal'!$H$6,1,MATCH(4&amp;$B55,'Gastos com Pessoal'!$I$532:$AJ$532&amp;'Gastos com Pessoal'!$I$6:$AJ$6,0),500,1)),0)
+_xlfn.IFNA(SUM((AJ$3&gt;='Gastos com Pessoal'!$E$7:$E$506)*(AJ$3&lt;='Gastos com Pessoal'!$F$7:$F$506)*(IF('Gastos com Pessoal'!$AE$7:$AE$506&lt;=AJ$3,1,0))*OFFSET('Gastos com Pessoal'!$H$6,1,MATCH(5&amp;$B55,'Gastos com Pessoal'!$I$532:$AJ$532&amp;'Gastos com Pessoal'!$I$6:$AJ$6,0),500,1)),0)
+_xlfn.IFNA(SUM((AJ$3&gt;='Gastos com Pessoal'!$E$513:$E$522)*(AJ$3&lt;='Gastos com Pessoal'!$F$513:$F$522)*(IF('Gastos com Pessoal'!$G$513:$G$522&lt;=AJ$3,1,0))*OFFSET('Gastos com Pessoal'!$H$512,1,MATCH(1&amp;$B55,'Gastos com Pessoal'!$I$532:$AJ$532&amp;'Gastos com Pessoal'!$I$512:$AJ$512,0),10,1)),0)
+_xlfn.IFNA(SUM((AJ$3&gt;='Gastos com Pessoal'!$E$513:$E$522)*(AJ$3&lt;='Gastos com Pessoal'!$F$513:$F$522)*(IF('Gastos com Pessoal'!$M$513:$M$522&lt;=AJ$3,1,0))*OFFSET('Gastos com Pessoal'!$H$512,1,MATCH(2&amp;$B55,'Gastos com Pessoal'!$I$532:$AJ$532&amp;'Gastos com Pessoal'!$I$512:$AJ$512,0),10,1)),0)
+_xlfn.IFNA(SUM((AJ$3&gt;='Gastos com Pessoal'!$E$513:$E$522)*(AJ$3&lt;='Gastos com Pessoal'!$F$513:$F$522)*(IF('Gastos com Pessoal'!$S$513:$S$522&lt;=AJ$3,1,0))*OFFSET('Gastos com Pessoal'!$H$512,1,MATCH(3&amp;$B55,'Gastos com Pessoal'!$I$532:$AJ$532&amp;'Gastos com Pessoal'!$I$512:$AJ$512,0),10,1)),0)
+_xlfn.IFNA(SUM((AJ$3&gt;='Gastos com Pessoal'!$E$513:$E$522)*(AJ$3&lt;='Gastos com Pessoal'!$F$513:$F$522)*(IF('Gastos com Pessoal'!$Y$513:$Y$522&lt;=AJ$3,1,0))*OFFSET('Gastos com Pessoal'!$H$512,1,MATCH(4&amp;$B55,'Gastos com Pessoal'!$I$532:$AJ$532&amp;'Gastos com Pessoal'!$I$512:$AJ$512,0),10,1)),0)
+_xlfn.IFNA(SUM((AJ$3&gt;='Gastos com Pessoal'!$E$513:$E$522)*(AJ$3&lt;='Gastos com Pessoal'!$F$513:$F$522)*(IF('Gastos com Pessoal'!$AE$513:$AE$522&lt;=AJ$3,1,0))*OFFSET('Gastos com Pessoal'!$H$512,1,MATCH(5&amp;$B55,'Gastos com Pessoal'!$I$532:$AJ$532&amp;'Gastos com Pessoal'!$I$512:$AJ$512,0),10,1)),0)</f>
        <v>382.39999999999986</v>
      </c>
      <c r="AK55" s="32">
        <f t="array" aca="1" ref="AK55" ca="1">_xlfn.IFNA(SUM((AK$3&gt;='Gastos com Pessoal'!$E$7:$E$506)*(AK$3&lt;='Gastos com Pessoal'!$F$7:$F$506)*OFFSET('Encargos e Benefícios'!$D$5,1,MATCH($B55,'Encargos e Benefícios'!$E$5:$AB$5,0),500,1)),0)
+_xlfn.IFNA(SUM((AK$3&gt;='Gastos com Pessoal'!$E$513:$E$522)*(AK$3&lt;='Gastos com Pessoal'!$F$513:$F$522)*OFFSET('Encargos e Benefícios'!$D$511,1,MATCH($B55,'Encargos e Benefícios'!$E$511:$AB$511,0),10,1)),0)
+_xlfn.IFNA(SUM((AK$3&gt;='Gastos com Pessoal'!$E$7:$E$506)*(AK$3&lt;='Gastos com Pessoal'!$F$7:$F$506)*(IF('Gastos com Pessoal'!$G$7:$G$506&lt;=AK$3,1,0))*OFFSET('Gastos com Pessoal'!$H$6,1,MATCH(1&amp;$B55,'Gastos com Pessoal'!$I$532:$AJ$532&amp;'Gastos com Pessoal'!$I$6:$AJ$6,0),500,1)),0)
+_xlfn.IFNA(SUM((AK$3&gt;='Gastos com Pessoal'!$E$7:$E$506)*(AK$3&lt;='Gastos com Pessoal'!$F$7:$F$506)*(IF('Gastos com Pessoal'!$M$7:$M$506&lt;=AK$3,1,0))*OFFSET('Gastos com Pessoal'!$H$6,1,MATCH(2&amp;$B55,'Gastos com Pessoal'!$I$532:$AJ$532&amp;'Gastos com Pessoal'!$I$6:$AJ$6,0),500,1)),0)
+_xlfn.IFNA(SUM((AK$3&gt;='Gastos com Pessoal'!$E$7:$E$506)*(AK$3&lt;='Gastos com Pessoal'!$F$7:$F$506)*(IF('Gastos com Pessoal'!$S$7:$S$506&lt;=AK$3,1,0))*OFFSET('Gastos com Pessoal'!$H$6,1,MATCH(3&amp;$B55,'Gastos com Pessoal'!$I$532:$AJ$532&amp;'Gastos com Pessoal'!$I$6:$AJ$6,0),500,1)),0)
+_xlfn.IFNA(SUM((AK$3&gt;='Gastos com Pessoal'!$E$7:$E$506)*(AK$3&lt;='Gastos com Pessoal'!$F$7:$F$506)*(IF('Gastos com Pessoal'!$Y$7:$Y$506&lt;=AK$3,1,0))*OFFSET('Gastos com Pessoal'!$H$6,1,MATCH(4&amp;$B55,'Gastos com Pessoal'!$I$532:$AJ$532&amp;'Gastos com Pessoal'!$I$6:$AJ$6,0),500,1)),0)
+_xlfn.IFNA(SUM((AK$3&gt;='Gastos com Pessoal'!$E$7:$E$506)*(AK$3&lt;='Gastos com Pessoal'!$F$7:$F$506)*(IF('Gastos com Pessoal'!$AE$7:$AE$506&lt;=AK$3,1,0))*OFFSET('Gastos com Pessoal'!$H$6,1,MATCH(5&amp;$B55,'Gastos com Pessoal'!$I$532:$AJ$532&amp;'Gastos com Pessoal'!$I$6:$AJ$6,0),500,1)),0)
+_xlfn.IFNA(SUM((AK$3&gt;='Gastos com Pessoal'!$E$513:$E$522)*(AK$3&lt;='Gastos com Pessoal'!$F$513:$F$522)*(IF('Gastos com Pessoal'!$G$513:$G$522&lt;=AK$3,1,0))*OFFSET('Gastos com Pessoal'!$H$512,1,MATCH(1&amp;$B55,'Gastos com Pessoal'!$I$532:$AJ$532&amp;'Gastos com Pessoal'!$I$512:$AJ$512,0),10,1)),0)
+_xlfn.IFNA(SUM((AK$3&gt;='Gastos com Pessoal'!$E$513:$E$522)*(AK$3&lt;='Gastos com Pessoal'!$F$513:$F$522)*(IF('Gastos com Pessoal'!$M$513:$M$522&lt;=AK$3,1,0))*OFFSET('Gastos com Pessoal'!$H$512,1,MATCH(2&amp;$B55,'Gastos com Pessoal'!$I$532:$AJ$532&amp;'Gastos com Pessoal'!$I$512:$AJ$512,0),10,1)),0)
+_xlfn.IFNA(SUM((AK$3&gt;='Gastos com Pessoal'!$E$513:$E$522)*(AK$3&lt;='Gastos com Pessoal'!$F$513:$F$522)*(IF('Gastos com Pessoal'!$S$513:$S$522&lt;=AK$3,1,0))*OFFSET('Gastos com Pessoal'!$H$512,1,MATCH(3&amp;$B55,'Gastos com Pessoal'!$I$532:$AJ$532&amp;'Gastos com Pessoal'!$I$512:$AJ$512,0),10,1)),0)
+_xlfn.IFNA(SUM((AK$3&gt;='Gastos com Pessoal'!$E$513:$E$522)*(AK$3&lt;='Gastos com Pessoal'!$F$513:$F$522)*(IF('Gastos com Pessoal'!$Y$513:$Y$522&lt;=AK$3,1,0))*OFFSET('Gastos com Pessoal'!$H$512,1,MATCH(4&amp;$B55,'Gastos com Pessoal'!$I$532:$AJ$532&amp;'Gastos com Pessoal'!$I$512:$AJ$512,0),10,1)),0)
+_xlfn.IFNA(SUM((AK$3&gt;='Gastos com Pessoal'!$E$513:$E$522)*(AK$3&lt;='Gastos com Pessoal'!$F$513:$F$522)*(IF('Gastos com Pessoal'!$AE$513:$AE$522&lt;=AK$3,1,0))*OFFSET('Gastos com Pessoal'!$H$512,1,MATCH(5&amp;$B55,'Gastos com Pessoal'!$I$532:$AJ$532&amp;'Gastos com Pessoal'!$I$512:$AJ$512,0),10,1)),0)</f>
        <v>382.39999999999986</v>
      </c>
      <c r="AL55" s="32">
        <f t="array" aca="1" ref="AL55" ca="1">_xlfn.IFNA(SUM((AL$3&gt;='Gastos com Pessoal'!$E$7:$E$506)*(AL$3&lt;='Gastos com Pessoal'!$F$7:$F$506)*OFFSET('Encargos e Benefícios'!$D$5,1,MATCH($B55,'Encargos e Benefícios'!$E$5:$AB$5,0),500,1)),0)
+_xlfn.IFNA(SUM((AL$3&gt;='Gastos com Pessoal'!$E$513:$E$522)*(AL$3&lt;='Gastos com Pessoal'!$F$513:$F$522)*OFFSET('Encargos e Benefícios'!$D$511,1,MATCH($B55,'Encargos e Benefícios'!$E$511:$AB$511,0),10,1)),0)
+_xlfn.IFNA(SUM((AL$3&gt;='Gastos com Pessoal'!$E$7:$E$506)*(AL$3&lt;='Gastos com Pessoal'!$F$7:$F$506)*(IF('Gastos com Pessoal'!$G$7:$G$506&lt;=AL$3,1,0))*OFFSET('Gastos com Pessoal'!$H$6,1,MATCH(1&amp;$B55,'Gastos com Pessoal'!$I$532:$AJ$532&amp;'Gastos com Pessoal'!$I$6:$AJ$6,0),500,1)),0)
+_xlfn.IFNA(SUM((AL$3&gt;='Gastos com Pessoal'!$E$7:$E$506)*(AL$3&lt;='Gastos com Pessoal'!$F$7:$F$506)*(IF('Gastos com Pessoal'!$M$7:$M$506&lt;=AL$3,1,0))*OFFSET('Gastos com Pessoal'!$H$6,1,MATCH(2&amp;$B55,'Gastos com Pessoal'!$I$532:$AJ$532&amp;'Gastos com Pessoal'!$I$6:$AJ$6,0),500,1)),0)
+_xlfn.IFNA(SUM((AL$3&gt;='Gastos com Pessoal'!$E$7:$E$506)*(AL$3&lt;='Gastos com Pessoal'!$F$7:$F$506)*(IF('Gastos com Pessoal'!$S$7:$S$506&lt;=AL$3,1,0))*OFFSET('Gastos com Pessoal'!$H$6,1,MATCH(3&amp;$B55,'Gastos com Pessoal'!$I$532:$AJ$532&amp;'Gastos com Pessoal'!$I$6:$AJ$6,0),500,1)),0)
+_xlfn.IFNA(SUM((AL$3&gt;='Gastos com Pessoal'!$E$7:$E$506)*(AL$3&lt;='Gastos com Pessoal'!$F$7:$F$506)*(IF('Gastos com Pessoal'!$Y$7:$Y$506&lt;=AL$3,1,0))*OFFSET('Gastos com Pessoal'!$H$6,1,MATCH(4&amp;$B55,'Gastos com Pessoal'!$I$532:$AJ$532&amp;'Gastos com Pessoal'!$I$6:$AJ$6,0),500,1)),0)
+_xlfn.IFNA(SUM((AL$3&gt;='Gastos com Pessoal'!$E$7:$E$506)*(AL$3&lt;='Gastos com Pessoal'!$F$7:$F$506)*(IF('Gastos com Pessoal'!$AE$7:$AE$506&lt;=AL$3,1,0))*OFFSET('Gastos com Pessoal'!$H$6,1,MATCH(5&amp;$B55,'Gastos com Pessoal'!$I$532:$AJ$532&amp;'Gastos com Pessoal'!$I$6:$AJ$6,0),500,1)),0)
+_xlfn.IFNA(SUM((AL$3&gt;='Gastos com Pessoal'!$E$513:$E$522)*(AL$3&lt;='Gastos com Pessoal'!$F$513:$F$522)*(IF('Gastos com Pessoal'!$G$513:$G$522&lt;=AL$3,1,0))*OFFSET('Gastos com Pessoal'!$H$512,1,MATCH(1&amp;$B55,'Gastos com Pessoal'!$I$532:$AJ$532&amp;'Gastos com Pessoal'!$I$512:$AJ$512,0),10,1)),0)
+_xlfn.IFNA(SUM((AL$3&gt;='Gastos com Pessoal'!$E$513:$E$522)*(AL$3&lt;='Gastos com Pessoal'!$F$513:$F$522)*(IF('Gastos com Pessoal'!$M$513:$M$522&lt;=AL$3,1,0))*OFFSET('Gastos com Pessoal'!$H$512,1,MATCH(2&amp;$B55,'Gastos com Pessoal'!$I$532:$AJ$532&amp;'Gastos com Pessoal'!$I$512:$AJ$512,0),10,1)),0)
+_xlfn.IFNA(SUM((AL$3&gt;='Gastos com Pessoal'!$E$513:$E$522)*(AL$3&lt;='Gastos com Pessoal'!$F$513:$F$522)*(IF('Gastos com Pessoal'!$S$513:$S$522&lt;=AL$3,1,0))*OFFSET('Gastos com Pessoal'!$H$512,1,MATCH(3&amp;$B55,'Gastos com Pessoal'!$I$532:$AJ$532&amp;'Gastos com Pessoal'!$I$512:$AJ$512,0),10,1)),0)
+_xlfn.IFNA(SUM((AL$3&gt;='Gastos com Pessoal'!$E$513:$E$522)*(AL$3&lt;='Gastos com Pessoal'!$F$513:$F$522)*(IF('Gastos com Pessoal'!$Y$513:$Y$522&lt;=AL$3,1,0))*OFFSET('Gastos com Pessoal'!$H$512,1,MATCH(4&amp;$B55,'Gastos com Pessoal'!$I$532:$AJ$532&amp;'Gastos com Pessoal'!$I$512:$AJ$512,0),10,1)),0)
+_xlfn.IFNA(SUM((AL$3&gt;='Gastos com Pessoal'!$E$513:$E$522)*(AL$3&lt;='Gastos com Pessoal'!$F$513:$F$522)*(IF('Gastos com Pessoal'!$AE$513:$AE$522&lt;=AL$3,1,0))*OFFSET('Gastos com Pessoal'!$H$512,1,MATCH(5&amp;$B55,'Gastos com Pessoal'!$I$532:$AJ$532&amp;'Gastos com Pessoal'!$I$512:$AJ$512,0),10,1)),0)</f>
        <v>382.39999999999986</v>
      </c>
      <c r="AM55" s="32">
        <f t="array" aca="1" ref="AM55" ca="1">_xlfn.IFNA(SUM((AM$3&gt;='Gastos com Pessoal'!$E$7:$E$506)*(AM$3&lt;='Gastos com Pessoal'!$F$7:$F$506)*OFFSET('Encargos e Benefícios'!$D$5,1,MATCH($B55,'Encargos e Benefícios'!$E$5:$AB$5,0),500,1)),0)
+_xlfn.IFNA(SUM((AM$3&gt;='Gastos com Pessoal'!$E$513:$E$522)*(AM$3&lt;='Gastos com Pessoal'!$F$513:$F$522)*OFFSET('Encargos e Benefícios'!$D$511,1,MATCH($B55,'Encargos e Benefícios'!$E$511:$AB$511,0),10,1)),0)
+_xlfn.IFNA(SUM((AM$3&gt;='Gastos com Pessoal'!$E$7:$E$506)*(AM$3&lt;='Gastos com Pessoal'!$F$7:$F$506)*(IF('Gastos com Pessoal'!$G$7:$G$506&lt;=AM$3,1,0))*OFFSET('Gastos com Pessoal'!$H$6,1,MATCH(1&amp;$B55,'Gastos com Pessoal'!$I$532:$AJ$532&amp;'Gastos com Pessoal'!$I$6:$AJ$6,0),500,1)),0)
+_xlfn.IFNA(SUM((AM$3&gt;='Gastos com Pessoal'!$E$7:$E$506)*(AM$3&lt;='Gastos com Pessoal'!$F$7:$F$506)*(IF('Gastos com Pessoal'!$M$7:$M$506&lt;=AM$3,1,0))*OFFSET('Gastos com Pessoal'!$H$6,1,MATCH(2&amp;$B55,'Gastos com Pessoal'!$I$532:$AJ$532&amp;'Gastos com Pessoal'!$I$6:$AJ$6,0),500,1)),0)
+_xlfn.IFNA(SUM((AM$3&gt;='Gastos com Pessoal'!$E$7:$E$506)*(AM$3&lt;='Gastos com Pessoal'!$F$7:$F$506)*(IF('Gastos com Pessoal'!$S$7:$S$506&lt;=AM$3,1,0))*OFFSET('Gastos com Pessoal'!$H$6,1,MATCH(3&amp;$B55,'Gastos com Pessoal'!$I$532:$AJ$532&amp;'Gastos com Pessoal'!$I$6:$AJ$6,0),500,1)),0)
+_xlfn.IFNA(SUM((AM$3&gt;='Gastos com Pessoal'!$E$7:$E$506)*(AM$3&lt;='Gastos com Pessoal'!$F$7:$F$506)*(IF('Gastos com Pessoal'!$Y$7:$Y$506&lt;=AM$3,1,0))*OFFSET('Gastos com Pessoal'!$H$6,1,MATCH(4&amp;$B55,'Gastos com Pessoal'!$I$532:$AJ$532&amp;'Gastos com Pessoal'!$I$6:$AJ$6,0),500,1)),0)
+_xlfn.IFNA(SUM((AM$3&gt;='Gastos com Pessoal'!$E$7:$E$506)*(AM$3&lt;='Gastos com Pessoal'!$F$7:$F$506)*(IF('Gastos com Pessoal'!$AE$7:$AE$506&lt;=AM$3,1,0))*OFFSET('Gastos com Pessoal'!$H$6,1,MATCH(5&amp;$B55,'Gastos com Pessoal'!$I$532:$AJ$532&amp;'Gastos com Pessoal'!$I$6:$AJ$6,0),500,1)),0)
+_xlfn.IFNA(SUM((AM$3&gt;='Gastos com Pessoal'!$E$513:$E$522)*(AM$3&lt;='Gastos com Pessoal'!$F$513:$F$522)*(IF('Gastos com Pessoal'!$G$513:$G$522&lt;=AM$3,1,0))*OFFSET('Gastos com Pessoal'!$H$512,1,MATCH(1&amp;$B55,'Gastos com Pessoal'!$I$532:$AJ$532&amp;'Gastos com Pessoal'!$I$512:$AJ$512,0),10,1)),0)
+_xlfn.IFNA(SUM((AM$3&gt;='Gastos com Pessoal'!$E$513:$E$522)*(AM$3&lt;='Gastos com Pessoal'!$F$513:$F$522)*(IF('Gastos com Pessoal'!$M$513:$M$522&lt;=AM$3,1,0))*OFFSET('Gastos com Pessoal'!$H$512,1,MATCH(2&amp;$B55,'Gastos com Pessoal'!$I$532:$AJ$532&amp;'Gastos com Pessoal'!$I$512:$AJ$512,0),10,1)),0)
+_xlfn.IFNA(SUM((AM$3&gt;='Gastos com Pessoal'!$E$513:$E$522)*(AM$3&lt;='Gastos com Pessoal'!$F$513:$F$522)*(IF('Gastos com Pessoal'!$S$513:$S$522&lt;=AM$3,1,0))*OFFSET('Gastos com Pessoal'!$H$512,1,MATCH(3&amp;$B55,'Gastos com Pessoal'!$I$532:$AJ$532&amp;'Gastos com Pessoal'!$I$512:$AJ$512,0),10,1)),0)
+_xlfn.IFNA(SUM((AM$3&gt;='Gastos com Pessoal'!$E$513:$E$522)*(AM$3&lt;='Gastos com Pessoal'!$F$513:$F$522)*(IF('Gastos com Pessoal'!$Y$513:$Y$522&lt;=AM$3,1,0))*OFFSET('Gastos com Pessoal'!$H$512,1,MATCH(4&amp;$B55,'Gastos com Pessoal'!$I$532:$AJ$532&amp;'Gastos com Pessoal'!$I$512:$AJ$512,0),10,1)),0)
+_xlfn.IFNA(SUM((AM$3&gt;='Gastos com Pessoal'!$E$513:$E$522)*(AM$3&lt;='Gastos com Pessoal'!$F$513:$F$522)*(IF('Gastos com Pessoal'!$AE$513:$AE$522&lt;=AM$3,1,0))*OFFSET('Gastos com Pessoal'!$H$512,1,MATCH(5&amp;$B55,'Gastos com Pessoal'!$I$532:$AJ$532&amp;'Gastos com Pessoal'!$I$512:$AJ$512,0),10,1)),0)</f>
        <v>382.39999999999986</v>
      </c>
      <c r="AN55" s="32">
        <f t="array" aca="1" ref="AN55" ca="1">_xlfn.IFNA(SUM((AN$3&gt;='Gastos com Pessoal'!$E$7:$E$506)*(AN$3&lt;='Gastos com Pessoal'!$F$7:$F$506)*OFFSET('Encargos e Benefícios'!$D$5,1,MATCH($B55,'Encargos e Benefícios'!$E$5:$AB$5,0),500,1)),0)
+_xlfn.IFNA(SUM((AN$3&gt;='Gastos com Pessoal'!$E$513:$E$522)*(AN$3&lt;='Gastos com Pessoal'!$F$513:$F$522)*OFFSET('Encargos e Benefícios'!$D$511,1,MATCH($B55,'Encargos e Benefícios'!$E$511:$AB$511,0),10,1)),0)
+_xlfn.IFNA(SUM((AN$3&gt;='Gastos com Pessoal'!$E$7:$E$506)*(AN$3&lt;='Gastos com Pessoal'!$F$7:$F$506)*(IF('Gastos com Pessoal'!$G$7:$G$506&lt;=AN$3,1,0))*OFFSET('Gastos com Pessoal'!$H$6,1,MATCH(1&amp;$B55,'Gastos com Pessoal'!$I$532:$AJ$532&amp;'Gastos com Pessoal'!$I$6:$AJ$6,0),500,1)),0)
+_xlfn.IFNA(SUM((AN$3&gt;='Gastos com Pessoal'!$E$7:$E$506)*(AN$3&lt;='Gastos com Pessoal'!$F$7:$F$506)*(IF('Gastos com Pessoal'!$M$7:$M$506&lt;=AN$3,1,0))*OFFSET('Gastos com Pessoal'!$H$6,1,MATCH(2&amp;$B55,'Gastos com Pessoal'!$I$532:$AJ$532&amp;'Gastos com Pessoal'!$I$6:$AJ$6,0),500,1)),0)
+_xlfn.IFNA(SUM((AN$3&gt;='Gastos com Pessoal'!$E$7:$E$506)*(AN$3&lt;='Gastos com Pessoal'!$F$7:$F$506)*(IF('Gastos com Pessoal'!$S$7:$S$506&lt;=AN$3,1,0))*OFFSET('Gastos com Pessoal'!$H$6,1,MATCH(3&amp;$B55,'Gastos com Pessoal'!$I$532:$AJ$532&amp;'Gastos com Pessoal'!$I$6:$AJ$6,0),500,1)),0)
+_xlfn.IFNA(SUM((AN$3&gt;='Gastos com Pessoal'!$E$7:$E$506)*(AN$3&lt;='Gastos com Pessoal'!$F$7:$F$506)*(IF('Gastos com Pessoal'!$Y$7:$Y$506&lt;=AN$3,1,0))*OFFSET('Gastos com Pessoal'!$H$6,1,MATCH(4&amp;$B55,'Gastos com Pessoal'!$I$532:$AJ$532&amp;'Gastos com Pessoal'!$I$6:$AJ$6,0),500,1)),0)
+_xlfn.IFNA(SUM((AN$3&gt;='Gastos com Pessoal'!$E$7:$E$506)*(AN$3&lt;='Gastos com Pessoal'!$F$7:$F$506)*(IF('Gastos com Pessoal'!$AE$7:$AE$506&lt;=AN$3,1,0))*OFFSET('Gastos com Pessoal'!$H$6,1,MATCH(5&amp;$B55,'Gastos com Pessoal'!$I$532:$AJ$532&amp;'Gastos com Pessoal'!$I$6:$AJ$6,0),500,1)),0)
+_xlfn.IFNA(SUM((AN$3&gt;='Gastos com Pessoal'!$E$513:$E$522)*(AN$3&lt;='Gastos com Pessoal'!$F$513:$F$522)*(IF('Gastos com Pessoal'!$G$513:$G$522&lt;=AN$3,1,0))*OFFSET('Gastos com Pessoal'!$H$512,1,MATCH(1&amp;$B55,'Gastos com Pessoal'!$I$532:$AJ$532&amp;'Gastos com Pessoal'!$I$512:$AJ$512,0),10,1)),0)
+_xlfn.IFNA(SUM((AN$3&gt;='Gastos com Pessoal'!$E$513:$E$522)*(AN$3&lt;='Gastos com Pessoal'!$F$513:$F$522)*(IF('Gastos com Pessoal'!$M$513:$M$522&lt;=AN$3,1,0))*OFFSET('Gastos com Pessoal'!$H$512,1,MATCH(2&amp;$B55,'Gastos com Pessoal'!$I$532:$AJ$532&amp;'Gastos com Pessoal'!$I$512:$AJ$512,0),10,1)),0)
+_xlfn.IFNA(SUM((AN$3&gt;='Gastos com Pessoal'!$E$513:$E$522)*(AN$3&lt;='Gastos com Pessoal'!$F$513:$F$522)*(IF('Gastos com Pessoal'!$S$513:$S$522&lt;=AN$3,1,0))*OFFSET('Gastos com Pessoal'!$H$512,1,MATCH(3&amp;$B55,'Gastos com Pessoal'!$I$532:$AJ$532&amp;'Gastos com Pessoal'!$I$512:$AJ$512,0),10,1)),0)
+_xlfn.IFNA(SUM((AN$3&gt;='Gastos com Pessoal'!$E$513:$E$522)*(AN$3&lt;='Gastos com Pessoal'!$F$513:$F$522)*(IF('Gastos com Pessoal'!$Y$513:$Y$522&lt;=AN$3,1,0))*OFFSET('Gastos com Pessoal'!$H$512,1,MATCH(4&amp;$B55,'Gastos com Pessoal'!$I$532:$AJ$532&amp;'Gastos com Pessoal'!$I$512:$AJ$512,0),10,1)),0)
+_xlfn.IFNA(SUM((AN$3&gt;='Gastos com Pessoal'!$E$513:$E$522)*(AN$3&lt;='Gastos com Pessoal'!$F$513:$F$522)*(IF('Gastos com Pessoal'!$AE$513:$AE$522&lt;=AN$3,1,0))*OFFSET('Gastos com Pessoal'!$H$512,1,MATCH(5&amp;$B55,'Gastos com Pessoal'!$I$532:$AJ$532&amp;'Gastos com Pessoal'!$I$512:$AJ$512,0),10,1)),0)</f>
        <v>382.39999999999986</v>
      </c>
      <c r="AO55" s="32">
        <f t="array" aca="1" ref="AO55" ca="1">_xlfn.IFNA(SUM((AO$3&gt;='Gastos com Pessoal'!$E$7:$E$506)*(AO$3&lt;='Gastos com Pessoal'!$F$7:$F$506)*OFFSET('Encargos e Benefícios'!$D$5,1,MATCH($B55,'Encargos e Benefícios'!$E$5:$AB$5,0),500,1)),0)
+_xlfn.IFNA(SUM((AO$3&gt;='Gastos com Pessoal'!$E$513:$E$522)*(AO$3&lt;='Gastos com Pessoal'!$F$513:$F$522)*OFFSET('Encargos e Benefícios'!$D$511,1,MATCH($B55,'Encargos e Benefícios'!$E$511:$AB$511,0),10,1)),0)
+_xlfn.IFNA(SUM((AO$3&gt;='Gastos com Pessoal'!$E$7:$E$506)*(AO$3&lt;='Gastos com Pessoal'!$F$7:$F$506)*(IF('Gastos com Pessoal'!$G$7:$G$506&lt;=AO$3,1,0))*OFFSET('Gastos com Pessoal'!$H$6,1,MATCH(1&amp;$B55,'Gastos com Pessoal'!$I$532:$AJ$532&amp;'Gastos com Pessoal'!$I$6:$AJ$6,0),500,1)),0)
+_xlfn.IFNA(SUM((AO$3&gt;='Gastos com Pessoal'!$E$7:$E$506)*(AO$3&lt;='Gastos com Pessoal'!$F$7:$F$506)*(IF('Gastos com Pessoal'!$M$7:$M$506&lt;=AO$3,1,0))*OFFSET('Gastos com Pessoal'!$H$6,1,MATCH(2&amp;$B55,'Gastos com Pessoal'!$I$532:$AJ$532&amp;'Gastos com Pessoal'!$I$6:$AJ$6,0),500,1)),0)
+_xlfn.IFNA(SUM((AO$3&gt;='Gastos com Pessoal'!$E$7:$E$506)*(AO$3&lt;='Gastos com Pessoal'!$F$7:$F$506)*(IF('Gastos com Pessoal'!$S$7:$S$506&lt;=AO$3,1,0))*OFFSET('Gastos com Pessoal'!$H$6,1,MATCH(3&amp;$B55,'Gastos com Pessoal'!$I$532:$AJ$532&amp;'Gastos com Pessoal'!$I$6:$AJ$6,0),500,1)),0)
+_xlfn.IFNA(SUM((AO$3&gt;='Gastos com Pessoal'!$E$7:$E$506)*(AO$3&lt;='Gastos com Pessoal'!$F$7:$F$506)*(IF('Gastos com Pessoal'!$Y$7:$Y$506&lt;=AO$3,1,0))*OFFSET('Gastos com Pessoal'!$H$6,1,MATCH(4&amp;$B55,'Gastos com Pessoal'!$I$532:$AJ$532&amp;'Gastos com Pessoal'!$I$6:$AJ$6,0),500,1)),0)
+_xlfn.IFNA(SUM((AO$3&gt;='Gastos com Pessoal'!$E$7:$E$506)*(AO$3&lt;='Gastos com Pessoal'!$F$7:$F$506)*(IF('Gastos com Pessoal'!$AE$7:$AE$506&lt;=AO$3,1,0))*OFFSET('Gastos com Pessoal'!$H$6,1,MATCH(5&amp;$B55,'Gastos com Pessoal'!$I$532:$AJ$532&amp;'Gastos com Pessoal'!$I$6:$AJ$6,0),500,1)),0)
+_xlfn.IFNA(SUM((AO$3&gt;='Gastos com Pessoal'!$E$513:$E$522)*(AO$3&lt;='Gastos com Pessoal'!$F$513:$F$522)*(IF('Gastos com Pessoal'!$G$513:$G$522&lt;=AO$3,1,0))*OFFSET('Gastos com Pessoal'!$H$512,1,MATCH(1&amp;$B55,'Gastos com Pessoal'!$I$532:$AJ$532&amp;'Gastos com Pessoal'!$I$512:$AJ$512,0),10,1)),0)
+_xlfn.IFNA(SUM((AO$3&gt;='Gastos com Pessoal'!$E$513:$E$522)*(AO$3&lt;='Gastos com Pessoal'!$F$513:$F$522)*(IF('Gastos com Pessoal'!$M$513:$M$522&lt;=AO$3,1,0))*OFFSET('Gastos com Pessoal'!$H$512,1,MATCH(2&amp;$B55,'Gastos com Pessoal'!$I$532:$AJ$532&amp;'Gastos com Pessoal'!$I$512:$AJ$512,0),10,1)),0)
+_xlfn.IFNA(SUM((AO$3&gt;='Gastos com Pessoal'!$E$513:$E$522)*(AO$3&lt;='Gastos com Pessoal'!$F$513:$F$522)*(IF('Gastos com Pessoal'!$S$513:$S$522&lt;=AO$3,1,0))*OFFSET('Gastos com Pessoal'!$H$512,1,MATCH(3&amp;$B55,'Gastos com Pessoal'!$I$532:$AJ$532&amp;'Gastos com Pessoal'!$I$512:$AJ$512,0),10,1)),0)
+_xlfn.IFNA(SUM((AO$3&gt;='Gastos com Pessoal'!$E$513:$E$522)*(AO$3&lt;='Gastos com Pessoal'!$F$513:$F$522)*(IF('Gastos com Pessoal'!$Y$513:$Y$522&lt;=AO$3,1,0))*OFFSET('Gastos com Pessoal'!$H$512,1,MATCH(4&amp;$B55,'Gastos com Pessoal'!$I$532:$AJ$532&amp;'Gastos com Pessoal'!$I$512:$AJ$512,0),10,1)),0)
+_xlfn.IFNA(SUM((AO$3&gt;='Gastos com Pessoal'!$E$513:$E$522)*(AO$3&lt;='Gastos com Pessoal'!$F$513:$F$522)*(IF('Gastos com Pessoal'!$AE$513:$AE$522&lt;=AO$3,1,0))*OFFSET('Gastos com Pessoal'!$H$512,1,MATCH(5&amp;$B55,'Gastos com Pessoal'!$I$532:$AJ$532&amp;'Gastos com Pessoal'!$I$512:$AJ$512,0),10,1)),0)</f>
        <v>382.39999999999986</v>
      </c>
      <c r="AP55" s="32">
        <f t="array" aca="1" ref="AP55" ca="1">_xlfn.IFNA(SUM((AP$3&gt;='Gastos com Pessoal'!$E$7:$E$506)*(AP$3&lt;='Gastos com Pessoal'!$F$7:$F$506)*OFFSET('Encargos e Benefícios'!$D$5,1,MATCH($B55,'Encargos e Benefícios'!$E$5:$AB$5,0),500,1)),0)
+_xlfn.IFNA(SUM((AP$3&gt;='Gastos com Pessoal'!$E$513:$E$522)*(AP$3&lt;='Gastos com Pessoal'!$F$513:$F$522)*OFFSET('Encargos e Benefícios'!$D$511,1,MATCH($B55,'Encargos e Benefícios'!$E$511:$AB$511,0),10,1)),0)
+_xlfn.IFNA(SUM((AP$3&gt;='Gastos com Pessoal'!$E$7:$E$506)*(AP$3&lt;='Gastos com Pessoal'!$F$7:$F$506)*(IF('Gastos com Pessoal'!$G$7:$G$506&lt;=AP$3,1,0))*OFFSET('Gastos com Pessoal'!$H$6,1,MATCH(1&amp;$B55,'Gastos com Pessoal'!$I$532:$AJ$532&amp;'Gastos com Pessoal'!$I$6:$AJ$6,0),500,1)),0)
+_xlfn.IFNA(SUM((AP$3&gt;='Gastos com Pessoal'!$E$7:$E$506)*(AP$3&lt;='Gastos com Pessoal'!$F$7:$F$506)*(IF('Gastos com Pessoal'!$M$7:$M$506&lt;=AP$3,1,0))*OFFSET('Gastos com Pessoal'!$H$6,1,MATCH(2&amp;$B55,'Gastos com Pessoal'!$I$532:$AJ$532&amp;'Gastos com Pessoal'!$I$6:$AJ$6,0),500,1)),0)
+_xlfn.IFNA(SUM((AP$3&gt;='Gastos com Pessoal'!$E$7:$E$506)*(AP$3&lt;='Gastos com Pessoal'!$F$7:$F$506)*(IF('Gastos com Pessoal'!$S$7:$S$506&lt;=AP$3,1,0))*OFFSET('Gastos com Pessoal'!$H$6,1,MATCH(3&amp;$B55,'Gastos com Pessoal'!$I$532:$AJ$532&amp;'Gastos com Pessoal'!$I$6:$AJ$6,0),500,1)),0)
+_xlfn.IFNA(SUM((AP$3&gt;='Gastos com Pessoal'!$E$7:$E$506)*(AP$3&lt;='Gastos com Pessoal'!$F$7:$F$506)*(IF('Gastos com Pessoal'!$Y$7:$Y$506&lt;=AP$3,1,0))*OFFSET('Gastos com Pessoal'!$H$6,1,MATCH(4&amp;$B55,'Gastos com Pessoal'!$I$532:$AJ$532&amp;'Gastos com Pessoal'!$I$6:$AJ$6,0),500,1)),0)
+_xlfn.IFNA(SUM((AP$3&gt;='Gastos com Pessoal'!$E$7:$E$506)*(AP$3&lt;='Gastos com Pessoal'!$F$7:$F$506)*(IF('Gastos com Pessoal'!$AE$7:$AE$506&lt;=AP$3,1,0))*OFFSET('Gastos com Pessoal'!$H$6,1,MATCH(5&amp;$B55,'Gastos com Pessoal'!$I$532:$AJ$532&amp;'Gastos com Pessoal'!$I$6:$AJ$6,0),500,1)),0)
+_xlfn.IFNA(SUM((AP$3&gt;='Gastos com Pessoal'!$E$513:$E$522)*(AP$3&lt;='Gastos com Pessoal'!$F$513:$F$522)*(IF('Gastos com Pessoal'!$G$513:$G$522&lt;=AP$3,1,0))*OFFSET('Gastos com Pessoal'!$H$512,1,MATCH(1&amp;$B55,'Gastos com Pessoal'!$I$532:$AJ$532&amp;'Gastos com Pessoal'!$I$512:$AJ$512,0),10,1)),0)
+_xlfn.IFNA(SUM((AP$3&gt;='Gastos com Pessoal'!$E$513:$E$522)*(AP$3&lt;='Gastos com Pessoal'!$F$513:$F$522)*(IF('Gastos com Pessoal'!$M$513:$M$522&lt;=AP$3,1,0))*OFFSET('Gastos com Pessoal'!$H$512,1,MATCH(2&amp;$B55,'Gastos com Pessoal'!$I$532:$AJ$532&amp;'Gastos com Pessoal'!$I$512:$AJ$512,0),10,1)),0)
+_xlfn.IFNA(SUM((AP$3&gt;='Gastos com Pessoal'!$E$513:$E$522)*(AP$3&lt;='Gastos com Pessoal'!$F$513:$F$522)*(IF('Gastos com Pessoal'!$S$513:$S$522&lt;=AP$3,1,0))*OFFSET('Gastos com Pessoal'!$H$512,1,MATCH(3&amp;$B55,'Gastos com Pessoal'!$I$532:$AJ$532&amp;'Gastos com Pessoal'!$I$512:$AJ$512,0),10,1)),0)
+_xlfn.IFNA(SUM((AP$3&gt;='Gastos com Pessoal'!$E$513:$E$522)*(AP$3&lt;='Gastos com Pessoal'!$F$513:$F$522)*(IF('Gastos com Pessoal'!$Y$513:$Y$522&lt;=AP$3,1,0))*OFFSET('Gastos com Pessoal'!$H$512,1,MATCH(4&amp;$B55,'Gastos com Pessoal'!$I$532:$AJ$532&amp;'Gastos com Pessoal'!$I$512:$AJ$512,0),10,1)),0)
+_xlfn.IFNA(SUM((AP$3&gt;='Gastos com Pessoal'!$E$513:$E$522)*(AP$3&lt;='Gastos com Pessoal'!$F$513:$F$522)*(IF('Gastos com Pessoal'!$AE$513:$AE$522&lt;=AP$3,1,0))*OFFSET('Gastos com Pessoal'!$H$512,1,MATCH(5&amp;$B55,'Gastos com Pessoal'!$I$532:$AJ$532&amp;'Gastos com Pessoal'!$I$512:$AJ$512,0),10,1)),0)</f>
        <v>382.39999999999986</v>
      </c>
      <c r="AQ55" s="32">
        <f t="array" aca="1" ref="AQ55" ca="1">_xlfn.IFNA(SUM((AQ$3&gt;='Gastos com Pessoal'!$E$7:$E$506)*(AQ$3&lt;='Gastos com Pessoal'!$F$7:$F$506)*OFFSET('Encargos e Benefícios'!$D$5,1,MATCH($B55,'Encargos e Benefícios'!$E$5:$AB$5,0),500,1)),0)
+_xlfn.IFNA(SUM((AQ$3&gt;='Gastos com Pessoal'!$E$513:$E$522)*(AQ$3&lt;='Gastos com Pessoal'!$F$513:$F$522)*OFFSET('Encargos e Benefícios'!$D$511,1,MATCH($B55,'Encargos e Benefícios'!$E$511:$AB$511,0),10,1)),0)
+_xlfn.IFNA(SUM((AQ$3&gt;='Gastos com Pessoal'!$E$7:$E$506)*(AQ$3&lt;='Gastos com Pessoal'!$F$7:$F$506)*(IF('Gastos com Pessoal'!$G$7:$G$506&lt;=AQ$3,1,0))*OFFSET('Gastos com Pessoal'!$H$6,1,MATCH(1&amp;$B55,'Gastos com Pessoal'!$I$532:$AJ$532&amp;'Gastos com Pessoal'!$I$6:$AJ$6,0),500,1)),0)
+_xlfn.IFNA(SUM((AQ$3&gt;='Gastos com Pessoal'!$E$7:$E$506)*(AQ$3&lt;='Gastos com Pessoal'!$F$7:$F$506)*(IF('Gastos com Pessoal'!$M$7:$M$506&lt;=AQ$3,1,0))*OFFSET('Gastos com Pessoal'!$H$6,1,MATCH(2&amp;$B55,'Gastos com Pessoal'!$I$532:$AJ$532&amp;'Gastos com Pessoal'!$I$6:$AJ$6,0),500,1)),0)
+_xlfn.IFNA(SUM((AQ$3&gt;='Gastos com Pessoal'!$E$7:$E$506)*(AQ$3&lt;='Gastos com Pessoal'!$F$7:$F$506)*(IF('Gastos com Pessoal'!$S$7:$S$506&lt;=AQ$3,1,0))*OFFSET('Gastos com Pessoal'!$H$6,1,MATCH(3&amp;$B55,'Gastos com Pessoal'!$I$532:$AJ$532&amp;'Gastos com Pessoal'!$I$6:$AJ$6,0),500,1)),0)
+_xlfn.IFNA(SUM((AQ$3&gt;='Gastos com Pessoal'!$E$7:$E$506)*(AQ$3&lt;='Gastos com Pessoal'!$F$7:$F$506)*(IF('Gastos com Pessoal'!$Y$7:$Y$506&lt;=AQ$3,1,0))*OFFSET('Gastos com Pessoal'!$H$6,1,MATCH(4&amp;$B55,'Gastos com Pessoal'!$I$532:$AJ$532&amp;'Gastos com Pessoal'!$I$6:$AJ$6,0),500,1)),0)
+_xlfn.IFNA(SUM((AQ$3&gt;='Gastos com Pessoal'!$E$7:$E$506)*(AQ$3&lt;='Gastos com Pessoal'!$F$7:$F$506)*(IF('Gastos com Pessoal'!$AE$7:$AE$506&lt;=AQ$3,1,0))*OFFSET('Gastos com Pessoal'!$H$6,1,MATCH(5&amp;$B55,'Gastos com Pessoal'!$I$532:$AJ$532&amp;'Gastos com Pessoal'!$I$6:$AJ$6,0),500,1)),0)
+_xlfn.IFNA(SUM((AQ$3&gt;='Gastos com Pessoal'!$E$513:$E$522)*(AQ$3&lt;='Gastos com Pessoal'!$F$513:$F$522)*(IF('Gastos com Pessoal'!$G$513:$G$522&lt;=AQ$3,1,0))*OFFSET('Gastos com Pessoal'!$H$512,1,MATCH(1&amp;$B55,'Gastos com Pessoal'!$I$532:$AJ$532&amp;'Gastos com Pessoal'!$I$512:$AJ$512,0),10,1)),0)
+_xlfn.IFNA(SUM((AQ$3&gt;='Gastos com Pessoal'!$E$513:$E$522)*(AQ$3&lt;='Gastos com Pessoal'!$F$513:$F$522)*(IF('Gastos com Pessoal'!$M$513:$M$522&lt;=AQ$3,1,0))*OFFSET('Gastos com Pessoal'!$H$512,1,MATCH(2&amp;$B55,'Gastos com Pessoal'!$I$532:$AJ$532&amp;'Gastos com Pessoal'!$I$512:$AJ$512,0),10,1)),0)
+_xlfn.IFNA(SUM((AQ$3&gt;='Gastos com Pessoal'!$E$513:$E$522)*(AQ$3&lt;='Gastos com Pessoal'!$F$513:$F$522)*(IF('Gastos com Pessoal'!$S$513:$S$522&lt;=AQ$3,1,0))*OFFSET('Gastos com Pessoal'!$H$512,1,MATCH(3&amp;$B55,'Gastos com Pessoal'!$I$532:$AJ$532&amp;'Gastos com Pessoal'!$I$512:$AJ$512,0),10,1)),0)
+_xlfn.IFNA(SUM((AQ$3&gt;='Gastos com Pessoal'!$E$513:$E$522)*(AQ$3&lt;='Gastos com Pessoal'!$F$513:$F$522)*(IF('Gastos com Pessoal'!$Y$513:$Y$522&lt;=AQ$3,1,0))*OFFSET('Gastos com Pessoal'!$H$512,1,MATCH(4&amp;$B55,'Gastos com Pessoal'!$I$532:$AJ$532&amp;'Gastos com Pessoal'!$I$512:$AJ$512,0),10,1)),0)
+_xlfn.IFNA(SUM((AQ$3&gt;='Gastos com Pessoal'!$E$513:$E$522)*(AQ$3&lt;='Gastos com Pessoal'!$F$513:$F$522)*(IF('Gastos com Pessoal'!$AE$513:$AE$522&lt;=AQ$3,1,0))*OFFSET('Gastos com Pessoal'!$H$512,1,MATCH(5&amp;$B55,'Gastos com Pessoal'!$I$532:$AJ$532&amp;'Gastos com Pessoal'!$I$512:$AJ$512,0),10,1)),0)</f>
        <v>382.39999999999986</v>
      </c>
      <c r="AR55" s="32">
        <f t="array" aca="1" ref="AR55" ca="1">_xlfn.IFNA(SUM((AR$3&gt;='Gastos com Pessoal'!$E$7:$E$506)*(AR$3&lt;='Gastos com Pessoal'!$F$7:$F$506)*OFFSET('Encargos e Benefícios'!$D$5,1,MATCH($B55,'Encargos e Benefícios'!$E$5:$AB$5,0),500,1)),0)
+_xlfn.IFNA(SUM((AR$3&gt;='Gastos com Pessoal'!$E$513:$E$522)*(AR$3&lt;='Gastos com Pessoal'!$F$513:$F$522)*OFFSET('Encargos e Benefícios'!$D$511,1,MATCH($B55,'Encargos e Benefícios'!$E$511:$AB$511,0),10,1)),0)
+_xlfn.IFNA(SUM((AR$3&gt;='Gastos com Pessoal'!$E$7:$E$506)*(AR$3&lt;='Gastos com Pessoal'!$F$7:$F$506)*(IF('Gastos com Pessoal'!$G$7:$G$506&lt;=AR$3,1,0))*OFFSET('Gastos com Pessoal'!$H$6,1,MATCH(1&amp;$B55,'Gastos com Pessoal'!$I$532:$AJ$532&amp;'Gastos com Pessoal'!$I$6:$AJ$6,0),500,1)),0)
+_xlfn.IFNA(SUM((AR$3&gt;='Gastos com Pessoal'!$E$7:$E$506)*(AR$3&lt;='Gastos com Pessoal'!$F$7:$F$506)*(IF('Gastos com Pessoal'!$M$7:$M$506&lt;=AR$3,1,0))*OFFSET('Gastos com Pessoal'!$H$6,1,MATCH(2&amp;$B55,'Gastos com Pessoal'!$I$532:$AJ$532&amp;'Gastos com Pessoal'!$I$6:$AJ$6,0),500,1)),0)
+_xlfn.IFNA(SUM((AR$3&gt;='Gastos com Pessoal'!$E$7:$E$506)*(AR$3&lt;='Gastos com Pessoal'!$F$7:$F$506)*(IF('Gastos com Pessoal'!$S$7:$S$506&lt;=AR$3,1,0))*OFFSET('Gastos com Pessoal'!$H$6,1,MATCH(3&amp;$B55,'Gastos com Pessoal'!$I$532:$AJ$532&amp;'Gastos com Pessoal'!$I$6:$AJ$6,0),500,1)),0)
+_xlfn.IFNA(SUM((AR$3&gt;='Gastos com Pessoal'!$E$7:$E$506)*(AR$3&lt;='Gastos com Pessoal'!$F$7:$F$506)*(IF('Gastos com Pessoal'!$Y$7:$Y$506&lt;=AR$3,1,0))*OFFSET('Gastos com Pessoal'!$H$6,1,MATCH(4&amp;$B55,'Gastos com Pessoal'!$I$532:$AJ$532&amp;'Gastos com Pessoal'!$I$6:$AJ$6,0),500,1)),0)
+_xlfn.IFNA(SUM((AR$3&gt;='Gastos com Pessoal'!$E$7:$E$506)*(AR$3&lt;='Gastos com Pessoal'!$F$7:$F$506)*(IF('Gastos com Pessoal'!$AE$7:$AE$506&lt;=AR$3,1,0))*OFFSET('Gastos com Pessoal'!$H$6,1,MATCH(5&amp;$B55,'Gastos com Pessoal'!$I$532:$AJ$532&amp;'Gastos com Pessoal'!$I$6:$AJ$6,0),500,1)),0)
+_xlfn.IFNA(SUM((AR$3&gt;='Gastos com Pessoal'!$E$513:$E$522)*(AR$3&lt;='Gastos com Pessoal'!$F$513:$F$522)*(IF('Gastos com Pessoal'!$G$513:$G$522&lt;=AR$3,1,0))*OFFSET('Gastos com Pessoal'!$H$512,1,MATCH(1&amp;$B55,'Gastos com Pessoal'!$I$532:$AJ$532&amp;'Gastos com Pessoal'!$I$512:$AJ$512,0),10,1)),0)
+_xlfn.IFNA(SUM((AR$3&gt;='Gastos com Pessoal'!$E$513:$E$522)*(AR$3&lt;='Gastos com Pessoal'!$F$513:$F$522)*(IF('Gastos com Pessoal'!$M$513:$M$522&lt;=AR$3,1,0))*OFFSET('Gastos com Pessoal'!$H$512,1,MATCH(2&amp;$B55,'Gastos com Pessoal'!$I$532:$AJ$532&amp;'Gastos com Pessoal'!$I$512:$AJ$512,0),10,1)),0)
+_xlfn.IFNA(SUM((AR$3&gt;='Gastos com Pessoal'!$E$513:$E$522)*(AR$3&lt;='Gastos com Pessoal'!$F$513:$F$522)*(IF('Gastos com Pessoal'!$S$513:$S$522&lt;=AR$3,1,0))*OFFSET('Gastos com Pessoal'!$H$512,1,MATCH(3&amp;$B55,'Gastos com Pessoal'!$I$532:$AJ$532&amp;'Gastos com Pessoal'!$I$512:$AJ$512,0),10,1)),0)
+_xlfn.IFNA(SUM((AR$3&gt;='Gastos com Pessoal'!$E$513:$E$522)*(AR$3&lt;='Gastos com Pessoal'!$F$513:$F$522)*(IF('Gastos com Pessoal'!$Y$513:$Y$522&lt;=AR$3,1,0))*OFFSET('Gastos com Pessoal'!$H$512,1,MATCH(4&amp;$B55,'Gastos com Pessoal'!$I$532:$AJ$532&amp;'Gastos com Pessoal'!$I$512:$AJ$512,0),10,1)),0)
+_xlfn.IFNA(SUM((AR$3&gt;='Gastos com Pessoal'!$E$513:$E$522)*(AR$3&lt;='Gastos com Pessoal'!$F$513:$F$522)*(IF('Gastos com Pessoal'!$AE$513:$AE$522&lt;=AR$3,1,0))*OFFSET('Gastos com Pessoal'!$H$512,1,MATCH(5&amp;$B55,'Gastos com Pessoal'!$I$532:$AJ$532&amp;'Gastos com Pessoal'!$I$512:$AJ$512,0),10,1)),0)</f>
        <v>382.39999999999986</v>
      </c>
      <c r="AS55" s="32">
        <f t="array" aca="1" ref="AS55" ca="1">_xlfn.IFNA(SUM((AS$3&gt;='Gastos com Pessoal'!$E$7:$E$506)*(AS$3&lt;='Gastos com Pessoal'!$F$7:$F$506)*OFFSET('Encargos e Benefícios'!$D$5,1,MATCH($B55,'Encargos e Benefícios'!$E$5:$AB$5,0),500,1)),0)
+_xlfn.IFNA(SUM((AS$3&gt;='Gastos com Pessoal'!$E$513:$E$522)*(AS$3&lt;='Gastos com Pessoal'!$F$513:$F$522)*OFFSET('Encargos e Benefícios'!$D$511,1,MATCH($B55,'Encargos e Benefícios'!$E$511:$AB$511,0),10,1)),0)
+_xlfn.IFNA(SUM((AS$3&gt;='Gastos com Pessoal'!$E$7:$E$506)*(AS$3&lt;='Gastos com Pessoal'!$F$7:$F$506)*(IF('Gastos com Pessoal'!$G$7:$G$506&lt;=AS$3,1,0))*OFFSET('Gastos com Pessoal'!$H$6,1,MATCH(1&amp;$B55,'Gastos com Pessoal'!$I$532:$AJ$532&amp;'Gastos com Pessoal'!$I$6:$AJ$6,0),500,1)),0)
+_xlfn.IFNA(SUM((AS$3&gt;='Gastos com Pessoal'!$E$7:$E$506)*(AS$3&lt;='Gastos com Pessoal'!$F$7:$F$506)*(IF('Gastos com Pessoal'!$M$7:$M$506&lt;=AS$3,1,0))*OFFSET('Gastos com Pessoal'!$H$6,1,MATCH(2&amp;$B55,'Gastos com Pessoal'!$I$532:$AJ$532&amp;'Gastos com Pessoal'!$I$6:$AJ$6,0),500,1)),0)
+_xlfn.IFNA(SUM((AS$3&gt;='Gastos com Pessoal'!$E$7:$E$506)*(AS$3&lt;='Gastos com Pessoal'!$F$7:$F$506)*(IF('Gastos com Pessoal'!$S$7:$S$506&lt;=AS$3,1,0))*OFFSET('Gastos com Pessoal'!$H$6,1,MATCH(3&amp;$B55,'Gastos com Pessoal'!$I$532:$AJ$532&amp;'Gastos com Pessoal'!$I$6:$AJ$6,0),500,1)),0)
+_xlfn.IFNA(SUM((AS$3&gt;='Gastos com Pessoal'!$E$7:$E$506)*(AS$3&lt;='Gastos com Pessoal'!$F$7:$F$506)*(IF('Gastos com Pessoal'!$Y$7:$Y$506&lt;=AS$3,1,0))*OFFSET('Gastos com Pessoal'!$H$6,1,MATCH(4&amp;$B55,'Gastos com Pessoal'!$I$532:$AJ$532&amp;'Gastos com Pessoal'!$I$6:$AJ$6,0),500,1)),0)
+_xlfn.IFNA(SUM((AS$3&gt;='Gastos com Pessoal'!$E$7:$E$506)*(AS$3&lt;='Gastos com Pessoal'!$F$7:$F$506)*(IF('Gastos com Pessoal'!$AE$7:$AE$506&lt;=AS$3,1,0))*OFFSET('Gastos com Pessoal'!$H$6,1,MATCH(5&amp;$B55,'Gastos com Pessoal'!$I$532:$AJ$532&amp;'Gastos com Pessoal'!$I$6:$AJ$6,0),500,1)),0)
+_xlfn.IFNA(SUM((AS$3&gt;='Gastos com Pessoal'!$E$513:$E$522)*(AS$3&lt;='Gastos com Pessoal'!$F$513:$F$522)*(IF('Gastos com Pessoal'!$G$513:$G$522&lt;=AS$3,1,0))*OFFSET('Gastos com Pessoal'!$H$512,1,MATCH(1&amp;$B55,'Gastos com Pessoal'!$I$532:$AJ$532&amp;'Gastos com Pessoal'!$I$512:$AJ$512,0),10,1)),0)
+_xlfn.IFNA(SUM((AS$3&gt;='Gastos com Pessoal'!$E$513:$E$522)*(AS$3&lt;='Gastos com Pessoal'!$F$513:$F$522)*(IF('Gastos com Pessoal'!$M$513:$M$522&lt;=AS$3,1,0))*OFFSET('Gastos com Pessoal'!$H$512,1,MATCH(2&amp;$B55,'Gastos com Pessoal'!$I$532:$AJ$532&amp;'Gastos com Pessoal'!$I$512:$AJ$512,0),10,1)),0)
+_xlfn.IFNA(SUM((AS$3&gt;='Gastos com Pessoal'!$E$513:$E$522)*(AS$3&lt;='Gastos com Pessoal'!$F$513:$F$522)*(IF('Gastos com Pessoal'!$S$513:$S$522&lt;=AS$3,1,0))*OFFSET('Gastos com Pessoal'!$H$512,1,MATCH(3&amp;$B55,'Gastos com Pessoal'!$I$532:$AJ$532&amp;'Gastos com Pessoal'!$I$512:$AJ$512,0),10,1)),0)
+_xlfn.IFNA(SUM((AS$3&gt;='Gastos com Pessoal'!$E$513:$E$522)*(AS$3&lt;='Gastos com Pessoal'!$F$513:$F$522)*(IF('Gastos com Pessoal'!$Y$513:$Y$522&lt;=AS$3,1,0))*OFFSET('Gastos com Pessoal'!$H$512,1,MATCH(4&amp;$B55,'Gastos com Pessoal'!$I$532:$AJ$532&amp;'Gastos com Pessoal'!$I$512:$AJ$512,0),10,1)),0)
+_xlfn.IFNA(SUM((AS$3&gt;='Gastos com Pessoal'!$E$513:$E$522)*(AS$3&lt;='Gastos com Pessoal'!$F$513:$F$522)*(IF('Gastos com Pessoal'!$AE$513:$AE$522&lt;=AS$3,1,0))*OFFSET('Gastos com Pessoal'!$H$512,1,MATCH(5&amp;$B55,'Gastos com Pessoal'!$I$532:$AJ$532&amp;'Gastos com Pessoal'!$I$512:$AJ$512,0),10,1)),0)</f>
        <v>382.39999999999986</v>
      </c>
      <c r="AT55" s="32">
        <f t="array" aca="1" ref="AT55" ca="1">_xlfn.IFNA(SUM((AT$3&gt;='Gastos com Pessoal'!$E$7:$E$506)*(AT$3&lt;='Gastos com Pessoal'!$F$7:$F$506)*OFFSET('Encargos e Benefícios'!$D$5,1,MATCH($B55,'Encargos e Benefícios'!$E$5:$AB$5,0),500,1)),0)
+_xlfn.IFNA(SUM((AT$3&gt;='Gastos com Pessoal'!$E$513:$E$522)*(AT$3&lt;='Gastos com Pessoal'!$F$513:$F$522)*OFFSET('Encargos e Benefícios'!$D$511,1,MATCH($B55,'Encargos e Benefícios'!$E$511:$AB$511,0),10,1)),0)
+_xlfn.IFNA(SUM((AT$3&gt;='Gastos com Pessoal'!$E$7:$E$506)*(AT$3&lt;='Gastos com Pessoal'!$F$7:$F$506)*(IF('Gastos com Pessoal'!$G$7:$G$506&lt;=AT$3,1,0))*OFFSET('Gastos com Pessoal'!$H$6,1,MATCH(1&amp;$B55,'Gastos com Pessoal'!$I$532:$AJ$532&amp;'Gastos com Pessoal'!$I$6:$AJ$6,0),500,1)),0)
+_xlfn.IFNA(SUM((AT$3&gt;='Gastos com Pessoal'!$E$7:$E$506)*(AT$3&lt;='Gastos com Pessoal'!$F$7:$F$506)*(IF('Gastos com Pessoal'!$M$7:$M$506&lt;=AT$3,1,0))*OFFSET('Gastos com Pessoal'!$H$6,1,MATCH(2&amp;$B55,'Gastos com Pessoal'!$I$532:$AJ$532&amp;'Gastos com Pessoal'!$I$6:$AJ$6,0),500,1)),0)
+_xlfn.IFNA(SUM((AT$3&gt;='Gastos com Pessoal'!$E$7:$E$506)*(AT$3&lt;='Gastos com Pessoal'!$F$7:$F$506)*(IF('Gastos com Pessoal'!$S$7:$S$506&lt;=AT$3,1,0))*OFFSET('Gastos com Pessoal'!$H$6,1,MATCH(3&amp;$B55,'Gastos com Pessoal'!$I$532:$AJ$532&amp;'Gastos com Pessoal'!$I$6:$AJ$6,0),500,1)),0)
+_xlfn.IFNA(SUM((AT$3&gt;='Gastos com Pessoal'!$E$7:$E$506)*(AT$3&lt;='Gastos com Pessoal'!$F$7:$F$506)*(IF('Gastos com Pessoal'!$Y$7:$Y$506&lt;=AT$3,1,0))*OFFSET('Gastos com Pessoal'!$H$6,1,MATCH(4&amp;$B55,'Gastos com Pessoal'!$I$532:$AJ$532&amp;'Gastos com Pessoal'!$I$6:$AJ$6,0),500,1)),0)
+_xlfn.IFNA(SUM((AT$3&gt;='Gastos com Pessoal'!$E$7:$E$506)*(AT$3&lt;='Gastos com Pessoal'!$F$7:$F$506)*(IF('Gastos com Pessoal'!$AE$7:$AE$506&lt;=AT$3,1,0))*OFFSET('Gastos com Pessoal'!$H$6,1,MATCH(5&amp;$B55,'Gastos com Pessoal'!$I$532:$AJ$532&amp;'Gastos com Pessoal'!$I$6:$AJ$6,0),500,1)),0)
+_xlfn.IFNA(SUM((AT$3&gt;='Gastos com Pessoal'!$E$513:$E$522)*(AT$3&lt;='Gastos com Pessoal'!$F$513:$F$522)*(IF('Gastos com Pessoal'!$G$513:$G$522&lt;=AT$3,1,0))*OFFSET('Gastos com Pessoal'!$H$512,1,MATCH(1&amp;$B55,'Gastos com Pessoal'!$I$532:$AJ$532&amp;'Gastos com Pessoal'!$I$512:$AJ$512,0),10,1)),0)
+_xlfn.IFNA(SUM((AT$3&gt;='Gastos com Pessoal'!$E$513:$E$522)*(AT$3&lt;='Gastos com Pessoal'!$F$513:$F$522)*(IF('Gastos com Pessoal'!$M$513:$M$522&lt;=AT$3,1,0))*OFFSET('Gastos com Pessoal'!$H$512,1,MATCH(2&amp;$B55,'Gastos com Pessoal'!$I$532:$AJ$532&amp;'Gastos com Pessoal'!$I$512:$AJ$512,0),10,1)),0)
+_xlfn.IFNA(SUM((AT$3&gt;='Gastos com Pessoal'!$E$513:$E$522)*(AT$3&lt;='Gastos com Pessoal'!$F$513:$F$522)*(IF('Gastos com Pessoal'!$S$513:$S$522&lt;=AT$3,1,0))*OFFSET('Gastos com Pessoal'!$H$512,1,MATCH(3&amp;$B55,'Gastos com Pessoal'!$I$532:$AJ$532&amp;'Gastos com Pessoal'!$I$512:$AJ$512,0),10,1)),0)
+_xlfn.IFNA(SUM((AT$3&gt;='Gastos com Pessoal'!$E$513:$E$522)*(AT$3&lt;='Gastos com Pessoal'!$F$513:$F$522)*(IF('Gastos com Pessoal'!$Y$513:$Y$522&lt;=AT$3,1,0))*OFFSET('Gastos com Pessoal'!$H$512,1,MATCH(4&amp;$B55,'Gastos com Pessoal'!$I$532:$AJ$532&amp;'Gastos com Pessoal'!$I$512:$AJ$512,0),10,1)),0)
+_xlfn.IFNA(SUM((AT$3&gt;='Gastos com Pessoal'!$E$513:$E$522)*(AT$3&lt;='Gastos com Pessoal'!$F$513:$F$522)*(IF('Gastos com Pessoal'!$AE$513:$AE$522&lt;=AT$3,1,0))*OFFSET('Gastos com Pessoal'!$H$512,1,MATCH(5&amp;$B55,'Gastos com Pessoal'!$I$532:$AJ$532&amp;'Gastos com Pessoal'!$I$512:$AJ$512,0),10,1)),0)</f>
        <v>382.39999999999986</v>
      </c>
      <c r="AU55" s="32">
        <f t="array" aca="1" ref="AU55" ca="1">_xlfn.IFNA(SUM((AU$3&gt;='Gastos com Pessoal'!$E$7:$E$506)*(AU$3&lt;='Gastos com Pessoal'!$F$7:$F$506)*OFFSET('Encargos e Benefícios'!$D$5,1,MATCH($B55,'Encargos e Benefícios'!$E$5:$AB$5,0),500,1)),0)
+_xlfn.IFNA(SUM((AU$3&gt;='Gastos com Pessoal'!$E$513:$E$522)*(AU$3&lt;='Gastos com Pessoal'!$F$513:$F$522)*OFFSET('Encargos e Benefícios'!$D$511,1,MATCH($B55,'Encargos e Benefícios'!$E$511:$AB$511,0),10,1)),0)
+_xlfn.IFNA(SUM((AU$3&gt;='Gastos com Pessoal'!$E$7:$E$506)*(AU$3&lt;='Gastos com Pessoal'!$F$7:$F$506)*(IF('Gastos com Pessoal'!$G$7:$G$506&lt;=AU$3,1,0))*OFFSET('Gastos com Pessoal'!$H$6,1,MATCH(1&amp;$B55,'Gastos com Pessoal'!$I$532:$AJ$532&amp;'Gastos com Pessoal'!$I$6:$AJ$6,0),500,1)),0)
+_xlfn.IFNA(SUM((AU$3&gt;='Gastos com Pessoal'!$E$7:$E$506)*(AU$3&lt;='Gastos com Pessoal'!$F$7:$F$506)*(IF('Gastos com Pessoal'!$M$7:$M$506&lt;=AU$3,1,0))*OFFSET('Gastos com Pessoal'!$H$6,1,MATCH(2&amp;$B55,'Gastos com Pessoal'!$I$532:$AJ$532&amp;'Gastos com Pessoal'!$I$6:$AJ$6,0),500,1)),0)
+_xlfn.IFNA(SUM((AU$3&gt;='Gastos com Pessoal'!$E$7:$E$506)*(AU$3&lt;='Gastos com Pessoal'!$F$7:$F$506)*(IF('Gastos com Pessoal'!$S$7:$S$506&lt;=AU$3,1,0))*OFFSET('Gastos com Pessoal'!$H$6,1,MATCH(3&amp;$B55,'Gastos com Pessoal'!$I$532:$AJ$532&amp;'Gastos com Pessoal'!$I$6:$AJ$6,0),500,1)),0)
+_xlfn.IFNA(SUM((AU$3&gt;='Gastos com Pessoal'!$E$7:$E$506)*(AU$3&lt;='Gastos com Pessoal'!$F$7:$F$506)*(IF('Gastos com Pessoal'!$Y$7:$Y$506&lt;=AU$3,1,0))*OFFSET('Gastos com Pessoal'!$H$6,1,MATCH(4&amp;$B55,'Gastos com Pessoal'!$I$532:$AJ$532&amp;'Gastos com Pessoal'!$I$6:$AJ$6,0),500,1)),0)
+_xlfn.IFNA(SUM((AU$3&gt;='Gastos com Pessoal'!$E$7:$E$506)*(AU$3&lt;='Gastos com Pessoal'!$F$7:$F$506)*(IF('Gastos com Pessoal'!$AE$7:$AE$506&lt;=AU$3,1,0))*OFFSET('Gastos com Pessoal'!$H$6,1,MATCH(5&amp;$B55,'Gastos com Pessoal'!$I$532:$AJ$532&amp;'Gastos com Pessoal'!$I$6:$AJ$6,0),500,1)),0)
+_xlfn.IFNA(SUM((AU$3&gt;='Gastos com Pessoal'!$E$513:$E$522)*(AU$3&lt;='Gastos com Pessoal'!$F$513:$F$522)*(IF('Gastos com Pessoal'!$G$513:$G$522&lt;=AU$3,1,0))*OFFSET('Gastos com Pessoal'!$H$512,1,MATCH(1&amp;$B55,'Gastos com Pessoal'!$I$532:$AJ$532&amp;'Gastos com Pessoal'!$I$512:$AJ$512,0),10,1)),0)
+_xlfn.IFNA(SUM((AU$3&gt;='Gastos com Pessoal'!$E$513:$E$522)*(AU$3&lt;='Gastos com Pessoal'!$F$513:$F$522)*(IF('Gastos com Pessoal'!$M$513:$M$522&lt;=AU$3,1,0))*OFFSET('Gastos com Pessoal'!$H$512,1,MATCH(2&amp;$B55,'Gastos com Pessoal'!$I$532:$AJ$532&amp;'Gastos com Pessoal'!$I$512:$AJ$512,0),10,1)),0)
+_xlfn.IFNA(SUM((AU$3&gt;='Gastos com Pessoal'!$E$513:$E$522)*(AU$3&lt;='Gastos com Pessoal'!$F$513:$F$522)*(IF('Gastos com Pessoal'!$S$513:$S$522&lt;=AU$3,1,0))*OFFSET('Gastos com Pessoal'!$H$512,1,MATCH(3&amp;$B55,'Gastos com Pessoal'!$I$532:$AJ$532&amp;'Gastos com Pessoal'!$I$512:$AJ$512,0),10,1)),0)
+_xlfn.IFNA(SUM((AU$3&gt;='Gastos com Pessoal'!$E$513:$E$522)*(AU$3&lt;='Gastos com Pessoal'!$F$513:$F$522)*(IF('Gastos com Pessoal'!$Y$513:$Y$522&lt;=AU$3,1,0))*OFFSET('Gastos com Pessoal'!$H$512,1,MATCH(4&amp;$B55,'Gastos com Pessoal'!$I$532:$AJ$532&amp;'Gastos com Pessoal'!$I$512:$AJ$512,0),10,1)),0)
+_xlfn.IFNA(SUM((AU$3&gt;='Gastos com Pessoal'!$E$513:$E$522)*(AU$3&lt;='Gastos com Pessoal'!$F$513:$F$522)*(IF('Gastos com Pessoal'!$AE$513:$AE$522&lt;=AU$3,1,0))*OFFSET('Gastos com Pessoal'!$H$512,1,MATCH(5&amp;$B55,'Gastos com Pessoal'!$I$532:$AJ$532&amp;'Gastos com Pessoal'!$I$512:$AJ$512,0),10,1)),0)</f>
        <v>382.39999999999986</v>
      </c>
      <c r="AV55" s="32">
        <f t="array" aca="1" ref="AV55" ca="1">_xlfn.IFNA(SUM((AV$3&gt;='Gastos com Pessoal'!$E$7:$E$506)*(AV$3&lt;='Gastos com Pessoal'!$F$7:$F$506)*OFFSET('Encargos e Benefícios'!$D$5,1,MATCH($B55,'Encargos e Benefícios'!$E$5:$AB$5,0),500,1)),0)
+_xlfn.IFNA(SUM((AV$3&gt;='Gastos com Pessoal'!$E$513:$E$522)*(AV$3&lt;='Gastos com Pessoal'!$F$513:$F$522)*OFFSET('Encargos e Benefícios'!$D$511,1,MATCH($B55,'Encargos e Benefícios'!$E$511:$AB$511,0),10,1)),0)
+_xlfn.IFNA(SUM((AV$3&gt;='Gastos com Pessoal'!$E$7:$E$506)*(AV$3&lt;='Gastos com Pessoal'!$F$7:$F$506)*(IF('Gastos com Pessoal'!$G$7:$G$506&lt;=AV$3,1,0))*OFFSET('Gastos com Pessoal'!$H$6,1,MATCH(1&amp;$B55,'Gastos com Pessoal'!$I$532:$AJ$532&amp;'Gastos com Pessoal'!$I$6:$AJ$6,0),500,1)),0)
+_xlfn.IFNA(SUM((AV$3&gt;='Gastos com Pessoal'!$E$7:$E$506)*(AV$3&lt;='Gastos com Pessoal'!$F$7:$F$506)*(IF('Gastos com Pessoal'!$M$7:$M$506&lt;=AV$3,1,0))*OFFSET('Gastos com Pessoal'!$H$6,1,MATCH(2&amp;$B55,'Gastos com Pessoal'!$I$532:$AJ$532&amp;'Gastos com Pessoal'!$I$6:$AJ$6,0),500,1)),0)
+_xlfn.IFNA(SUM((AV$3&gt;='Gastos com Pessoal'!$E$7:$E$506)*(AV$3&lt;='Gastos com Pessoal'!$F$7:$F$506)*(IF('Gastos com Pessoal'!$S$7:$S$506&lt;=AV$3,1,0))*OFFSET('Gastos com Pessoal'!$H$6,1,MATCH(3&amp;$B55,'Gastos com Pessoal'!$I$532:$AJ$532&amp;'Gastos com Pessoal'!$I$6:$AJ$6,0),500,1)),0)
+_xlfn.IFNA(SUM((AV$3&gt;='Gastos com Pessoal'!$E$7:$E$506)*(AV$3&lt;='Gastos com Pessoal'!$F$7:$F$506)*(IF('Gastos com Pessoal'!$Y$7:$Y$506&lt;=AV$3,1,0))*OFFSET('Gastos com Pessoal'!$H$6,1,MATCH(4&amp;$B55,'Gastos com Pessoal'!$I$532:$AJ$532&amp;'Gastos com Pessoal'!$I$6:$AJ$6,0),500,1)),0)
+_xlfn.IFNA(SUM((AV$3&gt;='Gastos com Pessoal'!$E$7:$E$506)*(AV$3&lt;='Gastos com Pessoal'!$F$7:$F$506)*(IF('Gastos com Pessoal'!$AE$7:$AE$506&lt;=AV$3,1,0))*OFFSET('Gastos com Pessoal'!$H$6,1,MATCH(5&amp;$B55,'Gastos com Pessoal'!$I$532:$AJ$532&amp;'Gastos com Pessoal'!$I$6:$AJ$6,0),500,1)),0)
+_xlfn.IFNA(SUM((AV$3&gt;='Gastos com Pessoal'!$E$513:$E$522)*(AV$3&lt;='Gastos com Pessoal'!$F$513:$F$522)*(IF('Gastos com Pessoal'!$G$513:$G$522&lt;=AV$3,1,0))*OFFSET('Gastos com Pessoal'!$H$512,1,MATCH(1&amp;$B55,'Gastos com Pessoal'!$I$532:$AJ$532&amp;'Gastos com Pessoal'!$I$512:$AJ$512,0),10,1)),0)
+_xlfn.IFNA(SUM((AV$3&gt;='Gastos com Pessoal'!$E$513:$E$522)*(AV$3&lt;='Gastos com Pessoal'!$F$513:$F$522)*(IF('Gastos com Pessoal'!$M$513:$M$522&lt;=AV$3,1,0))*OFFSET('Gastos com Pessoal'!$H$512,1,MATCH(2&amp;$B55,'Gastos com Pessoal'!$I$532:$AJ$532&amp;'Gastos com Pessoal'!$I$512:$AJ$512,0),10,1)),0)
+_xlfn.IFNA(SUM((AV$3&gt;='Gastos com Pessoal'!$E$513:$E$522)*(AV$3&lt;='Gastos com Pessoal'!$F$513:$F$522)*(IF('Gastos com Pessoal'!$S$513:$S$522&lt;=AV$3,1,0))*OFFSET('Gastos com Pessoal'!$H$512,1,MATCH(3&amp;$B55,'Gastos com Pessoal'!$I$532:$AJ$532&amp;'Gastos com Pessoal'!$I$512:$AJ$512,0),10,1)),0)
+_xlfn.IFNA(SUM((AV$3&gt;='Gastos com Pessoal'!$E$513:$E$522)*(AV$3&lt;='Gastos com Pessoal'!$F$513:$F$522)*(IF('Gastos com Pessoal'!$Y$513:$Y$522&lt;=AV$3,1,0))*OFFSET('Gastos com Pessoal'!$H$512,1,MATCH(4&amp;$B55,'Gastos com Pessoal'!$I$532:$AJ$532&amp;'Gastos com Pessoal'!$I$512:$AJ$512,0),10,1)),0)
+_xlfn.IFNA(SUM((AV$3&gt;='Gastos com Pessoal'!$E$513:$E$522)*(AV$3&lt;='Gastos com Pessoal'!$F$513:$F$522)*(IF('Gastos com Pessoal'!$AE$513:$AE$522&lt;=AV$3,1,0))*OFFSET('Gastos com Pessoal'!$H$512,1,MATCH(5&amp;$B55,'Gastos com Pessoal'!$I$532:$AJ$532&amp;'Gastos com Pessoal'!$I$512:$AJ$512,0),10,1)),0)</f>
        <v>382.39999999999986</v>
      </c>
      <c r="AW55" s="32">
        <f t="array" aca="1" ref="AW55" ca="1">_xlfn.IFNA(SUM((AW$3&gt;='Gastos com Pessoal'!$E$7:$E$506)*(AW$3&lt;='Gastos com Pessoal'!$F$7:$F$506)*OFFSET('Encargos e Benefícios'!$D$5,1,MATCH($B55,'Encargos e Benefícios'!$E$5:$AB$5,0),500,1)),0)
+_xlfn.IFNA(SUM((AW$3&gt;='Gastos com Pessoal'!$E$513:$E$522)*(AW$3&lt;='Gastos com Pessoal'!$F$513:$F$522)*OFFSET('Encargos e Benefícios'!$D$511,1,MATCH($B55,'Encargos e Benefícios'!$E$511:$AB$511,0),10,1)),0)
+_xlfn.IFNA(SUM((AW$3&gt;='Gastos com Pessoal'!$E$7:$E$506)*(AW$3&lt;='Gastos com Pessoal'!$F$7:$F$506)*(IF('Gastos com Pessoal'!$G$7:$G$506&lt;=AW$3,1,0))*OFFSET('Gastos com Pessoal'!$H$6,1,MATCH(1&amp;$B55,'Gastos com Pessoal'!$I$532:$AJ$532&amp;'Gastos com Pessoal'!$I$6:$AJ$6,0),500,1)),0)
+_xlfn.IFNA(SUM((AW$3&gt;='Gastos com Pessoal'!$E$7:$E$506)*(AW$3&lt;='Gastos com Pessoal'!$F$7:$F$506)*(IF('Gastos com Pessoal'!$M$7:$M$506&lt;=AW$3,1,0))*OFFSET('Gastos com Pessoal'!$H$6,1,MATCH(2&amp;$B55,'Gastos com Pessoal'!$I$532:$AJ$532&amp;'Gastos com Pessoal'!$I$6:$AJ$6,0),500,1)),0)
+_xlfn.IFNA(SUM((AW$3&gt;='Gastos com Pessoal'!$E$7:$E$506)*(AW$3&lt;='Gastos com Pessoal'!$F$7:$F$506)*(IF('Gastos com Pessoal'!$S$7:$S$506&lt;=AW$3,1,0))*OFFSET('Gastos com Pessoal'!$H$6,1,MATCH(3&amp;$B55,'Gastos com Pessoal'!$I$532:$AJ$532&amp;'Gastos com Pessoal'!$I$6:$AJ$6,0),500,1)),0)
+_xlfn.IFNA(SUM((AW$3&gt;='Gastos com Pessoal'!$E$7:$E$506)*(AW$3&lt;='Gastos com Pessoal'!$F$7:$F$506)*(IF('Gastos com Pessoal'!$Y$7:$Y$506&lt;=AW$3,1,0))*OFFSET('Gastos com Pessoal'!$H$6,1,MATCH(4&amp;$B55,'Gastos com Pessoal'!$I$532:$AJ$532&amp;'Gastos com Pessoal'!$I$6:$AJ$6,0),500,1)),0)
+_xlfn.IFNA(SUM((AW$3&gt;='Gastos com Pessoal'!$E$7:$E$506)*(AW$3&lt;='Gastos com Pessoal'!$F$7:$F$506)*(IF('Gastos com Pessoal'!$AE$7:$AE$506&lt;=AW$3,1,0))*OFFSET('Gastos com Pessoal'!$H$6,1,MATCH(5&amp;$B55,'Gastos com Pessoal'!$I$532:$AJ$532&amp;'Gastos com Pessoal'!$I$6:$AJ$6,0),500,1)),0)
+_xlfn.IFNA(SUM((AW$3&gt;='Gastos com Pessoal'!$E$513:$E$522)*(AW$3&lt;='Gastos com Pessoal'!$F$513:$F$522)*(IF('Gastos com Pessoal'!$G$513:$G$522&lt;=AW$3,1,0))*OFFSET('Gastos com Pessoal'!$H$512,1,MATCH(1&amp;$B55,'Gastos com Pessoal'!$I$532:$AJ$532&amp;'Gastos com Pessoal'!$I$512:$AJ$512,0),10,1)),0)
+_xlfn.IFNA(SUM((AW$3&gt;='Gastos com Pessoal'!$E$513:$E$522)*(AW$3&lt;='Gastos com Pessoal'!$F$513:$F$522)*(IF('Gastos com Pessoal'!$M$513:$M$522&lt;=AW$3,1,0))*OFFSET('Gastos com Pessoal'!$H$512,1,MATCH(2&amp;$B55,'Gastos com Pessoal'!$I$532:$AJ$532&amp;'Gastos com Pessoal'!$I$512:$AJ$512,0),10,1)),0)
+_xlfn.IFNA(SUM((AW$3&gt;='Gastos com Pessoal'!$E$513:$E$522)*(AW$3&lt;='Gastos com Pessoal'!$F$513:$F$522)*(IF('Gastos com Pessoal'!$S$513:$S$522&lt;=AW$3,1,0))*OFFSET('Gastos com Pessoal'!$H$512,1,MATCH(3&amp;$B55,'Gastos com Pessoal'!$I$532:$AJ$532&amp;'Gastos com Pessoal'!$I$512:$AJ$512,0),10,1)),0)
+_xlfn.IFNA(SUM((AW$3&gt;='Gastos com Pessoal'!$E$513:$E$522)*(AW$3&lt;='Gastos com Pessoal'!$F$513:$F$522)*(IF('Gastos com Pessoal'!$Y$513:$Y$522&lt;=AW$3,1,0))*OFFSET('Gastos com Pessoal'!$H$512,1,MATCH(4&amp;$B55,'Gastos com Pessoal'!$I$532:$AJ$532&amp;'Gastos com Pessoal'!$I$512:$AJ$512,0),10,1)),0)
+_xlfn.IFNA(SUM((AW$3&gt;='Gastos com Pessoal'!$E$513:$E$522)*(AW$3&lt;='Gastos com Pessoal'!$F$513:$F$522)*(IF('Gastos com Pessoal'!$AE$513:$AE$522&lt;=AW$3,1,0))*OFFSET('Gastos com Pessoal'!$H$512,1,MATCH(5&amp;$B55,'Gastos com Pessoal'!$I$532:$AJ$532&amp;'Gastos com Pessoal'!$I$512:$AJ$512,0),10,1)),0)</f>
        <v>382.39999999999986</v>
      </c>
      <c r="AX55" s="32">
        <f t="array" aca="1" ref="AX55" ca="1">_xlfn.IFNA(SUM((AX$3&gt;='Gastos com Pessoal'!$E$7:$E$506)*(AX$3&lt;='Gastos com Pessoal'!$F$7:$F$506)*OFFSET('Encargos e Benefícios'!$D$5,1,MATCH($B55,'Encargos e Benefícios'!$E$5:$AB$5,0),500,1)),0)
+_xlfn.IFNA(SUM((AX$3&gt;='Gastos com Pessoal'!$E$513:$E$522)*(AX$3&lt;='Gastos com Pessoal'!$F$513:$F$522)*OFFSET('Encargos e Benefícios'!$D$511,1,MATCH($B55,'Encargos e Benefícios'!$E$511:$AB$511,0),10,1)),0)
+_xlfn.IFNA(SUM((AX$3&gt;='Gastos com Pessoal'!$E$7:$E$506)*(AX$3&lt;='Gastos com Pessoal'!$F$7:$F$506)*(IF('Gastos com Pessoal'!$G$7:$G$506&lt;=AX$3,1,0))*OFFSET('Gastos com Pessoal'!$H$6,1,MATCH(1&amp;$B55,'Gastos com Pessoal'!$I$532:$AJ$532&amp;'Gastos com Pessoal'!$I$6:$AJ$6,0),500,1)),0)
+_xlfn.IFNA(SUM((AX$3&gt;='Gastos com Pessoal'!$E$7:$E$506)*(AX$3&lt;='Gastos com Pessoal'!$F$7:$F$506)*(IF('Gastos com Pessoal'!$M$7:$M$506&lt;=AX$3,1,0))*OFFSET('Gastos com Pessoal'!$H$6,1,MATCH(2&amp;$B55,'Gastos com Pessoal'!$I$532:$AJ$532&amp;'Gastos com Pessoal'!$I$6:$AJ$6,0),500,1)),0)
+_xlfn.IFNA(SUM((AX$3&gt;='Gastos com Pessoal'!$E$7:$E$506)*(AX$3&lt;='Gastos com Pessoal'!$F$7:$F$506)*(IF('Gastos com Pessoal'!$S$7:$S$506&lt;=AX$3,1,0))*OFFSET('Gastos com Pessoal'!$H$6,1,MATCH(3&amp;$B55,'Gastos com Pessoal'!$I$532:$AJ$532&amp;'Gastos com Pessoal'!$I$6:$AJ$6,0),500,1)),0)
+_xlfn.IFNA(SUM((AX$3&gt;='Gastos com Pessoal'!$E$7:$E$506)*(AX$3&lt;='Gastos com Pessoal'!$F$7:$F$506)*(IF('Gastos com Pessoal'!$Y$7:$Y$506&lt;=AX$3,1,0))*OFFSET('Gastos com Pessoal'!$H$6,1,MATCH(4&amp;$B55,'Gastos com Pessoal'!$I$532:$AJ$532&amp;'Gastos com Pessoal'!$I$6:$AJ$6,0),500,1)),0)
+_xlfn.IFNA(SUM((AX$3&gt;='Gastos com Pessoal'!$E$7:$E$506)*(AX$3&lt;='Gastos com Pessoal'!$F$7:$F$506)*(IF('Gastos com Pessoal'!$AE$7:$AE$506&lt;=AX$3,1,0))*OFFSET('Gastos com Pessoal'!$H$6,1,MATCH(5&amp;$B55,'Gastos com Pessoal'!$I$532:$AJ$532&amp;'Gastos com Pessoal'!$I$6:$AJ$6,0),500,1)),0)
+_xlfn.IFNA(SUM((AX$3&gt;='Gastos com Pessoal'!$E$513:$E$522)*(AX$3&lt;='Gastos com Pessoal'!$F$513:$F$522)*(IF('Gastos com Pessoal'!$G$513:$G$522&lt;=AX$3,1,0))*OFFSET('Gastos com Pessoal'!$H$512,1,MATCH(1&amp;$B55,'Gastos com Pessoal'!$I$532:$AJ$532&amp;'Gastos com Pessoal'!$I$512:$AJ$512,0),10,1)),0)
+_xlfn.IFNA(SUM((AX$3&gt;='Gastos com Pessoal'!$E$513:$E$522)*(AX$3&lt;='Gastos com Pessoal'!$F$513:$F$522)*(IF('Gastos com Pessoal'!$M$513:$M$522&lt;=AX$3,1,0))*OFFSET('Gastos com Pessoal'!$H$512,1,MATCH(2&amp;$B55,'Gastos com Pessoal'!$I$532:$AJ$532&amp;'Gastos com Pessoal'!$I$512:$AJ$512,0),10,1)),0)
+_xlfn.IFNA(SUM((AX$3&gt;='Gastos com Pessoal'!$E$513:$E$522)*(AX$3&lt;='Gastos com Pessoal'!$F$513:$F$522)*(IF('Gastos com Pessoal'!$S$513:$S$522&lt;=AX$3,1,0))*OFFSET('Gastos com Pessoal'!$H$512,1,MATCH(3&amp;$B55,'Gastos com Pessoal'!$I$532:$AJ$532&amp;'Gastos com Pessoal'!$I$512:$AJ$512,0),10,1)),0)
+_xlfn.IFNA(SUM((AX$3&gt;='Gastos com Pessoal'!$E$513:$E$522)*(AX$3&lt;='Gastos com Pessoal'!$F$513:$F$522)*(IF('Gastos com Pessoal'!$Y$513:$Y$522&lt;=AX$3,1,0))*OFFSET('Gastos com Pessoal'!$H$512,1,MATCH(4&amp;$B55,'Gastos com Pessoal'!$I$532:$AJ$532&amp;'Gastos com Pessoal'!$I$512:$AJ$512,0),10,1)),0)
+_xlfn.IFNA(SUM((AX$3&gt;='Gastos com Pessoal'!$E$513:$E$522)*(AX$3&lt;='Gastos com Pessoal'!$F$513:$F$522)*(IF('Gastos com Pessoal'!$AE$513:$AE$522&lt;=AX$3,1,0))*OFFSET('Gastos com Pessoal'!$H$512,1,MATCH(5&amp;$B55,'Gastos com Pessoal'!$I$532:$AJ$532&amp;'Gastos com Pessoal'!$I$512:$AJ$512,0),10,1)),0)</f>
        <v>382.39999999999986</v>
      </c>
      <c r="AY55" s="32">
        <f t="array" aca="1" ref="AY55" ca="1">_xlfn.IFNA(SUM((AY$3&gt;='Gastos com Pessoal'!$E$7:$E$506)*(AY$3&lt;='Gastos com Pessoal'!$F$7:$F$506)*OFFSET('Encargos e Benefícios'!$D$5,1,MATCH($B55,'Encargos e Benefícios'!$E$5:$AB$5,0),500,1)),0)
+_xlfn.IFNA(SUM((AY$3&gt;='Gastos com Pessoal'!$E$513:$E$522)*(AY$3&lt;='Gastos com Pessoal'!$F$513:$F$522)*OFFSET('Encargos e Benefícios'!$D$511,1,MATCH($B55,'Encargos e Benefícios'!$E$511:$AB$511,0),10,1)),0)
+_xlfn.IFNA(SUM((AY$3&gt;='Gastos com Pessoal'!$E$7:$E$506)*(AY$3&lt;='Gastos com Pessoal'!$F$7:$F$506)*(IF('Gastos com Pessoal'!$G$7:$G$506&lt;=AY$3,1,0))*OFFSET('Gastos com Pessoal'!$H$6,1,MATCH(1&amp;$B55,'Gastos com Pessoal'!$I$532:$AJ$532&amp;'Gastos com Pessoal'!$I$6:$AJ$6,0),500,1)),0)
+_xlfn.IFNA(SUM((AY$3&gt;='Gastos com Pessoal'!$E$7:$E$506)*(AY$3&lt;='Gastos com Pessoal'!$F$7:$F$506)*(IF('Gastos com Pessoal'!$M$7:$M$506&lt;=AY$3,1,0))*OFFSET('Gastos com Pessoal'!$H$6,1,MATCH(2&amp;$B55,'Gastos com Pessoal'!$I$532:$AJ$532&amp;'Gastos com Pessoal'!$I$6:$AJ$6,0),500,1)),0)
+_xlfn.IFNA(SUM((AY$3&gt;='Gastos com Pessoal'!$E$7:$E$506)*(AY$3&lt;='Gastos com Pessoal'!$F$7:$F$506)*(IF('Gastos com Pessoal'!$S$7:$S$506&lt;=AY$3,1,0))*OFFSET('Gastos com Pessoal'!$H$6,1,MATCH(3&amp;$B55,'Gastos com Pessoal'!$I$532:$AJ$532&amp;'Gastos com Pessoal'!$I$6:$AJ$6,0),500,1)),0)
+_xlfn.IFNA(SUM((AY$3&gt;='Gastos com Pessoal'!$E$7:$E$506)*(AY$3&lt;='Gastos com Pessoal'!$F$7:$F$506)*(IF('Gastos com Pessoal'!$Y$7:$Y$506&lt;=AY$3,1,0))*OFFSET('Gastos com Pessoal'!$H$6,1,MATCH(4&amp;$B55,'Gastos com Pessoal'!$I$532:$AJ$532&amp;'Gastos com Pessoal'!$I$6:$AJ$6,0),500,1)),0)
+_xlfn.IFNA(SUM((AY$3&gt;='Gastos com Pessoal'!$E$7:$E$506)*(AY$3&lt;='Gastos com Pessoal'!$F$7:$F$506)*(IF('Gastos com Pessoal'!$AE$7:$AE$506&lt;=AY$3,1,0))*OFFSET('Gastos com Pessoal'!$H$6,1,MATCH(5&amp;$B55,'Gastos com Pessoal'!$I$532:$AJ$532&amp;'Gastos com Pessoal'!$I$6:$AJ$6,0),500,1)),0)
+_xlfn.IFNA(SUM((AY$3&gt;='Gastos com Pessoal'!$E$513:$E$522)*(AY$3&lt;='Gastos com Pessoal'!$F$513:$F$522)*(IF('Gastos com Pessoal'!$G$513:$G$522&lt;=AY$3,1,0))*OFFSET('Gastos com Pessoal'!$H$512,1,MATCH(1&amp;$B55,'Gastos com Pessoal'!$I$532:$AJ$532&amp;'Gastos com Pessoal'!$I$512:$AJ$512,0),10,1)),0)
+_xlfn.IFNA(SUM((AY$3&gt;='Gastos com Pessoal'!$E$513:$E$522)*(AY$3&lt;='Gastos com Pessoal'!$F$513:$F$522)*(IF('Gastos com Pessoal'!$M$513:$M$522&lt;=AY$3,1,0))*OFFSET('Gastos com Pessoal'!$H$512,1,MATCH(2&amp;$B55,'Gastos com Pessoal'!$I$532:$AJ$532&amp;'Gastos com Pessoal'!$I$512:$AJ$512,0),10,1)),0)
+_xlfn.IFNA(SUM((AY$3&gt;='Gastos com Pessoal'!$E$513:$E$522)*(AY$3&lt;='Gastos com Pessoal'!$F$513:$F$522)*(IF('Gastos com Pessoal'!$S$513:$S$522&lt;=AY$3,1,0))*OFFSET('Gastos com Pessoal'!$H$512,1,MATCH(3&amp;$B55,'Gastos com Pessoal'!$I$532:$AJ$532&amp;'Gastos com Pessoal'!$I$512:$AJ$512,0),10,1)),0)
+_xlfn.IFNA(SUM((AY$3&gt;='Gastos com Pessoal'!$E$513:$E$522)*(AY$3&lt;='Gastos com Pessoal'!$F$513:$F$522)*(IF('Gastos com Pessoal'!$Y$513:$Y$522&lt;=AY$3,1,0))*OFFSET('Gastos com Pessoal'!$H$512,1,MATCH(4&amp;$B55,'Gastos com Pessoal'!$I$532:$AJ$532&amp;'Gastos com Pessoal'!$I$512:$AJ$512,0),10,1)),0)
+_xlfn.IFNA(SUM((AY$3&gt;='Gastos com Pessoal'!$E$513:$E$522)*(AY$3&lt;='Gastos com Pessoal'!$F$513:$F$522)*(IF('Gastos com Pessoal'!$AE$513:$AE$522&lt;=AY$3,1,0))*OFFSET('Gastos com Pessoal'!$H$512,1,MATCH(5&amp;$B55,'Gastos com Pessoal'!$I$532:$AJ$532&amp;'Gastos com Pessoal'!$I$512:$AJ$512,0),10,1)),0)</f>
        <v>382.39999999999986</v>
      </c>
      <c r="AZ55" s="32">
        <f t="array" aca="1" ref="AZ55" ca="1">_xlfn.IFNA(SUM((AZ$3&gt;='Gastos com Pessoal'!$E$7:$E$506)*(AZ$3&lt;='Gastos com Pessoal'!$F$7:$F$506)*OFFSET('Encargos e Benefícios'!$D$5,1,MATCH($B55,'Encargos e Benefícios'!$E$5:$AB$5,0),500,1)),0)
+_xlfn.IFNA(SUM((AZ$3&gt;='Gastos com Pessoal'!$E$513:$E$522)*(AZ$3&lt;='Gastos com Pessoal'!$F$513:$F$522)*OFFSET('Encargos e Benefícios'!$D$511,1,MATCH($B55,'Encargos e Benefícios'!$E$511:$AB$511,0),10,1)),0)
+_xlfn.IFNA(SUM((AZ$3&gt;='Gastos com Pessoal'!$E$7:$E$506)*(AZ$3&lt;='Gastos com Pessoal'!$F$7:$F$506)*(IF('Gastos com Pessoal'!$G$7:$G$506&lt;=AZ$3,1,0))*OFFSET('Gastos com Pessoal'!$H$6,1,MATCH(1&amp;$B55,'Gastos com Pessoal'!$I$532:$AJ$532&amp;'Gastos com Pessoal'!$I$6:$AJ$6,0),500,1)),0)
+_xlfn.IFNA(SUM((AZ$3&gt;='Gastos com Pessoal'!$E$7:$E$506)*(AZ$3&lt;='Gastos com Pessoal'!$F$7:$F$506)*(IF('Gastos com Pessoal'!$M$7:$M$506&lt;=AZ$3,1,0))*OFFSET('Gastos com Pessoal'!$H$6,1,MATCH(2&amp;$B55,'Gastos com Pessoal'!$I$532:$AJ$532&amp;'Gastos com Pessoal'!$I$6:$AJ$6,0),500,1)),0)
+_xlfn.IFNA(SUM((AZ$3&gt;='Gastos com Pessoal'!$E$7:$E$506)*(AZ$3&lt;='Gastos com Pessoal'!$F$7:$F$506)*(IF('Gastos com Pessoal'!$S$7:$S$506&lt;=AZ$3,1,0))*OFFSET('Gastos com Pessoal'!$H$6,1,MATCH(3&amp;$B55,'Gastos com Pessoal'!$I$532:$AJ$532&amp;'Gastos com Pessoal'!$I$6:$AJ$6,0),500,1)),0)
+_xlfn.IFNA(SUM((AZ$3&gt;='Gastos com Pessoal'!$E$7:$E$506)*(AZ$3&lt;='Gastos com Pessoal'!$F$7:$F$506)*(IF('Gastos com Pessoal'!$Y$7:$Y$506&lt;=AZ$3,1,0))*OFFSET('Gastos com Pessoal'!$H$6,1,MATCH(4&amp;$B55,'Gastos com Pessoal'!$I$532:$AJ$532&amp;'Gastos com Pessoal'!$I$6:$AJ$6,0),500,1)),0)
+_xlfn.IFNA(SUM((AZ$3&gt;='Gastos com Pessoal'!$E$7:$E$506)*(AZ$3&lt;='Gastos com Pessoal'!$F$7:$F$506)*(IF('Gastos com Pessoal'!$AE$7:$AE$506&lt;=AZ$3,1,0))*OFFSET('Gastos com Pessoal'!$H$6,1,MATCH(5&amp;$B55,'Gastos com Pessoal'!$I$532:$AJ$532&amp;'Gastos com Pessoal'!$I$6:$AJ$6,0),500,1)),0)
+_xlfn.IFNA(SUM((AZ$3&gt;='Gastos com Pessoal'!$E$513:$E$522)*(AZ$3&lt;='Gastos com Pessoal'!$F$513:$F$522)*(IF('Gastos com Pessoal'!$G$513:$G$522&lt;=AZ$3,1,0))*OFFSET('Gastos com Pessoal'!$H$512,1,MATCH(1&amp;$B55,'Gastos com Pessoal'!$I$532:$AJ$532&amp;'Gastos com Pessoal'!$I$512:$AJ$512,0),10,1)),0)
+_xlfn.IFNA(SUM((AZ$3&gt;='Gastos com Pessoal'!$E$513:$E$522)*(AZ$3&lt;='Gastos com Pessoal'!$F$513:$F$522)*(IF('Gastos com Pessoal'!$M$513:$M$522&lt;=AZ$3,1,0))*OFFSET('Gastos com Pessoal'!$H$512,1,MATCH(2&amp;$B55,'Gastos com Pessoal'!$I$532:$AJ$532&amp;'Gastos com Pessoal'!$I$512:$AJ$512,0),10,1)),0)
+_xlfn.IFNA(SUM((AZ$3&gt;='Gastos com Pessoal'!$E$513:$E$522)*(AZ$3&lt;='Gastos com Pessoal'!$F$513:$F$522)*(IF('Gastos com Pessoal'!$S$513:$S$522&lt;=AZ$3,1,0))*OFFSET('Gastos com Pessoal'!$H$512,1,MATCH(3&amp;$B55,'Gastos com Pessoal'!$I$532:$AJ$532&amp;'Gastos com Pessoal'!$I$512:$AJ$512,0),10,1)),0)
+_xlfn.IFNA(SUM((AZ$3&gt;='Gastos com Pessoal'!$E$513:$E$522)*(AZ$3&lt;='Gastos com Pessoal'!$F$513:$F$522)*(IF('Gastos com Pessoal'!$Y$513:$Y$522&lt;=AZ$3,1,0))*OFFSET('Gastos com Pessoal'!$H$512,1,MATCH(4&amp;$B55,'Gastos com Pessoal'!$I$532:$AJ$532&amp;'Gastos com Pessoal'!$I$512:$AJ$512,0),10,1)),0)
+_xlfn.IFNA(SUM((AZ$3&gt;='Gastos com Pessoal'!$E$513:$E$522)*(AZ$3&lt;='Gastos com Pessoal'!$F$513:$F$522)*(IF('Gastos com Pessoal'!$AE$513:$AE$522&lt;=AZ$3,1,0))*OFFSET('Gastos com Pessoal'!$H$512,1,MATCH(5&amp;$B55,'Gastos com Pessoal'!$I$532:$AJ$532&amp;'Gastos com Pessoal'!$I$512:$AJ$512,0),10,1)),0)</f>
        <v>382.39999999999986</v>
      </c>
      <c r="BA55" s="32">
        <f t="array" aca="1" ref="BA55" ca="1">_xlfn.IFNA(SUM((BA$3&gt;='Gastos com Pessoal'!$E$7:$E$506)*(BA$3&lt;='Gastos com Pessoal'!$F$7:$F$506)*OFFSET('Encargos e Benefícios'!$D$5,1,MATCH($B55,'Encargos e Benefícios'!$E$5:$AB$5,0),500,1)),0)
+_xlfn.IFNA(SUM((BA$3&gt;='Gastos com Pessoal'!$E$513:$E$522)*(BA$3&lt;='Gastos com Pessoal'!$F$513:$F$522)*OFFSET('Encargos e Benefícios'!$D$511,1,MATCH($B55,'Encargos e Benefícios'!$E$511:$AB$511,0),10,1)),0)
+_xlfn.IFNA(SUM((BA$3&gt;='Gastos com Pessoal'!$E$7:$E$506)*(BA$3&lt;='Gastos com Pessoal'!$F$7:$F$506)*(IF('Gastos com Pessoal'!$G$7:$G$506&lt;=BA$3,1,0))*OFFSET('Gastos com Pessoal'!$H$6,1,MATCH(1&amp;$B55,'Gastos com Pessoal'!$I$532:$AJ$532&amp;'Gastos com Pessoal'!$I$6:$AJ$6,0),500,1)),0)
+_xlfn.IFNA(SUM((BA$3&gt;='Gastos com Pessoal'!$E$7:$E$506)*(BA$3&lt;='Gastos com Pessoal'!$F$7:$F$506)*(IF('Gastos com Pessoal'!$M$7:$M$506&lt;=BA$3,1,0))*OFFSET('Gastos com Pessoal'!$H$6,1,MATCH(2&amp;$B55,'Gastos com Pessoal'!$I$532:$AJ$532&amp;'Gastos com Pessoal'!$I$6:$AJ$6,0),500,1)),0)
+_xlfn.IFNA(SUM((BA$3&gt;='Gastos com Pessoal'!$E$7:$E$506)*(BA$3&lt;='Gastos com Pessoal'!$F$7:$F$506)*(IF('Gastos com Pessoal'!$S$7:$S$506&lt;=BA$3,1,0))*OFFSET('Gastos com Pessoal'!$H$6,1,MATCH(3&amp;$B55,'Gastos com Pessoal'!$I$532:$AJ$532&amp;'Gastos com Pessoal'!$I$6:$AJ$6,0),500,1)),0)
+_xlfn.IFNA(SUM((BA$3&gt;='Gastos com Pessoal'!$E$7:$E$506)*(BA$3&lt;='Gastos com Pessoal'!$F$7:$F$506)*(IF('Gastos com Pessoal'!$Y$7:$Y$506&lt;=BA$3,1,0))*OFFSET('Gastos com Pessoal'!$H$6,1,MATCH(4&amp;$B55,'Gastos com Pessoal'!$I$532:$AJ$532&amp;'Gastos com Pessoal'!$I$6:$AJ$6,0),500,1)),0)
+_xlfn.IFNA(SUM((BA$3&gt;='Gastos com Pessoal'!$E$7:$E$506)*(BA$3&lt;='Gastos com Pessoal'!$F$7:$F$506)*(IF('Gastos com Pessoal'!$AE$7:$AE$506&lt;=BA$3,1,0))*OFFSET('Gastos com Pessoal'!$H$6,1,MATCH(5&amp;$B55,'Gastos com Pessoal'!$I$532:$AJ$532&amp;'Gastos com Pessoal'!$I$6:$AJ$6,0),500,1)),0)
+_xlfn.IFNA(SUM((BA$3&gt;='Gastos com Pessoal'!$E$513:$E$522)*(BA$3&lt;='Gastos com Pessoal'!$F$513:$F$522)*(IF('Gastos com Pessoal'!$G$513:$G$522&lt;=BA$3,1,0))*OFFSET('Gastos com Pessoal'!$H$512,1,MATCH(1&amp;$B55,'Gastos com Pessoal'!$I$532:$AJ$532&amp;'Gastos com Pessoal'!$I$512:$AJ$512,0),10,1)),0)
+_xlfn.IFNA(SUM((BA$3&gt;='Gastos com Pessoal'!$E$513:$E$522)*(BA$3&lt;='Gastos com Pessoal'!$F$513:$F$522)*(IF('Gastos com Pessoal'!$M$513:$M$522&lt;=BA$3,1,0))*OFFSET('Gastos com Pessoal'!$H$512,1,MATCH(2&amp;$B55,'Gastos com Pessoal'!$I$532:$AJ$532&amp;'Gastos com Pessoal'!$I$512:$AJ$512,0),10,1)),0)
+_xlfn.IFNA(SUM((BA$3&gt;='Gastos com Pessoal'!$E$513:$E$522)*(BA$3&lt;='Gastos com Pessoal'!$F$513:$F$522)*(IF('Gastos com Pessoal'!$S$513:$S$522&lt;=BA$3,1,0))*OFFSET('Gastos com Pessoal'!$H$512,1,MATCH(3&amp;$B55,'Gastos com Pessoal'!$I$532:$AJ$532&amp;'Gastos com Pessoal'!$I$512:$AJ$512,0),10,1)),0)
+_xlfn.IFNA(SUM((BA$3&gt;='Gastos com Pessoal'!$E$513:$E$522)*(BA$3&lt;='Gastos com Pessoal'!$F$513:$F$522)*(IF('Gastos com Pessoal'!$Y$513:$Y$522&lt;=BA$3,1,0))*OFFSET('Gastos com Pessoal'!$H$512,1,MATCH(4&amp;$B55,'Gastos com Pessoal'!$I$532:$AJ$532&amp;'Gastos com Pessoal'!$I$512:$AJ$512,0),10,1)),0)
+_xlfn.IFNA(SUM((BA$3&gt;='Gastos com Pessoal'!$E$513:$E$522)*(BA$3&lt;='Gastos com Pessoal'!$F$513:$F$522)*(IF('Gastos com Pessoal'!$AE$513:$AE$522&lt;=BA$3,1,0))*OFFSET('Gastos com Pessoal'!$H$512,1,MATCH(5&amp;$B55,'Gastos com Pessoal'!$I$532:$AJ$532&amp;'Gastos com Pessoal'!$I$512:$AJ$512,0),10,1)),0)</f>
        <v>382.39999999999986</v>
      </c>
      <c r="BB55" s="32">
        <f t="array" aca="1" ref="BB55" ca="1">_xlfn.IFNA(SUM((BB$3&gt;='Gastos com Pessoal'!$E$7:$E$506)*(BB$3&lt;='Gastos com Pessoal'!$F$7:$F$506)*OFFSET('Encargos e Benefícios'!$D$5,1,MATCH($B55,'Encargos e Benefícios'!$E$5:$AB$5,0),500,1)),0)
+_xlfn.IFNA(SUM((BB$3&gt;='Gastos com Pessoal'!$E$513:$E$522)*(BB$3&lt;='Gastos com Pessoal'!$F$513:$F$522)*OFFSET('Encargos e Benefícios'!$D$511,1,MATCH($B55,'Encargos e Benefícios'!$E$511:$AB$511,0),10,1)),0)
+_xlfn.IFNA(SUM((BB$3&gt;='Gastos com Pessoal'!$E$7:$E$506)*(BB$3&lt;='Gastos com Pessoal'!$F$7:$F$506)*(IF('Gastos com Pessoal'!$G$7:$G$506&lt;=BB$3,1,0))*OFFSET('Gastos com Pessoal'!$H$6,1,MATCH(1&amp;$B55,'Gastos com Pessoal'!$I$532:$AJ$532&amp;'Gastos com Pessoal'!$I$6:$AJ$6,0),500,1)),0)
+_xlfn.IFNA(SUM((BB$3&gt;='Gastos com Pessoal'!$E$7:$E$506)*(BB$3&lt;='Gastos com Pessoal'!$F$7:$F$506)*(IF('Gastos com Pessoal'!$M$7:$M$506&lt;=BB$3,1,0))*OFFSET('Gastos com Pessoal'!$H$6,1,MATCH(2&amp;$B55,'Gastos com Pessoal'!$I$532:$AJ$532&amp;'Gastos com Pessoal'!$I$6:$AJ$6,0),500,1)),0)
+_xlfn.IFNA(SUM((BB$3&gt;='Gastos com Pessoal'!$E$7:$E$506)*(BB$3&lt;='Gastos com Pessoal'!$F$7:$F$506)*(IF('Gastos com Pessoal'!$S$7:$S$506&lt;=BB$3,1,0))*OFFSET('Gastos com Pessoal'!$H$6,1,MATCH(3&amp;$B55,'Gastos com Pessoal'!$I$532:$AJ$532&amp;'Gastos com Pessoal'!$I$6:$AJ$6,0),500,1)),0)
+_xlfn.IFNA(SUM((BB$3&gt;='Gastos com Pessoal'!$E$7:$E$506)*(BB$3&lt;='Gastos com Pessoal'!$F$7:$F$506)*(IF('Gastos com Pessoal'!$Y$7:$Y$506&lt;=BB$3,1,0))*OFFSET('Gastos com Pessoal'!$H$6,1,MATCH(4&amp;$B55,'Gastos com Pessoal'!$I$532:$AJ$532&amp;'Gastos com Pessoal'!$I$6:$AJ$6,0),500,1)),0)
+_xlfn.IFNA(SUM((BB$3&gt;='Gastos com Pessoal'!$E$7:$E$506)*(BB$3&lt;='Gastos com Pessoal'!$F$7:$F$506)*(IF('Gastos com Pessoal'!$AE$7:$AE$506&lt;=BB$3,1,0))*OFFSET('Gastos com Pessoal'!$H$6,1,MATCH(5&amp;$B55,'Gastos com Pessoal'!$I$532:$AJ$532&amp;'Gastos com Pessoal'!$I$6:$AJ$6,0),500,1)),0)
+_xlfn.IFNA(SUM((BB$3&gt;='Gastos com Pessoal'!$E$513:$E$522)*(BB$3&lt;='Gastos com Pessoal'!$F$513:$F$522)*(IF('Gastos com Pessoal'!$G$513:$G$522&lt;=BB$3,1,0))*OFFSET('Gastos com Pessoal'!$H$512,1,MATCH(1&amp;$B55,'Gastos com Pessoal'!$I$532:$AJ$532&amp;'Gastos com Pessoal'!$I$512:$AJ$512,0),10,1)),0)
+_xlfn.IFNA(SUM((BB$3&gt;='Gastos com Pessoal'!$E$513:$E$522)*(BB$3&lt;='Gastos com Pessoal'!$F$513:$F$522)*(IF('Gastos com Pessoal'!$M$513:$M$522&lt;=BB$3,1,0))*OFFSET('Gastos com Pessoal'!$H$512,1,MATCH(2&amp;$B55,'Gastos com Pessoal'!$I$532:$AJ$532&amp;'Gastos com Pessoal'!$I$512:$AJ$512,0),10,1)),0)
+_xlfn.IFNA(SUM((BB$3&gt;='Gastos com Pessoal'!$E$513:$E$522)*(BB$3&lt;='Gastos com Pessoal'!$F$513:$F$522)*(IF('Gastos com Pessoal'!$S$513:$S$522&lt;=BB$3,1,0))*OFFSET('Gastos com Pessoal'!$H$512,1,MATCH(3&amp;$B55,'Gastos com Pessoal'!$I$532:$AJ$532&amp;'Gastos com Pessoal'!$I$512:$AJ$512,0),10,1)),0)
+_xlfn.IFNA(SUM((BB$3&gt;='Gastos com Pessoal'!$E$513:$E$522)*(BB$3&lt;='Gastos com Pessoal'!$F$513:$F$522)*(IF('Gastos com Pessoal'!$Y$513:$Y$522&lt;=BB$3,1,0))*OFFSET('Gastos com Pessoal'!$H$512,1,MATCH(4&amp;$B55,'Gastos com Pessoal'!$I$532:$AJ$532&amp;'Gastos com Pessoal'!$I$512:$AJ$512,0),10,1)),0)
+_xlfn.IFNA(SUM((BB$3&gt;='Gastos com Pessoal'!$E$513:$E$522)*(BB$3&lt;='Gastos com Pessoal'!$F$513:$F$522)*(IF('Gastos com Pessoal'!$AE$513:$AE$522&lt;=BB$3,1,0))*OFFSET('Gastos com Pessoal'!$H$512,1,MATCH(5&amp;$B55,'Gastos com Pessoal'!$I$532:$AJ$532&amp;'Gastos com Pessoal'!$I$512:$AJ$512,0),10,1)),0)</f>
        <v>382.39999999999986</v>
      </c>
      <c r="BC55" s="32">
        <f t="array" aca="1" ref="BC55" ca="1">_xlfn.IFNA(SUM((BC$3&gt;='Gastos com Pessoal'!$E$7:$E$506)*(BC$3&lt;='Gastos com Pessoal'!$F$7:$F$506)*OFFSET('Encargos e Benefícios'!$D$5,1,MATCH($B55,'Encargos e Benefícios'!$E$5:$AB$5,0),500,1)),0)
+_xlfn.IFNA(SUM((BC$3&gt;='Gastos com Pessoal'!$E$513:$E$522)*(BC$3&lt;='Gastos com Pessoal'!$F$513:$F$522)*OFFSET('Encargos e Benefícios'!$D$511,1,MATCH($B55,'Encargos e Benefícios'!$E$511:$AB$511,0),10,1)),0)
+_xlfn.IFNA(SUM((BC$3&gt;='Gastos com Pessoal'!$E$7:$E$506)*(BC$3&lt;='Gastos com Pessoal'!$F$7:$F$506)*(IF('Gastos com Pessoal'!$G$7:$G$506&lt;=BC$3,1,0))*OFFSET('Gastos com Pessoal'!$H$6,1,MATCH(1&amp;$B55,'Gastos com Pessoal'!$I$532:$AJ$532&amp;'Gastos com Pessoal'!$I$6:$AJ$6,0),500,1)),0)
+_xlfn.IFNA(SUM((BC$3&gt;='Gastos com Pessoal'!$E$7:$E$506)*(BC$3&lt;='Gastos com Pessoal'!$F$7:$F$506)*(IF('Gastos com Pessoal'!$M$7:$M$506&lt;=BC$3,1,0))*OFFSET('Gastos com Pessoal'!$H$6,1,MATCH(2&amp;$B55,'Gastos com Pessoal'!$I$532:$AJ$532&amp;'Gastos com Pessoal'!$I$6:$AJ$6,0),500,1)),0)
+_xlfn.IFNA(SUM((BC$3&gt;='Gastos com Pessoal'!$E$7:$E$506)*(BC$3&lt;='Gastos com Pessoal'!$F$7:$F$506)*(IF('Gastos com Pessoal'!$S$7:$S$506&lt;=BC$3,1,0))*OFFSET('Gastos com Pessoal'!$H$6,1,MATCH(3&amp;$B55,'Gastos com Pessoal'!$I$532:$AJ$532&amp;'Gastos com Pessoal'!$I$6:$AJ$6,0),500,1)),0)
+_xlfn.IFNA(SUM((BC$3&gt;='Gastos com Pessoal'!$E$7:$E$506)*(BC$3&lt;='Gastos com Pessoal'!$F$7:$F$506)*(IF('Gastos com Pessoal'!$Y$7:$Y$506&lt;=BC$3,1,0))*OFFSET('Gastos com Pessoal'!$H$6,1,MATCH(4&amp;$B55,'Gastos com Pessoal'!$I$532:$AJ$532&amp;'Gastos com Pessoal'!$I$6:$AJ$6,0),500,1)),0)
+_xlfn.IFNA(SUM((BC$3&gt;='Gastos com Pessoal'!$E$7:$E$506)*(BC$3&lt;='Gastos com Pessoal'!$F$7:$F$506)*(IF('Gastos com Pessoal'!$AE$7:$AE$506&lt;=BC$3,1,0))*OFFSET('Gastos com Pessoal'!$H$6,1,MATCH(5&amp;$B55,'Gastos com Pessoal'!$I$532:$AJ$532&amp;'Gastos com Pessoal'!$I$6:$AJ$6,0),500,1)),0)
+_xlfn.IFNA(SUM((BC$3&gt;='Gastos com Pessoal'!$E$513:$E$522)*(BC$3&lt;='Gastos com Pessoal'!$F$513:$F$522)*(IF('Gastos com Pessoal'!$G$513:$G$522&lt;=BC$3,1,0))*OFFSET('Gastos com Pessoal'!$H$512,1,MATCH(1&amp;$B55,'Gastos com Pessoal'!$I$532:$AJ$532&amp;'Gastos com Pessoal'!$I$512:$AJ$512,0),10,1)),0)
+_xlfn.IFNA(SUM((BC$3&gt;='Gastos com Pessoal'!$E$513:$E$522)*(BC$3&lt;='Gastos com Pessoal'!$F$513:$F$522)*(IF('Gastos com Pessoal'!$M$513:$M$522&lt;=BC$3,1,0))*OFFSET('Gastos com Pessoal'!$H$512,1,MATCH(2&amp;$B55,'Gastos com Pessoal'!$I$532:$AJ$532&amp;'Gastos com Pessoal'!$I$512:$AJ$512,0),10,1)),0)
+_xlfn.IFNA(SUM((BC$3&gt;='Gastos com Pessoal'!$E$513:$E$522)*(BC$3&lt;='Gastos com Pessoal'!$F$513:$F$522)*(IF('Gastos com Pessoal'!$S$513:$S$522&lt;=BC$3,1,0))*OFFSET('Gastos com Pessoal'!$H$512,1,MATCH(3&amp;$B55,'Gastos com Pessoal'!$I$532:$AJ$532&amp;'Gastos com Pessoal'!$I$512:$AJ$512,0),10,1)),0)
+_xlfn.IFNA(SUM((BC$3&gt;='Gastos com Pessoal'!$E$513:$E$522)*(BC$3&lt;='Gastos com Pessoal'!$F$513:$F$522)*(IF('Gastos com Pessoal'!$Y$513:$Y$522&lt;=BC$3,1,0))*OFFSET('Gastos com Pessoal'!$H$512,1,MATCH(4&amp;$B55,'Gastos com Pessoal'!$I$532:$AJ$532&amp;'Gastos com Pessoal'!$I$512:$AJ$512,0),10,1)),0)
+_xlfn.IFNA(SUM((BC$3&gt;='Gastos com Pessoal'!$E$513:$E$522)*(BC$3&lt;='Gastos com Pessoal'!$F$513:$F$522)*(IF('Gastos com Pessoal'!$AE$513:$AE$522&lt;=BC$3,1,0))*OFFSET('Gastos com Pessoal'!$H$512,1,MATCH(5&amp;$B55,'Gastos com Pessoal'!$I$532:$AJ$532&amp;'Gastos com Pessoal'!$I$512:$AJ$512,0),10,1)),0)</f>
        <v>382.39999999999986</v>
      </c>
      <c r="BD55" s="32">
        <f t="array" aca="1" ref="BD55" ca="1">_xlfn.IFNA(SUM((BD$3&gt;='Gastos com Pessoal'!$E$7:$E$506)*(BD$3&lt;='Gastos com Pessoal'!$F$7:$F$506)*OFFSET('Encargos e Benefícios'!$D$5,1,MATCH($B55,'Encargos e Benefícios'!$E$5:$AB$5,0),500,1)),0)
+_xlfn.IFNA(SUM((BD$3&gt;='Gastos com Pessoal'!$E$513:$E$522)*(BD$3&lt;='Gastos com Pessoal'!$F$513:$F$522)*OFFSET('Encargos e Benefícios'!$D$511,1,MATCH($B55,'Encargos e Benefícios'!$E$511:$AB$511,0),10,1)),0)
+_xlfn.IFNA(SUM((BD$3&gt;='Gastos com Pessoal'!$E$7:$E$506)*(BD$3&lt;='Gastos com Pessoal'!$F$7:$F$506)*(IF('Gastos com Pessoal'!$G$7:$G$506&lt;=BD$3,1,0))*OFFSET('Gastos com Pessoal'!$H$6,1,MATCH(1&amp;$B55,'Gastos com Pessoal'!$I$532:$AJ$532&amp;'Gastos com Pessoal'!$I$6:$AJ$6,0),500,1)),0)
+_xlfn.IFNA(SUM((BD$3&gt;='Gastos com Pessoal'!$E$7:$E$506)*(BD$3&lt;='Gastos com Pessoal'!$F$7:$F$506)*(IF('Gastos com Pessoal'!$M$7:$M$506&lt;=BD$3,1,0))*OFFSET('Gastos com Pessoal'!$H$6,1,MATCH(2&amp;$B55,'Gastos com Pessoal'!$I$532:$AJ$532&amp;'Gastos com Pessoal'!$I$6:$AJ$6,0),500,1)),0)
+_xlfn.IFNA(SUM((BD$3&gt;='Gastos com Pessoal'!$E$7:$E$506)*(BD$3&lt;='Gastos com Pessoal'!$F$7:$F$506)*(IF('Gastos com Pessoal'!$S$7:$S$506&lt;=BD$3,1,0))*OFFSET('Gastos com Pessoal'!$H$6,1,MATCH(3&amp;$B55,'Gastos com Pessoal'!$I$532:$AJ$532&amp;'Gastos com Pessoal'!$I$6:$AJ$6,0),500,1)),0)
+_xlfn.IFNA(SUM((BD$3&gt;='Gastos com Pessoal'!$E$7:$E$506)*(BD$3&lt;='Gastos com Pessoal'!$F$7:$F$506)*(IF('Gastos com Pessoal'!$Y$7:$Y$506&lt;=BD$3,1,0))*OFFSET('Gastos com Pessoal'!$H$6,1,MATCH(4&amp;$B55,'Gastos com Pessoal'!$I$532:$AJ$532&amp;'Gastos com Pessoal'!$I$6:$AJ$6,0),500,1)),0)
+_xlfn.IFNA(SUM((BD$3&gt;='Gastos com Pessoal'!$E$7:$E$506)*(BD$3&lt;='Gastos com Pessoal'!$F$7:$F$506)*(IF('Gastos com Pessoal'!$AE$7:$AE$506&lt;=BD$3,1,0))*OFFSET('Gastos com Pessoal'!$H$6,1,MATCH(5&amp;$B55,'Gastos com Pessoal'!$I$532:$AJ$532&amp;'Gastos com Pessoal'!$I$6:$AJ$6,0),500,1)),0)
+_xlfn.IFNA(SUM((BD$3&gt;='Gastos com Pessoal'!$E$513:$E$522)*(BD$3&lt;='Gastos com Pessoal'!$F$513:$F$522)*(IF('Gastos com Pessoal'!$G$513:$G$522&lt;=BD$3,1,0))*OFFSET('Gastos com Pessoal'!$H$512,1,MATCH(1&amp;$B55,'Gastos com Pessoal'!$I$532:$AJ$532&amp;'Gastos com Pessoal'!$I$512:$AJ$512,0),10,1)),0)
+_xlfn.IFNA(SUM((BD$3&gt;='Gastos com Pessoal'!$E$513:$E$522)*(BD$3&lt;='Gastos com Pessoal'!$F$513:$F$522)*(IF('Gastos com Pessoal'!$M$513:$M$522&lt;=BD$3,1,0))*OFFSET('Gastos com Pessoal'!$H$512,1,MATCH(2&amp;$B55,'Gastos com Pessoal'!$I$532:$AJ$532&amp;'Gastos com Pessoal'!$I$512:$AJ$512,0),10,1)),0)
+_xlfn.IFNA(SUM((BD$3&gt;='Gastos com Pessoal'!$E$513:$E$522)*(BD$3&lt;='Gastos com Pessoal'!$F$513:$F$522)*(IF('Gastos com Pessoal'!$S$513:$S$522&lt;=BD$3,1,0))*OFFSET('Gastos com Pessoal'!$H$512,1,MATCH(3&amp;$B55,'Gastos com Pessoal'!$I$532:$AJ$532&amp;'Gastos com Pessoal'!$I$512:$AJ$512,0),10,1)),0)
+_xlfn.IFNA(SUM((BD$3&gt;='Gastos com Pessoal'!$E$513:$E$522)*(BD$3&lt;='Gastos com Pessoal'!$F$513:$F$522)*(IF('Gastos com Pessoal'!$Y$513:$Y$522&lt;=BD$3,1,0))*OFFSET('Gastos com Pessoal'!$H$512,1,MATCH(4&amp;$B55,'Gastos com Pessoal'!$I$532:$AJ$532&amp;'Gastos com Pessoal'!$I$512:$AJ$512,0),10,1)),0)
+_xlfn.IFNA(SUM((BD$3&gt;='Gastos com Pessoal'!$E$513:$E$522)*(BD$3&lt;='Gastos com Pessoal'!$F$513:$F$522)*(IF('Gastos com Pessoal'!$AE$513:$AE$522&lt;=BD$3,1,0))*OFFSET('Gastos com Pessoal'!$H$512,1,MATCH(5&amp;$B55,'Gastos com Pessoal'!$I$532:$AJ$532&amp;'Gastos com Pessoal'!$I$512:$AJ$512,0),10,1)),0)</f>
        <v>382.39999999999986</v>
      </c>
      <c r="BE55" s="32">
        <f t="array" aca="1" ref="BE55" ca="1">_xlfn.IFNA(SUM((BE$3&gt;='Gastos com Pessoal'!$E$7:$E$506)*(BE$3&lt;='Gastos com Pessoal'!$F$7:$F$506)*OFFSET('Encargos e Benefícios'!$D$5,1,MATCH($B55,'Encargos e Benefícios'!$E$5:$AB$5,0),500,1)),0)
+_xlfn.IFNA(SUM((BE$3&gt;='Gastos com Pessoal'!$E$513:$E$522)*(BE$3&lt;='Gastos com Pessoal'!$F$513:$F$522)*OFFSET('Encargos e Benefícios'!$D$511,1,MATCH($B55,'Encargos e Benefícios'!$E$511:$AB$511,0),10,1)),0)
+_xlfn.IFNA(SUM((BE$3&gt;='Gastos com Pessoal'!$E$7:$E$506)*(BE$3&lt;='Gastos com Pessoal'!$F$7:$F$506)*(IF('Gastos com Pessoal'!$G$7:$G$506&lt;=BE$3,1,0))*OFFSET('Gastos com Pessoal'!$H$6,1,MATCH(1&amp;$B55,'Gastos com Pessoal'!$I$532:$AJ$532&amp;'Gastos com Pessoal'!$I$6:$AJ$6,0),500,1)),0)
+_xlfn.IFNA(SUM((BE$3&gt;='Gastos com Pessoal'!$E$7:$E$506)*(BE$3&lt;='Gastos com Pessoal'!$F$7:$F$506)*(IF('Gastos com Pessoal'!$M$7:$M$506&lt;=BE$3,1,0))*OFFSET('Gastos com Pessoal'!$H$6,1,MATCH(2&amp;$B55,'Gastos com Pessoal'!$I$532:$AJ$532&amp;'Gastos com Pessoal'!$I$6:$AJ$6,0),500,1)),0)
+_xlfn.IFNA(SUM((BE$3&gt;='Gastos com Pessoal'!$E$7:$E$506)*(BE$3&lt;='Gastos com Pessoal'!$F$7:$F$506)*(IF('Gastos com Pessoal'!$S$7:$S$506&lt;=BE$3,1,0))*OFFSET('Gastos com Pessoal'!$H$6,1,MATCH(3&amp;$B55,'Gastos com Pessoal'!$I$532:$AJ$532&amp;'Gastos com Pessoal'!$I$6:$AJ$6,0),500,1)),0)
+_xlfn.IFNA(SUM((BE$3&gt;='Gastos com Pessoal'!$E$7:$E$506)*(BE$3&lt;='Gastos com Pessoal'!$F$7:$F$506)*(IF('Gastos com Pessoal'!$Y$7:$Y$506&lt;=BE$3,1,0))*OFFSET('Gastos com Pessoal'!$H$6,1,MATCH(4&amp;$B55,'Gastos com Pessoal'!$I$532:$AJ$532&amp;'Gastos com Pessoal'!$I$6:$AJ$6,0),500,1)),0)
+_xlfn.IFNA(SUM((BE$3&gt;='Gastos com Pessoal'!$E$7:$E$506)*(BE$3&lt;='Gastos com Pessoal'!$F$7:$F$506)*(IF('Gastos com Pessoal'!$AE$7:$AE$506&lt;=BE$3,1,0))*OFFSET('Gastos com Pessoal'!$H$6,1,MATCH(5&amp;$B55,'Gastos com Pessoal'!$I$532:$AJ$532&amp;'Gastos com Pessoal'!$I$6:$AJ$6,0),500,1)),0)
+_xlfn.IFNA(SUM((BE$3&gt;='Gastos com Pessoal'!$E$513:$E$522)*(BE$3&lt;='Gastos com Pessoal'!$F$513:$F$522)*(IF('Gastos com Pessoal'!$G$513:$G$522&lt;=BE$3,1,0))*OFFSET('Gastos com Pessoal'!$H$512,1,MATCH(1&amp;$B55,'Gastos com Pessoal'!$I$532:$AJ$532&amp;'Gastos com Pessoal'!$I$512:$AJ$512,0),10,1)),0)
+_xlfn.IFNA(SUM((BE$3&gt;='Gastos com Pessoal'!$E$513:$E$522)*(BE$3&lt;='Gastos com Pessoal'!$F$513:$F$522)*(IF('Gastos com Pessoal'!$M$513:$M$522&lt;=BE$3,1,0))*OFFSET('Gastos com Pessoal'!$H$512,1,MATCH(2&amp;$B55,'Gastos com Pessoal'!$I$532:$AJ$532&amp;'Gastos com Pessoal'!$I$512:$AJ$512,0),10,1)),0)
+_xlfn.IFNA(SUM((BE$3&gt;='Gastos com Pessoal'!$E$513:$E$522)*(BE$3&lt;='Gastos com Pessoal'!$F$513:$F$522)*(IF('Gastos com Pessoal'!$S$513:$S$522&lt;=BE$3,1,0))*OFFSET('Gastos com Pessoal'!$H$512,1,MATCH(3&amp;$B55,'Gastos com Pessoal'!$I$532:$AJ$532&amp;'Gastos com Pessoal'!$I$512:$AJ$512,0),10,1)),0)
+_xlfn.IFNA(SUM((BE$3&gt;='Gastos com Pessoal'!$E$513:$E$522)*(BE$3&lt;='Gastos com Pessoal'!$F$513:$F$522)*(IF('Gastos com Pessoal'!$Y$513:$Y$522&lt;=BE$3,1,0))*OFFSET('Gastos com Pessoal'!$H$512,1,MATCH(4&amp;$B55,'Gastos com Pessoal'!$I$532:$AJ$532&amp;'Gastos com Pessoal'!$I$512:$AJ$512,0),10,1)),0)
+_xlfn.IFNA(SUM((BE$3&gt;='Gastos com Pessoal'!$E$513:$E$522)*(BE$3&lt;='Gastos com Pessoal'!$F$513:$F$522)*(IF('Gastos com Pessoal'!$AE$513:$AE$522&lt;=BE$3,1,0))*OFFSET('Gastos com Pessoal'!$H$512,1,MATCH(5&amp;$B55,'Gastos com Pessoal'!$I$532:$AJ$532&amp;'Gastos com Pessoal'!$I$512:$AJ$512,0),10,1)),0)</f>
        <v>382.39999999999986</v>
      </c>
      <c r="BF55" s="32">
        <f t="array" aca="1" ref="BF55" ca="1">_xlfn.IFNA(SUM((BF$3&gt;='Gastos com Pessoal'!$E$7:$E$506)*(BF$3&lt;='Gastos com Pessoal'!$F$7:$F$506)*OFFSET('Encargos e Benefícios'!$D$5,1,MATCH($B55,'Encargos e Benefícios'!$E$5:$AB$5,0),500,1)),0)
+_xlfn.IFNA(SUM((BF$3&gt;='Gastos com Pessoal'!$E$513:$E$522)*(BF$3&lt;='Gastos com Pessoal'!$F$513:$F$522)*OFFSET('Encargos e Benefícios'!$D$511,1,MATCH($B55,'Encargos e Benefícios'!$E$511:$AB$511,0),10,1)),0)
+_xlfn.IFNA(SUM((BF$3&gt;='Gastos com Pessoal'!$E$7:$E$506)*(BF$3&lt;='Gastos com Pessoal'!$F$7:$F$506)*(IF('Gastos com Pessoal'!$G$7:$G$506&lt;=BF$3,1,0))*OFFSET('Gastos com Pessoal'!$H$6,1,MATCH(1&amp;$B55,'Gastos com Pessoal'!$I$532:$AJ$532&amp;'Gastos com Pessoal'!$I$6:$AJ$6,0),500,1)),0)
+_xlfn.IFNA(SUM((BF$3&gt;='Gastos com Pessoal'!$E$7:$E$506)*(BF$3&lt;='Gastos com Pessoal'!$F$7:$F$506)*(IF('Gastos com Pessoal'!$M$7:$M$506&lt;=BF$3,1,0))*OFFSET('Gastos com Pessoal'!$H$6,1,MATCH(2&amp;$B55,'Gastos com Pessoal'!$I$532:$AJ$532&amp;'Gastos com Pessoal'!$I$6:$AJ$6,0),500,1)),0)
+_xlfn.IFNA(SUM((BF$3&gt;='Gastos com Pessoal'!$E$7:$E$506)*(BF$3&lt;='Gastos com Pessoal'!$F$7:$F$506)*(IF('Gastos com Pessoal'!$S$7:$S$506&lt;=BF$3,1,0))*OFFSET('Gastos com Pessoal'!$H$6,1,MATCH(3&amp;$B55,'Gastos com Pessoal'!$I$532:$AJ$532&amp;'Gastos com Pessoal'!$I$6:$AJ$6,0),500,1)),0)
+_xlfn.IFNA(SUM((BF$3&gt;='Gastos com Pessoal'!$E$7:$E$506)*(BF$3&lt;='Gastos com Pessoal'!$F$7:$F$506)*(IF('Gastos com Pessoal'!$Y$7:$Y$506&lt;=BF$3,1,0))*OFFSET('Gastos com Pessoal'!$H$6,1,MATCH(4&amp;$B55,'Gastos com Pessoal'!$I$532:$AJ$532&amp;'Gastos com Pessoal'!$I$6:$AJ$6,0),500,1)),0)
+_xlfn.IFNA(SUM((BF$3&gt;='Gastos com Pessoal'!$E$7:$E$506)*(BF$3&lt;='Gastos com Pessoal'!$F$7:$F$506)*(IF('Gastos com Pessoal'!$AE$7:$AE$506&lt;=BF$3,1,0))*OFFSET('Gastos com Pessoal'!$H$6,1,MATCH(5&amp;$B55,'Gastos com Pessoal'!$I$532:$AJ$532&amp;'Gastos com Pessoal'!$I$6:$AJ$6,0),500,1)),0)
+_xlfn.IFNA(SUM((BF$3&gt;='Gastos com Pessoal'!$E$513:$E$522)*(BF$3&lt;='Gastos com Pessoal'!$F$513:$F$522)*(IF('Gastos com Pessoal'!$G$513:$G$522&lt;=BF$3,1,0))*OFFSET('Gastos com Pessoal'!$H$512,1,MATCH(1&amp;$B55,'Gastos com Pessoal'!$I$532:$AJ$532&amp;'Gastos com Pessoal'!$I$512:$AJ$512,0),10,1)),0)
+_xlfn.IFNA(SUM((BF$3&gt;='Gastos com Pessoal'!$E$513:$E$522)*(BF$3&lt;='Gastos com Pessoal'!$F$513:$F$522)*(IF('Gastos com Pessoal'!$M$513:$M$522&lt;=BF$3,1,0))*OFFSET('Gastos com Pessoal'!$H$512,1,MATCH(2&amp;$B55,'Gastos com Pessoal'!$I$532:$AJ$532&amp;'Gastos com Pessoal'!$I$512:$AJ$512,0),10,1)),0)
+_xlfn.IFNA(SUM((BF$3&gt;='Gastos com Pessoal'!$E$513:$E$522)*(BF$3&lt;='Gastos com Pessoal'!$F$513:$F$522)*(IF('Gastos com Pessoal'!$S$513:$S$522&lt;=BF$3,1,0))*OFFSET('Gastos com Pessoal'!$H$512,1,MATCH(3&amp;$B55,'Gastos com Pessoal'!$I$532:$AJ$532&amp;'Gastos com Pessoal'!$I$512:$AJ$512,0),10,1)),0)
+_xlfn.IFNA(SUM((BF$3&gt;='Gastos com Pessoal'!$E$513:$E$522)*(BF$3&lt;='Gastos com Pessoal'!$F$513:$F$522)*(IF('Gastos com Pessoal'!$Y$513:$Y$522&lt;=BF$3,1,0))*OFFSET('Gastos com Pessoal'!$H$512,1,MATCH(4&amp;$B55,'Gastos com Pessoal'!$I$532:$AJ$532&amp;'Gastos com Pessoal'!$I$512:$AJ$512,0),10,1)),0)
+_xlfn.IFNA(SUM((BF$3&gt;='Gastos com Pessoal'!$E$513:$E$522)*(BF$3&lt;='Gastos com Pessoal'!$F$513:$F$522)*(IF('Gastos com Pessoal'!$AE$513:$AE$522&lt;=BF$3,1,0))*OFFSET('Gastos com Pessoal'!$H$512,1,MATCH(5&amp;$B55,'Gastos com Pessoal'!$I$532:$AJ$532&amp;'Gastos com Pessoal'!$I$512:$AJ$512,0),10,1)),0)</f>
        <v>382.39999999999986</v>
      </c>
      <c r="BG55" s="32">
        <f t="array" aca="1" ref="BG55" ca="1">_xlfn.IFNA(SUM((BG$3&gt;='Gastos com Pessoal'!$E$7:$E$506)*(BG$3&lt;='Gastos com Pessoal'!$F$7:$F$506)*OFFSET('Encargos e Benefícios'!$D$5,1,MATCH($B55,'Encargos e Benefícios'!$E$5:$AB$5,0),500,1)),0)
+_xlfn.IFNA(SUM((BG$3&gt;='Gastos com Pessoal'!$E$513:$E$522)*(BG$3&lt;='Gastos com Pessoal'!$F$513:$F$522)*OFFSET('Encargos e Benefícios'!$D$511,1,MATCH($B55,'Encargos e Benefícios'!$E$511:$AB$511,0),10,1)),0)
+_xlfn.IFNA(SUM((BG$3&gt;='Gastos com Pessoal'!$E$7:$E$506)*(BG$3&lt;='Gastos com Pessoal'!$F$7:$F$506)*(IF('Gastos com Pessoal'!$G$7:$G$506&lt;=BG$3,1,0))*OFFSET('Gastos com Pessoal'!$H$6,1,MATCH(1&amp;$B55,'Gastos com Pessoal'!$I$532:$AJ$532&amp;'Gastos com Pessoal'!$I$6:$AJ$6,0),500,1)),0)
+_xlfn.IFNA(SUM((BG$3&gt;='Gastos com Pessoal'!$E$7:$E$506)*(BG$3&lt;='Gastos com Pessoal'!$F$7:$F$506)*(IF('Gastos com Pessoal'!$M$7:$M$506&lt;=BG$3,1,0))*OFFSET('Gastos com Pessoal'!$H$6,1,MATCH(2&amp;$B55,'Gastos com Pessoal'!$I$532:$AJ$532&amp;'Gastos com Pessoal'!$I$6:$AJ$6,0),500,1)),0)
+_xlfn.IFNA(SUM((BG$3&gt;='Gastos com Pessoal'!$E$7:$E$506)*(BG$3&lt;='Gastos com Pessoal'!$F$7:$F$506)*(IF('Gastos com Pessoal'!$S$7:$S$506&lt;=BG$3,1,0))*OFFSET('Gastos com Pessoal'!$H$6,1,MATCH(3&amp;$B55,'Gastos com Pessoal'!$I$532:$AJ$532&amp;'Gastos com Pessoal'!$I$6:$AJ$6,0),500,1)),0)
+_xlfn.IFNA(SUM((BG$3&gt;='Gastos com Pessoal'!$E$7:$E$506)*(BG$3&lt;='Gastos com Pessoal'!$F$7:$F$506)*(IF('Gastos com Pessoal'!$Y$7:$Y$506&lt;=BG$3,1,0))*OFFSET('Gastos com Pessoal'!$H$6,1,MATCH(4&amp;$B55,'Gastos com Pessoal'!$I$532:$AJ$532&amp;'Gastos com Pessoal'!$I$6:$AJ$6,0),500,1)),0)
+_xlfn.IFNA(SUM((BG$3&gt;='Gastos com Pessoal'!$E$7:$E$506)*(BG$3&lt;='Gastos com Pessoal'!$F$7:$F$506)*(IF('Gastos com Pessoal'!$AE$7:$AE$506&lt;=BG$3,1,0))*OFFSET('Gastos com Pessoal'!$H$6,1,MATCH(5&amp;$B55,'Gastos com Pessoal'!$I$532:$AJ$532&amp;'Gastos com Pessoal'!$I$6:$AJ$6,0),500,1)),0)
+_xlfn.IFNA(SUM((BG$3&gt;='Gastos com Pessoal'!$E$513:$E$522)*(BG$3&lt;='Gastos com Pessoal'!$F$513:$F$522)*(IF('Gastos com Pessoal'!$G$513:$G$522&lt;=BG$3,1,0))*OFFSET('Gastos com Pessoal'!$H$512,1,MATCH(1&amp;$B55,'Gastos com Pessoal'!$I$532:$AJ$532&amp;'Gastos com Pessoal'!$I$512:$AJ$512,0),10,1)),0)
+_xlfn.IFNA(SUM((BG$3&gt;='Gastos com Pessoal'!$E$513:$E$522)*(BG$3&lt;='Gastos com Pessoal'!$F$513:$F$522)*(IF('Gastos com Pessoal'!$M$513:$M$522&lt;=BG$3,1,0))*OFFSET('Gastos com Pessoal'!$H$512,1,MATCH(2&amp;$B55,'Gastos com Pessoal'!$I$532:$AJ$532&amp;'Gastos com Pessoal'!$I$512:$AJ$512,0),10,1)),0)
+_xlfn.IFNA(SUM((BG$3&gt;='Gastos com Pessoal'!$E$513:$E$522)*(BG$3&lt;='Gastos com Pessoal'!$F$513:$F$522)*(IF('Gastos com Pessoal'!$S$513:$S$522&lt;=BG$3,1,0))*OFFSET('Gastos com Pessoal'!$H$512,1,MATCH(3&amp;$B55,'Gastos com Pessoal'!$I$532:$AJ$532&amp;'Gastos com Pessoal'!$I$512:$AJ$512,0),10,1)),0)
+_xlfn.IFNA(SUM((BG$3&gt;='Gastos com Pessoal'!$E$513:$E$522)*(BG$3&lt;='Gastos com Pessoal'!$F$513:$F$522)*(IF('Gastos com Pessoal'!$Y$513:$Y$522&lt;=BG$3,1,0))*OFFSET('Gastos com Pessoal'!$H$512,1,MATCH(4&amp;$B55,'Gastos com Pessoal'!$I$532:$AJ$532&amp;'Gastos com Pessoal'!$I$512:$AJ$512,0),10,1)),0)
+_xlfn.IFNA(SUM((BG$3&gt;='Gastos com Pessoal'!$E$513:$E$522)*(BG$3&lt;='Gastos com Pessoal'!$F$513:$F$522)*(IF('Gastos com Pessoal'!$AE$513:$AE$522&lt;=BG$3,1,0))*OFFSET('Gastos com Pessoal'!$H$512,1,MATCH(5&amp;$B55,'Gastos com Pessoal'!$I$532:$AJ$532&amp;'Gastos com Pessoal'!$I$512:$AJ$512,0),10,1)),0)</f>
        <v>382.39999999999986</v>
      </c>
      <c r="BH55" s="32">
        <f t="array" aca="1" ref="BH55" ca="1">_xlfn.IFNA(SUM((BH$3&gt;='Gastos com Pessoal'!$E$7:$E$506)*(BH$3&lt;='Gastos com Pessoal'!$F$7:$F$506)*OFFSET('Encargos e Benefícios'!$D$5,1,MATCH($B55,'Encargos e Benefícios'!$E$5:$AB$5,0),500,1)),0)
+_xlfn.IFNA(SUM((BH$3&gt;='Gastos com Pessoal'!$E$513:$E$522)*(BH$3&lt;='Gastos com Pessoal'!$F$513:$F$522)*OFFSET('Encargos e Benefícios'!$D$511,1,MATCH($B55,'Encargos e Benefícios'!$E$511:$AB$511,0),10,1)),0)
+_xlfn.IFNA(SUM((BH$3&gt;='Gastos com Pessoal'!$E$7:$E$506)*(BH$3&lt;='Gastos com Pessoal'!$F$7:$F$506)*(IF('Gastos com Pessoal'!$G$7:$G$506&lt;=BH$3,1,0))*OFFSET('Gastos com Pessoal'!$H$6,1,MATCH(1&amp;$B55,'Gastos com Pessoal'!$I$532:$AJ$532&amp;'Gastos com Pessoal'!$I$6:$AJ$6,0),500,1)),0)
+_xlfn.IFNA(SUM((BH$3&gt;='Gastos com Pessoal'!$E$7:$E$506)*(BH$3&lt;='Gastos com Pessoal'!$F$7:$F$506)*(IF('Gastos com Pessoal'!$M$7:$M$506&lt;=BH$3,1,0))*OFFSET('Gastos com Pessoal'!$H$6,1,MATCH(2&amp;$B55,'Gastos com Pessoal'!$I$532:$AJ$532&amp;'Gastos com Pessoal'!$I$6:$AJ$6,0),500,1)),0)
+_xlfn.IFNA(SUM((BH$3&gt;='Gastos com Pessoal'!$E$7:$E$506)*(BH$3&lt;='Gastos com Pessoal'!$F$7:$F$506)*(IF('Gastos com Pessoal'!$S$7:$S$506&lt;=BH$3,1,0))*OFFSET('Gastos com Pessoal'!$H$6,1,MATCH(3&amp;$B55,'Gastos com Pessoal'!$I$532:$AJ$532&amp;'Gastos com Pessoal'!$I$6:$AJ$6,0),500,1)),0)
+_xlfn.IFNA(SUM((BH$3&gt;='Gastos com Pessoal'!$E$7:$E$506)*(BH$3&lt;='Gastos com Pessoal'!$F$7:$F$506)*(IF('Gastos com Pessoal'!$Y$7:$Y$506&lt;=BH$3,1,0))*OFFSET('Gastos com Pessoal'!$H$6,1,MATCH(4&amp;$B55,'Gastos com Pessoal'!$I$532:$AJ$532&amp;'Gastos com Pessoal'!$I$6:$AJ$6,0),500,1)),0)
+_xlfn.IFNA(SUM((BH$3&gt;='Gastos com Pessoal'!$E$7:$E$506)*(BH$3&lt;='Gastos com Pessoal'!$F$7:$F$506)*(IF('Gastos com Pessoal'!$AE$7:$AE$506&lt;=BH$3,1,0))*OFFSET('Gastos com Pessoal'!$H$6,1,MATCH(5&amp;$B55,'Gastos com Pessoal'!$I$532:$AJ$532&amp;'Gastos com Pessoal'!$I$6:$AJ$6,0),500,1)),0)
+_xlfn.IFNA(SUM((BH$3&gt;='Gastos com Pessoal'!$E$513:$E$522)*(BH$3&lt;='Gastos com Pessoal'!$F$513:$F$522)*(IF('Gastos com Pessoal'!$G$513:$G$522&lt;=BH$3,1,0))*OFFSET('Gastos com Pessoal'!$H$512,1,MATCH(1&amp;$B55,'Gastos com Pessoal'!$I$532:$AJ$532&amp;'Gastos com Pessoal'!$I$512:$AJ$512,0),10,1)),0)
+_xlfn.IFNA(SUM((BH$3&gt;='Gastos com Pessoal'!$E$513:$E$522)*(BH$3&lt;='Gastos com Pessoal'!$F$513:$F$522)*(IF('Gastos com Pessoal'!$M$513:$M$522&lt;=BH$3,1,0))*OFFSET('Gastos com Pessoal'!$H$512,1,MATCH(2&amp;$B55,'Gastos com Pessoal'!$I$532:$AJ$532&amp;'Gastos com Pessoal'!$I$512:$AJ$512,0),10,1)),0)
+_xlfn.IFNA(SUM((BH$3&gt;='Gastos com Pessoal'!$E$513:$E$522)*(BH$3&lt;='Gastos com Pessoal'!$F$513:$F$522)*(IF('Gastos com Pessoal'!$S$513:$S$522&lt;=BH$3,1,0))*OFFSET('Gastos com Pessoal'!$H$512,1,MATCH(3&amp;$B55,'Gastos com Pessoal'!$I$532:$AJ$532&amp;'Gastos com Pessoal'!$I$512:$AJ$512,0),10,1)),0)
+_xlfn.IFNA(SUM((BH$3&gt;='Gastos com Pessoal'!$E$513:$E$522)*(BH$3&lt;='Gastos com Pessoal'!$F$513:$F$522)*(IF('Gastos com Pessoal'!$Y$513:$Y$522&lt;=BH$3,1,0))*OFFSET('Gastos com Pessoal'!$H$512,1,MATCH(4&amp;$B55,'Gastos com Pessoal'!$I$532:$AJ$532&amp;'Gastos com Pessoal'!$I$512:$AJ$512,0),10,1)),0)
+_xlfn.IFNA(SUM((BH$3&gt;='Gastos com Pessoal'!$E$513:$E$522)*(BH$3&lt;='Gastos com Pessoal'!$F$513:$F$522)*(IF('Gastos com Pessoal'!$AE$513:$AE$522&lt;=BH$3,1,0))*OFFSET('Gastos com Pessoal'!$H$512,1,MATCH(5&amp;$B55,'Gastos com Pessoal'!$I$532:$AJ$532&amp;'Gastos com Pessoal'!$I$512:$AJ$512,0),10,1)),0)</f>
        <v>382.39999999999986</v>
      </c>
      <c r="BI55" s="32">
        <f t="array" aca="1" ref="BI55" ca="1">_xlfn.IFNA(SUM((BI$3&gt;='Gastos com Pessoal'!$E$7:$E$506)*(BI$3&lt;='Gastos com Pessoal'!$F$7:$F$506)*OFFSET('Encargos e Benefícios'!$D$5,1,MATCH($B55,'Encargos e Benefícios'!$E$5:$AB$5,0),500,1)),0)
+_xlfn.IFNA(SUM((BI$3&gt;='Gastos com Pessoal'!$E$513:$E$522)*(BI$3&lt;='Gastos com Pessoal'!$F$513:$F$522)*OFFSET('Encargos e Benefícios'!$D$511,1,MATCH($B55,'Encargos e Benefícios'!$E$511:$AB$511,0),10,1)),0)
+_xlfn.IFNA(SUM((BI$3&gt;='Gastos com Pessoal'!$E$7:$E$506)*(BI$3&lt;='Gastos com Pessoal'!$F$7:$F$506)*(IF('Gastos com Pessoal'!$G$7:$G$506&lt;=BI$3,1,0))*OFFSET('Gastos com Pessoal'!$H$6,1,MATCH(1&amp;$B55,'Gastos com Pessoal'!$I$532:$AJ$532&amp;'Gastos com Pessoal'!$I$6:$AJ$6,0),500,1)),0)
+_xlfn.IFNA(SUM((BI$3&gt;='Gastos com Pessoal'!$E$7:$E$506)*(BI$3&lt;='Gastos com Pessoal'!$F$7:$F$506)*(IF('Gastos com Pessoal'!$M$7:$M$506&lt;=BI$3,1,0))*OFFSET('Gastos com Pessoal'!$H$6,1,MATCH(2&amp;$B55,'Gastos com Pessoal'!$I$532:$AJ$532&amp;'Gastos com Pessoal'!$I$6:$AJ$6,0),500,1)),0)
+_xlfn.IFNA(SUM((BI$3&gt;='Gastos com Pessoal'!$E$7:$E$506)*(BI$3&lt;='Gastos com Pessoal'!$F$7:$F$506)*(IF('Gastos com Pessoal'!$S$7:$S$506&lt;=BI$3,1,0))*OFFSET('Gastos com Pessoal'!$H$6,1,MATCH(3&amp;$B55,'Gastos com Pessoal'!$I$532:$AJ$532&amp;'Gastos com Pessoal'!$I$6:$AJ$6,0),500,1)),0)
+_xlfn.IFNA(SUM((BI$3&gt;='Gastos com Pessoal'!$E$7:$E$506)*(BI$3&lt;='Gastos com Pessoal'!$F$7:$F$506)*(IF('Gastos com Pessoal'!$Y$7:$Y$506&lt;=BI$3,1,0))*OFFSET('Gastos com Pessoal'!$H$6,1,MATCH(4&amp;$B55,'Gastos com Pessoal'!$I$532:$AJ$532&amp;'Gastos com Pessoal'!$I$6:$AJ$6,0),500,1)),0)
+_xlfn.IFNA(SUM((BI$3&gt;='Gastos com Pessoal'!$E$7:$E$506)*(BI$3&lt;='Gastos com Pessoal'!$F$7:$F$506)*(IF('Gastos com Pessoal'!$AE$7:$AE$506&lt;=BI$3,1,0))*OFFSET('Gastos com Pessoal'!$H$6,1,MATCH(5&amp;$B55,'Gastos com Pessoal'!$I$532:$AJ$532&amp;'Gastos com Pessoal'!$I$6:$AJ$6,0),500,1)),0)
+_xlfn.IFNA(SUM((BI$3&gt;='Gastos com Pessoal'!$E$513:$E$522)*(BI$3&lt;='Gastos com Pessoal'!$F$513:$F$522)*(IF('Gastos com Pessoal'!$G$513:$G$522&lt;=BI$3,1,0))*OFFSET('Gastos com Pessoal'!$H$512,1,MATCH(1&amp;$B55,'Gastos com Pessoal'!$I$532:$AJ$532&amp;'Gastos com Pessoal'!$I$512:$AJ$512,0),10,1)),0)
+_xlfn.IFNA(SUM((BI$3&gt;='Gastos com Pessoal'!$E$513:$E$522)*(BI$3&lt;='Gastos com Pessoal'!$F$513:$F$522)*(IF('Gastos com Pessoal'!$M$513:$M$522&lt;=BI$3,1,0))*OFFSET('Gastos com Pessoal'!$H$512,1,MATCH(2&amp;$B55,'Gastos com Pessoal'!$I$532:$AJ$532&amp;'Gastos com Pessoal'!$I$512:$AJ$512,0),10,1)),0)
+_xlfn.IFNA(SUM((BI$3&gt;='Gastos com Pessoal'!$E$513:$E$522)*(BI$3&lt;='Gastos com Pessoal'!$F$513:$F$522)*(IF('Gastos com Pessoal'!$S$513:$S$522&lt;=BI$3,1,0))*OFFSET('Gastos com Pessoal'!$H$512,1,MATCH(3&amp;$B55,'Gastos com Pessoal'!$I$532:$AJ$532&amp;'Gastos com Pessoal'!$I$512:$AJ$512,0),10,1)),0)
+_xlfn.IFNA(SUM((BI$3&gt;='Gastos com Pessoal'!$E$513:$E$522)*(BI$3&lt;='Gastos com Pessoal'!$F$513:$F$522)*(IF('Gastos com Pessoal'!$Y$513:$Y$522&lt;=BI$3,1,0))*OFFSET('Gastos com Pessoal'!$H$512,1,MATCH(4&amp;$B55,'Gastos com Pessoal'!$I$532:$AJ$532&amp;'Gastos com Pessoal'!$I$512:$AJ$512,0),10,1)),0)
+_xlfn.IFNA(SUM((BI$3&gt;='Gastos com Pessoal'!$E$513:$E$522)*(BI$3&lt;='Gastos com Pessoal'!$F$513:$F$522)*(IF('Gastos com Pessoal'!$AE$513:$AE$522&lt;=BI$3,1,0))*OFFSET('Gastos com Pessoal'!$H$512,1,MATCH(5&amp;$B55,'Gastos com Pessoal'!$I$532:$AJ$532&amp;'Gastos com Pessoal'!$I$512:$AJ$512,0),10,1)),0)</f>
        <v>382.39999999999986</v>
      </c>
      <c r="BJ55" s="32">
        <f t="array" aca="1" ref="BJ55" ca="1">_xlfn.IFNA(SUM((BJ$3&gt;='Gastos com Pessoal'!$E$7:$E$506)*(BJ$3&lt;='Gastos com Pessoal'!$F$7:$F$506)*OFFSET('Encargos e Benefícios'!$D$5,1,MATCH($B55,'Encargos e Benefícios'!$E$5:$AB$5,0),500,1)),0)
+_xlfn.IFNA(SUM((BJ$3&gt;='Gastos com Pessoal'!$E$513:$E$522)*(BJ$3&lt;='Gastos com Pessoal'!$F$513:$F$522)*OFFSET('Encargos e Benefícios'!$D$511,1,MATCH($B55,'Encargos e Benefícios'!$E$511:$AB$511,0),10,1)),0)
+_xlfn.IFNA(SUM((BJ$3&gt;='Gastos com Pessoal'!$E$7:$E$506)*(BJ$3&lt;='Gastos com Pessoal'!$F$7:$F$506)*(IF('Gastos com Pessoal'!$G$7:$G$506&lt;=BJ$3,1,0))*OFFSET('Gastos com Pessoal'!$H$6,1,MATCH(1&amp;$B55,'Gastos com Pessoal'!$I$532:$AJ$532&amp;'Gastos com Pessoal'!$I$6:$AJ$6,0),500,1)),0)
+_xlfn.IFNA(SUM((BJ$3&gt;='Gastos com Pessoal'!$E$7:$E$506)*(BJ$3&lt;='Gastos com Pessoal'!$F$7:$F$506)*(IF('Gastos com Pessoal'!$M$7:$M$506&lt;=BJ$3,1,0))*OFFSET('Gastos com Pessoal'!$H$6,1,MATCH(2&amp;$B55,'Gastos com Pessoal'!$I$532:$AJ$532&amp;'Gastos com Pessoal'!$I$6:$AJ$6,0),500,1)),0)
+_xlfn.IFNA(SUM((BJ$3&gt;='Gastos com Pessoal'!$E$7:$E$506)*(BJ$3&lt;='Gastos com Pessoal'!$F$7:$F$506)*(IF('Gastos com Pessoal'!$S$7:$S$506&lt;=BJ$3,1,0))*OFFSET('Gastos com Pessoal'!$H$6,1,MATCH(3&amp;$B55,'Gastos com Pessoal'!$I$532:$AJ$532&amp;'Gastos com Pessoal'!$I$6:$AJ$6,0),500,1)),0)
+_xlfn.IFNA(SUM((BJ$3&gt;='Gastos com Pessoal'!$E$7:$E$506)*(BJ$3&lt;='Gastos com Pessoal'!$F$7:$F$506)*(IF('Gastos com Pessoal'!$Y$7:$Y$506&lt;=BJ$3,1,0))*OFFSET('Gastos com Pessoal'!$H$6,1,MATCH(4&amp;$B55,'Gastos com Pessoal'!$I$532:$AJ$532&amp;'Gastos com Pessoal'!$I$6:$AJ$6,0),500,1)),0)
+_xlfn.IFNA(SUM((BJ$3&gt;='Gastos com Pessoal'!$E$7:$E$506)*(BJ$3&lt;='Gastos com Pessoal'!$F$7:$F$506)*(IF('Gastos com Pessoal'!$AE$7:$AE$506&lt;=BJ$3,1,0))*OFFSET('Gastos com Pessoal'!$H$6,1,MATCH(5&amp;$B55,'Gastos com Pessoal'!$I$532:$AJ$532&amp;'Gastos com Pessoal'!$I$6:$AJ$6,0),500,1)),0)
+_xlfn.IFNA(SUM((BJ$3&gt;='Gastos com Pessoal'!$E$513:$E$522)*(BJ$3&lt;='Gastos com Pessoal'!$F$513:$F$522)*(IF('Gastos com Pessoal'!$G$513:$G$522&lt;=BJ$3,1,0))*OFFSET('Gastos com Pessoal'!$H$512,1,MATCH(1&amp;$B55,'Gastos com Pessoal'!$I$532:$AJ$532&amp;'Gastos com Pessoal'!$I$512:$AJ$512,0),10,1)),0)
+_xlfn.IFNA(SUM((BJ$3&gt;='Gastos com Pessoal'!$E$513:$E$522)*(BJ$3&lt;='Gastos com Pessoal'!$F$513:$F$522)*(IF('Gastos com Pessoal'!$M$513:$M$522&lt;=BJ$3,1,0))*OFFSET('Gastos com Pessoal'!$H$512,1,MATCH(2&amp;$B55,'Gastos com Pessoal'!$I$532:$AJ$532&amp;'Gastos com Pessoal'!$I$512:$AJ$512,0),10,1)),0)
+_xlfn.IFNA(SUM((BJ$3&gt;='Gastos com Pessoal'!$E$513:$E$522)*(BJ$3&lt;='Gastos com Pessoal'!$F$513:$F$522)*(IF('Gastos com Pessoal'!$S$513:$S$522&lt;=BJ$3,1,0))*OFFSET('Gastos com Pessoal'!$H$512,1,MATCH(3&amp;$B55,'Gastos com Pessoal'!$I$532:$AJ$532&amp;'Gastos com Pessoal'!$I$512:$AJ$512,0),10,1)),0)
+_xlfn.IFNA(SUM((BJ$3&gt;='Gastos com Pessoal'!$E$513:$E$522)*(BJ$3&lt;='Gastos com Pessoal'!$F$513:$F$522)*(IF('Gastos com Pessoal'!$Y$513:$Y$522&lt;=BJ$3,1,0))*OFFSET('Gastos com Pessoal'!$H$512,1,MATCH(4&amp;$B55,'Gastos com Pessoal'!$I$532:$AJ$532&amp;'Gastos com Pessoal'!$I$512:$AJ$512,0),10,1)),0)
+_xlfn.IFNA(SUM((BJ$3&gt;='Gastos com Pessoal'!$E$513:$E$522)*(BJ$3&lt;='Gastos com Pessoal'!$F$513:$F$522)*(IF('Gastos com Pessoal'!$AE$513:$AE$522&lt;=BJ$3,1,0))*OFFSET('Gastos com Pessoal'!$H$512,1,MATCH(5&amp;$B55,'Gastos com Pessoal'!$I$532:$AJ$532&amp;'Gastos com Pessoal'!$I$512:$AJ$512,0),10,1)),0)</f>
        <v>382.39999999999986</v>
      </c>
      <c r="BK55" s="72">
        <f t="shared" ca="1" si="22"/>
        <v>22752.80000000001</v>
      </c>
      <c r="BL55" s="77">
        <f t="shared" ca="1" si="21"/>
        <v>3.2860207523018492E-4</v>
      </c>
    </row>
    <row r="56" spans="1:64" s="50" customFormat="1" ht="23.25" customHeight="1" x14ac:dyDescent="0.2">
      <c r="A56" s="42"/>
      <c r="B56" s="43" t="s">
        <v>177</v>
      </c>
      <c r="C56" s="44">
        <f t="shared" ref="C56:M56" ca="1" si="23">SUBTOTAL(109,C47:C55)</f>
        <v>12540.7924</v>
      </c>
      <c r="D56" s="44">
        <f t="shared" ca="1" si="23"/>
        <v>26188.830399999999</v>
      </c>
      <c r="E56" s="44">
        <f t="shared" ca="1" si="23"/>
        <v>26188.830399999999</v>
      </c>
      <c r="F56" s="44">
        <f t="shared" ca="1" si="23"/>
        <v>26188.830399999999</v>
      </c>
      <c r="G56" s="44">
        <f t="shared" ca="1" si="23"/>
        <v>26188.830399999999</v>
      </c>
      <c r="H56" s="44">
        <f t="shared" ca="1" si="23"/>
        <v>26188.830399999999</v>
      </c>
      <c r="I56" s="44">
        <f t="shared" ca="1" si="23"/>
        <v>26188.830399999999</v>
      </c>
      <c r="J56" s="44">
        <f t="shared" ca="1" si="23"/>
        <v>26188.830399999999</v>
      </c>
      <c r="K56" s="44">
        <f t="shared" ca="1" si="23"/>
        <v>26188.830399999999</v>
      </c>
      <c r="L56" s="44">
        <f t="shared" ca="1" si="23"/>
        <v>26188.830399999999</v>
      </c>
      <c r="M56" s="44">
        <f t="shared" ca="1" si="23"/>
        <v>26188.830399999999</v>
      </c>
      <c r="N56" s="44">
        <f t="shared" ref="N56" ca="1" si="24">SUBTOTAL(109,N47:N55)</f>
        <v>34420.80442</v>
      </c>
      <c r="O56" s="44">
        <f t="shared" ref="O56:Y56" ca="1" si="25">SUBTOTAL(109,O47:O55)</f>
        <v>34420.80442</v>
      </c>
      <c r="P56" s="44">
        <f t="shared" ca="1" si="25"/>
        <v>34420.80442</v>
      </c>
      <c r="Q56" s="44">
        <f t="shared" ca="1" si="25"/>
        <v>34420.80442</v>
      </c>
      <c r="R56" s="44">
        <f t="shared" ca="1" si="25"/>
        <v>34420.80442</v>
      </c>
      <c r="S56" s="44">
        <f t="shared" ca="1" si="25"/>
        <v>34420.80442</v>
      </c>
      <c r="T56" s="44">
        <f t="shared" ca="1" si="25"/>
        <v>34420.80442</v>
      </c>
      <c r="U56" s="44">
        <f t="shared" ca="1" si="25"/>
        <v>34420.80442</v>
      </c>
      <c r="V56" s="44">
        <f t="shared" ca="1" si="25"/>
        <v>34420.80442</v>
      </c>
      <c r="W56" s="44">
        <f t="shared" ca="1" si="25"/>
        <v>34420.80442</v>
      </c>
      <c r="X56" s="44">
        <f t="shared" ca="1" si="25"/>
        <v>34420.80442</v>
      </c>
      <c r="Y56" s="44">
        <f t="shared" ca="1" si="25"/>
        <v>34420.80442</v>
      </c>
      <c r="Z56" s="44">
        <f t="shared" ref="Z56:AK56" ca="1" si="26">SUBTOTAL(109,Z47:Z55)</f>
        <v>36973.313440000005</v>
      </c>
      <c r="AA56" s="44">
        <f t="shared" ca="1" si="26"/>
        <v>36973.313440000005</v>
      </c>
      <c r="AB56" s="44">
        <f t="shared" ca="1" si="26"/>
        <v>36973.313440000005</v>
      </c>
      <c r="AC56" s="44">
        <f t="shared" ca="1" si="26"/>
        <v>36973.313440000005</v>
      </c>
      <c r="AD56" s="44">
        <f t="shared" ca="1" si="26"/>
        <v>36973.313440000005</v>
      </c>
      <c r="AE56" s="44">
        <f t="shared" ca="1" si="26"/>
        <v>36973.313440000005</v>
      </c>
      <c r="AF56" s="44">
        <f t="shared" ca="1" si="26"/>
        <v>36973.313440000005</v>
      </c>
      <c r="AG56" s="44">
        <f t="shared" ca="1" si="26"/>
        <v>36973.313440000005</v>
      </c>
      <c r="AH56" s="44">
        <f t="shared" ca="1" si="26"/>
        <v>36973.313440000005</v>
      </c>
      <c r="AI56" s="44">
        <f t="shared" ca="1" si="26"/>
        <v>36973.313440000005</v>
      </c>
      <c r="AJ56" s="44">
        <f t="shared" ca="1" si="26"/>
        <v>36973.313440000005</v>
      </c>
      <c r="AK56" s="44">
        <f t="shared" ca="1" si="26"/>
        <v>36973.313440000005</v>
      </c>
      <c r="AL56" s="44">
        <f t="shared" ref="AL56:AS56" ca="1" si="27">SUBTOTAL(109,AL47:AL55)</f>
        <v>40498.387479999998</v>
      </c>
      <c r="AM56" s="44">
        <f t="shared" ca="1" si="27"/>
        <v>40498.387479999998</v>
      </c>
      <c r="AN56" s="44">
        <f t="shared" ca="1" si="27"/>
        <v>40498.387479999998</v>
      </c>
      <c r="AO56" s="44">
        <f t="shared" ca="1" si="27"/>
        <v>40498.387479999998</v>
      </c>
      <c r="AP56" s="44">
        <f t="shared" ca="1" si="27"/>
        <v>40498.387479999998</v>
      </c>
      <c r="AQ56" s="44">
        <f t="shared" ca="1" si="27"/>
        <v>40498.387479999998</v>
      </c>
      <c r="AR56" s="44">
        <f t="shared" ca="1" si="27"/>
        <v>40498.387479999998</v>
      </c>
      <c r="AS56" s="44">
        <f t="shared" ca="1" si="27"/>
        <v>40498.387479999998</v>
      </c>
      <c r="AT56" s="44">
        <f t="shared" ref="AT56:BJ56" ca="1" si="28">SUBTOTAL(109,AT47:AT55)</f>
        <v>40498.387479999998</v>
      </c>
      <c r="AU56" s="44">
        <f t="shared" ca="1" si="28"/>
        <v>40498.387479999998</v>
      </c>
      <c r="AV56" s="44">
        <f t="shared" ca="1" si="28"/>
        <v>40498.387479999998</v>
      </c>
      <c r="AW56" s="44">
        <f t="shared" ca="1" si="28"/>
        <v>40498.387479999998</v>
      </c>
      <c r="AX56" s="44">
        <f t="shared" ca="1" si="28"/>
        <v>44023.461520000004</v>
      </c>
      <c r="AY56" s="44">
        <f t="shared" ca="1" si="28"/>
        <v>44023.461520000004</v>
      </c>
      <c r="AZ56" s="44">
        <f t="shared" ca="1" si="28"/>
        <v>44023.461520000004</v>
      </c>
      <c r="BA56" s="44">
        <f t="shared" ca="1" si="28"/>
        <v>44023.461520000004</v>
      </c>
      <c r="BB56" s="44">
        <f t="shared" ca="1" si="28"/>
        <v>44023.461520000004</v>
      </c>
      <c r="BC56" s="44">
        <f t="shared" ca="1" si="28"/>
        <v>44023.461520000004</v>
      </c>
      <c r="BD56" s="44">
        <f t="shared" ca="1" si="28"/>
        <v>44023.461520000004</v>
      </c>
      <c r="BE56" s="44">
        <f t="shared" ca="1" si="28"/>
        <v>44023.461520000004</v>
      </c>
      <c r="BF56" s="44">
        <f t="shared" ca="1" si="28"/>
        <v>44023.461520000004</v>
      </c>
      <c r="BG56" s="44">
        <f t="shared" ca="1" si="28"/>
        <v>44023.461520000004</v>
      </c>
      <c r="BH56" s="44">
        <f t="shared" ca="1" si="28"/>
        <v>44023.461520000004</v>
      </c>
      <c r="BI56" s="44">
        <f t="shared" ca="1" si="28"/>
        <v>44023.461520000004</v>
      </c>
      <c r="BJ56" s="44">
        <f t="shared" ca="1" si="28"/>
        <v>47548.535560000011</v>
      </c>
      <c r="BK56" s="44">
        <f ca="1">SUBTOTAL(109,BK47:BK55)</f>
        <v>2192969.23428</v>
      </c>
      <c r="BL56" s="61">
        <f t="shared" ca="1" si="21"/>
        <v>3.1671453240935496E-2</v>
      </c>
    </row>
    <row r="57" spans="1:64" s="50" customFormat="1" ht="23.25" customHeight="1" thickBot="1" x14ac:dyDescent="0.25">
      <c r="A57" s="295"/>
      <c r="B57" s="296" t="s">
        <v>90</v>
      </c>
      <c r="C57" s="266">
        <f t="shared" ref="C57:AH57" ca="1" si="29">SUBTOTAL(109,C20:C56)</f>
        <v>124018.31785555558</v>
      </c>
      <c r="D57" s="266">
        <f t="shared" ca="1" si="29"/>
        <v>204789.74121666671</v>
      </c>
      <c r="E57" s="266">
        <f t="shared" ca="1" si="29"/>
        <v>204789.74121666671</v>
      </c>
      <c r="F57" s="266">
        <f t="shared" ca="1" si="29"/>
        <v>204789.74121666671</v>
      </c>
      <c r="G57" s="266">
        <f t="shared" ca="1" si="29"/>
        <v>204789.74121666671</v>
      </c>
      <c r="H57" s="266">
        <f t="shared" ca="1" si="29"/>
        <v>204789.74121666671</v>
      </c>
      <c r="I57" s="266">
        <f t="shared" ca="1" si="29"/>
        <v>204789.74121666671</v>
      </c>
      <c r="J57" s="266">
        <f t="shared" ca="1" si="29"/>
        <v>204789.74121666671</v>
      </c>
      <c r="K57" s="266">
        <f t="shared" ca="1" si="29"/>
        <v>204789.74121666671</v>
      </c>
      <c r="L57" s="266">
        <f t="shared" ca="1" si="29"/>
        <v>204789.74121666671</v>
      </c>
      <c r="M57" s="266">
        <f t="shared" ca="1" si="29"/>
        <v>204789.74121666671</v>
      </c>
      <c r="N57" s="266">
        <f t="shared" ca="1" si="29"/>
        <v>220443.64100266661</v>
      </c>
      <c r="O57" s="266">
        <f t="shared" ca="1" si="29"/>
        <v>207703.85460266663</v>
      </c>
      <c r="P57" s="266">
        <f t="shared" ca="1" si="29"/>
        <v>200509.70660266661</v>
      </c>
      <c r="Q57" s="266">
        <f t="shared" ca="1" si="29"/>
        <v>200509.70660266661</v>
      </c>
      <c r="R57" s="266">
        <f t="shared" ca="1" si="29"/>
        <v>200509.70660266661</v>
      </c>
      <c r="S57" s="266">
        <f t="shared" ca="1" si="29"/>
        <v>200509.70660266661</v>
      </c>
      <c r="T57" s="266">
        <f t="shared" ca="1" si="29"/>
        <v>200509.70660266661</v>
      </c>
      <c r="U57" s="266">
        <f t="shared" ca="1" si="29"/>
        <v>200509.70660266661</v>
      </c>
      <c r="V57" s="266">
        <f t="shared" ca="1" si="29"/>
        <v>200509.70660266661</v>
      </c>
      <c r="W57" s="266">
        <f t="shared" ca="1" si="29"/>
        <v>200509.70660266661</v>
      </c>
      <c r="X57" s="266">
        <f t="shared" ca="1" si="29"/>
        <v>200509.70660266661</v>
      </c>
      <c r="Y57" s="266">
        <f t="shared" ca="1" si="29"/>
        <v>200509.70660266661</v>
      </c>
      <c r="Z57" s="266">
        <f t="shared" ca="1" si="29"/>
        <v>209968.82770997329</v>
      </c>
      <c r="AA57" s="266">
        <f t="shared" ca="1" si="29"/>
        <v>209968.82770997329</v>
      </c>
      <c r="AB57" s="266">
        <f t="shared" ca="1" si="29"/>
        <v>209968.82770997329</v>
      </c>
      <c r="AC57" s="266">
        <f t="shared" ca="1" si="29"/>
        <v>209968.82770997329</v>
      </c>
      <c r="AD57" s="266">
        <f t="shared" ca="1" si="29"/>
        <v>209968.82770997329</v>
      </c>
      <c r="AE57" s="266">
        <f t="shared" ca="1" si="29"/>
        <v>209968.82770997329</v>
      </c>
      <c r="AF57" s="266">
        <f t="shared" ca="1" si="29"/>
        <v>209968.82770997329</v>
      </c>
      <c r="AG57" s="266">
        <f t="shared" ca="1" si="29"/>
        <v>209968.82770997329</v>
      </c>
      <c r="AH57" s="266">
        <f t="shared" ca="1" si="29"/>
        <v>209968.82770997329</v>
      </c>
      <c r="AI57" s="266">
        <f t="shared" ref="AI57:BK57" ca="1" si="30">SUBTOTAL(109,AI20:AI56)</f>
        <v>209968.82770997329</v>
      </c>
      <c r="AJ57" s="266">
        <f t="shared" ca="1" si="30"/>
        <v>209968.82770997329</v>
      </c>
      <c r="AK57" s="266">
        <f t="shared" ca="1" si="30"/>
        <v>209968.82770997329</v>
      </c>
      <c r="AL57" s="266">
        <f t="shared" ca="1" si="30"/>
        <v>220662.87832077223</v>
      </c>
      <c r="AM57" s="266">
        <f t="shared" ca="1" si="30"/>
        <v>220662.87832077223</v>
      </c>
      <c r="AN57" s="266">
        <f t="shared" ca="1" si="30"/>
        <v>220662.87832077223</v>
      </c>
      <c r="AO57" s="266">
        <f t="shared" ca="1" si="30"/>
        <v>220662.87832077223</v>
      </c>
      <c r="AP57" s="266">
        <f t="shared" ca="1" si="30"/>
        <v>220662.87832077223</v>
      </c>
      <c r="AQ57" s="266">
        <f t="shared" ca="1" si="30"/>
        <v>220662.87832077223</v>
      </c>
      <c r="AR57" s="266">
        <f t="shared" ca="1" si="30"/>
        <v>220662.87832077223</v>
      </c>
      <c r="AS57" s="266">
        <f t="shared" ca="1" si="30"/>
        <v>220662.87832077223</v>
      </c>
      <c r="AT57" s="266">
        <f t="shared" ca="1" si="30"/>
        <v>220662.87832077223</v>
      </c>
      <c r="AU57" s="266">
        <f t="shared" ca="1" si="30"/>
        <v>220662.87832077223</v>
      </c>
      <c r="AV57" s="266">
        <f t="shared" ca="1" si="30"/>
        <v>220662.87832077223</v>
      </c>
      <c r="AW57" s="266">
        <f t="shared" ca="1" si="30"/>
        <v>220662.87832077223</v>
      </c>
      <c r="AX57" s="266">
        <f t="shared" ca="1" si="30"/>
        <v>231629.8929944032</v>
      </c>
      <c r="AY57" s="266">
        <f t="shared" ca="1" si="30"/>
        <v>231629.8929944032</v>
      </c>
      <c r="AZ57" s="266">
        <f t="shared" ca="1" si="30"/>
        <v>231629.8929944032</v>
      </c>
      <c r="BA57" s="266">
        <f t="shared" ca="1" si="30"/>
        <v>231629.8929944032</v>
      </c>
      <c r="BB57" s="266">
        <f t="shared" ca="1" si="30"/>
        <v>231629.8929944032</v>
      </c>
      <c r="BC57" s="266">
        <f t="shared" ca="1" si="30"/>
        <v>231629.8929944032</v>
      </c>
      <c r="BD57" s="266">
        <f t="shared" ca="1" si="30"/>
        <v>231629.8929944032</v>
      </c>
      <c r="BE57" s="266">
        <f t="shared" ca="1" si="30"/>
        <v>231629.8929944032</v>
      </c>
      <c r="BF57" s="266">
        <f t="shared" ca="1" si="30"/>
        <v>231629.8929944032</v>
      </c>
      <c r="BG57" s="266">
        <f t="shared" ca="1" si="30"/>
        <v>231629.8929944032</v>
      </c>
      <c r="BH57" s="266">
        <f t="shared" ca="1" si="30"/>
        <v>231629.8929944032</v>
      </c>
      <c r="BI57" s="266">
        <f t="shared" ca="1" si="30"/>
        <v>231629.8929944032</v>
      </c>
      <c r="BJ57" s="266">
        <f t="shared" ca="1" si="30"/>
        <v>242880.90054337934</v>
      </c>
      <c r="BK57" s="266">
        <f t="shared" ca="1" si="30"/>
        <v>12795180.380499393</v>
      </c>
      <c r="BL57" s="267">
        <f t="shared" ca="1" si="21"/>
        <v>0.18479144659016233</v>
      </c>
    </row>
    <row r="58" spans="1:64" s="50" customFormat="1" ht="23.25" customHeight="1" thickBot="1" x14ac:dyDescent="0.25">
      <c r="A58" s="262" t="s">
        <v>91</v>
      </c>
      <c r="B58" s="263" t="s">
        <v>92</v>
      </c>
      <c r="C58" s="264"/>
      <c r="D58" s="264"/>
      <c r="E58" s="264"/>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264"/>
      <c r="AO58" s="264"/>
      <c r="AP58" s="264"/>
      <c r="AQ58" s="264"/>
      <c r="AR58" s="264"/>
      <c r="AS58" s="264"/>
      <c r="AT58" s="264"/>
      <c r="AU58" s="264"/>
      <c r="AV58" s="264"/>
      <c r="AW58" s="264"/>
      <c r="AX58" s="264"/>
      <c r="AY58" s="264"/>
      <c r="AZ58" s="264"/>
      <c r="BA58" s="264"/>
      <c r="BB58" s="264"/>
      <c r="BC58" s="264"/>
      <c r="BD58" s="264"/>
      <c r="BE58" s="264"/>
      <c r="BF58" s="264"/>
      <c r="BG58" s="264"/>
      <c r="BH58" s="264"/>
      <c r="BI58" s="264"/>
      <c r="BJ58" s="264"/>
      <c r="BK58" s="264"/>
      <c r="BL58" s="240"/>
    </row>
    <row r="59" spans="1:64" s="50" customFormat="1" ht="23.25" customHeight="1" x14ac:dyDescent="0.2">
      <c r="A59" s="19" t="s">
        <v>178</v>
      </c>
      <c r="B59" s="353" t="s">
        <v>179</v>
      </c>
      <c r="C59" s="74">
        <f>SUMPRODUCT(-('Gastos Gerais'!$B$4:$B$1005=Analítico!$B59),-(Analítico!C$3&gt;='Gastos Gerais'!$D$4:$D$1005),-(Analítico!C$3&lt;='Gastos Gerais'!$E$4:$E$1005),-('Gastos Gerais'!$C$4:$C$1005))</f>
        <v>0</v>
      </c>
      <c r="D59" s="74">
        <f>SUMPRODUCT(-('Gastos Gerais'!$B$4:$B$1005=Analítico!$B59),-(Analítico!D$3&gt;='Gastos Gerais'!$D$4:$D$1005),-(Analítico!D$3&lt;='Gastos Gerais'!$E$4:$E$1005),-('Gastos Gerais'!$C$4:$C$1005))</f>
        <v>0</v>
      </c>
      <c r="E59" s="74">
        <f>SUMPRODUCT(-('Gastos Gerais'!$B$4:$B$1005=Analítico!$B59),-(Analítico!E$3&gt;='Gastos Gerais'!$D$4:$D$1005),-(Analítico!E$3&lt;='Gastos Gerais'!$E$4:$E$1005),-('Gastos Gerais'!$C$4:$C$1005))</f>
        <v>0</v>
      </c>
      <c r="F59" s="74">
        <f>SUMPRODUCT(-('Gastos Gerais'!$B$4:$B$1005=Analítico!$B59),-(Analítico!F$3&gt;='Gastos Gerais'!$D$4:$D$1005),-(Analítico!F$3&lt;='Gastos Gerais'!$E$4:$E$1005),-('Gastos Gerais'!$C$4:$C$1005))</f>
        <v>0</v>
      </c>
      <c r="G59" s="74">
        <f>SUMPRODUCT(-('Gastos Gerais'!$B$4:$B$1005=Analítico!$B59),-(Analítico!G$3&gt;='Gastos Gerais'!$D$4:$D$1005),-(Analítico!G$3&lt;='Gastos Gerais'!$E$4:$E$1005),-('Gastos Gerais'!$C$4:$C$1005))</f>
        <v>0</v>
      </c>
      <c r="H59" s="74">
        <f>SUMPRODUCT(-('Gastos Gerais'!$B$4:$B$1005=Analítico!$B59),-(Analítico!H$3&gt;='Gastos Gerais'!$D$4:$D$1005),-(Analítico!H$3&lt;='Gastos Gerais'!$E$4:$E$1005),-('Gastos Gerais'!$C$4:$C$1005))</f>
        <v>0</v>
      </c>
      <c r="I59" s="74">
        <f>SUMPRODUCT(-('Gastos Gerais'!$B$4:$B$1005=Analítico!$B59),-(Analítico!I$3&gt;='Gastos Gerais'!$D$4:$D$1005),-(Analítico!I$3&lt;='Gastos Gerais'!$E$4:$E$1005),-('Gastos Gerais'!$C$4:$C$1005))</f>
        <v>0</v>
      </c>
      <c r="J59" s="74">
        <f>SUMPRODUCT(-('Gastos Gerais'!$B$4:$B$1005=Analítico!$B59),-(Analítico!J$3&gt;='Gastos Gerais'!$D$4:$D$1005),-(Analítico!J$3&lt;='Gastos Gerais'!$E$4:$E$1005),-('Gastos Gerais'!$C$4:$C$1005))</f>
        <v>0</v>
      </c>
      <c r="K59" s="74">
        <f>SUMPRODUCT(-('Gastos Gerais'!$B$4:$B$1005=Analítico!$B59),-(Analítico!K$3&gt;='Gastos Gerais'!$D$4:$D$1005),-(Analítico!K$3&lt;='Gastos Gerais'!$E$4:$E$1005),-('Gastos Gerais'!$C$4:$C$1005))</f>
        <v>0</v>
      </c>
      <c r="L59" s="74">
        <f>SUMPRODUCT(-('Gastos Gerais'!$B$4:$B$1005=Analítico!$B59),-(Analítico!L$3&gt;='Gastos Gerais'!$D$4:$D$1005),-(Analítico!L$3&lt;='Gastos Gerais'!$E$4:$E$1005),-('Gastos Gerais'!$C$4:$C$1005))</f>
        <v>0</v>
      </c>
      <c r="M59" s="74">
        <f>SUMPRODUCT(-('Gastos Gerais'!$B$4:$B$1005=Analítico!$B59),-(Analítico!M$3&gt;='Gastos Gerais'!$D$4:$D$1005),-(Analítico!M$3&lt;='Gastos Gerais'!$E$4:$E$1005),-('Gastos Gerais'!$C$4:$C$1005))</f>
        <v>0</v>
      </c>
      <c r="N59" s="74">
        <f>SUMPRODUCT(-('Gastos Gerais'!$B$4:$B$1005=Analítico!$B59),-(Analítico!N$3&gt;='Gastos Gerais'!$D$4:$D$1005),-(Analítico!N$3&lt;='Gastos Gerais'!$E$4:$E$1005),-('Gastos Gerais'!$C$4:$C$1005))</f>
        <v>0</v>
      </c>
      <c r="O59" s="74">
        <f>SUMPRODUCT(-('Gastos Gerais'!$B$4:$B$1005=Analítico!$B59),-(Analítico!O$3&gt;='Gastos Gerais'!$D$4:$D$1005),-(Analítico!O$3&lt;='Gastos Gerais'!$E$4:$E$1005),-('Gastos Gerais'!$C$4:$C$1005))</f>
        <v>0</v>
      </c>
      <c r="P59" s="74">
        <f>SUMPRODUCT(-('Gastos Gerais'!$B$4:$B$1005=Analítico!$B59),-(Analítico!P$3&gt;='Gastos Gerais'!$D$4:$D$1005),-(Analítico!P$3&lt;='Gastos Gerais'!$E$4:$E$1005),-('Gastos Gerais'!$C$4:$C$1005))</f>
        <v>0</v>
      </c>
      <c r="Q59" s="74">
        <f>SUMPRODUCT(-('Gastos Gerais'!$B$4:$B$1005=Analítico!$B59),-(Analítico!Q$3&gt;='Gastos Gerais'!$D$4:$D$1005),-(Analítico!Q$3&lt;='Gastos Gerais'!$E$4:$E$1005),-('Gastos Gerais'!$C$4:$C$1005))</f>
        <v>0</v>
      </c>
      <c r="R59" s="74">
        <f>SUMPRODUCT(-('Gastos Gerais'!$B$4:$B$1005=Analítico!$B59),-(Analítico!R$3&gt;='Gastos Gerais'!$D$4:$D$1005),-(Analítico!R$3&lt;='Gastos Gerais'!$E$4:$E$1005),-('Gastos Gerais'!$C$4:$C$1005))</f>
        <v>0</v>
      </c>
      <c r="S59" s="74">
        <f>SUMPRODUCT(-('Gastos Gerais'!$B$4:$B$1005=Analítico!$B59),-(Analítico!S$3&gt;='Gastos Gerais'!$D$4:$D$1005),-(Analítico!S$3&lt;='Gastos Gerais'!$E$4:$E$1005),-('Gastos Gerais'!$C$4:$C$1005))</f>
        <v>0</v>
      </c>
      <c r="T59" s="74">
        <f>SUMPRODUCT(-('Gastos Gerais'!$B$4:$B$1005=Analítico!$B59),-(Analítico!T$3&gt;='Gastos Gerais'!$D$4:$D$1005),-(Analítico!T$3&lt;='Gastos Gerais'!$E$4:$E$1005),-('Gastos Gerais'!$C$4:$C$1005))</f>
        <v>0</v>
      </c>
      <c r="U59" s="74">
        <f>SUMPRODUCT(-('Gastos Gerais'!$B$4:$B$1005=Analítico!$B59),-(Analítico!U$3&gt;='Gastos Gerais'!$D$4:$D$1005),-(Analítico!U$3&lt;='Gastos Gerais'!$E$4:$E$1005),-('Gastos Gerais'!$C$4:$C$1005))</f>
        <v>0</v>
      </c>
      <c r="V59" s="74">
        <f>SUMPRODUCT(-('Gastos Gerais'!$B$4:$B$1005=Analítico!$B59),-(Analítico!V$3&gt;='Gastos Gerais'!$D$4:$D$1005),-(Analítico!V$3&lt;='Gastos Gerais'!$E$4:$E$1005),-('Gastos Gerais'!$C$4:$C$1005))</f>
        <v>0</v>
      </c>
      <c r="W59" s="74">
        <f>SUMPRODUCT(-('Gastos Gerais'!$B$4:$B$1005=Analítico!$B59),-(Analítico!W$3&gt;='Gastos Gerais'!$D$4:$D$1005),-(Analítico!W$3&lt;='Gastos Gerais'!$E$4:$E$1005),-('Gastos Gerais'!$C$4:$C$1005))</f>
        <v>0</v>
      </c>
      <c r="X59" s="74">
        <f>SUMPRODUCT(-('Gastos Gerais'!$B$4:$B$1005=Analítico!$B59),-(Analítico!X$3&gt;='Gastos Gerais'!$D$4:$D$1005),-(Analítico!X$3&lt;='Gastos Gerais'!$E$4:$E$1005),-('Gastos Gerais'!$C$4:$C$1005))</f>
        <v>0</v>
      </c>
      <c r="Y59" s="74">
        <f>SUMPRODUCT(-('Gastos Gerais'!$B$4:$B$1005=Analítico!$B59),-(Analítico!Y$3&gt;='Gastos Gerais'!$D$4:$D$1005),-(Analítico!Y$3&lt;='Gastos Gerais'!$E$4:$E$1005),-('Gastos Gerais'!$C$4:$C$1005))</f>
        <v>0</v>
      </c>
      <c r="Z59" s="74">
        <f>SUMPRODUCT(-('Gastos Gerais'!$B$4:$B$1005=Analítico!$B59),-(Analítico!Z$3&gt;='Gastos Gerais'!$D$4:$D$1005),-(Analítico!Z$3&lt;='Gastos Gerais'!$E$4:$E$1005),-('Gastos Gerais'!$C$4:$C$1005))</f>
        <v>0</v>
      </c>
      <c r="AA59" s="74">
        <f>SUMPRODUCT(-('Gastos Gerais'!$B$4:$B$1005=Analítico!$B59),-(Analítico!AA$3&gt;='Gastos Gerais'!$D$4:$D$1005),-(Analítico!AA$3&lt;='Gastos Gerais'!$E$4:$E$1005),-('Gastos Gerais'!$C$4:$C$1005))</f>
        <v>0</v>
      </c>
      <c r="AB59" s="74">
        <f>SUMPRODUCT(-('Gastos Gerais'!$B$4:$B$1005=Analítico!$B59),-(Analítico!AB$3&gt;='Gastos Gerais'!$D$4:$D$1005),-(Analítico!AB$3&lt;='Gastos Gerais'!$E$4:$E$1005),-('Gastos Gerais'!$C$4:$C$1005))</f>
        <v>0</v>
      </c>
      <c r="AC59" s="74">
        <f>SUMPRODUCT(-('Gastos Gerais'!$B$4:$B$1005=Analítico!$B59),-(Analítico!AC$3&gt;='Gastos Gerais'!$D$4:$D$1005),-(Analítico!AC$3&lt;='Gastos Gerais'!$E$4:$E$1005),-('Gastos Gerais'!$C$4:$C$1005))</f>
        <v>0</v>
      </c>
      <c r="AD59" s="74">
        <f>SUMPRODUCT(-('Gastos Gerais'!$B$4:$B$1005=Analítico!$B59),-(Analítico!AD$3&gt;='Gastos Gerais'!$D$4:$D$1005),-(Analítico!AD$3&lt;='Gastos Gerais'!$E$4:$E$1005),-('Gastos Gerais'!$C$4:$C$1005))</f>
        <v>0</v>
      </c>
      <c r="AE59" s="74">
        <f>SUMPRODUCT(-('Gastos Gerais'!$B$4:$B$1005=Analítico!$B59),-(Analítico!AE$3&gt;='Gastos Gerais'!$D$4:$D$1005),-(Analítico!AE$3&lt;='Gastos Gerais'!$E$4:$E$1005),-('Gastos Gerais'!$C$4:$C$1005))</f>
        <v>0</v>
      </c>
      <c r="AF59" s="74">
        <f>SUMPRODUCT(-('Gastos Gerais'!$B$4:$B$1005=Analítico!$B59),-(Analítico!AF$3&gt;='Gastos Gerais'!$D$4:$D$1005),-(Analítico!AF$3&lt;='Gastos Gerais'!$E$4:$E$1005),-('Gastos Gerais'!$C$4:$C$1005))</f>
        <v>0</v>
      </c>
      <c r="AG59" s="74">
        <f>SUMPRODUCT(-('Gastos Gerais'!$B$4:$B$1005=Analítico!$B59),-(Analítico!AG$3&gt;='Gastos Gerais'!$D$4:$D$1005),-(Analítico!AG$3&lt;='Gastos Gerais'!$E$4:$E$1005),-('Gastos Gerais'!$C$4:$C$1005))</f>
        <v>0</v>
      </c>
      <c r="AH59" s="74">
        <f>SUMPRODUCT(-('Gastos Gerais'!$B$4:$B$1005=Analítico!$B59),-(Analítico!AH$3&gt;='Gastos Gerais'!$D$4:$D$1005),-(Analítico!AH$3&lt;='Gastos Gerais'!$E$4:$E$1005),-('Gastos Gerais'!$C$4:$C$1005))</f>
        <v>0</v>
      </c>
      <c r="AI59" s="74">
        <f>SUMPRODUCT(-('Gastos Gerais'!$B$4:$B$1005=Analítico!$B59),-(Analítico!AI$3&gt;='Gastos Gerais'!$D$4:$D$1005),-(Analítico!AI$3&lt;='Gastos Gerais'!$E$4:$E$1005),-('Gastos Gerais'!$C$4:$C$1005))</f>
        <v>0</v>
      </c>
      <c r="AJ59" s="74">
        <f>SUMPRODUCT(-('Gastos Gerais'!$B$4:$B$1005=Analítico!$B59),-(Analítico!AJ$3&gt;='Gastos Gerais'!$D$4:$D$1005),-(Analítico!AJ$3&lt;='Gastos Gerais'!$E$4:$E$1005),-('Gastos Gerais'!$C$4:$C$1005))</f>
        <v>0</v>
      </c>
      <c r="AK59" s="74">
        <f>SUMPRODUCT(-('Gastos Gerais'!$B$4:$B$1005=Analítico!$B59),-(Analítico!AK$3&gt;='Gastos Gerais'!$D$4:$D$1005),-(Analítico!AK$3&lt;='Gastos Gerais'!$E$4:$E$1005),-('Gastos Gerais'!$C$4:$C$1005))</f>
        <v>0</v>
      </c>
      <c r="AL59" s="74">
        <f>SUMPRODUCT(-('Gastos Gerais'!$B$4:$B$1005=Analítico!$B59),-(Analítico!AL$3&gt;='Gastos Gerais'!$D$4:$D$1005),-(Analítico!AL$3&lt;='Gastos Gerais'!$E$4:$E$1005),-('Gastos Gerais'!$C$4:$C$1005))</f>
        <v>0</v>
      </c>
      <c r="AM59" s="74">
        <f>SUMPRODUCT(-('Gastos Gerais'!$B$4:$B$1005=Analítico!$B59),-(Analítico!AM$3&gt;='Gastos Gerais'!$D$4:$D$1005),-(Analítico!AM$3&lt;='Gastos Gerais'!$E$4:$E$1005),-('Gastos Gerais'!$C$4:$C$1005))</f>
        <v>0</v>
      </c>
      <c r="AN59" s="74">
        <f>SUMPRODUCT(-('Gastos Gerais'!$B$4:$B$1005=Analítico!$B59),-(Analítico!AN$3&gt;='Gastos Gerais'!$D$4:$D$1005),-(Analítico!AN$3&lt;='Gastos Gerais'!$E$4:$E$1005),-('Gastos Gerais'!$C$4:$C$1005))</f>
        <v>0</v>
      </c>
      <c r="AO59" s="74">
        <f>SUMPRODUCT(-('Gastos Gerais'!$B$4:$B$1005=Analítico!$B59),-(Analítico!AO$3&gt;='Gastos Gerais'!$D$4:$D$1005),-(Analítico!AO$3&lt;='Gastos Gerais'!$E$4:$E$1005),-('Gastos Gerais'!$C$4:$C$1005))</f>
        <v>0</v>
      </c>
      <c r="AP59" s="74">
        <f>SUMPRODUCT(-('Gastos Gerais'!$B$4:$B$1005=Analítico!$B59),-(Analítico!AP$3&gt;='Gastos Gerais'!$D$4:$D$1005),-(Analítico!AP$3&lt;='Gastos Gerais'!$E$4:$E$1005),-('Gastos Gerais'!$C$4:$C$1005))</f>
        <v>0</v>
      </c>
      <c r="AQ59" s="74">
        <f>SUMPRODUCT(-('Gastos Gerais'!$B$4:$B$1005=Analítico!$B59),-(Analítico!AQ$3&gt;='Gastos Gerais'!$D$4:$D$1005),-(Analítico!AQ$3&lt;='Gastos Gerais'!$E$4:$E$1005),-('Gastos Gerais'!$C$4:$C$1005))</f>
        <v>0</v>
      </c>
      <c r="AR59" s="74">
        <f>SUMPRODUCT(-('Gastos Gerais'!$B$4:$B$1005=Analítico!$B59),-(Analítico!AR$3&gt;='Gastos Gerais'!$D$4:$D$1005),-(Analítico!AR$3&lt;='Gastos Gerais'!$E$4:$E$1005),-('Gastos Gerais'!$C$4:$C$1005))</f>
        <v>0</v>
      </c>
      <c r="AS59" s="74">
        <f>SUMPRODUCT(-('Gastos Gerais'!$B$4:$B$1005=Analítico!$B59),-(Analítico!AS$3&gt;='Gastos Gerais'!$D$4:$D$1005),-(Analítico!AS$3&lt;='Gastos Gerais'!$E$4:$E$1005),-('Gastos Gerais'!$C$4:$C$1005))</f>
        <v>0</v>
      </c>
      <c r="AT59" s="74">
        <f>SUMPRODUCT(-('Gastos Gerais'!$B$4:$B$1005=Analítico!$B59),-(Analítico!AT$3&gt;='Gastos Gerais'!$D$4:$D$1005),-(Analítico!AT$3&lt;='Gastos Gerais'!$E$4:$E$1005),-('Gastos Gerais'!$C$4:$C$1005))</f>
        <v>0</v>
      </c>
      <c r="AU59" s="74">
        <f>SUMPRODUCT(-('Gastos Gerais'!$B$4:$B$1005=Analítico!$B59),-(Analítico!AU$3&gt;='Gastos Gerais'!$D$4:$D$1005),-(Analítico!AU$3&lt;='Gastos Gerais'!$E$4:$E$1005),-('Gastos Gerais'!$C$4:$C$1005))</f>
        <v>0</v>
      </c>
      <c r="AV59" s="74">
        <f>SUMPRODUCT(-('Gastos Gerais'!$B$4:$B$1005=Analítico!$B59),-(Analítico!AV$3&gt;='Gastos Gerais'!$D$4:$D$1005),-(Analítico!AV$3&lt;='Gastos Gerais'!$E$4:$E$1005),-('Gastos Gerais'!$C$4:$C$1005))</f>
        <v>0</v>
      </c>
      <c r="AW59" s="74">
        <f>SUMPRODUCT(-('Gastos Gerais'!$B$4:$B$1005=Analítico!$B59),-(Analítico!AW$3&gt;='Gastos Gerais'!$D$4:$D$1005),-(Analítico!AW$3&lt;='Gastos Gerais'!$E$4:$E$1005),-('Gastos Gerais'!$C$4:$C$1005))</f>
        <v>0</v>
      </c>
      <c r="AX59" s="74">
        <f>SUMPRODUCT(-('Gastos Gerais'!$B$4:$B$1005=Analítico!$B59),-(Analítico!AX$3&gt;='Gastos Gerais'!$D$4:$D$1005),-(Analítico!AX$3&lt;='Gastos Gerais'!$E$4:$E$1005),-('Gastos Gerais'!$C$4:$C$1005))</f>
        <v>0</v>
      </c>
      <c r="AY59" s="74">
        <f>SUMPRODUCT(-('Gastos Gerais'!$B$4:$B$1005=Analítico!$B59),-(Analítico!AY$3&gt;='Gastos Gerais'!$D$4:$D$1005),-(Analítico!AY$3&lt;='Gastos Gerais'!$E$4:$E$1005),-('Gastos Gerais'!$C$4:$C$1005))</f>
        <v>0</v>
      </c>
      <c r="AZ59" s="74">
        <f>SUMPRODUCT(-('Gastos Gerais'!$B$4:$B$1005=Analítico!$B59),-(Analítico!AZ$3&gt;='Gastos Gerais'!$D$4:$D$1005),-(Analítico!AZ$3&lt;='Gastos Gerais'!$E$4:$E$1005),-('Gastos Gerais'!$C$4:$C$1005))</f>
        <v>0</v>
      </c>
      <c r="BA59" s="74">
        <f>SUMPRODUCT(-('Gastos Gerais'!$B$4:$B$1005=Analítico!$B59),-(Analítico!BA$3&gt;='Gastos Gerais'!$D$4:$D$1005),-(Analítico!BA$3&lt;='Gastos Gerais'!$E$4:$E$1005),-('Gastos Gerais'!$C$4:$C$1005))</f>
        <v>0</v>
      </c>
      <c r="BB59" s="74">
        <f>SUMPRODUCT(-('Gastos Gerais'!$B$4:$B$1005=Analítico!$B59),-(Analítico!BB$3&gt;='Gastos Gerais'!$D$4:$D$1005),-(Analítico!BB$3&lt;='Gastos Gerais'!$E$4:$E$1005),-('Gastos Gerais'!$C$4:$C$1005))</f>
        <v>0</v>
      </c>
      <c r="BC59" s="74">
        <f>SUMPRODUCT(-('Gastos Gerais'!$B$4:$B$1005=Analítico!$B59),-(Analítico!BC$3&gt;='Gastos Gerais'!$D$4:$D$1005),-(Analítico!BC$3&lt;='Gastos Gerais'!$E$4:$E$1005),-('Gastos Gerais'!$C$4:$C$1005))</f>
        <v>0</v>
      </c>
      <c r="BD59" s="74">
        <f>SUMPRODUCT(-('Gastos Gerais'!$B$4:$B$1005=Analítico!$B59),-(Analítico!BD$3&gt;='Gastos Gerais'!$D$4:$D$1005),-(Analítico!BD$3&lt;='Gastos Gerais'!$E$4:$E$1005),-('Gastos Gerais'!$C$4:$C$1005))</f>
        <v>0</v>
      </c>
      <c r="BE59" s="74">
        <f>SUMPRODUCT(-('Gastos Gerais'!$B$4:$B$1005=Analítico!$B59),-(Analítico!BE$3&gt;='Gastos Gerais'!$D$4:$D$1005),-(Analítico!BE$3&lt;='Gastos Gerais'!$E$4:$E$1005),-('Gastos Gerais'!$C$4:$C$1005))</f>
        <v>0</v>
      </c>
      <c r="BF59" s="74">
        <f>SUMPRODUCT(-('Gastos Gerais'!$B$4:$B$1005=Analítico!$B59),-(Analítico!BF$3&gt;='Gastos Gerais'!$D$4:$D$1005),-(Analítico!BF$3&lt;='Gastos Gerais'!$E$4:$E$1005),-('Gastos Gerais'!$C$4:$C$1005))</f>
        <v>0</v>
      </c>
      <c r="BG59" s="74">
        <f>SUMPRODUCT(-('Gastos Gerais'!$B$4:$B$1005=Analítico!$B59),-(Analítico!BG$3&gt;='Gastos Gerais'!$D$4:$D$1005),-(Analítico!BG$3&lt;='Gastos Gerais'!$E$4:$E$1005),-('Gastos Gerais'!$C$4:$C$1005))</f>
        <v>0</v>
      </c>
      <c r="BH59" s="74">
        <f>SUMPRODUCT(-('Gastos Gerais'!$B$4:$B$1005=Analítico!$B59),-(Analítico!BH$3&gt;='Gastos Gerais'!$D$4:$D$1005),-(Analítico!BH$3&lt;='Gastos Gerais'!$E$4:$E$1005),-('Gastos Gerais'!$C$4:$C$1005))</f>
        <v>0</v>
      </c>
      <c r="BI59" s="74">
        <f>SUMPRODUCT(-('Gastos Gerais'!$B$4:$B$1005=Analítico!$B59),-(Analítico!BI$3&gt;='Gastos Gerais'!$D$4:$D$1005),-(Analítico!BI$3&lt;='Gastos Gerais'!$E$4:$E$1005),-('Gastos Gerais'!$C$4:$C$1005))</f>
        <v>0</v>
      </c>
      <c r="BJ59" s="74">
        <f>SUMPRODUCT(-('Gastos Gerais'!$B$4:$B$1005=Analítico!$B59),-(Analítico!BJ$3&gt;='Gastos Gerais'!$D$4:$D$1005),-(Analítico!BJ$3&lt;='Gastos Gerais'!$E$4:$E$1005),-('Gastos Gerais'!$C$4:$C$1005))</f>
        <v>0</v>
      </c>
      <c r="BK59" s="72">
        <f t="shared" ref="BK59:BK90" si="31">SUM(C59:BJ59)</f>
        <v>0</v>
      </c>
      <c r="BL59" s="77">
        <f t="shared" ref="BL59:BL90" ca="1" si="32">IF($BK$147=0,0,BK59/$BK$147)</f>
        <v>0</v>
      </c>
    </row>
    <row r="60" spans="1:64" s="50" customFormat="1" ht="23.25" customHeight="1" x14ac:dyDescent="0.2">
      <c r="A60" s="19" t="s">
        <v>180</v>
      </c>
      <c r="B60" s="353" t="s">
        <v>181</v>
      </c>
      <c r="C60" s="74">
        <f>SUMPRODUCT(-('Gastos Gerais'!$B$4:$B$1005=Analítico!$B60),-(Analítico!C$3&gt;='Gastos Gerais'!$D$4:$D$1005),-(Analítico!C$3&lt;='Gastos Gerais'!$E$4:$E$1005),-('Gastos Gerais'!$C$4:$C$1005))</f>
        <v>2470</v>
      </c>
      <c r="D60" s="74">
        <f>SUMPRODUCT(-('Gastos Gerais'!$B$4:$B$1005=Analítico!$B60),-(Analítico!D$3&gt;='Gastos Gerais'!$D$4:$D$1005),-(Analítico!D$3&lt;='Gastos Gerais'!$E$4:$E$1005),-('Gastos Gerais'!$C$4:$C$1005))</f>
        <v>2470</v>
      </c>
      <c r="E60" s="74">
        <f>SUMPRODUCT(-('Gastos Gerais'!$B$4:$B$1005=Analítico!$B60),-(Analítico!E$3&gt;='Gastos Gerais'!$D$4:$D$1005),-(Analítico!E$3&lt;='Gastos Gerais'!$E$4:$E$1005),-('Gastos Gerais'!$C$4:$C$1005))</f>
        <v>2470</v>
      </c>
      <c r="F60" s="74">
        <f>SUMPRODUCT(-('Gastos Gerais'!$B$4:$B$1005=Analítico!$B60),-(Analítico!F$3&gt;='Gastos Gerais'!$D$4:$D$1005),-(Analítico!F$3&lt;='Gastos Gerais'!$E$4:$E$1005),-('Gastos Gerais'!$C$4:$C$1005))</f>
        <v>2470</v>
      </c>
      <c r="G60" s="74">
        <f>SUMPRODUCT(-('Gastos Gerais'!$B$4:$B$1005=Analítico!$B60),-(Analítico!G$3&gt;='Gastos Gerais'!$D$4:$D$1005),-(Analítico!G$3&lt;='Gastos Gerais'!$E$4:$E$1005),-('Gastos Gerais'!$C$4:$C$1005))</f>
        <v>2470</v>
      </c>
      <c r="H60" s="74">
        <f>SUMPRODUCT(-('Gastos Gerais'!$B$4:$B$1005=Analítico!$B60),-(Analítico!H$3&gt;='Gastos Gerais'!$D$4:$D$1005),-(Analítico!H$3&lt;='Gastos Gerais'!$E$4:$E$1005),-('Gastos Gerais'!$C$4:$C$1005))</f>
        <v>2470</v>
      </c>
      <c r="I60" s="74">
        <f>SUMPRODUCT(-('Gastos Gerais'!$B$4:$B$1005=Analítico!$B60),-(Analítico!I$3&gt;='Gastos Gerais'!$D$4:$D$1005),-(Analítico!I$3&lt;='Gastos Gerais'!$E$4:$E$1005),-('Gastos Gerais'!$C$4:$C$1005))</f>
        <v>2470</v>
      </c>
      <c r="J60" s="74">
        <f>SUMPRODUCT(-('Gastos Gerais'!$B$4:$B$1005=Analítico!$B60),-(Analítico!J$3&gt;='Gastos Gerais'!$D$4:$D$1005),-(Analítico!J$3&lt;='Gastos Gerais'!$E$4:$E$1005),-('Gastos Gerais'!$C$4:$C$1005))</f>
        <v>2470</v>
      </c>
      <c r="K60" s="74">
        <f>SUMPRODUCT(-('Gastos Gerais'!$B$4:$B$1005=Analítico!$B60),-(Analítico!K$3&gt;='Gastos Gerais'!$D$4:$D$1005),-(Analítico!K$3&lt;='Gastos Gerais'!$E$4:$E$1005),-('Gastos Gerais'!$C$4:$C$1005))</f>
        <v>2470</v>
      </c>
      <c r="L60" s="74">
        <f>SUMPRODUCT(-('Gastos Gerais'!$B$4:$B$1005=Analítico!$B60),-(Analítico!L$3&gt;='Gastos Gerais'!$D$4:$D$1005),-(Analítico!L$3&lt;='Gastos Gerais'!$E$4:$E$1005),-('Gastos Gerais'!$C$4:$C$1005))</f>
        <v>2470</v>
      </c>
      <c r="M60" s="74">
        <f>SUMPRODUCT(-('Gastos Gerais'!$B$4:$B$1005=Analítico!$B60),-(Analítico!M$3&gt;='Gastos Gerais'!$D$4:$D$1005),-(Analítico!M$3&lt;='Gastos Gerais'!$E$4:$E$1005),-('Gastos Gerais'!$C$4:$C$1005))</f>
        <v>2470</v>
      </c>
      <c r="N60" s="74">
        <f>SUMPRODUCT(-('Gastos Gerais'!$B$4:$B$1005=Analítico!$B60),-(Analítico!N$3&gt;='Gastos Gerais'!$D$4:$D$1005),-(Analítico!N$3&lt;='Gastos Gerais'!$E$4:$E$1005),-('Gastos Gerais'!$C$4:$C$1005))</f>
        <v>2470</v>
      </c>
      <c r="O60" s="74">
        <f>SUMPRODUCT(-('Gastos Gerais'!$B$4:$B$1005=Analítico!$B60),-(Analítico!O$3&gt;='Gastos Gerais'!$D$4:$D$1005),-(Analítico!O$3&lt;='Gastos Gerais'!$E$4:$E$1005),-('Gastos Gerais'!$C$4:$C$1005))</f>
        <v>12500</v>
      </c>
      <c r="P60" s="74">
        <f>SUMPRODUCT(-('Gastos Gerais'!$B$4:$B$1005=Analítico!$B60),-(Analítico!P$3&gt;='Gastos Gerais'!$D$4:$D$1005),-(Analítico!P$3&lt;='Gastos Gerais'!$E$4:$E$1005),-('Gastos Gerais'!$C$4:$C$1005))</f>
        <v>12500</v>
      </c>
      <c r="Q60" s="74">
        <f>SUMPRODUCT(-('Gastos Gerais'!$B$4:$B$1005=Analítico!$B60),-(Analítico!Q$3&gt;='Gastos Gerais'!$D$4:$D$1005),-(Analítico!Q$3&lt;='Gastos Gerais'!$E$4:$E$1005),-('Gastos Gerais'!$C$4:$C$1005))</f>
        <v>12500</v>
      </c>
      <c r="R60" s="74">
        <f>SUMPRODUCT(-('Gastos Gerais'!$B$4:$B$1005=Analítico!$B60),-(Analítico!R$3&gt;='Gastos Gerais'!$D$4:$D$1005),-(Analítico!R$3&lt;='Gastos Gerais'!$E$4:$E$1005),-('Gastos Gerais'!$C$4:$C$1005))</f>
        <v>12500</v>
      </c>
      <c r="S60" s="74">
        <f>SUMPRODUCT(-('Gastos Gerais'!$B$4:$B$1005=Analítico!$B60),-(Analítico!S$3&gt;='Gastos Gerais'!$D$4:$D$1005),-(Analítico!S$3&lt;='Gastos Gerais'!$E$4:$E$1005),-('Gastos Gerais'!$C$4:$C$1005))</f>
        <v>12500</v>
      </c>
      <c r="T60" s="74">
        <f>SUMPRODUCT(-('Gastos Gerais'!$B$4:$B$1005=Analítico!$B60),-(Analítico!T$3&gt;='Gastos Gerais'!$D$4:$D$1005),-(Analítico!T$3&lt;='Gastos Gerais'!$E$4:$E$1005),-('Gastos Gerais'!$C$4:$C$1005))</f>
        <v>12500</v>
      </c>
      <c r="U60" s="74">
        <f>SUMPRODUCT(-('Gastos Gerais'!$B$4:$B$1005=Analítico!$B60),-(Analítico!U$3&gt;='Gastos Gerais'!$D$4:$D$1005),-(Analítico!U$3&lt;='Gastos Gerais'!$E$4:$E$1005),-('Gastos Gerais'!$C$4:$C$1005))</f>
        <v>12500</v>
      </c>
      <c r="V60" s="74">
        <f>SUMPRODUCT(-('Gastos Gerais'!$B$4:$B$1005=Analítico!$B60),-(Analítico!V$3&gt;='Gastos Gerais'!$D$4:$D$1005),-(Analítico!V$3&lt;='Gastos Gerais'!$E$4:$E$1005),-('Gastos Gerais'!$C$4:$C$1005))</f>
        <v>12500</v>
      </c>
      <c r="W60" s="74">
        <f>SUMPRODUCT(-('Gastos Gerais'!$B$4:$B$1005=Analítico!$B60),-(Analítico!W$3&gt;='Gastos Gerais'!$D$4:$D$1005),-(Analítico!W$3&lt;='Gastos Gerais'!$E$4:$E$1005),-('Gastos Gerais'!$C$4:$C$1005))</f>
        <v>12500</v>
      </c>
      <c r="X60" s="74">
        <f>SUMPRODUCT(-('Gastos Gerais'!$B$4:$B$1005=Analítico!$B60),-(Analítico!X$3&gt;='Gastos Gerais'!$D$4:$D$1005),-(Analítico!X$3&lt;='Gastos Gerais'!$E$4:$E$1005),-('Gastos Gerais'!$C$4:$C$1005))</f>
        <v>12500</v>
      </c>
      <c r="Y60" s="74">
        <f>SUMPRODUCT(-('Gastos Gerais'!$B$4:$B$1005=Analítico!$B60),-(Analítico!Y$3&gt;='Gastos Gerais'!$D$4:$D$1005),-(Analítico!Y$3&lt;='Gastos Gerais'!$E$4:$E$1005),-('Gastos Gerais'!$C$4:$C$1005))</f>
        <v>12500</v>
      </c>
      <c r="Z60" s="74">
        <f>SUMPRODUCT(-('Gastos Gerais'!$B$4:$B$1005=Analítico!$B60),-(Analítico!Z$3&gt;='Gastos Gerais'!$D$4:$D$1005),-(Analítico!Z$3&lt;='Gastos Gerais'!$E$4:$E$1005),-('Gastos Gerais'!$C$4:$C$1005))</f>
        <v>12500</v>
      </c>
      <c r="AA60" s="74">
        <f>SUMPRODUCT(-('Gastos Gerais'!$B$4:$B$1005=Analítico!$B60),-(Analítico!AA$3&gt;='Gastos Gerais'!$D$4:$D$1005),-(Analítico!AA$3&lt;='Gastos Gerais'!$E$4:$E$1005),-('Gastos Gerais'!$C$4:$C$1005))</f>
        <v>12550</v>
      </c>
      <c r="AB60" s="74">
        <f>SUMPRODUCT(-('Gastos Gerais'!$B$4:$B$1005=Analítico!$B60),-(Analítico!AB$3&gt;='Gastos Gerais'!$D$4:$D$1005),-(Analítico!AB$3&lt;='Gastos Gerais'!$E$4:$E$1005),-('Gastos Gerais'!$C$4:$C$1005))</f>
        <v>12550</v>
      </c>
      <c r="AC60" s="74">
        <f>SUMPRODUCT(-('Gastos Gerais'!$B$4:$B$1005=Analítico!$B60),-(Analítico!AC$3&gt;='Gastos Gerais'!$D$4:$D$1005),-(Analítico!AC$3&lt;='Gastos Gerais'!$E$4:$E$1005),-('Gastos Gerais'!$C$4:$C$1005))</f>
        <v>12550</v>
      </c>
      <c r="AD60" s="74">
        <f>SUMPRODUCT(-('Gastos Gerais'!$B$4:$B$1005=Analítico!$B60),-(Analítico!AD$3&gt;='Gastos Gerais'!$D$4:$D$1005),-(Analítico!AD$3&lt;='Gastos Gerais'!$E$4:$E$1005),-('Gastos Gerais'!$C$4:$C$1005))</f>
        <v>12550</v>
      </c>
      <c r="AE60" s="74">
        <f>SUMPRODUCT(-('Gastos Gerais'!$B$4:$B$1005=Analítico!$B60),-(Analítico!AE$3&gt;='Gastos Gerais'!$D$4:$D$1005),-(Analítico!AE$3&lt;='Gastos Gerais'!$E$4:$E$1005),-('Gastos Gerais'!$C$4:$C$1005))</f>
        <v>12550</v>
      </c>
      <c r="AF60" s="74">
        <f>SUMPRODUCT(-('Gastos Gerais'!$B$4:$B$1005=Analítico!$B60),-(Analítico!AF$3&gt;='Gastos Gerais'!$D$4:$D$1005),-(Analítico!AF$3&lt;='Gastos Gerais'!$E$4:$E$1005),-('Gastos Gerais'!$C$4:$C$1005))</f>
        <v>12550</v>
      </c>
      <c r="AG60" s="74">
        <f>SUMPRODUCT(-('Gastos Gerais'!$B$4:$B$1005=Analítico!$B60),-(Analítico!AG$3&gt;='Gastos Gerais'!$D$4:$D$1005),-(Analítico!AG$3&lt;='Gastos Gerais'!$E$4:$E$1005),-('Gastos Gerais'!$C$4:$C$1005))</f>
        <v>12550</v>
      </c>
      <c r="AH60" s="74">
        <f>SUMPRODUCT(-('Gastos Gerais'!$B$4:$B$1005=Analítico!$B60),-(Analítico!AH$3&gt;='Gastos Gerais'!$D$4:$D$1005),-(Analítico!AH$3&lt;='Gastos Gerais'!$E$4:$E$1005),-('Gastos Gerais'!$C$4:$C$1005))</f>
        <v>12550</v>
      </c>
      <c r="AI60" s="74">
        <f>SUMPRODUCT(-('Gastos Gerais'!$B$4:$B$1005=Analítico!$B60),-(Analítico!AI$3&gt;='Gastos Gerais'!$D$4:$D$1005),-(Analítico!AI$3&lt;='Gastos Gerais'!$E$4:$E$1005),-('Gastos Gerais'!$C$4:$C$1005))</f>
        <v>12550</v>
      </c>
      <c r="AJ60" s="74">
        <f>SUMPRODUCT(-('Gastos Gerais'!$B$4:$B$1005=Analítico!$B60),-(Analítico!AJ$3&gt;='Gastos Gerais'!$D$4:$D$1005),-(Analítico!AJ$3&lt;='Gastos Gerais'!$E$4:$E$1005),-('Gastos Gerais'!$C$4:$C$1005))</f>
        <v>12550</v>
      </c>
      <c r="AK60" s="74">
        <f>SUMPRODUCT(-('Gastos Gerais'!$B$4:$B$1005=Analítico!$B60),-(Analítico!AK$3&gt;='Gastos Gerais'!$D$4:$D$1005),-(Analítico!AK$3&lt;='Gastos Gerais'!$E$4:$E$1005),-('Gastos Gerais'!$C$4:$C$1005))</f>
        <v>12550</v>
      </c>
      <c r="AL60" s="74">
        <f>SUMPRODUCT(-('Gastos Gerais'!$B$4:$B$1005=Analítico!$B60),-(Analítico!AL$3&gt;='Gastos Gerais'!$D$4:$D$1005),-(Analítico!AL$3&lt;='Gastos Gerais'!$E$4:$E$1005),-('Gastos Gerais'!$C$4:$C$1005))</f>
        <v>12550</v>
      </c>
      <c r="AM60" s="74">
        <f>SUMPRODUCT(-('Gastos Gerais'!$B$4:$B$1005=Analítico!$B60),-(Analítico!AM$3&gt;='Gastos Gerais'!$D$4:$D$1005),-(Analítico!AM$3&lt;='Gastos Gerais'!$E$4:$E$1005),-('Gastos Gerais'!$C$4:$C$1005))</f>
        <v>12600</v>
      </c>
      <c r="AN60" s="74">
        <f>SUMPRODUCT(-('Gastos Gerais'!$B$4:$B$1005=Analítico!$B60),-(Analítico!AN$3&gt;='Gastos Gerais'!$D$4:$D$1005),-(Analítico!AN$3&lt;='Gastos Gerais'!$E$4:$E$1005),-('Gastos Gerais'!$C$4:$C$1005))</f>
        <v>12600</v>
      </c>
      <c r="AO60" s="74">
        <f>SUMPRODUCT(-('Gastos Gerais'!$B$4:$B$1005=Analítico!$B60),-(Analítico!AO$3&gt;='Gastos Gerais'!$D$4:$D$1005),-(Analítico!AO$3&lt;='Gastos Gerais'!$E$4:$E$1005),-('Gastos Gerais'!$C$4:$C$1005))</f>
        <v>12600</v>
      </c>
      <c r="AP60" s="74">
        <f>SUMPRODUCT(-('Gastos Gerais'!$B$4:$B$1005=Analítico!$B60),-(Analítico!AP$3&gt;='Gastos Gerais'!$D$4:$D$1005),-(Analítico!AP$3&lt;='Gastos Gerais'!$E$4:$E$1005),-('Gastos Gerais'!$C$4:$C$1005))</f>
        <v>12600</v>
      </c>
      <c r="AQ60" s="74">
        <f>SUMPRODUCT(-('Gastos Gerais'!$B$4:$B$1005=Analítico!$B60),-(Analítico!AQ$3&gt;='Gastos Gerais'!$D$4:$D$1005),-(Analítico!AQ$3&lt;='Gastos Gerais'!$E$4:$E$1005),-('Gastos Gerais'!$C$4:$C$1005))</f>
        <v>12600</v>
      </c>
      <c r="AR60" s="74">
        <f>SUMPRODUCT(-('Gastos Gerais'!$B$4:$B$1005=Analítico!$B60),-(Analítico!AR$3&gt;='Gastos Gerais'!$D$4:$D$1005),-(Analítico!AR$3&lt;='Gastos Gerais'!$E$4:$E$1005),-('Gastos Gerais'!$C$4:$C$1005))</f>
        <v>12600</v>
      </c>
      <c r="AS60" s="74">
        <f>SUMPRODUCT(-('Gastos Gerais'!$B$4:$B$1005=Analítico!$B60),-(Analítico!AS$3&gt;='Gastos Gerais'!$D$4:$D$1005),-(Analítico!AS$3&lt;='Gastos Gerais'!$E$4:$E$1005),-('Gastos Gerais'!$C$4:$C$1005))</f>
        <v>12600</v>
      </c>
      <c r="AT60" s="74">
        <f>SUMPRODUCT(-('Gastos Gerais'!$B$4:$B$1005=Analítico!$B60),-(Analítico!AT$3&gt;='Gastos Gerais'!$D$4:$D$1005),-(Analítico!AT$3&lt;='Gastos Gerais'!$E$4:$E$1005),-('Gastos Gerais'!$C$4:$C$1005))</f>
        <v>12600</v>
      </c>
      <c r="AU60" s="74">
        <f>SUMPRODUCT(-('Gastos Gerais'!$B$4:$B$1005=Analítico!$B60),-(Analítico!AU$3&gt;='Gastos Gerais'!$D$4:$D$1005),-(Analítico!AU$3&lt;='Gastos Gerais'!$E$4:$E$1005),-('Gastos Gerais'!$C$4:$C$1005))</f>
        <v>12600</v>
      </c>
      <c r="AV60" s="74">
        <f>SUMPRODUCT(-('Gastos Gerais'!$B$4:$B$1005=Analítico!$B60),-(Analítico!AV$3&gt;='Gastos Gerais'!$D$4:$D$1005),-(Analítico!AV$3&lt;='Gastos Gerais'!$E$4:$E$1005),-('Gastos Gerais'!$C$4:$C$1005))</f>
        <v>12600</v>
      </c>
      <c r="AW60" s="74">
        <f>SUMPRODUCT(-('Gastos Gerais'!$B$4:$B$1005=Analítico!$B60),-(Analítico!AW$3&gt;='Gastos Gerais'!$D$4:$D$1005),-(Analítico!AW$3&lt;='Gastos Gerais'!$E$4:$E$1005),-('Gastos Gerais'!$C$4:$C$1005))</f>
        <v>12600</v>
      </c>
      <c r="AX60" s="74">
        <f>SUMPRODUCT(-('Gastos Gerais'!$B$4:$B$1005=Analítico!$B60),-(Analítico!AX$3&gt;='Gastos Gerais'!$D$4:$D$1005),-(Analítico!AX$3&lt;='Gastos Gerais'!$E$4:$E$1005),-('Gastos Gerais'!$C$4:$C$1005))</f>
        <v>12600</v>
      </c>
      <c r="AY60" s="74">
        <f>SUMPRODUCT(-('Gastos Gerais'!$B$4:$B$1005=Analítico!$B60),-(Analítico!AY$3&gt;='Gastos Gerais'!$D$4:$D$1005),-(Analítico!AY$3&lt;='Gastos Gerais'!$E$4:$E$1005),-('Gastos Gerais'!$C$4:$C$1005))</f>
        <v>12650</v>
      </c>
      <c r="AZ60" s="74">
        <f>SUMPRODUCT(-('Gastos Gerais'!$B$4:$B$1005=Analítico!$B60),-(Analítico!AZ$3&gt;='Gastos Gerais'!$D$4:$D$1005),-(Analítico!AZ$3&lt;='Gastos Gerais'!$E$4:$E$1005),-('Gastos Gerais'!$C$4:$C$1005))</f>
        <v>12650</v>
      </c>
      <c r="BA60" s="74">
        <f>SUMPRODUCT(-('Gastos Gerais'!$B$4:$B$1005=Analítico!$B60),-(Analítico!BA$3&gt;='Gastos Gerais'!$D$4:$D$1005),-(Analítico!BA$3&lt;='Gastos Gerais'!$E$4:$E$1005),-('Gastos Gerais'!$C$4:$C$1005))</f>
        <v>12650</v>
      </c>
      <c r="BB60" s="74">
        <f>SUMPRODUCT(-('Gastos Gerais'!$B$4:$B$1005=Analítico!$B60),-(Analítico!BB$3&gt;='Gastos Gerais'!$D$4:$D$1005),-(Analítico!BB$3&lt;='Gastos Gerais'!$E$4:$E$1005),-('Gastos Gerais'!$C$4:$C$1005))</f>
        <v>12650</v>
      </c>
      <c r="BC60" s="74">
        <f>SUMPRODUCT(-('Gastos Gerais'!$B$4:$B$1005=Analítico!$B60),-(Analítico!BC$3&gt;='Gastos Gerais'!$D$4:$D$1005),-(Analítico!BC$3&lt;='Gastos Gerais'!$E$4:$E$1005),-('Gastos Gerais'!$C$4:$C$1005))</f>
        <v>12650</v>
      </c>
      <c r="BD60" s="74">
        <f>SUMPRODUCT(-('Gastos Gerais'!$B$4:$B$1005=Analítico!$B60),-(Analítico!BD$3&gt;='Gastos Gerais'!$D$4:$D$1005),-(Analítico!BD$3&lt;='Gastos Gerais'!$E$4:$E$1005),-('Gastos Gerais'!$C$4:$C$1005))</f>
        <v>12650</v>
      </c>
      <c r="BE60" s="74">
        <f>SUMPRODUCT(-('Gastos Gerais'!$B$4:$B$1005=Analítico!$B60),-(Analítico!BE$3&gt;='Gastos Gerais'!$D$4:$D$1005),-(Analítico!BE$3&lt;='Gastos Gerais'!$E$4:$E$1005),-('Gastos Gerais'!$C$4:$C$1005))</f>
        <v>12650</v>
      </c>
      <c r="BF60" s="74">
        <f>SUMPRODUCT(-('Gastos Gerais'!$B$4:$B$1005=Analítico!$B60),-(Analítico!BF$3&gt;='Gastos Gerais'!$D$4:$D$1005),-(Analítico!BF$3&lt;='Gastos Gerais'!$E$4:$E$1005),-('Gastos Gerais'!$C$4:$C$1005))</f>
        <v>12650</v>
      </c>
      <c r="BG60" s="74">
        <f>SUMPRODUCT(-('Gastos Gerais'!$B$4:$B$1005=Analítico!$B60),-(Analítico!BG$3&gt;='Gastos Gerais'!$D$4:$D$1005),-(Analítico!BG$3&lt;='Gastos Gerais'!$E$4:$E$1005),-('Gastos Gerais'!$C$4:$C$1005))</f>
        <v>12650</v>
      </c>
      <c r="BH60" s="74">
        <f>SUMPRODUCT(-('Gastos Gerais'!$B$4:$B$1005=Analítico!$B60),-(Analítico!BH$3&gt;='Gastos Gerais'!$D$4:$D$1005),-(Analítico!BH$3&lt;='Gastos Gerais'!$E$4:$E$1005),-('Gastos Gerais'!$C$4:$C$1005))</f>
        <v>12650</v>
      </c>
      <c r="BI60" s="74">
        <f>SUMPRODUCT(-('Gastos Gerais'!$B$4:$B$1005=Analítico!$B60),-(Analítico!BI$3&gt;='Gastos Gerais'!$D$4:$D$1005),-(Analítico!BI$3&lt;='Gastos Gerais'!$E$4:$E$1005),-('Gastos Gerais'!$C$4:$C$1005))</f>
        <v>12650</v>
      </c>
      <c r="BJ60" s="74">
        <f>SUMPRODUCT(-('Gastos Gerais'!$B$4:$B$1005=Analítico!$B60),-(Analítico!BJ$3&gt;='Gastos Gerais'!$D$4:$D$1005),-(Analítico!BJ$3&lt;='Gastos Gerais'!$E$4:$E$1005),-('Gastos Gerais'!$C$4:$C$1005))</f>
        <v>12650</v>
      </c>
      <c r="BK60" s="72">
        <f t="shared" si="31"/>
        <v>633240</v>
      </c>
      <c r="BL60" s="77">
        <f t="shared" ca="1" si="32"/>
        <v>9.1454228982262489E-3</v>
      </c>
    </row>
    <row r="61" spans="1:64" s="50" customFormat="1" ht="23.25" customHeight="1" x14ac:dyDescent="0.2">
      <c r="A61" s="19" t="s">
        <v>182</v>
      </c>
      <c r="B61" s="353" t="s">
        <v>183</v>
      </c>
      <c r="C61" s="74">
        <f>SUMPRODUCT(-('Gastos Gerais'!$B$4:$B$1005=Analítico!$B61),-(Analítico!C$3&gt;='Gastos Gerais'!$D$4:$D$1005),-(Analítico!C$3&lt;='Gastos Gerais'!$E$4:$E$1005),-('Gastos Gerais'!$C$4:$C$1005))</f>
        <v>0</v>
      </c>
      <c r="D61" s="74">
        <f>SUMPRODUCT(-('Gastos Gerais'!$B$4:$B$1005=Analítico!$B61),-(Analítico!D$3&gt;='Gastos Gerais'!$D$4:$D$1005),-(Analítico!D$3&lt;='Gastos Gerais'!$E$4:$E$1005),-('Gastos Gerais'!$C$4:$C$1005))</f>
        <v>0</v>
      </c>
      <c r="E61" s="74">
        <f>SUMPRODUCT(-('Gastos Gerais'!$B$4:$B$1005=Analítico!$B61),-(Analítico!E$3&gt;='Gastos Gerais'!$D$4:$D$1005),-(Analítico!E$3&lt;='Gastos Gerais'!$E$4:$E$1005),-('Gastos Gerais'!$C$4:$C$1005))</f>
        <v>0</v>
      </c>
      <c r="F61" s="74">
        <f>SUMPRODUCT(-('Gastos Gerais'!$B$4:$B$1005=Analítico!$B61),-(Analítico!F$3&gt;='Gastos Gerais'!$D$4:$D$1005),-(Analítico!F$3&lt;='Gastos Gerais'!$E$4:$E$1005),-('Gastos Gerais'!$C$4:$C$1005))</f>
        <v>0</v>
      </c>
      <c r="G61" s="74">
        <f>SUMPRODUCT(-('Gastos Gerais'!$B$4:$B$1005=Analítico!$B61),-(Analítico!G$3&gt;='Gastos Gerais'!$D$4:$D$1005),-(Analítico!G$3&lt;='Gastos Gerais'!$E$4:$E$1005),-('Gastos Gerais'!$C$4:$C$1005))</f>
        <v>0</v>
      </c>
      <c r="H61" s="74">
        <f>SUMPRODUCT(-('Gastos Gerais'!$B$4:$B$1005=Analítico!$B61),-(Analítico!H$3&gt;='Gastos Gerais'!$D$4:$D$1005),-(Analítico!H$3&lt;='Gastos Gerais'!$E$4:$E$1005),-('Gastos Gerais'!$C$4:$C$1005))</f>
        <v>0</v>
      </c>
      <c r="I61" s="74">
        <f>SUMPRODUCT(-('Gastos Gerais'!$B$4:$B$1005=Analítico!$B61),-(Analítico!I$3&gt;='Gastos Gerais'!$D$4:$D$1005),-(Analítico!I$3&lt;='Gastos Gerais'!$E$4:$E$1005),-('Gastos Gerais'!$C$4:$C$1005))</f>
        <v>0</v>
      </c>
      <c r="J61" s="74">
        <f>SUMPRODUCT(-('Gastos Gerais'!$B$4:$B$1005=Analítico!$B61),-(Analítico!J$3&gt;='Gastos Gerais'!$D$4:$D$1005),-(Analítico!J$3&lt;='Gastos Gerais'!$E$4:$E$1005),-('Gastos Gerais'!$C$4:$C$1005))</f>
        <v>0</v>
      </c>
      <c r="K61" s="74">
        <f>SUMPRODUCT(-('Gastos Gerais'!$B$4:$B$1005=Analítico!$B61),-(Analítico!K$3&gt;='Gastos Gerais'!$D$4:$D$1005),-(Analítico!K$3&lt;='Gastos Gerais'!$E$4:$E$1005),-('Gastos Gerais'!$C$4:$C$1005))</f>
        <v>0</v>
      </c>
      <c r="L61" s="74">
        <f>SUMPRODUCT(-('Gastos Gerais'!$B$4:$B$1005=Analítico!$B61),-(Analítico!L$3&gt;='Gastos Gerais'!$D$4:$D$1005),-(Analítico!L$3&lt;='Gastos Gerais'!$E$4:$E$1005),-('Gastos Gerais'!$C$4:$C$1005))</f>
        <v>0</v>
      </c>
      <c r="M61" s="74">
        <f>SUMPRODUCT(-('Gastos Gerais'!$B$4:$B$1005=Analítico!$B61),-(Analítico!M$3&gt;='Gastos Gerais'!$D$4:$D$1005),-(Analítico!M$3&lt;='Gastos Gerais'!$E$4:$E$1005),-('Gastos Gerais'!$C$4:$C$1005))</f>
        <v>0</v>
      </c>
      <c r="N61" s="74">
        <f>SUMPRODUCT(-('Gastos Gerais'!$B$4:$B$1005=Analítico!$B61),-(Analítico!N$3&gt;='Gastos Gerais'!$D$4:$D$1005),-(Analítico!N$3&lt;='Gastos Gerais'!$E$4:$E$1005),-('Gastos Gerais'!$C$4:$C$1005))</f>
        <v>0</v>
      </c>
      <c r="O61" s="74">
        <f>SUMPRODUCT(-('Gastos Gerais'!$B$4:$B$1005=Analítico!$B61),-(Analítico!O$3&gt;='Gastos Gerais'!$D$4:$D$1005),-(Analítico!O$3&lt;='Gastos Gerais'!$E$4:$E$1005),-('Gastos Gerais'!$C$4:$C$1005))</f>
        <v>0</v>
      </c>
      <c r="P61" s="74">
        <f>SUMPRODUCT(-('Gastos Gerais'!$B$4:$B$1005=Analítico!$B61),-(Analítico!P$3&gt;='Gastos Gerais'!$D$4:$D$1005),-(Analítico!P$3&lt;='Gastos Gerais'!$E$4:$E$1005),-('Gastos Gerais'!$C$4:$C$1005))</f>
        <v>0</v>
      </c>
      <c r="Q61" s="74">
        <f>SUMPRODUCT(-('Gastos Gerais'!$B$4:$B$1005=Analítico!$B61),-(Analítico!Q$3&gt;='Gastos Gerais'!$D$4:$D$1005),-(Analítico!Q$3&lt;='Gastos Gerais'!$E$4:$E$1005),-('Gastos Gerais'!$C$4:$C$1005))</f>
        <v>0</v>
      </c>
      <c r="R61" s="74">
        <f>SUMPRODUCT(-('Gastos Gerais'!$B$4:$B$1005=Analítico!$B61),-(Analítico!R$3&gt;='Gastos Gerais'!$D$4:$D$1005),-(Analítico!R$3&lt;='Gastos Gerais'!$E$4:$E$1005),-('Gastos Gerais'!$C$4:$C$1005))</f>
        <v>0</v>
      </c>
      <c r="S61" s="74">
        <f>SUMPRODUCT(-('Gastos Gerais'!$B$4:$B$1005=Analítico!$B61),-(Analítico!S$3&gt;='Gastos Gerais'!$D$4:$D$1005),-(Analítico!S$3&lt;='Gastos Gerais'!$E$4:$E$1005),-('Gastos Gerais'!$C$4:$C$1005))</f>
        <v>0</v>
      </c>
      <c r="T61" s="74">
        <f>SUMPRODUCT(-('Gastos Gerais'!$B$4:$B$1005=Analítico!$B61),-(Analítico!T$3&gt;='Gastos Gerais'!$D$4:$D$1005),-(Analítico!T$3&lt;='Gastos Gerais'!$E$4:$E$1005),-('Gastos Gerais'!$C$4:$C$1005))</f>
        <v>0</v>
      </c>
      <c r="U61" s="74">
        <f>SUMPRODUCT(-('Gastos Gerais'!$B$4:$B$1005=Analítico!$B61),-(Analítico!U$3&gt;='Gastos Gerais'!$D$4:$D$1005),-(Analítico!U$3&lt;='Gastos Gerais'!$E$4:$E$1005),-('Gastos Gerais'!$C$4:$C$1005))</f>
        <v>0</v>
      </c>
      <c r="V61" s="74">
        <f>SUMPRODUCT(-('Gastos Gerais'!$B$4:$B$1005=Analítico!$B61),-(Analítico!V$3&gt;='Gastos Gerais'!$D$4:$D$1005),-(Analítico!V$3&lt;='Gastos Gerais'!$E$4:$E$1005),-('Gastos Gerais'!$C$4:$C$1005))</f>
        <v>0</v>
      </c>
      <c r="W61" s="74">
        <f>SUMPRODUCT(-('Gastos Gerais'!$B$4:$B$1005=Analítico!$B61),-(Analítico!W$3&gt;='Gastos Gerais'!$D$4:$D$1005),-(Analítico!W$3&lt;='Gastos Gerais'!$E$4:$E$1005),-('Gastos Gerais'!$C$4:$C$1005))</f>
        <v>0</v>
      </c>
      <c r="X61" s="74">
        <f>SUMPRODUCT(-('Gastos Gerais'!$B$4:$B$1005=Analítico!$B61),-(Analítico!X$3&gt;='Gastos Gerais'!$D$4:$D$1005),-(Analítico!X$3&lt;='Gastos Gerais'!$E$4:$E$1005),-('Gastos Gerais'!$C$4:$C$1005))</f>
        <v>0</v>
      </c>
      <c r="Y61" s="74">
        <f>SUMPRODUCT(-('Gastos Gerais'!$B$4:$B$1005=Analítico!$B61),-(Analítico!Y$3&gt;='Gastos Gerais'!$D$4:$D$1005),-(Analítico!Y$3&lt;='Gastos Gerais'!$E$4:$E$1005),-('Gastos Gerais'!$C$4:$C$1005))</f>
        <v>0</v>
      </c>
      <c r="Z61" s="74">
        <f>SUMPRODUCT(-('Gastos Gerais'!$B$4:$B$1005=Analítico!$B61),-(Analítico!Z$3&gt;='Gastos Gerais'!$D$4:$D$1005),-(Analítico!Z$3&lt;='Gastos Gerais'!$E$4:$E$1005),-('Gastos Gerais'!$C$4:$C$1005))</f>
        <v>0</v>
      </c>
      <c r="AA61" s="74">
        <f>SUMPRODUCT(-('Gastos Gerais'!$B$4:$B$1005=Analítico!$B61),-(Analítico!AA$3&gt;='Gastos Gerais'!$D$4:$D$1005),-(Analítico!AA$3&lt;='Gastos Gerais'!$E$4:$E$1005),-('Gastos Gerais'!$C$4:$C$1005))</f>
        <v>0</v>
      </c>
      <c r="AB61" s="74">
        <f>SUMPRODUCT(-('Gastos Gerais'!$B$4:$B$1005=Analítico!$B61),-(Analítico!AB$3&gt;='Gastos Gerais'!$D$4:$D$1005),-(Analítico!AB$3&lt;='Gastos Gerais'!$E$4:$E$1005),-('Gastos Gerais'!$C$4:$C$1005))</f>
        <v>0</v>
      </c>
      <c r="AC61" s="74">
        <f>SUMPRODUCT(-('Gastos Gerais'!$B$4:$B$1005=Analítico!$B61),-(Analítico!AC$3&gt;='Gastos Gerais'!$D$4:$D$1005),-(Analítico!AC$3&lt;='Gastos Gerais'!$E$4:$E$1005),-('Gastos Gerais'!$C$4:$C$1005))</f>
        <v>0</v>
      </c>
      <c r="AD61" s="74">
        <f>SUMPRODUCT(-('Gastos Gerais'!$B$4:$B$1005=Analítico!$B61),-(Analítico!AD$3&gt;='Gastos Gerais'!$D$4:$D$1005),-(Analítico!AD$3&lt;='Gastos Gerais'!$E$4:$E$1005),-('Gastos Gerais'!$C$4:$C$1005))</f>
        <v>0</v>
      </c>
      <c r="AE61" s="74">
        <f>SUMPRODUCT(-('Gastos Gerais'!$B$4:$B$1005=Analítico!$B61),-(Analítico!AE$3&gt;='Gastos Gerais'!$D$4:$D$1005),-(Analítico!AE$3&lt;='Gastos Gerais'!$E$4:$E$1005),-('Gastos Gerais'!$C$4:$C$1005))</f>
        <v>0</v>
      </c>
      <c r="AF61" s="74">
        <f>SUMPRODUCT(-('Gastos Gerais'!$B$4:$B$1005=Analítico!$B61),-(Analítico!AF$3&gt;='Gastos Gerais'!$D$4:$D$1005),-(Analítico!AF$3&lt;='Gastos Gerais'!$E$4:$E$1005),-('Gastos Gerais'!$C$4:$C$1005))</f>
        <v>0</v>
      </c>
      <c r="AG61" s="74">
        <f>SUMPRODUCT(-('Gastos Gerais'!$B$4:$B$1005=Analítico!$B61),-(Analítico!AG$3&gt;='Gastos Gerais'!$D$4:$D$1005),-(Analítico!AG$3&lt;='Gastos Gerais'!$E$4:$E$1005),-('Gastos Gerais'!$C$4:$C$1005))</f>
        <v>0</v>
      </c>
      <c r="AH61" s="74">
        <f>SUMPRODUCT(-('Gastos Gerais'!$B$4:$B$1005=Analítico!$B61),-(Analítico!AH$3&gt;='Gastos Gerais'!$D$4:$D$1005),-(Analítico!AH$3&lt;='Gastos Gerais'!$E$4:$E$1005),-('Gastos Gerais'!$C$4:$C$1005))</f>
        <v>0</v>
      </c>
      <c r="AI61" s="74">
        <f>SUMPRODUCT(-('Gastos Gerais'!$B$4:$B$1005=Analítico!$B61),-(Analítico!AI$3&gt;='Gastos Gerais'!$D$4:$D$1005),-(Analítico!AI$3&lt;='Gastos Gerais'!$E$4:$E$1005),-('Gastos Gerais'!$C$4:$C$1005))</f>
        <v>0</v>
      </c>
      <c r="AJ61" s="74">
        <f>SUMPRODUCT(-('Gastos Gerais'!$B$4:$B$1005=Analítico!$B61),-(Analítico!AJ$3&gt;='Gastos Gerais'!$D$4:$D$1005),-(Analítico!AJ$3&lt;='Gastos Gerais'!$E$4:$E$1005),-('Gastos Gerais'!$C$4:$C$1005))</f>
        <v>0</v>
      </c>
      <c r="AK61" s="74">
        <f>SUMPRODUCT(-('Gastos Gerais'!$B$4:$B$1005=Analítico!$B61),-(Analítico!AK$3&gt;='Gastos Gerais'!$D$4:$D$1005),-(Analítico!AK$3&lt;='Gastos Gerais'!$E$4:$E$1005),-('Gastos Gerais'!$C$4:$C$1005))</f>
        <v>0</v>
      </c>
      <c r="AL61" s="74">
        <f>SUMPRODUCT(-('Gastos Gerais'!$B$4:$B$1005=Analítico!$B61),-(Analítico!AL$3&gt;='Gastos Gerais'!$D$4:$D$1005),-(Analítico!AL$3&lt;='Gastos Gerais'!$E$4:$E$1005),-('Gastos Gerais'!$C$4:$C$1005))</f>
        <v>0</v>
      </c>
      <c r="AM61" s="74">
        <f>SUMPRODUCT(-('Gastos Gerais'!$B$4:$B$1005=Analítico!$B61),-(Analítico!AM$3&gt;='Gastos Gerais'!$D$4:$D$1005),-(Analítico!AM$3&lt;='Gastos Gerais'!$E$4:$E$1005),-('Gastos Gerais'!$C$4:$C$1005))</f>
        <v>0</v>
      </c>
      <c r="AN61" s="74">
        <f>SUMPRODUCT(-('Gastos Gerais'!$B$4:$B$1005=Analítico!$B61),-(Analítico!AN$3&gt;='Gastos Gerais'!$D$4:$D$1005),-(Analítico!AN$3&lt;='Gastos Gerais'!$E$4:$E$1005),-('Gastos Gerais'!$C$4:$C$1005))</f>
        <v>0</v>
      </c>
      <c r="AO61" s="74">
        <f>SUMPRODUCT(-('Gastos Gerais'!$B$4:$B$1005=Analítico!$B61),-(Analítico!AO$3&gt;='Gastos Gerais'!$D$4:$D$1005),-(Analítico!AO$3&lt;='Gastos Gerais'!$E$4:$E$1005),-('Gastos Gerais'!$C$4:$C$1005))</f>
        <v>0</v>
      </c>
      <c r="AP61" s="74">
        <f>SUMPRODUCT(-('Gastos Gerais'!$B$4:$B$1005=Analítico!$B61),-(Analítico!AP$3&gt;='Gastos Gerais'!$D$4:$D$1005),-(Analítico!AP$3&lt;='Gastos Gerais'!$E$4:$E$1005),-('Gastos Gerais'!$C$4:$C$1005))</f>
        <v>0</v>
      </c>
      <c r="AQ61" s="74">
        <f>SUMPRODUCT(-('Gastos Gerais'!$B$4:$B$1005=Analítico!$B61),-(Analítico!AQ$3&gt;='Gastos Gerais'!$D$4:$D$1005),-(Analítico!AQ$3&lt;='Gastos Gerais'!$E$4:$E$1005),-('Gastos Gerais'!$C$4:$C$1005))</f>
        <v>0</v>
      </c>
      <c r="AR61" s="74">
        <f>SUMPRODUCT(-('Gastos Gerais'!$B$4:$B$1005=Analítico!$B61),-(Analítico!AR$3&gt;='Gastos Gerais'!$D$4:$D$1005),-(Analítico!AR$3&lt;='Gastos Gerais'!$E$4:$E$1005),-('Gastos Gerais'!$C$4:$C$1005))</f>
        <v>0</v>
      </c>
      <c r="AS61" s="74">
        <f>SUMPRODUCT(-('Gastos Gerais'!$B$4:$B$1005=Analítico!$B61),-(Analítico!AS$3&gt;='Gastos Gerais'!$D$4:$D$1005),-(Analítico!AS$3&lt;='Gastos Gerais'!$E$4:$E$1005),-('Gastos Gerais'!$C$4:$C$1005))</f>
        <v>0</v>
      </c>
      <c r="AT61" s="74">
        <f>SUMPRODUCT(-('Gastos Gerais'!$B$4:$B$1005=Analítico!$B61),-(Analítico!AT$3&gt;='Gastos Gerais'!$D$4:$D$1005),-(Analítico!AT$3&lt;='Gastos Gerais'!$E$4:$E$1005),-('Gastos Gerais'!$C$4:$C$1005))</f>
        <v>0</v>
      </c>
      <c r="AU61" s="74">
        <f>SUMPRODUCT(-('Gastos Gerais'!$B$4:$B$1005=Analítico!$B61),-(Analítico!AU$3&gt;='Gastos Gerais'!$D$4:$D$1005),-(Analítico!AU$3&lt;='Gastos Gerais'!$E$4:$E$1005),-('Gastos Gerais'!$C$4:$C$1005))</f>
        <v>0</v>
      </c>
      <c r="AV61" s="74">
        <f>SUMPRODUCT(-('Gastos Gerais'!$B$4:$B$1005=Analítico!$B61),-(Analítico!AV$3&gt;='Gastos Gerais'!$D$4:$D$1005),-(Analítico!AV$3&lt;='Gastos Gerais'!$E$4:$E$1005),-('Gastos Gerais'!$C$4:$C$1005))</f>
        <v>0</v>
      </c>
      <c r="AW61" s="74">
        <f>SUMPRODUCT(-('Gastos Gerais'!$B$4:$B$1005=Analítico!$B61),-(Analítico!AW$3&gt;='Gastos Gerais'!$D$4:$D$1005),-(Analítico!AW$3&lt;='Gastos Gerais'!$E$4:$E$1005),-('Gastos Gerais'!$C$4:$C$1005))</f>
        <v>0</v>
      </c>
      <c r="AX61" s="74">
        <f>SUMPRODUCT(-('Gastos Gerais'!$B$4:$B$1005=Analítico!$B61),-(Analítico!AX$3&gt;='Gastos Gerais'!$D$4:$D$1005),-(Analítico!AX$3&lt;='Gastos Gerais'!$E$4:$E$1005),-('Gastos Gerais'!$C$4:$C$1005))</f>
        <v>0</v>
      </c>
      <c r="AY61" s="74">
        <f>SUMPRODUCT(-('Gastos Gerais'!$B$4:$B$1005=Analítico!$B61),-(Analítico!AY$3&gt;='Gastos Gerais'!$D$4:$D$1005),-(Analítico!AY$3&lt;='Gastos Gerais'!$E$4:$E$1005),-('Gastos Gerais'!$C$4:$C$1005))</f>
        <v>0</v>
      </c>
      <c r="AZ61" s="74">
        <f>SUMPRODUCT(-('Gastos Gerais'!$B$4:$B$1005=Analítico!$B61),-(Analítico!AZ$3&gt;='Gastos Gerais'!$D$4:$D$1005),-(Analítico!AZ$3&lt;='Gastos Gerais'!$E$4:$E$1005),-('Gastos Gerais'!$C$4:$C$1005))</f>
        <v>0</v>
      </c>
      <c r="BA61" s="74">
        <f>SUMPRODUCT(-('Gastos Gerais'!$B$4:$B$1005=Analítico!$B61),-(Analítico!BA$3&gt;='Gastos Gerais'!$D$4:$D$1005),-(Analítico!BA$3&lt;='Gastos Gerais'!$E$4:$E$1005),-('Gastos Gerais'!$C$4:$C$1005))</f>
        <v>0</v>
      </c>
      <c r="BB61" s="74">
        <f>SUMPRODUCT(-('Gastos Gerais'!$B$4:$B$1005=Analítico!$B61),-(Analítico!BB$3&gt;='Gastos Gerais'!$D$4:$D$1005),-(Analítico!BB$3&lt;='Gastos Gerais'!$E$4:$E$1005),-('Gastos Gerais'!$C$4:$C$1005))</f>
        <v>0</v>
      </c>
      <c r="BC61" s="74">
        <f>SUMPRODUCT(-('Gastos Gerais'!$B$4:$B$1005=Analítico!$B61),-(Analítico!BC$3&gt;='Gastos Gerais'!$D$4:$D$1005),-(Analítico!BC$3&lt;='Gastos Gerais'!$E$4:$E$1005),-('Gastos Gerais'!$C$4:$C$1005))</f>
        <v>0</v>
      </c>
      <c r="BD61" s="74">
        <f>SUMPRODUCT(-('Gastos Gerais'!$B$4:$B$1005=Analítico!$B61),-(Analítico!BD$3&gt;='Gastos Gerais'!$D$4:$D$1005),-(Analítico!BD$3&lt;='Gastos Gerais'!$E$4:$E$1005),-('Gastos Gerais'!$C$4:$C$1005))</f>
        <v>0</v>
      </c>
      <c r="BE61" s="74">
        <f>SUMPRODUCT(-('Gastos Gerais'!$B$4:$B$1005=Analítico!$B61),-(Analítico!BE$3&gt;='Gastos Gerais'!$D$4:$D$1005),-(Analítico!BE$3&lt;='Gastos Gerais'!$E$4:$E$1005),-('Gastos Gerais'!$C$4:$C$1005))</f>
        <v>0</v>
      </c>
      <c r="BF61" s="74">
        <f>SUMPRODUCT(-('Gastos Gerais'!$B$4:$B$1005=Analítico!$B61),-(Analítico!BF$3&gt;='Gastos Gerais'!$D$4:$D$1005),-(Analítico!BF$3&lt;='Gastos Gerais'!$E$4:$E$1005),-('Gastos Gerais'!$C$4:$C$1005))</f>
        <v>0</v>
      </c>
      <c r="BG61" s="74">
        <f>SUMPRODUCT(-('Gastos Gerais'!$B$4:$B$1005=Analítico!$B61),-(Analítico!BG$3&gt;='Gastos Gerais'!$D$4:$D$1005),-(Analítico!BG$3&lt;='Gastos Gerais'!$E$4:$E$1005),-('Gastos Gerais'!$C$4:$C$1005))</f>
        <v>0</v>
      </c>
      <c r="BH61" s="74">
        <f>SUMPRODUCT(-('Gastos Gerais'!$B$4:$B$1005=Analítico!$B61),-(Analítico!BH$3&gt;='Gastos Gerais'!$D$4:$D$1005),-(Analítico!BH$3&lt;='Gastos Gerais'!$E$4:$E$1005),-('Gastos Gerais'!$C$4:$C$1005))</f>
        <v>0</v>
      </c>
      <c r="BI61" s="74">
        <f>SUMPRODUCT(-('Gastos Gerais'!$B$4:$B$1005=Analítico!$B61),-(Analítico!BI$3&gt;='Gastos Gerais'!$D$4:$D$1005),-(Analítico!BI$3&lt;='Gastos Gerais'!$E$4:$E$1005),-('Gastos Gerais'!$C$4:$C$1005))</f>
        <v>0</v>
      </c>
      <c r="BJ61" s="74">
        <f>SUMPRODUCT(-('Gastos Gerais'!$B$4:$B$1005=Analítico!$B61),-(Analítico!BJ$3&gt;='Gastos Gerais'!$D$4:$D$1005),-(Analítico!BJ$3&lt;='Gastos Gerais'!$E$4:$E$1005),-('Gastos Gerais'!$C$4:$C$1005))</f>
        <v>0</v>
      </c>
      <c r="BK61" s="72">
        <f t="shared" si="31"/>
        <v>0</v>
      </c>
      <c r="BL61" s="77">
        <f t="shared" ca="1" si="32"/>
        <v>0</v>
      </c>
    </row>
    <row r="62" spans="1:64" s="50" customFormat="1" ht="23.25" customHeight="1" x14ac:dyDescent="0.2">
      <c r="A62" s="19" t="s">
        <v>184</v>
      </c>
      <c r="B62" s="353" t="s">
        <v>185</v>
      </c>
      <c r="C62" s="74">
        <f>SUMPRODUCT(-('Gastos Gerais'!$B$4:$B$1005=Analítico!$B62),-(Analítico!C$3&gt;='Gastos Gerais'!$D$4:$D$1005),-(Analítico!C$3&lt;='Gastos Gerais'!$E$4:$E$1005),-('Gastos Gerais'!$C$4:$C$1005))</f>
        <v>0</v>
      </c>
      <c r="D62" s="74">
        <f>SUMPRODUCT(-('Gastos Gerais'!$B$4:$B$1005=Analítico!$B62),-(Analítico!D$3&gt;='Gastos Gerais'!$D$4:$D$1005),-(Analítico!D$3&lt;='Gastos Gerais'!$E$4:$E$1005),-('Gastos Gerais'!$C$4:$C$1005))</f>
        <v>0</v>
      </c>
      <c r="E62" s="74">
        <f>SUMPRODUCT(-('Gastos Gerais'!$B$4:$B$1005=Analítico!$B62),-(Analítico!E$3&gt;='Gastos Gerais'!$D$4:$D$1005),-(Analítico!E$3&lt;='Gastos Gerais'!$E$4:$E$1005),-('Gastos Gerais'!$C$4:$C$1005))</f>
        <v>0</v>
      </c>
      <c r="F62" s="74">
        <f>SUMPRODUCT(-('Gastos Gerais'!$B$4:$B$1005=Analítico!$B62),-(Analítico!F$3&gt;='Gastos Gerais'!$D$4:$D$1005),-(Analítico!F$3&lt;='Gastos Gerais'!$E$4:$E$1005),-('Gastos Gerais'!$C$4:$C$1005))</f>
        <v>0</v>
      </c>
      <c r="G62" s="74">
        <f>SUMPRODUCT(-('Gastos Gerais'!$B$4:$B$1005=Analítico!$B62),-(Analítico!G$3&gt;='Gastos Gerais'!$D$4:$D$1005),-(Analítico!G$3&lt;='Gastos Gerais'!$E$4:$E$1005),-('Gastos Gerais'!$C$4:$C$1005))</f>
        <v>0</v>
      </c>
      <c r="H62" s="74">
        <f>SUMPRODUCT(-('Gastos Gerais'!$B$4:$B$1005=Analítico!$B62),-(Analítico!H$3&gt;='Gastos Gerais'!$D$4:$D$1005),-(Analítico!H$3&lt;='Gastos Gerais'!$E$4:$E$1005),-('Gastos Gerais'!$C$4:$C$1005))</f>
        <v>0</v>
      </c>
      <c r="I62" s="74">
        <f>SUMPRODUCT(-('Gastos Gerais'!$B$4:$B$1005=Analítico!$B62),-(Analítico!I$3&gt;='Gastos Gerais'!$D$4:$D$1005),-(Analítico!I$3&lt;='Gastos Gerais'!$E$4:$E$1005),-('Gastos Gerais'!$C$4:$C$1005))</f>
        <v>0</v>
      </c>
      <c r="J62" s="74">
        <f>SUMPRODUCT(-('Gastos Gerais'!$B$4:$B$1005=Analítico!$B62),-(Analítico!J$3&gt;='Gastos Gerais'!$D$4:$D$1005),-(Analítico!J$3&lt;='Gastos Gerais'!$E$4:$E$1005),-('Gastos Gerais'!$C$4:$C$1005))</f>
        <v>0</v>
      </c>
      <c r="K62" s="74">
        <f>SUMPRODUCT(-('Gastos Gerais'!$B$4:$B$1005=Analítico!$B62),-(Analítico!K$3&gt;='Gastos Gerais'!$D$4:$D$1005),-(Analítico!K$3&lt;='Gastos Gerais'!$E$4:$E$1005),-('Gastos Gerais'!$C$4:$C$1005))</f>
        <v>0</v>
      </c>
      <c r="L62" s="74">
        <f>SUMPRODUCT(-('Gastos Gerais'!$B$4:$B$1005=Analítico!$B62),-(Analítico!L$3&gt;='Gastos Gerais'!$D$4:$D$1005),-(Analítico!L$3&lt;='Gastos Gerais'!$E$4:$E$1005),-('Gastos Gerais'!$C$4:$C$1005))</f>
        <v>0</v>
      </c>
      <c r="M62" s="74">
        <f>SUMPRODUCT(-('Gastos Gerais'!$B$4:$B$1005=Analítico!$B62),-(Analítico!M$3&gt;='Gastos Gerais'!$D$4:$D$1005),-(Analítico!M$3&lt;='Gastos Gerais'!$E$4:$E$1005),-('Gastos Gerais'!$C$4:$C$1005))</f>
        <v>0</v>
      </c>
      <c r="N62" s="74">
        <f>SUMPRODUCT(-('Gastos Gerais'!$B$4:$B$1005=Analítico!$B62),-(Analítico!N$3&gt;='Gastos Gerais'!$D$4:$D$1005),-(Analítico!N$3&lt;='Gastos Gerais'!$E$4:$E$1005),-('Gastos Gerais'!$C$4:$C$1005))</f>
        <v>0</v>
      </c>
      <c r="O62" s="74">
        <f>SUMPRODUCT(-('Gastos Gerais'!$B$4:$B$1005=Analítico!$B62),-(Analítico!O$3&gt;='Gastos Gerais'!$D$4:$D$1005),-(Analítico!O$3&lt;='Gastos Gerais'!$E$4:$E$1005),-('Gastos Gerais'!$C$4:$C$1005))</f>
        <v>0</v>
      </c>
      <c r="P62" s="74">
        <f>SUMPRODUCT(-('Gastos Gerais'!$B$4:$B$1005=Analítico!$B62),-(Analítico!P$3&gt;='Gastos Gerais'!$D$4:$D$1005),-(Analítico!P$3&lt;='Gastos Gerais'!$E$4:$E$1005),-('Gastos Gerais'!$C$4:$C$1005))</f>
        <v>0</v>
      </c>
      <c r="Q62" s="74">
        <f>SUMPRODUCT(-('Gastos Gerais'!$B$4:$B$1005=Analítico!$B62),-(Analítico!Q$3&gt;='Gastos Gerais'!$D$4:$D$1005),-(Analítico!Q$3&lt;='Gastos Gerais'!$E$4:$E$1005),-('Gastos Gerais'!$C$4:$C$1005))</f>
        <v>0</v>
      </c>
      <c r="R62" s="74">
        <f>SUMPRODUCT(-('Gastos Gerais'!$B$4:$B$1005=Analítico!$B62),-(Analítico!R$3&gt;='Gastos Gerais'!$D$4:$D$1005),-(Analítico!R$3&lt;='Gastos Gerais'!$E$4:$E$1005),-('Gastos Gerais'!$C$4:$C$1005))</f>
        <v>0</v>
      </c>
      <c r="S62" s="74">
        <f>SUMPRODUCT(-('Gastos Gerais'!$B$4:$B$1005=Analítico!$B62),-(Analítico!S$3&gt;='Gastos Gerais'!$D$4:$D$1005),-(Analítico!S$3&lt;='Gastos Gerais'!$E$4:$E$1005),-('Gastos Gerais'!$C$4:$C$1005))</f>
        <v>0</v>
      </c>
      <c r="T62" s="74">
        <f>SUMPRODUCT(-('Gastos Gerais'!$B$4:$B$1005=Analítico!$B62),-(Analítico!T$3&gt;='Gastos Gerais'!$D$4:$D$1005),-(Analítico!T$3&lt;='Gastos Gerais'!$E$4:$E$1005),-('Gastos Gerais'!$C$4:$C$1005))</f>
        <v>0</v>
      </c>
      <c r="U62" s="74">
        <f>SUMPRODUCT(-('Gastos Gerais'!$B$4:$B$1005=Analítico!$B62),-(Analítico!U$3&gt;='Gastos Gerais'!$D$4:$D$1005),-(Analítico!U$3&lt;='Gastos Gerais'!$E$4:$E$1005),-('Gastos Gerais'!$C$4:$C$1005))</f>
        <v>0</v>
      </c>
      <c r="V62" s="74">
        <f>SUMPRODUCT(-('Gastos Gerais'!$B$4:$B$1005=Analítico!$B62),-(Analítico!V$3&gt;='Gastos Gerais'!$D$4:$D$1005),-(Analítico!V$3&lt;='Gastos Gerais'!$E$4:$E$1005),-('Gastos Gerais'!$C$4:$C$1005))</f>
        <v>0</v>
      </c>
      <c r="W62" s="74">
        <f>SUMPRODUCT(-('Gastos Gerais'!$B$4:$B$1005=Analítico!$B62),-(Analítico!W$3&gt;='Gastos Gerais'!$D$4:$D$1005),-(Analítico!W$3&lt;='Gastos Gerais'!$E$4:$E$1005),-('Gastos Gerais'!$C$4:$C$1005))</f>
        <v>0</v>
      </c>
      <c r="X62" s="74">
        <f>SUMPRODUCT(-('Gastos Gerais'!$B$4:$B$1005=Analítico!$B62),-(Analítico!X$3&gt;='Gastos Gerais'!$D$4:$D$1005),-(Analítico!X$3&lt;='Gastos Gerais'!$E$4:$E$1005),-('Gastos Gerais'!$C$4:$C$1005))</f>
        <v>0</v>
      </c>
      <c r="Y62" s="74">
        <f>SUMPRODUCT(-('Gastos Gerais'!$B$4:$B$1005=Analítico!$B62),-(Analítico!Y$3&gt;='Gastos Gerais'!$D$4:$D$1005),-(Analítico!Y$3&lt;='Gastos Gerais'!$E$4:$E$1005),-('Gastos Gerais'!$C$4:$C$1005))</f>
        <v>0</v>
      </c>
      <c r="Z62" s="74">
        <f>SUMPRODUCT(-('Gastos Gerais'!$B$4:$B$1005=Analítico!$B62),-(Analítico!Z$3&gt;='Gastos Gerais'!$D$4:$D$1005),-(Analítico!Z$3&lt;='Gastos Gerais'!$E$4:$E$1005),-('Gastos Gerais'!$C$4:$C$1005))</f>
        <v>0</v>
      </c>
      <c r="AA62" s="74">
        <f>SUMPRODUCT(-('Gastos Gerais'!$B$4:$B$1005=Analítico!$B62),-(Analítico!AA$3&gt;='Gastos Gerais'!$D$4:$D$1005),-(Analítico!AA$3&lt;='Gastos Gerais'!$E$4:$E$1005),-('Gastos Gerais'!$C$4:$C$1005))</f>
        <v>0</v>
      </c>
      <c r="AB62" s="74">
        <f>SUMPRODUCT(-('Gastos Gerais'!$B$4:$B$1005=Analítico!$B62),-(Analítico!AB$3&gt;='Gastos Gerais'!$D$4:$D$1005),-(Analítico!AB$3&lt;='Gastos Gerais'!$E$4:$E$1005),-('Gastos Gerais'!$C$4:$C$1005))</f>
        <v>0</v>
      </c>
      <c r="AC62" s="74">
        <f>SUMPRODUCT(-('Gastos Gerais'!$B$4:$B$1005=Analítico!$B62),-(Analítico!AC$3&gt;='Gastos Gerais'!$D$4:$D$1005),-(Analítico!AC$3&lt;='Gastos Gerais'!$E$4:$E$1005),-('Gastos Gerais'!$C$4:$C$1005))</f>
        <v>0</v>
      </c>
      <c r="AD62" s="74">
        <f>SUMPRODUCT(-('Gastos Gerais'!$B$4:$B$1005=Analítico!$B62),-(Analítico!AD$3&gt;='Gastos Gerais'!$D$4:$D$1005),-(Analítico!AD$3&lt;='Gastos Gerais'!$E$4:$E$1005),-('Gastos Gerais'!$C$4:$C$1005))</f>
        <v>0</v>
      </c>
      <c r="AE62" s="74">
        <f>SUMPRODUCT(-('Gastos Gerais'!$B$4:$B$1005=Analítico!$B62),-(Analítico!AE$3&gt;='Gastos Gerais'!$D$4:$D$1005),-(Analítico!AE$3&lt;='Gastos Gerais'!$E$4:$E$1005),-('Gastos Gerais'!$C$4:$C$1005))</f>
        <v>0</v>
      </c>
      <c r="AF62" s="74">
        <f>SUMPRODUCT(-('Gastos Gerais'!$B$4:$B$1005=Analítico!$B62),-(Analítico!AF$3&gt;='Gastos Gerais'!$D$4:$D$1005),-(Analítico!AF$3&lt;='Gastos Gerais'!$E$4:$E$1005),-('Gastos Gerais'!$C$4:$C$1005))</f>
        <v>0</v>
      </c>
      <c r="AG62" s="74">
        <f>SUMPRODUCT(-('Gastos Gerais'!$B$4:$B$1005=Analítico!$B62),-(Analítico!AG$3&gt;='Gastos Gerais'!$D$4:$D$1005),-(Analítico!AG$3&lt;='Gastos Gerais'!$E$4:$E$1005),-('Gastos Gerais'!$C$4:$C$1005))</f>
        <v>0</v>
      </c>
      <c r="AH62" s="74">
        <f>SUMPRODUCT(-('Gastos Gerais'!$B$4:$B$1005=Analítico!$B62),-(Analítico!AH$3&gt;='Gastos Gerais'!$D$4:$D$1005),-(Analítico!AH$3&lt;='Gastos Gerais'!$E$4:$E$1005),-('Gastos Gerais'!$C$4:$C$1005))</f>
        <v>0</v>
      </c>
      <c r="AI62" s="74">
        <f>SUMPRODUCT(-('Gastos Gerais'!$B$4:$B$1005=Analítico!$B62),-(Analítico!AI$3&gt;='Gastos Gerais'!$D$4:$D$1005),-(Analítico!AI$3&lt;='Gastos Gerais'!$E$4:$E$1005),-('Gastos Gerais'!$C$4:$C$1005))</f>
        <v>0</v>
      </c>
      <c r="AJ62" s="74">
        <f>SUMPRODUCT(-('Gastos Gerais'!$B$4:$B$1005=Analítico!$B62),-(Analítico!AJ$3&gt;='Gastos Gerais'!$D$4:$D$1005),-(Analítico!AJ$3&lt;='Gastos Gerais'!$E$4:$E$1005),-('Gastos Gerais'!$C$4:$C$1005))</f>
        <v>0</v>
      </c>
      <c r="AK62" s="74">
        <f>SUMPRODUCT(-('Gastos Gerais'!$B$4:$B$1005=Analítico!$B62),-(Analítico!AK$3&gt;='Gastos Gerais'!$D$4:$D$1005),-(Analítico!AK$3&lt;='Gastos Gerais'!$E$4:$E$1005),-('Gastos Gerais'!$C$4:$C$1005))</f>
        <v>0</v>
      </c>
      <c r="AL62" s="74">
        <f>SUMPRODUCT(-('Gastos Gerais'!$B$4:$B$1005=Analítico!$B62),-(Analítico!AL$3&gt;='Gastos Gerais'!$D$4:$D$1005),-(Analítico!AL$3&lt;='Gastos Gerais'!$E$4:$E$1005),-('Gastos Gerais'!$C$4:$C$1005))</f>
        <v>0</v>
      </c>
      <c r="AM62" s="74">
        <f>SUMPRODUCT(-('Gastos Gerais'!$B$4:$B$1005=Analítico!$B62),-(Analítico!AM$3&gt;='Gastos Gerais'!$D$4:$D$1005),-(Analítico!AM$3&lt;='Gastos Gerais'!$E$4:$E$1005),-('Gastos Gerais'!$C$4:$C$1005))</f>
        <v>0</v>
      </c>
      <c r="AN62" s="74">
        <f>SUMPRODUCT(-('Gastos Gerais'!$B$4:$B$1005=Analítico!$B62),-(Analítico!AN$3&gt;='Gastos Gerais'!$D$4:$D$1005),-(Analítico!AN$3&lt;='Gastos Gerais'!$E$4:$E$1005),-('Gastos Gerais'!$C$4:$C$1005))</f>
        <v>0</v>
      </c>
      <c r="AO62" s="74">
        <f>SUMPRODUCT(-('Gastos Gerais'!$B$4:$B$1005=Analítico!$B62),-(Analítico!AO$3&gt;='Gastos Gerais'!$D$4:$D$1005),-(Analítico!AO$3&lt;='Gastos Gerais'!$E$4:$E$1005),-('Gastos Gerais'!$C$4:$C$1005))</f>
        <v>0</v>
      </c>
      <c r="AP62" s="74">
        <f>SUMPRODUCT(-('Gastos Gerais'!$B$4:$B$1005=Analítico!$B62),-(Analítico!AP$3&gt;='Gastos Gerais'!$D$4:$D$1005),-(Analítico!AP$3&lt;='Gastos Gerais'!$E$4:$E$1005),-('Gastos Gerais'!$C$4:$C$1005))</f>
        <v>0</v>
      </c>
      <c r="AQ62" s="74">
        <f>SUMPRODUCT(-('Gastos Gerais'!$B$4:$B$1005=Analítico!$B62),-(Analítico!AQ$3&gt;='Gastos Gerais'!$D$4:$D$1005),-(Analítico!AQ$3&lt;='Gastos Gerais'!$E$4:$E$1005),-('Gastos Gerais'!$C$4:$C$1005))</f>
        <v>0</v>
      </c>
      <c r="AR62" s="74">
        <f>SUMPRODUCT(-('Gastos Gerais'!$B$4:$B$1005=Analítico!$B62),-(Analítico!AR$3&gt;='Gastos Gerais'!$D$4:$D$1005),-(Analítico!AR$3&lt;='Gastos Gerais'!$E$4:$E$1005),-('Gastos Gerais'!$C$4:$C$1005))</f>
        <v>0</v>
      </c>
      <c r="AS62" s="74">
        <f>SUMPRODUCT(-('Gastos Gerais'!$B$4:$B$1005=Analítico!$B62),-(Analítico!AS$3&gt;='Gastos Gerais'!$D$4:$D$1005),-(Analítico!AS$3&lt;='Gastos Gerais'!$E$4:$E$1005),-('Gastos Gerais'!$C$4:$C$1005))</f>
        <v>0</v>
      </c>
      <c r="AT62" s="74">
        <f>SUMPRODUCT(-('Gastos Gerais'!$B$4:$B$1005=Analítico!$B62),-(Analítico!AT$3&gt;='Gastos Gerais'!$D$4:$D$1005),-(Analítico!AT$3&lt;='Gastos Gerais'!$E$4:$E$1005),-('Gastos Gerais'!$C$4:$C$1005))</f>
        <v>0</v>
      </c>
      <c r="AU62" s="74">
        <f>SUMPRODUCT(-('Gastos Gerais'!$B$4:$B$1005=Analítico!$B62),-(Analítico!AU$3&gt;='Gastos Gerais'!$D$4:$D$1005),-(Analítico!AU$3&lt;='Gastos Gerais'!$E$4:$E$1005),-('Gastos Gerais'!$C$4:$C$1005))</f>
        <v>0</v>
      </c>
      <c r="AV62" s="74">
        <f>SUMPRODUCT(-('Gastos Gerais'!$B$4:$B$1005=Analítico!$B62),-(Analítico!AV$3&gt;='Gastos Gerais'!$D$4:$D$1005),-(Analítico!AV$3&lt;='Gastos Gerais'!$E$4:$E$1005),-('Gastos Gerais'!$C$4:$C$1005))</f>
        <v>0</v>
      </c>
      <c r="AW62" s="74">
        <f>SUMPRODUCT(-('Gastos Gerais'!$B$4:$B$1005=Analítico!$B62),-(Analítico!AW$3&gt;='Gastos Gerais'!$D$4:$D$1005),-(Analítico!AW$3&lt;='Gastos Gerais'!$E$4:$E$1005),-('Gastos Gerais'!$C$4:$C$1005))</f>
        <v>0</v>
      </c>
      <c r="AX62" s="74">
        <f>SUMPRODUCT(-('Gastos Gerais'!$B$4:$B$1005=Analítico!$B62),-(Analítico!AX$3&gt;='Gastos Gerais'!$D$4:$D$1005),-(Analítico!AX$3&lt;='Gastos Gerais'!$E$4:$E$1005),-('Gastos Gerais'!$C$4:$C$1005))</f>
        <v>0</v>
      </c>
      <c r="AY62" s="74">
        <f>SUMPRODUCT(-('Gastos Gerais'!$B$4:$B$1005=Analítico!$B62),-(Analítico!AY$3&gt;='Gastos Gerais'!$D$4:$D$1005),-(Analítico!AY$3&lt;='Gastos Gerais'!$E$4:$E$1005),-('Gastos Gerais'!$C$4:$C$1005))</f>
        <v>0</v>
      </c>
      <c r="AZ62" s="74">
        <f>SUMPRODUCT(-('Gastos Gerais'!$B$4:$B$1005=Analítico!$B62),-(Analítico!AZ$3&gt;='Gastos Gerais'!$D$4:$D$1005),-(Analítico!AZ$3&lt;='Gastos Gerais'!$E$4:$E$1005),-('Gastos Gerais'!$C$4:$C$1005))</f>
        <v>0</v>
      </c>
      <c r="BA62" s="74">
        <f>SUMPRODUCT(-('Gastos Gerais'!$B$4:$B$1005=Analítico!$B62),-(Analítico!BA$3&gt;='Gastos Gerais'!$D$4:$D$1005),-(Analítico!BA$3&lt;='Gastos Gerais'!$E$4:$E$1005),-('Gastos Gerais'!$C$4:$C$1005))</f>
        <v>0</v>
      </c>
      <c r="BB62" s="74">
        <f>SUMPRODUCT(-('Gastos Gerais'!$B$4:$B$1005=Analítico!$B62),-(Analítico!BB$3&gt;='Gastos Gerais'!$D$4:$D$1005),-(Analítico!BB$3&lt;='Gastos Gerais'!$E$4:$E$1005),-('Gastos Gerais'!$C$4:$C$1005))</f>
        <v>0</v>
      </c>
      <c r="BC62" s="74">
        <f>SUMPRODUCT(-('Gastos Gerais'!$B$4:$B$1005=Analítico!$B62),-(Analítico!BC$3&gt;='Gastos Gerais'!$D$4:$D$1005),-(Analítico!BC$3&lt;='Gastos Gerais'!$E$4:$E$1005),-('Gastos Gerais'!$C$4:$C$1005))</f>
        <v>0</v>
      </c>
      <c r="BD62" s="74">
        <f>SUMPRODUCT(-('Gastos Gerais'!$B$4:$B$1005=Analítico!$B62),-(Analítico!BD$3&gt;='Gastos Gerais'!$D$4:$D$1005),-(Analítico!BD$3&lt;='Gastos Gerais'!$E$4:$E$1005),-('Gastos Gerais'!$C$4:$C$1005))</f>
        <v>0</v>
      </c>
      <c r="BE62" s="74">
        <f>SUMPRODUCT(-('Gastos Gerais'!$B$4:$B$1005=Analítico!$B62),-(Analítico!BE$3&gt;='Gastos Gerais'!$D$4:$D$1005),-(Analítico!BE$3&lt;='Gastos Gerais'!$E$4:$E$1005),-('Gastos Gerais'!$C$4:$C$1005))</f>
        <v>0</v>
      </c>
      <c r="BF62" s="74">
        <f>SUMPRODUCT(-('Gastos Gerais'!$B$4:$B$1005=Analítico!$B62),-(Analítico!BF$3&gt;='Gastos Gerais'!$D$4:$D$1005),-(Analítico!BF$3&lt;='Gastos Gerais'!$E$4:$E$1005),-('Gastos Gerais'!$C$4:$C$1005))</f>
        <v>0</v>
      </c>
      <c r="BG62" s="74">
        <f>SUMPRODUCT(-('Gastos Gerais'!$B$4:$B$1005=Analítico!$B62),-(Analítico!BG$3&gt;='Gastos Gerais'!$D$4:$D$1005),-(Analítico!BG$3&lt;='Gastos Gerais'!$E$4:$E$1005),-('Gastos Gerais'!$C$4:$C$1005))</f>
        <v>0</v>
      </c>
      <c r="BH62" s="74">
        <f>SUMPRODUCT(-('Gastos Gerais'!$B$4:$B$1005=Analítico!$B62),-(Analítico!BH$3&gt;='Gastos Gerais'!$D$4:$D$1005),-(Analítico!BH$3&lt;='Gastos Gerais'!$E$4:$E$1005),-('Gastos Gerais'!$C$4:$C$1005))</f>
        <v>0</v>
      </c>
      <c r="BI62" s="74">
        <f>SUMPRODUCT(-('Gastos Gerais'!$B$4:$B$1005=Analítico!$B62),-(Analítico!BI$3&gt;='Gastos Gerais'!$D$4:$D$1005),-(Analítico!BI$3&lt;='Gastos Gerais'!$E$4:$E$1005),-('Gastos Gerais'!$C$4:$C$1005))</f>
        <v>0</v>
      </c>
      <c r="BJ62" s="74">
        <f>SUMPRODUCT(-('Gastos Gerais'!$B$4:$B$1005=Analítico!$B62),-(Analítico!BJ$3&gt;='Gastos Gerais'!$D$4:$D$1005),-(Analítico!BJ$3&lt;='Gastos Gerais'!$E$4:$E$1005),-('Gastos Gerais'!$C$4:$C$1005))</f>
        <v>0</v>
      </c>
      <c r="BK62" s="72">
        <f t="shared" si="31"/>
        <v>0</v>
      </c>
      <c r="BL62" s="77">
        <f t="shared" ca="1" si="32"/>
        <v>0</v>
      </c>
    </row>
    <row r="63" spans="1:64" s="50" customFormat="1" ht="23.25" customHeight="1" x14ac:dyDescent="0.2">
      <c r="A63" s="19" t="s">
        <v>186</v>
      </c>
      <c r="B63" s="353" t="s">
        <v>187</v>
      </c>
      <c r="C63" s="74">
        <f>SUMPRODUCT(-('Gastos Gerais'!$B$4:$B$1005=Analítico!$B63),-(Analítico!C$3&gt;='Gastos Gerais'!$D$4:$D$1005),-(Analítico!C$3&lt;='Gastos Gerais'!$E$4:$E$1005),-('Gastos Gerais'!$C$4:$C$1005))</f>
        <v>23100</v>
      </c>
      <c r="D63" s="74">
        <f>SUMPRODUCT(-('Gastos Gerais'!$B$4:$B$1005=Analítico!$B63),-(Analítico!D$3&gt;='Gastos Gerais'!$D$4:$D$1005),-(Analítico!D$3&lt;='Gastos Gerais'!$E$4:$E$1005),-('Gastos Gerais'!$C$4:$C$1005))</f>
        <v>23100</v>
      </c>
      <c r="E63" s="74">
        <f>SUMPRODUCT(-('Gastos Gerais'!$B$4:$B$1005=Analítico!$B63),-(Analítico!E$3&gt;='Gastos Gerais'!$D$4:$D$1005),-(Analítico!E$3&lt;='Gastos Gerais'!$E$4:$E$1005),-('Gastos Gerais'!$C$4:$C$1005))</f>
        <v>23100</v>
      </c>
      <c r="F63" s="74">
        <f>SUMPRODUCT(-('Gastos Gerais'!$B$4:$B$1005=Analítico!$B63),-(Analítico!F$3&gt;='Gastos Gerais'!$D$4:$D$1005),-(Analítico!F$3&lt;='Gastos Gerais'!$E$4:$E$1005),-('Gastos Gerais'!$C$4:$C$1005))</f>
        <v>23100</v>
      </c>
      <c r="G63" s="74">
        <f>SUMPRODUCT(-('Gastos Gerais'!$B$4:$B$1005=Analítico!$B63),-(Analítico!G$3&gt;='Gastos Gerais'!$D$4:$D$1005),-(Analítico!G$3&lt;='Gastos Gerais'!$E$4:$E$1005),-('Gastos Gerais'!$C$4:$C$1005))</f>
        <v>23100</v>
      </c>
      <c r="H63" s="74">
        <f>SUMPRODUCT(-('Gastos Gerais'!$B$4:$B$1005=Analítico!$B63),-(Analítico!H$3&gt;='Gastos Gerais'!$D$4:$D$1005),-(Analítico!H$3&lt;='Gastos Gerais'!$E$4:$E$1005),-('Gastos Gerais'!$C$4:$C$1005))</f>
        <v>23100</v>
      </c>
      <c r="I63" s="74">
        <f>SUMPRODUCT(-('Gastos Gerais'!$B$4:$B$1005=Analítico!$B63),-(Analítico!I$3&gt;='Gastos Gerais'!$D$4:$D$1005),-(Analítico!I$3&lt;='Gastos Gerais'!$E$4:$E$1005),-('Gastos Gerais'!$C$4:$C$1005))</f>
        <v>23100</v>
      </c>
      <c r="J63" s="74">
        <f>SUMPRODUCT(-('Gastos Gerais'!$B$4:$B$1005=Analítico!$B63),-(Analítico!J$3&gt;='Gastos Gerais'!$D$4:$D$1005),-(Analítico!J$3&lt;='Gastos Gerais'!$E$4:$E$1005),-('Gastos Gerais'!$C$4:$C$1005))</f>
        <v>23100</v>
      </c>
      <c r="K63" s="74">
        <f>SUMPRODUCT(-('Gastos Gerais'!$B$4:$B$1005=Analítico!$B63),-(Analítico!K$3&gt;='Gastos Gerais'!$D$4:$D$1005),-(Analítico!K$3&lt;='Gastos Gerais'!$E$4:$E$1005),-('Gastos Gerais'!$C$4:$C$1005))</f>
        <v>23100</v>
      </c>
      <c r="L63" s="74">
        <f>SUMPRODUCT(-('Gastos Gerais'!$B$4:$B$1005=Analítico!$B63),-(Analítico!L$3&gt;='Gastos Gerais'!$D$4:$D$1005),-(Analítico!L$3&lt;='Gastos Gerais'!$E$4:$E$1005),-('Gastos Gerais'!$C$4:$C$1005))</f>
        <v>23100</v>
      </c>
      <c r="M63" s="74">
        <f>SUMPRODUCT(-('Gastos Gerais'!$B$4:$B$1005=Analítico!$B63),-(Analítico!M$3&gt;='Gastos Gerais'!$D$4:$D$1005),-(Analítico!M$3&lt;='Gastos Gerais'!$E$4:$E$1005),-('Gastos Gerais'!$C$4:$C$1005))</f>
        <v>23100</v>
      </c>
      <c r="N63" s="74">
        <f>SUMPRODUCT(-('Gastos Gerais'!$B$4:$B$1005=Analítico!$B63),-(Analítico!N$3&gt;='Gastos Gerais'!$D$4:$D$1005),-(Analítico!N$3&lt;='Gastos Gerais'!$E$4:$E$1005),-('Gastos Gerais'!$C$4:$C$1005))</f>
        <v>23100</v>
      </c>
      <c r="O63" s="74">
        <f>SUMPRODUCT(-('Gastos Gerais'!$B$4:$B$1005=Analítico!$B63),-(Analítico!O$3&gt;='Gastos Gerais'!$D$4:$D$1005),-(Analítico!O$3&lt;='Gastos Gerais'!$E$4:$E$1005),-('Gastos Gerais'!$C$4:$C$1005))</f>
        <v>26100</v>
      </c>
      <c r="P63" s="74">
        <f>SUMPRODUCT(-('Gastos Gerais'!$B$4:$B$1005=Analítico!$B63),-(Analítico!P$3&gt;='Gastos Gerais'!$D$4:$D$1005),-(Analítico!P$3&lt;='Gastos Gerais'!$E$4:$E$1005),-('Gastos Gerais'!$C$4:$C$1005))</f>
        <v>26100</v>
      </c>
      <c r="Q63" s="74">
        <f>SUMPRODUCT(-('Gastos Gerais'!$B$4:$B$1005=Analítico!$B63),-(Analítico!Q$3&gt;='Gastos Gerais'!$D$4:$D$1005),-(Analítico!Q$3&lt;='Gastos Gerais'!$E$4:$E$1005),-('Gastos Gerais'!$C$4:$C$1005))</f>
        <v>26100</v>
      </c>
      <c r="R63" s="74">
        <f>SUMPRODUCT(-('Gastos Gerais'!$B$4:$B$1005=Analítico!$B63),-(Analítico!R$3&gt;='Gastos Gerais'!$D$4:$D$1005),-(Analítico!R$3&lt;='Gastos Gerais'!$E$4:$E$1005),-('Gastos Gerais'!$C$4:$C$1005))</f>
        <v>26100</v>
      </c>
      <c r="S63" s="74">
        <f>SUMPRODUCT(-('Gastos Gerais'!$B$4:$B$1005=Analítico!$B63),-(Analítico!S$3&gt;='Gastos Gerais'!$D$4:$D$1005),-(Analítico!S$3&lt;='Gastos Gerais'!$E$4:$E$1005),-('Gastos Gerais'!$C$4:$C$1005))</f>
        <v>26100</v>
      </c>
      <c r="T63" s="74">
        <f>SUMPRODUCT(-('Gastos Gerais'!$B$4:$B$1005=Analítico!$B63),-(Analítico!T$3&gt;='Gastos Gerais'!$D$4:$D$1005),-(Analítico!T$3&lt;='Gastos Gerais'!$E$4:$E$1005),-('Gastos Gerais'!$C$4:$C$1005))</f>
        <v>26100</v>
      </c>
      <c r="U63" s="74">
        <f>SUMPRODUCT(-('Gastos Gerais'!$B$4:$B$1005=Analítico!$B63),-(Analítico!U$3&gt;='Gastos Gerais'!$D$4:$D$1005),-(Analítico!U$3&lt;='Gastos Gerais'!$E$4:$E$1005),-('Gastos Gerais'!$C$4:$C$1005))</f>
        <v>26100</v>
      </c>
      <c r="V63" s="74">
        <f>SUMPRODUCT(-('Gastos Gerais'!$B$4:$B$1005=Analítico!$B63),-(Analítico!V$3&gt;='Gastos Gerais'!$D$4:$D$1005),-(Analítico!V$3&lt;='Gastos Gerais'!$E$4:$E$1005),-('Gastos Gerais'!$C$4:$C$1005))</f>
        <v>26100</v>
      </c>
      <c r="W63" s="74">
        <f>SUMPRODUCT(-('Gastos Gerais'!$B$4:$B$1005=Analítico!$B63),-(Analítico!W$3&gt;='Gastos Gerais'!$D$4:$D$1005),-(Analítico!W$3&lt;='Gastos Gerais'!$E$4:$E$1005),-('Gastos Gerais'!$C$4:$C$1005))</f>
        <v>26100</v>
      </c>
      <c r="X63" s="74">
        <f>SUMPRODUCT(-('Gastos Gerais'!$B$4:$B$1005=Analítico!$B63),-(Analítico!X$3&gt;='Gastos Gerais'!$D$4:$D$1005),-(Analítico!X$3&lt;='Gastos Gerais'!$E$4:$E$1005),-('Gastos Gerais'!$C$4:$C$1005))</f>
        <v>26100</v>
      </c>
      <c r="Y63" s="74">
        <f>SUMPRODUCT(-('Gastos Gerais'!$B$4:$B$1005=Analítico!$B63),-(Analítico!Y$3&gt;='Gastos Gerais'!$D$4:$D$1005),-(Analítico!Y$3&lt;='Gastos Gerais'!$E$4:$E$1005),-('Gastos Gerais'!$C$4:$C$1005))</f>
        <v>26100</v>
      </c>
      <c r="Z63" s="74">
        <f>SUMPRODUCT(-('Gastos Gerais'!$B$4:$B$1005=Analítico!$B63),-(Analítico!Z$3&gt;='Gastos Gerais'!$D$4:$D$1005),-(Analítico!Z$3&lt;='Gastos Gerais'!$E$4:$E$1005),-('Gastos Gerais'!$C$4:$C$1005))</f>
        <v>26100</v>
      </c>
      <c r="AA63" s="74">
        <f>SUMPRODUCT(-('Gastos Gerais'!$B$4:$B$1005=Analítico!$B63),-(Analítico!AA$3&gt;='Gastos Gerais'!$D$4:$D$1005),-(Analítico!AA$3&lt;='Gastos Gerais'!$E$4:$E$1005),-('Gastos Gerais'!$C$4:$C$1005))</f>
        <v>26600</v>
      </c>
      <c r="AB63" s="74">
        <f>SUMPRODUCT(-('Gastos Gerais'!$B$4:$B$1005=Analítico!$B63),-(Analítico!AB$3&gt;='Gastos Gerais'!$D$4:$D$1005),-(Analítico!AB$3&lt;='Gastos Gerais'!$E$4:$E$1005),-('Gastos Gerais'!$C$4:$C$1005))</f>
        <v>26600</v>
      </c>
      <c r="AC63" s="74">
        <f>SUMPRODUCT(-('Gastos Gerais'!$B$4:$B$1005=Analítico!$B63),-(Analítico!AC$3&gt;='Gastos Gerais'!$D$4:$D$1005),-(Analítico!AC$3&lt;='Gastos Gerais'!$E$4:$E$1005),-('Gastos Gerais'!$C$4:$C$1005))</f>
        <v>26600</v>
      </c>
      <c r="AD63" s="74">
        <f>SUMPRODUCT(-('Gastos Gerais'!$B$4:$B$1005=Analítico!$B63),-(Analítico!AD$3&gt;='Gastos Gerais'!$D$4:$D$1005),-(Analítico!AD$3&lt;='Gastos Gerais'!$E$4:$E$1005),-('Gastos Gerais'!$C$4:$C$1005))</f>
        <v>26600</v>
      </c>
      <c r="AE63" s="74">
        <f>SUMPRODUCT(-('Gastos Gerais'!$B$4:$B$1005=Analítico!$B63),-(Analítico!AE$3&gt;='Gastos Gerais'!$D$4:$D$1005),-(Analítico!AE$3&lt;='Gastos Gerais'!$E$4:$E$1005),-('Gastos Gerais'!$C$4:$C$1005))</f>
        <v>26600</v>
      </c>
      <c r="AF63" s="74">
        <f>SUMPRODUCT(-('Gastos Gerais'!$B$4:$B$1005=Analítico!$B63),-(Analítico!AF$3&gt;='Gastos Gerais'!$D$4:$D$1005),-(Analítico!AF$3&lt;='Gastos Gerais'!$E$4:$E$1005),-('Gastos Gerais'!$C$4:$C$1005))</f>
        <v>26600</v>
      </c>
      <c r="AG63" s="74">
        <f>SUMPRODUCT(-('Gastos Gerais'!$B$4:$B$1005=Analítico!$B63),-(Analítico!AG$3&gt;='Gastos Gerais'!$D$4:$D$1005),-(Analítico!AG$3&lt;='Gastos Gerais'!$E$4:$E$1005),-('Gastos Gerais'!$C$4:$C$1005))</f>
        <v>26600</v>
      </c>
      <c r="AH63" s="74">
        <f>SUMPRODUCT(-('Gastos Gerais'!$B$4:$B$1005=Analítico!$B63),-(Analítico!AH$3&gt;='Gastos Gerais'!$D$4:$D$1005),-(Analítico!AH$3&lt;='Gastos Gerais'!$E$4:$E$1005),-('Gastos Gerais'!$C$4:$C$1005))</f>
        <v>26600</v>
      </c>
      <c r="AI63" s="74">
        <f>SUMPRODUCT(-('Gastos Gerais'!$B$4:$B$1005=Analítico!$B63),-(Analítico!AI$3&gt;='Gastos Gerais'!$D$4:$D$1005),-(Analítico!AI$3&lt;='Gastos Gerais'!$E$4:$E$1005),-('Gastos Gerais'!$C$4:$C$1005))</f>
        <v>26600</v>
      </c>
      <c r="AJ63" s="74">
        <f>SUMPRODUCT(-('Gastos Gerais'!$B$4:$B$1005=Analítico!$B63),-(Analítico!AJ$3&gt;='Gastos Gerais'!$D$4:$D$1005),-(Analítico!AJ$3&lt;='Gastos Gerais'!$E$4:$E$1005),-('Gastos Gerais'!$C$4:$C$1005))</f>
        <v>26600</v>
      </c>
      <c r="AK63" s="74">
        <f>SUMPRODUCT(-('Gastos Gerais'!$B$4:$B$1005=Analítico!$B63),-(Analítico!AK$3&gt;='Gastos Gerais'!$D$4:$D$1005),-(Analítico!AK$3&lt;='Gastos Gerais'!$E$4:$E$1005),-('Gastos Gerais'!$C$4:$C$1005))</f>
        <v>26600</v>
      </c>
      <c r="AL63" s="74">
        <f>SUMPRODUCT(-('Gastos Gerais'!$B$4:$B$1005=Analítico!$B63),-(Analítico!AL$3&gt;='Gastos Gerais'!$D$4:$D$1005),-(Analítico!AL$3&lt;='Gastos Gerais'!$E$4:$E$1005),-('Gastos Gerais'!$C$4:$C$1005))</f>
        <v>26600</v>
      </c>
      <c r="AM63" s="74">
        <f>SUMPRODUCT(-('Gastos Gerais'!$B$4:$B$1005=Analítico!$B63),-(Analítico!AM$3&gt;='Gastos Gerais'!$D$4:$D$1005),-(Analítico!AM$3&lt;='Gastos Gerais'!$E$4:$E$1005),-('Gastos Gerais'!$C$4:$C$1005))</f>
        <v>27100</v>
      </c>
      <c r="AN63" s="74">
        <f>SUMPRODUCT(-('Gastos Gerais'!$B$4:$B$1005=Analítico!$B63),-(Analítico!AN$3&gt;='Gastos Gerais'!$D$4:$D$1005),-(Analítico!AN$3&lt;='Gastos Gerais'!$E$4:$E$1005),-('Gastos Gerais'!$C$4:$C$1005))</f>
        <v>27100</v>
      </c>
      <c r="AO63" s="74">
        <f>SUMPRODUCT(-('Gastos Gerais'!$B$4:$B$1005=Analítico!$B63),-(Analítico!AO$3&gt;='Gastos Gerais'!$D$4:$D$1005),-(Analítico!AO$3&lt;='Gastos Gerais'!$E$4:$E$1005),-('Gastos Gerais'!$C$4:$C$1005))</f>
        <v>27100</v>
      </c>
      <c r="AP63" s="74">
        <f>SUMPRODUCT(-('Gastos Gerais'!$B$4:$B$1005=Analítico!$B63),-(Analítico!AP$3&gt;='Gastos Gerais'!$D$4:$D$1005),-(Analítico!AP$3&lt;='Gastos Gerais'!$E$4:$E$1005),-('Gastos Gerais'!$C$4:$C$1005))</f>
        <v>27100</v>
      </c>
      <c r="AQ63" s="74">
        <f>SUMPRODUCT(-('Gastos Gerais'!$B$4:$B$1005=Analítico!$B63),-(Analítico!AQ$3&gt;='Gastos Gerais'!$D$4:$D$1005),-(Analítico!AQ$3&lt;='Gastos Gerais'!$E$4:$E$1005),-('Gastos Gerais'!$C$4:$C$1005))</f>
        <v>27100</v>
      </c>
      <c r="AR63" s="74">
        <f>SUMPRODUCT(-('Gastos Gerais'!$B$4:$B$1005=Analítico!$B63),-(Analítico!AR$3&gt;='Gastos Gerais'!$D$4:$D$1005),-(Analítico!AR$3&lt;='Gastos Gerais'!$E$4:$E$1005),-('Gastos Gerais'!$C$4:$C$1005))</f>
        <v>27100</v>
      </c>
      <c r="AS63" s="74">
        <f>SUMPRODUCT(-('Gastos Gerais'!$B$4:$B$1005=Analítico!$B63),-(Analítico!AS$3&gt;='Gastos Gerais'!$D$4:$D$1005),-(Analítico!AS$3&lt;='Gastos Gerais'!$E$4:$E$1005),-('Gastos Gerais'!$C$4:$C$1005))</f>
        <v>27100</v>
      </c>
      <c r="AT63" s="74">
        <f>SUMPRODUCT(-('Gastos Gerais'!$B$4:$B$1005=Analítico!$B63),-(Analítico!AT$3&gt;='Gastos Gerais'!$D$4:$D$1005),-(Analítico!AT$3&lt;='Gastos Gerais'!$E$4:$E$1005),-('Gastos Gerais'!$C$4:$C$1005))</f>
        <v>27100</v>
      </c>
      <c r="AU63" s="74">
        <f>SUMPRODUCT(-('Gastos Gerais'!$B$4:$B$1005=Analítico!$B63),-(Analítico!AU$3&gt;='Gastos Gerais'!$D$4:$D$1005),-(Analítico!AU$3&lt;='Gastos Gerais'!$E$4:$E$1005),-('Gastos Gerais'!$C$4:$C$1005))</f>
        <v>27100</v>
      </c>
      <c r="AV63" s="74">
        <f>SUMPRODUCT(-('Gastos Gerais'!$B$4:$B$1005=Analítico!$B63),-(Analítico!AV$3&gt;='Gastos Gerais'!$D$4:$D$1005),-(Analítico!AV$3&lt;='Gastos Gerais'!$E$4:$E$1005),-('Gastos Gerais'!$C$4:$C$1005))</f>
        <v>27100</v>
      </c>
      <c r="AW63" s="74">
        <f>SUMPRODUCT(-('Gastos Gerais'!$B$4:$B$1005=Analítico!$B63),-(Analítico!AW$3&gt;='Gastos Gerais'!$D$4:$D$1005),-(Analítico!AW$3&lt;='Gastos Gerais'!$E$4:$E$1005),-('Gastos Gerais'!$C$4:$C$1005))</f>
        <v>27100</v>
      </c>
      <c r="AX63" s="74">
        <f>SUMPRODUCT(-('Gastos Gerais'!$B$4:$B$1005=Analítico!$B63),-(Analítico!AX$3&gt;='Gastos Gerais'!$D$4:$D$1005),-(Analítico!AX$3&lt;='Gastos Gerais'!$E$4:$E$1005),-('Gastos Gerais'!$C$4:$C$1005))</f>
        <v>27100</v>
      </c>
      <c r="AY63" s="74">
        <f>SUMPRODUCT(-('Gastos Gerais'!$B$4:$B$1005=Analítico!$B63),-(Analítico!AY$3&gt;='Gastos Gerais'!$D$4:$D$1005),-(Analítico!AY$3&lt;='Gastos Gerais'!$E$4:$E$1005),-('Gastos Gerais'!$C$4:$C$1005))</f>
        <v>27600</v>
      </c>
      <c r="AZ63" s="74">
        <f>SUMPRODUCT(-('Gastos Gerais'!$B$4:$B$1005=Analítico!$B63),-(Analítico!AZ$3&gt;='Gastos Gerais'!$D$4:$D$1005),-(Analítico!AZ$3&lt;='Gastos Gerais'!$E$4:$E$1005),-('Gastos Gerais'!$C$4:$C$1005))</f>
        <v>27600</v>
      </c>
      <c r="BA63" s="74">
        <f>SUMPRODUCT(-('Gastos Gerais'!$B$4:$B$1005=Analítico!$B63),-(Analítico!BA$3&gt;='Gastos Gerais'!$D$4:$D$1005),-(Analítico!BA$3&lt;='Gastos Gerais'!$E$4:$E$1005),-('Gastos Gerais'!$C$4:$C$1005))</f>
        <v>27600</v>
      </c>
      <c r="BB63" s="74">
        <f>SUMPRODUCT(-('Gastos Gerais'!$B$4:$B$1005=Analítico!$B63),-(Analítico!BB$3&gt;='Gastos Gerais'!$D$4:$D$1005),-(Analítico!BB$3&lt;='Gastos Gerais'!$E$4:$E$1005),-('Gastos Gerais'!$C$4:$C$1005))</f>
        <v>27600</v>
      </c>
      <c r="BC63" s="74">
        <f>SUMPRODUCT(-('Gastos Gerais'!$B$4:$B$1005=Analítico!$B63),-(Analítico!BC$3&gt;='Gastos Gerais'!$D$4:$D$1005),-(Analítico!BC$3&lt;='Gastos Gerais'!$E$4:$E$1005),-('Gastos Gerais'!$C$4:$C$1005))</f>
        <v>27600</v>
      </c>
      <c r="BD63" s="74">
        <f>SUMPRODUCT(-('Gastos Gerais'!$B$4:$B$1005=Analítico!$B63),-(Analítico!BD$3&gt;='Gastos Gerais'!$D$4:$D$1005),-(Analítico!BD$3&lt;='Gastos Gerais'!$E$4:$E$1005),-('Gastos Gerais'!$C$4:$C$1005))</f>
        <v>27600</v>
      </c>
      <c r="BE63" s="74">
        <f>SUMPRODUCT(-('Gastos Gerais'!$B$4:$B$1005=Analítico!$B63),-(Analítico!BE$3&gt;='Gastos Gerais'!$D$4:$D$1005),-(Analítico!BE$3&lt;='Gastos Gerais'!$E$4:$E$1005),-('Gastos Gerais'!$C$4:$C$1005))</f>
        <v>27600</v>
      </c>
      <c r="BF63" s="74">
        <f>SUMPRODUCT(-('Gastos Gerais'!$B$4:$B$1005=Analítico!$B63),-(Analítico!BF$3&gt;='Gastos Gerais'!$D$4:$D$1005),-(Analítico!BF$3&lt;='Gastos Gerais'!$E$4:$E$1005),-('Gastos Gerais'!$C$4:$C$1005))</f>
        <v>27600</v>
      </c>
      <c r="BG63" s="74">
        <f>SUMPRODUCT(-('Gastos Gerais'!$B$4:$B$1005=Analítico!$B63),-(Analítico!BG$3&gt;='Gastos Gerais'!$D$4:$D$1005),-(Analítico!BG$3&lt;='Gastos Gerais'!$E$4:$E$1005),-('Gastos Gerais'!$C$4:$C$1005))</f>
        <v>27600</v>
      </c>
      <c r="BH63" s="74">
        <f>SUMPRODUCT(-('Gastos Gerais'!$B$4:$B$1005=Analítico!$B63),-(Analítico!BH$3&gt;='Gastos Gerais'!$D$4:$D$1005),-(Analítico!BH$3&lt;='Gastos Gerais'!$E$4:$E$1005),-('Gastos Gerais'!$C$4:$C$1005))</f>
        <v>27600</v>
      </c>
      <c r="BI63" s="74">
        <f>SUMPRODUCT(-('Gastos Gerais'!$B$4:$B$1005=Analítico!$B63),-(Analítico!BI$3&gt;='Gastos Gerais'!$D$4:$D$1005),-(Analítico!BI$3&lt;='Gastos Gerais'!$E$4:$E$1005),-('Gastos Gerais'!$C$4:$C$1005))</f>
        <v>27600</v>
      </c>
      <c r="BJ63" s="74">
        <f>SUMPRODUCT(-('Gastos Gerais'!$B$4:$B$1005=Analítico!$B63),-(Analítico!BJ$3&gt;='Gastos Gerais'!$D$4:$D$1005),-(Analítico!BJ$3&lt;='Gastos Gerais'!$E$4:$E$1005),-('Gastos Gerais'!$C$4:$C$1005))</f>
        <v>27600</v>
      </c>
      <c r="BK63" s="72">
        <f t="shared" si="31"/>
        <v>1566000</v>
      </c>
      <c r="BL63" s="77">
        <f t="shared" ca="1" si="32"/>
        <v>2.2616594432793735E-2</v>
      </c>
    </row>
    <row r="64" spans="1:64" s="50" customFormat="1" ht="23.25" customHeight="1" x14ac:dyDescent="0.2">
      <c r="A64" s="19" t="s">
        <v>188</v>
      </c>
      <c r="B64" s="353" t="s">
        <v>189</v>
      </c>
      <c r="C64" s="74">
        <f>SUMPRODUCT(-('Gastos Gerais'!$B$4:$B$1005=Analítico!$B64),-(Analítico!C$3&gt;='Gastos Gerais'!$D$4:$D$1005),-(Analítico!C$3&lt;='Gastos Gerais'!$E$4:$E$1005),-('Gastos Gerais'!$C$4:$C$1005))</f>
        <v>22500</v>
      </c>
      <c r="D64" s="74">
        <f>SUMPRODUCT(-('Gastos Gerais'!$B$4:$B$1005=Analítico!$B64),-(Analítico!D$3&gt;='Gastos Gerais'!$D$4:$D$1005),-(Analítico!D$3&lt;='Gastos Gerais'!$E$4:$E$1005),-('Gastos Gerais'!$C$4:$C$1005))</f>
        <v>22500</v>
      </c>
      <c r="E64" s="74">
        <f>SUMPRODUCT(-('Gastos Gerais'!$B$4:$B$1005=Analítico!$B64),-(Analítico!E$3&gt;='Gastos Gerais'!$D$4:$D$1005),-(Analítico!E$3&lt;='Gastos Gerais'!$E$4:$E$1005),-('Gastos Gerais'!$C$4:$C$1005))</f>
        <v>22500</v>
      </c>
      <c r="F64" s="74">
        <f>SUMPRODUCT(-('Gastos Gerais'!$B$4:$B$1005=Analítico!$B64),-(Analítico!F$3&gt;='Gastos Gerais'!$D$4:$D$1005),-(Analítico!F$3&lt;='Gastos Gerais'!$E$4:$E$1005),-('Gastos Gerais'!$C$4:$C$1005))</f>
        <v>22500</v>
      </c>
      <c r="G64" s="74">
        <f>SUMPRODUCT(-('Gastos Gerais'!$B$4:$B$1005=Analítico!$B64),-(Analítico!G$3&gt;='Gastos Gerais'!$D$4:$D$1005),-(Analítico!G$3&lt;='Gastos Gerais'!$E$4:$E$1005),-('Gastos Gerais'!$C$4:$C$1005))</f>
        <v>22500</v>
      </c>
      <c r="H64" s="74">
        <f>SUMPRODUCT(-('Gastos Gerais'!$B$4:$B$1005=Analítico!$B64),-(Analítico!H$3&gt;='Gastos Gerais'!$D$4:$D$1005),-(Analítico!H$3&lt;='Gastos Gerais'!$E$4:$E$1005),-('Gastos Gerais'!$C$4:$C$1005))</f>
        <v>22500</v>
      </c>
      <c r="I64" s="74">
        <f>SUMPRODUCT(-('Gastos Gerais'!$B$4:$B$1005=Analítico!$B64),-(Analítico!I$3&gt;='Gastos Gerais'!$D$4:$D$1005),-(Analítico!I$3&lt;='Gastos Gerais'!$E$4:$E$1005),-('Gastos Gerais'!$C$4:$C$1005))</f>
        <v>22500</v>
      </c>
      <c r="J64" s="74">
        <f>SUMPRODUCT(-('Gastos Gerais'!$B$4:$B$1005=Analítico!$B64),-(Analítico!J$3&gt;='Gastos Gerais'!$D$4:$D$1005),-(Analítico!J$3&lt;='Gastos Gerais'!$E$4:$E$1005),-('Gastos Gerais'!$C$4:$C$1005))</f>
        <v>22500</v>
      </c>
      <c r="K64" s="74">
        <f>SUMPRODUCT(-('Gastos Gerais'!$B$4:$B$1005=Analítico!$B64),-(Analítico!K$3&gt;='Gastos Gerais'!$D$4:$D$1005),-(Analítico!K$3&lt;='Gastos Gerais'!$E$4:$E$1005),-('Gastos Gerais'!$C$4:$C$1005))</f>
        <v>22500</v>
      </c>
      <c r="L64" s="74">
        <f>SUMPRODUCT(-('Gastos Gerais'!$B$4:$B$1005=Analítico!$B64),-(Analítico!L$3&gt;='Gastos Gerais'!$D$4:$D$1005),-(Analítico!L$3&lt;='Gastos Gerais'!$E$4:$E$1005),-('Gastos Gerais'!$C$4:$C$1005))</f>
        <v>22500</v>
      </c>
      <c r="M64" s="74">
        <f>SUMPRODUCT(-('Gastos Gerais'!$B$4:$B$1005=Analítico!$B64),-(Analítico!M$3&gt;='Gastos Gerais'!$D$4:$D$1005),-(Analítico!M$3&lt;='Gastos Gerais'!$E$4:$E$1005),-('Gastos Gerais'!$C$4:$C$1005))</f>
        <v>22500</v>
      </c>
      <c r="N64" s="74">
        <f>SUMPRODUCT(-('Gastos Gerais'!$B$4:$B$1005=Analítico!$B64),-(Analítico!N$3&gt;='Gastos Gerais'!$D$4:$D$1005),-(Analítico!N$3&lt;='Gastos Gerais'!$E$4:$E$1005),-('Gastos Gerais'!$C$4:$C$1005))</f>
        <v>22500</v>
      </c>
      <c r="O64" s="74">
        <f>SUMPRODUCT(-('Gastos Gerais'!$B$4:$B$1005=Analítico!$B64),-(Analítico!O$3&gt;='Gastos Gerais'!$D$4:$D$1005),-(Analítico!O$3&lt;='Gastos Gerais'!$E$4:$E$1005),-('Gastos Gerais'!$C$4:$C$1005))</f>
        <v>25000</v>
      </c>
      <c r="P64" s="74">
        <f>SUMPRODUCT(-('Gastos Gerais'!$B$4:$B$1005=Analítico!$B64),-(Analítico!P$3&gt;='Gastos Gerais'!$D$4:$D$1005),-(Analítico!P$3&lt;='Gastos Gerais'!$E$4:$E$1005),-('Gastos Gerais'!$C$4:$C$1005))</f>
        <v>25000</v>
      </c>
      <c r="Q64" s="74">
        <f>SUMPRODUCT(-('Gastos Gerais'!$B$4:$B$1005=Analítico!$B64),-(Analítico!Q$3&gt;='Gastos Gerais'!$D$4:$D$1005),-(Analítico!Q$3&lt;='Gastos Gerais'!$E$4:$E$1005),-('Gastos Gerais'!$C$4:$C$1005))</f>
        <v>25000</v>
      </c>
      <c r="R64" s="74">
        <f>SUMPRODUCT(-('Gastos Gerais'!$B$4:$B$1005=Analítico!$B64),-(Analítico!R$3&gt;='Gastos Gerais'!$D$4:$D$1005),-(Analítico!R$3&lt;='Gastos Gerais'!$E$4:$E$1005),-('Gastos Gerais'!$C$4:$C$1005))</f>
        <v>25000</v>
      </c>
      <c r="S64" s="74">
        <f>SUMPRODUCT(-('Gastos Gerais'!$B$4:$B$1005=Analítico!$B64),-(Analítico!S$3&gt;='Gastos Gerais'!$D$4:$D$1005),-(Analítico!S$3&lt;='Gastos Gerais'!$E$4:$E$1005),-('Gastos Gerais'!$C$4:$C$1005))</f>
        <v>25000</v>
      </c>
      <c r="T64" s="74">
        <f>SUMPRODUCT(-('Gastos Gerais'!$B$4:$B$1005=Analítico!$B64),-(Analítico!T$3&gt;='Gastos Gerais'!$D$4:$D$1005),-(Analítico!T$3&lt;='Gastos Gerais'!$E$4:$E$1005),-('Gastos Gerais'!$C$4:$C$1005))</f>
        <v>25000</v>
      </c>
      <c r="U64" s="74">
        <f>SUMPRODUCT(-('Gastos Gerais'!$B$4:$B$1005=Analítico!$B64),-(Analítico!U$3&gt;='Gastos Gerais'!$D$4:$D$1005),-(Analítico!U$3&lt;='Gastos Gerais'!$E$4:$E$1005),-('Gastos Gerais'!$C$4:$C$1005))</f>
        <v>25000</v>
      </c>
      <c r="V64" s="74">
        <f>SUMPRODUCT(-('Gastos Gerais'!$B$4:$B$1005=Analítico!$B64),-(Analítico!V$3&gt;='Gastos Gerais'!$D$4:$D$1005),-(Analítico!V$3&lt;='Gastos Gerais'!$E$4:$E$1005),-('Gastos Gerais'!$C$4:$C$1005))</f>
        <v>25000</v>
      </c>
      <c r="W64" s="74">
        <f>SUMPRODUCT(-('Gastos Gerais'!$B$4:$B$1005=Analítico!$B64),-(Analítico!W$3&gt;='Gastos Gerais'!$D$4:$D$1005),-(Analítico!W$3&lt;='Gastos Gerais'!$E$4:$E$1005),-('Gastos Gerais'!$C$4:$C$1005))</f>
        <v>25000</v>
      </c>
      <c r="X64" s="74">
        <f>SUMPRODUCT(-('Gastos Gerais'!$B$4:$B$1005=Analítico!$B64),-(Analítico!X$3&gt;='Gastos Gerais'!$D$4:$D$1005),-(Analítico!X$3&lt;='Gastos Gerais'!$E$4:$E$1005),-('Gastos Gerais'!$C$4:$C$1005))</f>
        <v>25000</v>
      </c>
      <c r="Y64" s="74">
        <f>SUMPRODUCT(-('Gastos Gerais'!$B$4:$B$1005=Analítico!$B64),-(Analítico!Y$3&gt;='Gastos Gerais'!$D$4:$D$1005),-(Analítico!Y$3&lt;='Gastos Gerais'!$E$4:$E$1005),-('Gastos Gerais'!$C$4:$C$1005))</f>
        <v>25000</v>
      </c>
      <c r="Z64" s="74">
        <f>SUMPRODUCT(-('Gastos Gerais'!$B$4:$B$1005=Analítico!$B64),-(Analítico!Z$3&gt;='Gastos Gerais'!$D$4:$D$1005),-(Analítico!Z$3&lt;='Gastos Gerais'!$E$4:$E$1005),-('Gastos Gerais'!$C$4:$C$1005))</f>
        <v>25000</v>
      </c>
      <c r="AA64" s="74">
        <f>SUMPRODUCT(-('Gastos Gerais'!$B$4:$B$1005=Analítico!$B64),-(Analítico!AA$3&gt;='Gastos Gerais'!$D$4:$D$1005),-(Analítico!AA$3&lt;='Gastos Gerais'!$E$4:$E$1005),-('Gastos Gerais'!$C$4:$C$1005))</f>
        <v>25000</v>
      </c>
      <c r="AB64" s="74">
        <f>SUMPRODUCT(-('Gastos Gerais'!$B$4:$B$1005=Analítico!$B64),-(Analítico!AB$3&gt;='Gastos Gerais'!$D$4:$D$1005),-(Analítico!AB$3&lt;='Gastos Gerais'!$E$4:$E$1005),-('Gastos Gerais'!$C$4:$C$1005))</f>
        <v>25000</v>
      </c>
      <c r="AC64" s="74">
        <f>SUMPRODUCT(-('Gastos Gerais'!$B$4:$B$1005=Analítico!$B64),-(Analítico!AC$3&gt;='Gastos Gerais'!$D$4:$D$1005),-(Analítico!AC$3&lt;='Gastos Gerais'!$E$4:$E$1005),-('Gastos Gerais'!$C$4:$C$1005))</f>
        <v>25000</v>
      </c>
      <c r="AD64" s="74">
        <f>SUMPRODUCT(-('Gastos Gerais'!$B$4:$B$1005=Analítico!$B64),-(Analítico!AD$3&gt;='Gastos Gerais'!$D$4:$D$1005),-(Analítico!AD$3&lt;='Gastos Gerais'!$E$4:$E$1005),-('Gastos Gerais'!$C$4:$C$1005))</f>
        <v>25000</v>
      </c>
      <c r="AE64" s="74">
        <f>SUMPRODUCT(-('Gastos Gerais'!$B$4:$B$1005=Analítico!$B64),-(Analítico!AE$3&gt;='Gastos Gerais'!$D$4:$D$1005),-(Analítico!AE$3&lt;='Gastos Gerais'!$E$4:$E$1005),-('Gastos Gerais'!$C$4:$C$1005))</f>
        <v>25000</v>
      </c>
      <c r="AF64" s="74">
        <f>SUMPRODUCT(-('Gastos Gerais'!$B$4:$B$1005=Analítico!$B64),-(Analítico!AF$3&gt;='Gastos Gerais'!$D$4:$D$1005),-(Analítico!AF$3&lt;='Gastos Gerais'!$E$4:$E$1005),-('Gastos Gerais'!$C$4:$C$1005))</f>
        <v>25000</v>
      </c>
      <c r="AG64" s="74">
        <f>SUMPRODUCT(-('Gastos Gerais'!$B$4:$B$1005=Analítico!$B64),-(Analítico!AG$3&gt;='Gastos Gerais'!$D$4:$D$1005),-(Analítico!AG$3&lt;='Gastos Gerais'!$E$4:$E$1005),-('Gastos Gerais'!$C$4:$C$1005))</f>
        <v>25000</v>
      </c>
      <c r="AH64" s="74">
        <f>SUMPRODUCT(-('Gastos Gerais'!$B$4:$B$1005=Analítico!$B64),-(Analítico!AH$3&gt;='Gastos Gerais'!$D$4:$D$1005),-(Analítico!AH$3&lt;='Gastos Gerais'!$E$4:$E$1005),-('Gastos Gerais'!$C$4:$C$1005))</f>
        <v>25000</v>
      </c>
      <c r="AI64" s="74">
        <f>SUMPRODUCT(-('Gastos Gerais'!$B$4:$B$1005=Analítico!$B64),-(Analítico!AI$3&gt;='Gastos Gerais'!$D$4:$D$1005),-(Analítico!AI$3&lt;='Gastos Gerais'!$E$4:$E$1005),-('Gastos Gerais'!$C$4:$C$1005))</f>
        <v>25000</v>
      </c>
      <c r="AJ64" s="74">
        <f>SUMPRODUCT(-('Gastos Gerais'!$B$4:$B$1005=Analítico!$B64),-(Analítico!AJ$3&gt;='Gastos Gerais'!$D$4:$D$1005),-(Analítico!AJ$3&lt;='Gastos Gerais'!$E$4:$E$1005),-('Gastos Gerais'!$C$4:$C$1005))</f>
        <v>25000</v>
      </c>
      <c r="AK64" s="74">
        <f>SUMPRODUCT(-('Gastos Gerais'!$B$4:$B$1005=Analítico!$B64),-(Analítico!AK$3&gt;='Gastos Gerais'!$D$4:$D$1005),-(Analítico!AK$3&lt;='Gastos Gerais'!$E$4:$E$1005),-('Gastos Gerais'!$C$4:$C$1005))</f>
        <v>25000</v>
      </c>
      <c r="AL64" s="74">
        <f>SUMPRODUCT(-('Gastos Gerais'!$B$4:$B$1005=Analítico!$B64),-(Analítico!AL$3&gt;='Gastos Gerais'!$D$4:$D$1005),-(Analítico!AL$3&lt;='Gastos Gerais'!$E$4:$E$1005),-('Gastos Gerais'!$C$4:$C$1005))</f>
        <v>25000</v>
      </c>
      <c r="AM64" s="74">
        <f>SUMPRODUCT(-('Gastos Gerais'!$B$4:$B$1005=Analítico!$B64),-(Analítico!AM$3&gt;='Gastos Gerais'!$D$4:$D$1005),-(Analítico!AM$3&lt;='Gastos Gerais'!$E$4:$E$1005),-('Gastos Gerais'!$C$4:$C$1005))</f>
        <v>25000</v>
      </c>
      <c r="AN64" s="74">
        <f>SUMPRODUCT(-('Gastos Gerais'!$B$4:$B$1005=Analítico!$B64),-(Analítico!AN$3&gt;='Gastos Gerais'!$D$4:$D$1005),-(Analítico!AN$3&lt;='Gastos Gerais'!$E$4:$E$1005),-('Gastos Gerais'!$C$4:$C$1005))</f>
        <v>25000</v>
      </c>
      <c r="AO64" s="74">
        <f>SUMPRODUCT(-('Gastos Gerais'!$B$4:$B$1005=Analítico!$B64),-(Analítico!AO$3&gt;='Gastos Gerais'!$D$4:$D$1005),-(Analítico!AO$3&lt;='Gastos Gerais'!$E$4:$E$1005),-('Gastos Gerais'!$C$4:$C$1005))</f>
        <v>25000</v>
      </c>
      <c r="AP64" s="74">
        <f>SUMPRODUCT(-('Gastos Gerais'!$B$4:$B$1005=Analítico!$B64),-(Analítico!AP$3&gt;='Gastos Gerais'!$D$4:$D$1005),-(Analítico!AP$3&lt;='Gastos Gerais'!$E$4:$E$1005),-('Gastos Gerais'!$C$4:$C$1005))</f>
        <v>25000</v>
      </c>
      <c r="AQ64" s="74">
        <f>SUMPRODUCT(-('Gastos Gerais'!$B$4:$B$1005=Analítico!$B64),-(Analítico!AQ$3&gt;='Gastos Gerais'!$D$4:$D$1005),-(Analítico!AQ$3&lt;='Gastos Gerais'!$E$4:$E$1005),-('Gastos Gerais'!$C$4:$C$1005))</f>
        <v>25000</v>
      </c>
      <c r="AR64" s="74">
        <f>SUMPRODUCT(-('Gastos Gerais'!$B$4:$B$1005=Analítico!$B64),-(Analítico!AR$3&gt;='Gastos Gerais'!$D$4:$D$1005),-(Analítico!AR$3&lt;='Gastos Gerais'!$E$4:$E$1005),-('Gastos Gerais'!$C$4:$C$1005))</f>
        <v>25000</v>
      </c>
      <c r="AS64" s="74">
        <f>SUMPRODUCT(-('Gastos Gerais'!$B$4:$B$1005=Analítico!$B64),-(Analítico!AS$3&gt;='Gastos Gerais'!$D$4:$D$1005),-(Analítico!AS$3&lt;='Gastos Gerais'!$E$4:$E$1005),-('Gastos Gerais'!$C$4:$C$1005))</f>
        <v>25000</v>
      </c>
      <c r="AT64" s="74">
        <f>SUMPRODUCT(-('Gastos Gerais'!$B$4:$B$1005=Analítico!$B64),-(Analítico!AT$3&gt;='Gastos Gerais'!$D$4:$D$1005),-(Analítico!AT$3&lt;='Gastos Gerais'!$E$4:$E$1005),-('Gastos Gerais'!$C$4:$C$1005))</f>
        <v>25000</v>
      </c>
      <c r="AU64" s="74">
        <f>SUMPRODUCT(-('Gastos Gerais'!$B$4:$B$1005=Analítico!$B64),-(Analítico!AU$3&gt;='Gastos Gerais'!$D$4:$D$1005),-(Analítico!AU$3&lt;='Gastos Gerais'!$E$4:$E$1005),-('Gastos Gerais'!$C$4:$C$1005))</f>
        <v>25000</v>
      </c>
      <c r="AV64" s="74">
        <f>SUMPRODUCT(-('Gastos Gerais'!$B$4:$B$1005=Analítico!$B64),-(Analítico!AV$3&gt;='Gastos Gerais'!$D$4:$D$1005),-(Analítico!AV$3&lt;='Gastos Gerais'!$E$4:$E$1005),-('Gastos Gerais'!$C$4:$C$1005))</f>
        <v>25000</v>
      </c>
      <c r="AW64" s="74">
        <f>SUMPRODUCT(-('Gastos Gerais'!$B$4:$B$1005=Analítico!$B64),-(Analítico!AW$3&gt;='Gastos Gerais'!$D$4:$D$1005),-(Analítico!AW$3&lt;='Gastos Gerais'!$E$4:$E$1005),-('Gastos Gerais'!$C$4:$C$1005))</f>
        <v>25000</v>
      </c>
      <c r="AX64" s="74">
        <f>SUMPRODUCT(-('Gastos Gerais'!$B$4:$B$1005=Analítico!$B64),-(Analítico!AX$3&gt;='Gastos Gerais'!$D$4:$D$1005),-(Analítico!AX$3&lt;='Gastos Gerais'!$E$4:$E$1005),-('Gastos Gerais'!$C$4:$C$1005))</f>
        <v>25000</v>
      </c>
      <c r="AY64" s="74">
        <f>SUMPRODUCT(-('Gastos Gerais'!$B$4:$B$1005=Analítico!$B64),-(Analítico!AY$3&gt;='Gastos Gerais'!$D$4:$D$1005),-(Analítico!AY$3&lt;='Gastos Gerais'!$E$4:$E$1005),-('Gastos Gerais'!$C$4:$C$1005))</f>
        <v>25000</v>
      </c>
      <c r="AZ64" s="74">
        <f>SUMPRODUCT(-('Gastos Gerais'!$B$4:$B$1005=Analítico!$B64),-(Analítico!AZ$3&gt;='Gastos Gerais'!$D$4:$D$1005),-(Analítico!AZ$3&lt;='Gastos Gerais'!$E$4:$E$1005),-('Gastos Gerais'!$C$4:$C$1005))</f>
        <v>25000</v>
      </c>
      <c r="BA64" s="74">
        <f>SUMPRODUCT(-('Gastos Gerais'!$B$4:$B$1005=Analítico!$B64),-(Analítico!BA$3&gt;='Gastos Gerais'!$D$4:$D$1005),-(Analítico!BA$3&lt;='Gastos Gerais'!$E$4:$E$1005),-('Gastos Gerais'!$C$4:$C$1005))</f>
        <v>25000</v>
      </c>
      <c r="BB64" s="74">
        <f>SUMPRODUCT(-('Gastos Gerais'!$B$4:$B$1005=Analítico!$B64),-(Analítico!BB$3&gt;='Gastos Gerais'!$D$4:$D$1005),-(Analítico!BB$3&lt;='Gastos Gerais'!$E$4:$E$1005),-('Gastos Gerais'!$C$4:$C$1005))</f>
        <v>25000</v>
      </c>
      <c r="BC64" s="74">
        <f>SUMPRODUCT(-('Gastos Gerais'!$B$4:$B$1005=Analítico!$B64),-(Analítico!BC$3&gt;='Gastos Gerais'!$D$4:$D$1005),-(Analítico!BC$3&lt;='Gastos Gerais'!$E$4:$E$1005),-('Gastos Gerais'!$C$4:$C$1005))</f>
        <v>25000</v>
      </c>
      <c r="BD64" s="74">
        <f>SUMPRODUCT(-('Gastos Gerais'!$B$4:$B$1005=Analítico!$B64),-(Analítico!BD$3&gt;='Gastos Gerais'!$D$4:$D$1005),-(Analítico!BD$3&lt;='Gastos Gerais'!$E$4:$E$1005),-('Gastos Gerais'!$C$4:$C$1005))</f>
        <v>25000</v>
      </c>
      <c r="BE64" s="74">
        <f>SUMPRODUCT(-('Gastos Gerais'!$B$4:$B$1005=Analítico!$B64),-(Analítico!BE$3&gt;='Gastos Gerais'!$D$4:$D$1005),-(Analítico!BE$3&lt;='Gastos Gerais'!$E$4:$E$1005),-('Gastos Gerais'!$C$4:$C$1005))</f>
        <v>25000</v>
      </c>
      <c r="BF64" s="74">
        <f>SUMPRODUCT(-('Gastos Gerais'!$B$4:$B$1005=Analítico!$B64),-(Analítico!BF$3&gt;='Gastos Gerais'!$D$4:$D$1005),-(Analítico!BF$3&lt;='Gastos Gerais'!$E$4:$E$1005),-('Gastos Gerais'!$C$4:$C$1005))</f>
        <v>25000</v>
      </c>
      <c r="BG64" s="74">
        <f>SUMPRODUCT(-('Gastos Gerais'!$B$4:$B$1005=Analítico!$B64),-(Analítico!BG$3&gt;='Gastos Gerais'!$D$4:$D$1005),-(Analítico!BG$3&lt;='Gastos Gerais'!$E$4:$E$1005),-('Gastos Gerais'!$C$4:$C$1005))</f>
        <v>25000</v>
      </c>
      <c r="BH64" s="74">
        <f>SUMPRODUCT(-('Gastos Gerais'!$B$4:$B$1005=Analítico!$B64),-(Analítico!BH$3&gt;='Gastos Gerais'!$D$4:$D$1005),-(Analítico!BH$3&lt;='Gastos Gerais'!$E$4:$E$1005),-('Gastos Gerais'!$C$4:$C$1005))</f>
        <v>25000</v>
      </c>
      <c r="BI64" s="74">
        <f>SUMPRODUCT(-('Gastos Gerais'!$B$4:$B$1005=Analítico!$B64),-(Analítico!BI$3&gt;='Gastos Gerais'!$D$4:$D$1005),-(Analítico!BI$3&lt;='Gastos Gerais'!$E$4:$E$1005),-('Gastos Gerais'!$C$4:$C$1005))</f>
        <v>25000</v>
      </c>
      <c r="BJ64" s="74">
        <f>SUMPRODUCT(-('Gastos Gerais'!$B$4:$B$1005=Analítico!$B64),-(Analítico!BJ$3&gt;='Gastos Gerais'!$D$4:$D$1005),-(Analítico!BJ$3&lt;='Gastos Gerais'!$E$4:$E$1005),-('Gastos Gerais'!$C$4:$C$1005))</f>
        <v>25000</v>
      </c>
      <c r="BK64" s="72">
        <f t="shared" si="31"/>
        <v>1470000</v>
      </c>
      <c r="BL64" s="77">
        <f t="shared" ca="1" si="32"/>
        <v>2.1230136536530518E-2</v>
      </c>
    </row>
    <row r="65" spans="1:64" s="50" customFormat="1" ht="23.25" customHeight="1" x14ac:dyDescent="0.2">
      <c r="A65" s="19" t="s">
        <v>190</v>
      </c>
      <c r="B65" s="353" t="s">
        <v>191</v>
      </c>
      <c r="C65" s="74">
        <f>SUMPRODUCT(-('Gastos Gerais'!$B$4:$B$1005=Analítico!$B65),-(Analítico!C$3&gt;='Gastos Gerais'!$D$4:$D$1005),-(Analítico!C$3&lt;='Gastos Gerais'!$E$4:$E$1005),-('Gastos Gerais'!$C$4:$C$1005))</f>
        <v>630</v>
      </c>
      <c r="D65" s="74">
        <f>SUMPRODUCT(-('Gastos Gerais'!$B$4:$B$1005=Analítico!$B65),-(Analítico!D$3&gt;='Gastos Gerais'!$D$4:$D$1005),-(Analítico!D$3&lt;='Gastos Gerais'!$E$4:$E$1005),-('Gastos Gerais'!$C$4:$C$1005))</f>
        <v>630</v>
      </c>
      <c r="E65" s="74">
        <f>SUMPRODUCT(-('Gastos Gerais'!$B$4:$B$1005=Analítico!$B65),-(Analítico!E$3&gt;='Gastos Gerais'!$D$4:$D$1005),-(Analítico!E$3&lt;='Gastos Gerais'!$E$4:$E$1005),-('Gastos Gerais'!$C$4:$C$1005))</f>
        <v>630</v>
      </c>
      <c r="F65" s="74">
        <f>SUMPRODUCT(-('Gastos Gerais'!$B$4:$B$1005=Analítico!$B65),-(Analítico!F$3&gt;='Gastos Gerais'!$D$4:$D$1005),-(Analítico!F$3&lt;='Gastos Gerais'!$E$4:$E$1005),-('Gastos Gerais'!$C$4:$C$1005))</f>
        <v>630</v>
      </c>
      <c r="G65" s="74">
        <f>SUMPRODUCT(-('Gastos Gerais'!$B$4:$B$1005=Analítico!$B65),-(Analítico!G$3&gt;='Gastos Gerais'!$D$4:$D$1005),-(Analítico!G$3&lt;='Gastos Gerais'!$E$4:$E$1005),-('Gastos Gerais'!$C$4:$C$1005))</f>
        <v>630</v>
      </c>
      <c r="H65" s="74">
        <f>SUMPRODUCT(-('Gastos Gerais'!$B$4:$B$1005=Analítico!$B65),-(Analítico!H$3&gt;='Gastos Gerais'!$D$4:$D$1005),-(Analítico!H$3&lt;='Gastos Gerais'!$E$4:$E$1005),-('Gastos Gerais'!$C$4:$C$1005))</f>
        <v>630</v>
      </c>
      <c r="I65" s="74">
        <f>SUMPRODUCT(-('Gastos Gerais'!$B$4:$B$1005=Analítico!$B65),-(Analítico!I$3&gt;='Gastos Gerais'!$D$4:$D$1005),-(Analítico!I$3&lt;='Gastos Gerais'!$E$4:$E$1005),-('Gastos Gerais'!$C$4:$C$1005))</f>
        <v>630</v>
      </c>
      <c r="J65" s="74">
        <f>SUMPRODUCT(-('Gastos Gerais'!$B$4:$B$1005=Analítico!$B65),-(Analítico!J$3&gt;='Gastos Gerais'!$D$4:$D$1005),-(Analítico!J$3&lt;='Gastos Gerais'!$E$4:$E$1005),-('Gastos Gerais'!$C$4:$C$1005))</f>
        <v>630</v>
      </c>
      <c r="K65" s="74">
        <f>SUMPRODUCT(-('Gastos Gerais'!$B$4:$B$1005=Analítico!$B65),-(Analítico!K$3&gt;='Gastos Gerais'!$D$4:$D$1005),-(Analítico!K$3&lt;='Gastos Gerais'!$E$4:$E$1005),-('Gastos Gerais'!$C$4:$C$1005))</f>
        <v>630</v>
      </c>
      <c r="L65" s="74">
        <f>SUMPRODUCT(-('Gastos Gerais'!$B$4:$B$1005=Analítico!$B65),-(Analítico!L$3&gt;='Gastos Gerais'!$D$4:$D$1005),-(Analítico!L$3&lt;='Gastos Gerais'!$E$4:$E$1005),-('Gastos Gerais'!$C$4:$C$1005))</f>
        <v>630</v>
      </c>
      <c r="M65" s="74">
        <f>SUMPRODUCT(-('Gastos Gerais'!$B$4:$B$1005=Analítico!$B65),-(Analítico!M$3&gt;='Gastos Gerais'!$D$4:$D$1005),-(Analítico!M$3&lt;='Gastos Gerais'!$E$4:$E$1005),-('Gastos Gerais'!$C$4:$C$1005))</f>
        <v>630</v>
      </c>
      <c r="N65" s="74">
        <f>SUMPRODUCT(-('Gastos Gerais'!$B$4:$B$1005=Analítico!$B65),-(Analítico!N$3&gt;='Gastos Gerais'!$D$4:$D$1005),-(Analítico!N$3&lt;='Gastos Gerais'!$E$4:$E$1005),-('Gastos Gerais'!$C$4:$C$1005))</f>
        <v>630</v>
      </c>
      <c r="O65" s="74">
        <f>SUMPRODUCT(-('Gastos Gerais'!$B$4:$B$1005=Analítico!$B65),-(Analítico!O$3&gt;='Gastos Gerais'!$D$4:$D$1005),-(Analítico!O$3&lt;='Gastos Gerais'!$E$4:$E$1005),-('Gastos Gerais'!$C$4:$C$1005))</f>
        <v>630</v>
      </c>
      <c r="P65" s="74">
        <f>SUMPRODUCT(-('Gastos Gerais'!$B$4:$B$1005=Analítico!$B65),-(Analítico!P$3&gt;='Gastos Gerais'!$D$4:$D$1005),-(Analítico!P$3&lt;='Gastos Gerais'!$E$4:$E$1005),-('Gastos Gerais'!$C$4:$C$1005))</f>
        <v>630</v>
      </c>
      <c r="Q65" s="74">
        <f>SUMPRODUCT(-('Gastos Gerais'!$B$4:$B$1005=Analítico!$B65),-(Analítico!Q$3&gt;='Gastos Gerais'!$D$4:$D$1005),-(Analítico!Q$3&lt;='Gastos Gerais'!$E$4:$E$1005),-('Gastos Gerais'!$C$4:$C$1005))</f>
        <v>630</v>
      </c>
      <c r="R65" s="74">
        <f>SUMPRODUCT(-('Gastos Gerais'!$B$4:$B$1005=Analítico!$B65),-(Analítico!R$3&gt;='Gastos Gerais'!$D$4:$D$1005),-(Analítico!R$3&lt;='Gastos Gerais'!$E$4:$E$1005),-('Gastos Gerais'!$C$4:$C$1005))</f>
        <v>630</v>
      </c>
      <c r="S65" s="74">
        <f>SUMPRODUCT(-('Gastos Gerais'!$B$4:$B$1005=Analítico!$B65),-(Analítico!S$3&gt;='Gastos Gerais'!$D$4:$D$1005),-(Analítico!S$3&lt;='Gastos Gerais'!$E$4:$E$1005),-('Gastos Gerais'!$C$4:$C$1005))</f>
        <v>630</v>
      </c>
      <c r="T65" s="74">
        <f>SUMPRODUCT(-('Gastos Gerais'!$B$4:$B$1005=Analítico!$B65),-(Analítico!T$3&gt;='Gastos Gerais'!$D$4:$D$1005),-(Analítico!T$3&lt;='Gastos Gerais'!$E$4:$E$1005),-('Gastos Gerais'!$C$4:$C$1005))</f>
        <v>630</v>
      </c>
      <c r="U65" s="74">
        <f>SUMPRODUCT(-('Gastos Gerais'!$B$4:$B$1005=Analítico!$B65),-(Analítico!U$3&gt;='Gastos Gerais'!$D$4:$D$1005),-(Analítico!U$3&lt;='Gastos Gerais'!$E$4:$E$1005),-('Gastos Gerais'!$C$4:$C$1005))</f>
        <v>630</v>
      </c>
      <c r="V65" s="74">
        <f>SUMPRODUCT(-('Gastos Gerais'!$B$4:$B$1005=Analítico!$B65),-(Analítico!V$3&gt;='Gastos Gerais'!$D$4:$D$1005),-(Analítico!V$3&lt;='Gastos Gerais'!$E$4:$E$1005),-('Gastos Gerais'!$C$4:$C$1005))</f>
        <v>630</v>
      </c>
      <c r="W65" s="74">
        <f>SUMPRODUCT(-('Gastos Gerais'!$B$4:$B$1005=Analítico!$B65),-(Analítico!W$3&gt;='Gastos Gerais'!$D$4:$D$1005),-(Analítico!W$3&lt;='Gastos Gerais'!$E$4:$E$1005),-('Gastos Gerais'!$C$4:$C$1005))</f>
        <v>630</v>
      </c>
      <c r="X65" s="74">
        <f>SUMPRODUCT(-('Gastos Gerais'!$B$4:$B$1005=Analítico!$B65),-(Analítico!X$3&gt;='Gastos Gerais'!$D$4:$D$1005),-(Analítico!X$3&lt;='Gastos Gerais'!$E$4:$E$1005),-('Gastos Gerais'!$C$4:$C$1005))</f>
        <v>630</v>
      </c>
      <c r="Y65" s="74">
        <f>SUMPRODUCT(-('Gastos Gerais'!$B$4:$B$1005=Analítico!$B65),-(Analítico!Y$3&gt;='Gastos Gerais'!$D$4:$D$1005),-(Analítico!Y$3&lt;='Gastos Gerais'!$E$4:$E$1005),-('Gastos Gerais'!$C$4:$C$1005))</f>
        <v>630</v>
      </c>
      <c r="Z65" s="74">
        <f>SUMPRODUCT(-('Gastos Gerais'!$B$4:$B$1005=Analítico!$B65),-(Analítico!Z$3&gt;='Gastos Gerais'!$D$4:$D$1005),-(Analítico!Z$3&lt;='Gastos Gerais'!$E$4:$E$1005),-('Gastos Gerais'!$C$4:$C$1005))</f>
        <v>630</v>
      </c>
      <c r="AA65" s="74">
        <f>SUMPRODUCT(-('Gastos Gerais'!$B$4:$B$1005=Analítico!$B65),-(Analítico!AA$3&gt;='Gastos Gerais'!$D$4:$D$1005),-(Analítico!AA$3&lt;='Gastos Gerais'!$E$4:$E$1005),-('Gastos Gerais'!$C$4:$C$1005))</f>
        <v>630</v>
      </c>
      <c r="AB65" s="74">
        <f>SUMPRODUCT(-('Gastos Gerais'!$B$4:$B$1005=Analítico!$B65),-(Analítico!AB$3&gt;='Gastos Gerais'!$D$4:$D$1005),-(Analítico!AB$3&lt;='Gastos Gerais'!$E$4:$E$1005),-('Gastos Gerais'!$C$4:$C$1005))</f>
        <v>630</v>
      </c>
      <c r="AC65" s="74">
        <f>SUMPRODUCT(-('Gastos Gerais'!$B$4:$B$1005=Analítico!$B65),-(Analítico!AC$3&gt;='Gastos Gerais'!$D$4:$D$1005),-(Analítico!AC$3&lt;='Gastos Gerais'!$E$4:$E$1005),-('Gastos Gerais'!$C$4:$C$1005))</f>
        <v>630</v>
      </c>
      <c r="AD65" s="74">
        <f>SUMPRODUCT(-('Gastos Gerais'!$B$4:$B$1005=Analítico!$B65),-(Analítico!AD$3&gt;='Gastos Gerais'!$D$4:$D$1005),-(Analítico!AD$3&lt;='Gastos Gerais'!$E$4:$E$1005),-('Gastos Gerais'!$C$4:$C$1005))</f>
        <v>630</v>
      </c>
      <c r="AE65" s="74">
        <f>SUMPRODUCT(-('Gastos Gerais'!$B$4:$B$1005=Analítico!$B65),-(Analítico!AE$3&gt;='Gastos Gerais'!$D$4:$D$1005),-(Analítico!AE$3&lt;='Gastos Gerais'!$E$4:$E$1005),-('Gastos Gerais'!$C$4:$C$1005))</f>
        <v>630</v>
      </c>
      <c r="AF65" s="74">
        <f>SUMPRODUCT(-('Gastos Gerais'!$B$4:$B$1005=Analítico!$B65),-(Analítico!AF$3&gt;='Gastos Gerais'!$D$4:$D$1005),-(Analítico!AF$3&lt;='Gastos Gerais'!$E$4:$E$1005),-('Gastos Gerais'!$C$4:$C$1005))</f>
        <v>630</v>
      </c>
      <c r="AG65" s="74">
        <f>SUMPRODUCT(-('Gastos Gerais'!$B$4:$B$1005=Analítico!$B65),-(Analítico!AG$3&gt;='Gastos Gerais'!$D$4:$D$1005),-(Analítico!AG$3&lt;='Gastos Gerais'!$E$4:$E$1005),-('Gastos Gerais'!$C$4:$C$1005))</f>
        <v>630</v>
      </c>
      <c r="AH65" s="74">
        <f>SUMPRODUCT(-('Gastos Gerais'!$B$4:$B$1005=Analítico!$B65),-(Analítico!AH$3&gt;='Gastos Gerais'!$D$4:$D$1005),-(Analítico!AH$3&lt;='Gastos Gerais'!$E$4:$E$1005),-('Gastos Gerais'!$C$4:$C$1005))</f>
        <v>630</v>
      </c>
      <c r="AI65" s="74">
        <f>SUMPRODUCT(-('Gastos Gerais'!$B$4:$B$1005=Analítico!$B65),-(Analítico!AI$3&gt;='Gastos Gerais'!$D$4:$D$1005),-(Analítico!AI$3&lt;='Gastos Gerais'!$E$4:$E$1005),-('Gastos Gerais'!$C$4:$C$1005))</f>
        <v>630</v>
      </c>
      <c r="AJ65" s="74">
        <f>SUMPRODUCT(-('Gastos Gerais'!$B$4:$B$1005=Analítico!$B65),-(Analítico!AJ$3&gt;='Gastos Gerais'!$D$4:$D$1005),-(Analítico!AJ$3&lt;='Gastos Gerais'!$E$4:$E$1005),-('Gastos Gerais'!$C$4:$C$1005))</f>
        <v>630</v>
      </c>
      <c r="AK65" s="74">
        <f>SUMPRODUCT(-('Gastos Gerais'!$B$4:$B$1005=Analítico!$B65),-(Analítico!AK$3&gt;='Gastos Gerais'!$D$4:$D$1005),-(Analítico!AK$3&lt;='Gastos Gerais'!$E$4:$E$1005),-('Gastos Gerais'!$C$4:$C$1005))</f>
        <v>630</v>
      </c>
      <c r="AL65" s="74">
        <f>SUMPRODUCT(-('Gastos Gerais'!$B$4:$B$1005=Analítico!$B65),-(Analítico!AL$3&gt;='Gastos Gerais'!$D$4:$D$1005),-(Analítico!AL$3&lt;='Gastos Gerais'!$E$4:$E$1005),-('Gastos Gerais'!$C$4:$C$1005))</f>
        <v>630</v>
      </c>
      <c r="AM65" s="74">
        <f>SUMPRODUCT(-('Gastos Gerais'!$B$4:$B$1005=Analítico!$B65),-(Analítico!AM$3&gt;='Gastos Gerais'!$D$4:$D$1005),-(Analítico!AM$3&lt;='Gastos Gerais'!$E$4:$E$1005),-('Gastos Gerais'!$C$4:$C$1005))</f>
        <v>630</v>
      </c>
      <c r="AN65" s="74">
        <f>SUMPRODUCT(-('Gastos Gerais'!$B$4:$B$1005=Analítico!$B65),-(Analítico!AN$3&gt;='Gastos Gerais'!$D$4:$D$1005),-(Analítico!AN$3&lt;='Gastos Gerais'!$E$4:$E$1005),-('Gastos Gerais'!$C$4:$C$1005))</f>
        <v>630</v>
      </c>
      <c r="AO65" s="74">
        <f>SUMPRODUCT(-('Gastos Gerais'!$B$4:$B$1005=Analítico!$B65),-(Analítico!AO$3&gt;='Gastos Gerais'!$D$4:$D$1005),-(Analítico!AO$3&lt;='Gastos Gerais'!$E$4:$E$1005),-('Gastos Gerais'!$C$4:$C$1005))</f>
        <v>630</v>
      </c>
      <c r="AP65" s="74">
        <f>SUMPRODUCT(-('Gastos Gerais'!$B$4:$B$1005=Analítico!$B65),-(Analítico!AP$3&gt;='Gastos Gerais'!$D$4:$D$1005),-(Analítico!AP$3&lt;='Gastos Gerais'!$E$4:$E$1005),-('Gastos Gerais'!$C$4:$C$1005))</f>
        <v>630</v>
      </c>
      <c r="AQ65" s="74">
        <f>SUMPRODUCT(-('Gastos Gerais'!$B$4:$B$1005=Analítico!$B65),-(Analítico!AQ$3&gt;='Gastos Gerais'!$D$4:$D$1005),-(Analítico!AQ$3&lt;='Gastos Gerais'!$E$4:$E$1005),-('Gastos Gerais'!$C$4:$C$1005))</f>
        <v>630</v>
      </c>
      <c r="AR65" s="74">
        <f>SUMPRODUCT(-('Gastos Gerais'!$B$4:$B$1005=Analítico!$B65),-(Analítico!AR$3&gt;='Gastos Gerais'!$D$4:$D$1005),-(Analítico!AR$3&lt;='Gastos Gerais'!$E$4:$E$1005),-('Gastos Gerais'!$C$4:$C$1005))</f>
        <v>630</v>
      </c>
      <c r="AS65" s="74">
        <f>SUMPRODUCT(-('Gastos Gerais'!$B$4:$B$1005=Analítico!$B65),-(Analítico!AS$3&gt;='Gastos Gerais'!$D$4:$D$1005),-(Analítico!AS$3&lt;='Gastos Gerais'!$E$4:$E$1005),-('Gastos Gerais'!$C$4:$C$1005))</f>
        <v>630</v>
      </c>
      <c r="AT65" s="74">
        <f>SUMPRODUCT(-('Gastos Gerais'!$B$4:$B$1005=Analítico!$B65),-(Analítico!AT$3&gt;='Gastos Gerais'!$D$4:$D$1005),-(Analítico!AT$3&lt;='Gastos Gerais'!$E$4:$E$1005),-('Gastos Gerais'!$C$4:$C$1005))</f>
        <v>630</v>
      </c>
      <c r="AU65" s="74">
        <f>SUMPRODUCT(-('Gastos Gerais'!$B$4:$B$1005=Analítico!$B65),-(Analítico!AU$3&gt;='Gastos Gerais'!$D$4:$D$1005),-(Analítico!AU$3&lt;='Gastos Gerais'!$E$4:$E$1005),-('Gastos Gerais'!$C$4:$C$1005))</f>
        <v>630</v>
      </c>
      <c r="AV65" s="74">
        <f>SUMPRODUCT(-('Gastos Gerais'!$B$4:$B$1005=Analítico!$B65),-(Analítico!AV$3&gt;='Gastos Gerais'!$D$4:$D$1005),-(Analítico!AV$3&lt;='Gastos Gerais'!$E$4:$E$1005),-('Gastos Gerais'!$C$4:$C$1005))</f>
        <v>630</v>
      </c>
      <c r="AW65" s="74">
        <f>SUMPRODUCT(-('Gastos Gerais'!$B$4:$B$1005=Analítico!$B65),-(Analítico!AW$3&gt;='Gastos Gerais'!$D$4:$D$1005),-(Analítico!AW$3&lt;='Gastos Gerais'!$E$4:$E$1005),-('Gastos Gerais'!$C$4:$C$1005))</f>
        <v>630</v>
      </c>
      <c r="AX65" s="74">
        <f>SUMPRODUCT(-('Gastos Gerais'!$B$4:$B$1005=Analítico!$B65),-(Analítico!AX$3&gt;='Gastos Gerais'!$D$4:$D$1005),-(Analítico!AX$3&lt;='Gastos Gerais'!$E$4:$E$1005),-('Gastos Gerais'!$C$4:$C$1005))</f>
        <v>630</v>
      </c>
      <c r="AY65" s="74">
        <f>SUMPRODUCT(-('Gastos Gerais'!$B$4:$B$1005=Analítico!$B65),-(Analítico!AY$3&gt;='Gastos Gerais'!$D$4:$D$1005),-(Analítico!AY$3&lt;='Gastos Gerais'!$E$4:$E$1005),-('Gastos Gerais'!$C$4:$C$1005))</f>
        <v>630</v>
      </c>
      <c r="AZ65" s="74">
        <f>SUMPRODUCT(-('Gastos Gerais'!$B$4:$B$1005=Analítico!$B65),-(Analítico!AZ$3&gt;='Gastos Gerais'!$D$4:$D$1005),-(Analítico!AZ$3&lt;='Gastos Gerais'!$E$4:$E$1005),-('Gastos Gerais'!$C$4:$C$1005))</f>
        <v>630</v>
      </c>
      <c r="BA65" s="74">
        <f>SUMPRODUCT(-('Gastos Gerais'!$B$4:$B$1005=Analítico!$B65),-(Analítico!BA$3&gt;='Gastos Gerais'!$D$4:$D$1005),-(Analítico!BA$3&lt;='Gastos Gerais'!$E$4:$E$1005),-('Gastos Gerais'!$C$4:$C$1005))</f>
        <v>630</v>
      </c>
      <c r="BB65" s="74">
        <f>SUMPRODUCT(-('Gastos Gerais'!$B$4:$B$1005=Analítico!$B65),-(Analítico!BB$3&gt;='Gastos Gerais'!$D$4:$D$1005),-(Analítico!BB$3&lt;='Gastos Gerais'!$E$4:$E$1005),-('Gastos Gerais'!$C$4:$C$1005))</f>
        <v>630</v>
      </c>
      <c r="BC65" s="74">
        <f>SUMPRODUCT(-('Gastos Gerais'!$B$4:$B$1005=Analítico!$B65),-(Analítico!BC$3&gt;='Gastos Gerais'!$D$4:$D$1005),-(Analítico!BC$3&lt;='Gastos Gerais'!$E$4:$E$1005),-('Gastos Gerais'!$C$4:$C$1005))</f>
        <v>630</v>
      </c>
      <c r="BD65" s="74">
        <f>SUMPRODUCT(-('Gastos Gerais'!$B$4:$B$1005=Analítico!$B65),-(Analítico!BD$3&gt;='Gastos Gerais'!$D$4:$D$1005),-(Analítico!BD$3&lt;='Gastos Gerais'!$E$4:$E$1005),-('Gastos Gerais'!$C$4:$C$1005))</f>
        <v>630</v>
      </c>
      <c r="BE65" s="74">
        <f>SUMPRODUCT(-('Gastos Gerais'!$B$4:$B$1005=Analítico!$B65),-(Analítico!BE$3&gt;='Gastos Gerais'!$D$4:$D$1005),-(Analítico!BE$3&lt;='Gastos Gerais'!$E$4:$E$1005),-('Gastos Gerais'!$C$4:$C$1005))</f>
        <v>630</v>
      </c>
      <c r="BF65" s="74">
        <f>SUMPRODUCT(-('Gastos Gerais'!$B$4:$B$1005=Analítico!$B65),-(Analítico!BF$3&gt;='Gastos Gerais'!$D$4:$D$1005),-(Analítico!BF$3&lt;='Gastos Gerais'!$E$4:$E$1005),-('Gastos Gerais'!$C$4:$C$1005))</f>
        <v>630</v>
      </c>
      <c r="BG65" s="74">
        <f>SUMPRODUCT(-('Gastos Gerais'!$B$4:$B$1005=Analítico!$B65),-(Analítico!BG$3&gt;='Gastos Gerais'!$D$4:$D$1005),-(Analítico!BG$3&lt;='Gastos Gerais'!$E$4:$E$1005),-('Gastos Gerais'!$C$4:$C$1005))</f>
        <v>630</v>
      </c>
      <c r="BH65" s="74">
        <f>SUMPRODUCT(-('Gastos Gerais'!$B$4:$B$1005=Analítico!$B65),-(Analítico!BH$3&gt;='Gastos Gerais'!$D$4:$D$1005),-(Analítico!BH$3&lt;='Gastos Gerais'!$E$4:$E$1005),-('Gastos Gerais'!$C$4:$C$1005))</f>
        <v>630</v>
      </c>
      <c r="BI65" s="74">
        <f>SUMPRODUCT(-('Gastos Gerais'!$B$4:$B$1005=Analítico!$B65),-(Analítico!BI$3&gt;='Gastos Gerais'!$D$4:$D$1005),-(Analítico!BI$3&lt;='Gastos Gerais'!$E$4:$E$1005),-('Gastos Gerais'!$C$4:$C$1005))</f>
        <v>630</v>
      </c>
      <c r="BJ65" s="74">
        <f>SUMPRODUCT(-('Gastos Gerais'!$B$4:$B$1005=Analítico!$B65),-(Analítico!BJ$3&gt;='Gastos Gerais'!$D$4:$D$1005),-(Analítico!BJ$3&lt;='Gastos Gerais'!$E$4:$E$1005),-('Gastos Gerais'!$C$4:$C$1005))</f>
        <v>630</v>
      </c>
      <c r="BK65" s="72">
        <f t="shared" si="31"/>
        <v>37800</v>
      </c>
      <c r="BL65" s="77">
        <f t="shared" ca="1" si="32"/>
        <v>5.4591779665364196E-4</v>
      </c>
    </row>
    <row r="66" spans="1:64" s="50" customFormat="1" ht="23.25" customHeight="1" x14ac:dyDescent="0.2">
      <c r="A66" s="19" t="s">
        <v>192</v>
      </c>
      <c r="B66" s="353" t="s">
        <v>193</v>
      </c>
      <c r="C66" s="74">
        <f>SUMPRODUCT(-('Gastos Gerais'!$B$4:$B$1005=Analítico!$B66),-(Analítico!C$3&gt;='Gastos Gerais'!$D$4:$D$1005),-(Analítico!C$3&lt;='Gastos Gerais'!$E$4:$E$1005),-('Gastos Gerais'!$C$4:$C$1005))</f>
        <v>0</v>
      </c>
      <c r="D66" s="74">
        <f>SUMPRODUCT(-('Gastos Gerais'!$B$4:$B$1005=Analítico!$B66),-(Analítico!D$3&gt;='Gastos Gerais'!$D$4:$D$1005),-(Analítico!D$3&lt;='Gastos Gerais'!$E$4:$E$1005),-('Gastos Gerais'!$C$4:$C$1005))</f>
        <v>1000</v>
      </c>
      <c r="E66" s="74">
        <f>SUMPRODUCT(-('Gastos Gerais'!$B$4:$B$1005=Analítico!$B66),-(Analítico!E$3&gt;='Gastos Gerais'!$D$4:$D$1005),-(Analítico!E$3&lt;='Gastos Gerais'!$E$4:$E$1005),-('Gastos Gerais'!$C$4:$C$1005))</f>
        <v>1000</v>
      </c>
      <c r="F66" s="74">
        <f>SUMPRODUCT(-('Gastos Gerais'!$B$4:$B$1005=Analítico!$B66),-(Analítico!F$3&gt;='Gastos Gerais'!$D$4:$D$1005),-(Analítico!F$3&lt;='Gastos Gerais'!$E$4:$E$1005),-('Gastos Gerais'!$C$4:$C$1005))</f>
        <v>1000</v>
      </c>
      <c r="G66" s="74">
        <f>SUMPRODUCT(-('Gastos Gerais'!$B$4:$B$1005=Analítico!$B66),-(Analítico!G$3&gt;='Gastos Gerais'!$D$4:$D$1005),-(Analítico!G$3&lt;='Gastos Gerais'!$E$4:$E$1005),-('Gastos Gerais'!$C$4:$C$1005))</f>
        <v>1000</v>
      </c>
      <c r="H66" s="74">
        <f>SUMPRODUCT(-('Gastos Gerais'!$B$4:$B$1005=Analítico!$B66),-(Analítico!H$3&gt;='Gastos Gerais'!$D$4:$D$1005),-(Analítico!H$3&lt;='Gastos Gerais'!$E$4:$E$1005),-('Gastos Gerais'!$C$4:$C$1005))</f>
        <v>1000</v>
      </c>
      <c r="I66" s="74">
        <f>SUMPRODUCT(-('Gastos Gerais'!$B$4:$B$1005=Analítico!$B66),-(Analítico!I$3&gt;='Gastos Gerais'!$D$4:$D$1005),-(Analítico!I$3&lt;='Gastos Gerais'!$E$4:$E$1005),-('Gastos Gerais'!$C$4:$C$1005))</f>
        <v>1000</v>
      </c>
      <c r="J66" s="74">
        <f>SUMPRODUCT(-('Gastos Gerais'!$B$4:$B$1005=Analítico!$B66),-(Analítico!J$3&gt;='Gastos Gerais'!$D$4:$D$1005),-(Analítico!J$3&lt;='Gastos Gerais'!$E$4:$E$1005),-('Gastos Gerais'!$C$4:$C$1005))</f>
        <v>1000</v>
      </c>
      <c r="K66" s="74">
        <f>SUMPRODUCT(-('Gastos Gerais'!$B$4:$B$1005=Analítico!$B66),-(Analítico!K$3&gt;='Gastos Gerais'!$D$4:$D$1005),-(Analítico!K$3&lt;='Gastos Gerais'!$E$4:$E$1005),-('Gastos Gerais'!$C$4:$C$1005))</f>
        <v>1000</v>
      </c>
      <c r="L66" s="74">
        <f>SUMPRODUCT(-('Gastos Gerais'!$B$4:$B$1005=Analítico!$B66),-(Analítico!L$3&gt;='Gastos Gerais'!$D$4:$D$1005),-(Analítico!L$3&lt;='Gastos Gerais'!$E$4:$E$1005),-('Gastos Gerais'!$C$4:$C$1005))</f>
        <v>1000</v>
      </c>
      <c r="M66" s="74">
        <f>SUMPRODUCT(-('Gastos Gerais'!$B$4:$B$1005=Analítico!$B66),-(Analítico!M$3&gt;='Gastos Gerais'!$D$4:$D$1005),-(Analítico!M$3&lt;='Gastos Gerais'!$E$4:$E$1005),-('Gastos Gerais'!$C$4:$C$1005))</f>
        <v>1000</v>
      </c>
      <c r="N66" s="74">
        <f>SUMPRODUCT(-('Gastos Gerais'!$B$4:$B$1005=Analítico!$B66),-(Analítico!N$3&gt;='Gastos Gerais'!$D$4:$D$1005),-(Analítico!N$3&lt;='Gastos Gerais'!$E$4:$E$1005),-('Gastos Gerais'!$C$4:$C$1005))</f>
        <v>1000</v>
      </c>
      <c r="O66" s="74">
        <f>SUMPRODUCT(-('Gastos Gerais'!$B$4:$B$1005=Analítico!$B66),-(Analítico!O$3&gt;='Gastos Gerais'!$D$4:$D$1005),-(Analítico!O$3&lt;='Gastos Gerais'!$E$4:$E$1005),-('Gastos Gerais'!$C$4:$C$1005))</f>
        <v>1000</v>
      </c>
      <c r="P66" s="74">
        <f>SUMPRODUCT(-('Gastos Gerais'!$B$4:$B$1005=Analítico!$B66),-(Analítico!P$3&gt;='Gastos Gerais'!$D$4:$D$1005),-(Analítico!P$3&lt;='Gastos Gerais'!$E$4:$E$1005),-('Gastos Gerais'!$C$4:$C$1005))</f>
        <v>1000</v>
      </c>
      <c r="Q66" s="74">
        <f>SUMPRODUCT(-('Gastos Gerais'!$B$4:$B$1005=Analítico!$B66),-(Analítico!Q$3&gt;='Gastos Gerais'!$D$4:$D$1005),-(Analítico!Q$3&lt;='Gastos Gerais'!$E$4:$E$1005),-('Gastos Gerais'!$C$4:$C$1005))</f>
        <v>1000</v>
      </c>
      <c r="R66" s="74">
        <f>SUMPRODUCT(-('Gastos Gerais'!$B$4:$B$1005=Analítico!$B66),-(Analítico!R$3&gt;='Gastos Gerais'!$D$4:$D$1005),-(Analítico!R$3&lt;='Gastos Gerais'!$E$4:$E$1005),-('Gastos Gerais'!$C$4:$C$1005))</f>
        <v>1000</v>
      </c>
      <c r="S66" s="74">
        <f>SUMPRODUCT(-('Gastos Gerais'!$B$4:$B$1005=Analítico!$B66),-(Analítico!S$3&gt;='Gastos Gerais'!$D$4:$D$1005),-(Analítico!S$3&lt;='Gastos Gerais'!$E$4:$E$1005),-('Gastos Gerais'!$C$4:$C$1005))</f>
        <v>1000</v>
      </c>
      <c r="T66" s="74">
        <f>SUMPRODUCT(-('Gastos Gerais'!$B$4:$B$1005=Analítico!$B66),-(Analítico!T$3&gt;='Gastos Gerais'!$D$4:$D$1005),-(Analítico!T$3&lt;='Gastos Gerais'!$E$4:$E$1005),-('Gastos Gerais'!$C$4:$C$1005))</f>
        <v>1000</v>
      </c>
      <c r="U66" s="74">
        <f>SUMPRODUCT(-('Gastos Gerais'!$B$4:$B$1005=Analítico!$B66),-(Analítico!U$3&gt;='Gastos Gerais'!$D$4:$D$1005),-(Analítico!U$3&lt;='Gastos Gerais'!$E$4:$E$1005),-('Gastos Gerais'!$C$4:$C$1005))</f>
        <v>1000</v>
      </c>
      <c r="V66" s="74">
        <f>SUMPRODUCT(-('Gastos Gerais'!$B$4:$B$1005=Analítico!$B66),-(Analítico!V$3&gt;='Gastos Gerais'!$D$4:$D$1005),-(Analítico!V$3&lt;='Gastos Gerais'!$E$4:$E$1005),-('Gastos Gerais'!$C$4:$C$1005))</f>
        <v>1000</v>
      </c>
      <c r="W66" s="74">
        <f>SUMPRODUCT(-('Gastos Gerais'!$B$4:$B$1005=Analítico!$B66),-(Analítico!W$3&gt;='Gastos Gerais'!$D$4:$D$1005),-(Analítico!W$3&lt;='Gastos Gerais'!$E$4:$E$1005),-('Gastos Gerais'!$C$4:$C$1005))</f>
        <v>1000</v>
      </c>
      <c r="X66" s="74">
        <f>SUMPRODUCT(-('Gastos Gerais'!$B$4:$B$1005=Analítico!$B66),-(Analítico!X$3&gt;='Gastos Gerais'!$D$4:$D$1005),-(Analítico!X$3&lt;='Gastos Gerais'!$E$4:$E$1005),-('Gastos Gerais'!$C$4:$C$1005))</f>
        <v>1000</v>
      </c>
      <c r="Y66" s="74">
        <f>SUMPRODUCT(-('Gastos Gerais'!$B$4:$B$1005=Analítico!$B66),-(Analítico!Y$3&gt;='Gastos Gerais'!$D$4:$D$1005),-(Analítico!Y$3&lt;='Gastos Gerais'!$E$4:$E$1005),-('Gastos Gerais'!$C$4:$C$1005))</f>
        <v>1000</v>
      </c>
      <c r="Z66" s="74">
        <f>SUMPRODUCT(-('Gastos Gerais'!$B$4:$B$1005=Analítico!$B66),-(Analítico!Z$3&gt;='Gastos Gerais'!$D$4:$D$1005),-(Analítico!Z$3&lt;='Gastos Gerais'!$E$4:$E$1005),-('Gastos Gerais'!$C$4:$C$1005))</f>
        <v>1000</v>
      </c>
      <c r="AA66" s="74">
        <f>SUMPRODUCT(-('Gastos Gerais'!$B$4:$B$1005=Analítico!$B66),-(Analítico!AA$3&gt;='Gastos Gerais'!$D$4:$D$1005),-(Analítico!AA$3&lt;='Gastos Gerais'!$E$4:$E$1005),-('Gastos Gerais'!$C$4:$C$1005))</f>
        <v>1000</v>
      </c>
      <c r="AB66" s="74">
        <f>SUMPRODUCT(-('Gastos Gerais'!$B$4:$B$1005=Analítico!$B66),-(Analítico!AB$3&gt;='Gastos Gerais'!$D$4:$D$1005),-(Analítico!AB$3&lt;='Gastos Gerais'!$E$4:$E$1005),-('Gastos Gerais'!$C$4:$C$1005))</f>
        <v>1000</v>
      </c>
      <c r="AC66" s="74">
        <f>SUMPRODUCT(-('Gastos Gerais'!$B$4:$B$1005=Analítico!$B66),-(Analítico!AC$3&gt;='Gastos Gerais'!$D$4:$D$1005),-(Analítico!AC$3&lt;='Gastos Gerais'!$E$4:$E$1005),-('Gastos Gerais'!$C$4:$C$1005))</f>
        <v>1000</v>
      </c>
      <c r="AD66" s="74">
        <f>SUMPRODUCT(-('Gastos Gerais'!$B$4:$B$1005=Analítico!$B66),-(Analítico!AD$3&gt;='Gastos Gerais'!$D$4:$D$1005),-(Analítico!AD$3&lt;='Gastos Gerais'!$E$4:$E$1005),-('Gastos Gerais'!$C$4:$C$1005))</f>
        <v>1000</v>
      </c>
      <c r="AE66" s="74">
        <f>SUMPRODUCT(-('Gastos Gerais'!$B$4:$B$1005=Analítico!$B66),-(Analítico!AE$3&gt;='Gastos Gerais'!$D$4:$D$1005),-(Analítico!AE$3&lt;='Gastos Gerais'!$E$4:$E$1005),-('Gastos Gerais'!$C$4:$C$1005))</f>
        <v>1000</v>
      </c>
      <c r="AF66" s="74">
        <f>SUMPRODUCT(-('Gastos Gerais'!$B$4:$B$1005=Analítico!$B66),-(Analítico!AF$3&gt;='Gastos Gerais'!$D$4:$D$1005),-(Analítico!AF$3&lt;='Gastos Gerais'!$E$4:$E$1005),-('Gastos Gerais'!$C$4:$C$1005))</f>
        <v>1000</v>
      </c>
      <c r="AG66" s="74">
        <f>SUMPRODUCT(-('Gastos Gerais'!$B$4:$B$1005=Analítico!$B66),-(Analítico!AG$3&gt;='Gastos Gerais'!$D$4:$D$1005),-(Analítico!AG$3&lt;='Gastos Gerais'!$E$4:$E$1005),-('Gastos Gerais'!$C$4:$C$1005))</f>
        <v>1000</v>
      </c>
      <c r="AH66" s="74">
        <f>SUMPRODUCT(-('Gastos Gerais'!$B$4:$B$1005=Analítico!$B66),-(Analítico!AH$3&gt;='Gastos Gerais'!$D$4:$D$1005),-(Analítico!AH$3&lt;='Gastos Gerais'!$E$4:$E$1005),-('Gastos Gerais'!$C$4:$C$1005))</f>
        <v>1000</v>
      </c>
      <c r="AI66" s="74">
        <f>SUMPRODUCT(-('Gastos Gerais'!$B$4:$B$1005=Analítico!$B66),-(Analítico!AI$3&gt;='Gastos Gerais'!$D$4:$D$1005),-(Analítico!AI$3&lt;='Gastos Gerais'!$E$4:$E$1005),-('Gastos Gerais'!$C$4:$C$1005))</f>
        <v>1000</v>
      </c>
      <c r="AJ66" s="74">
        <f>SUMPRODUCT(-('Gastos Gerais'!$B$4:$B$1005=Analítico!$B66),-(Analítico!AJ$3&gt;='Gastos Gerais'!$D$4:$D$1005),-(Analítico!AJ$3&lt;='Gastos Gerais'!$E$4:$E$1005),-('Gastos Gerais'!$C$4:$C$1005))</f>
        <v>1000</v>
      </c>
      <c r="AK66" s="74">
        <f>SUMPRODUCT(-('Gastos Gerais'!$B$4:$B$1005=Analítico!$B66),-(Analítico!AK$3&gt;='Gastos Gerais'!$D$4:$D$1005),-(Analítico!AK$3&lt;='Gastos Gerais'!$E$4:$E$1005),-('Gastos Gerais'!$C$4:$C$1005))</f>
        <v>1000</v>
      </c>
      <c r="AL66" s="74">
        <f>SUMPRODUCT(-('Gastos Gerais'!$B$4:$B$1005=Analítico!$B66),-(Analítico!AL$3&gt;='Gastos Gerais'!$D$4:$D$1005),-(Analítico!AL$3&lt;='Gastos Gerais'!$E$4:$E$1005),-('Gastos Gerais'!$C$4:$C$1005))</f>
        <v>1000</v>
      </c>
      <c r="AM66" s="74">
        <f>SUMPRODUCT(-('Gastos Gerais'!$B$4:$B$1005=Analítico!$B66),-(Analítico!AM$3&gt;='Gastos Gerais'!$D$4:$D$1005),-(Analítico!AM$3&lt;='Gastos Gerais'!$E$4:$E$1005),-('Gastos Gerais'!$C$4:$C$1005))</f>
        <v>1000</v>
      </c>
      <c r="AN66" s="74">
        <f>SUMPRODUCT(-('Gastos Gerais'!$B$4:$B$1005=Analítico!$B66),-(Analítico!AN$3&gt;='Gastos Gerais'!$D$4:$D$1005),-(Analítico!AN$3&lt;='Gastos Gerais'!$E$4:$E$1005),-('Gastos Gerais'!$C$4:$C$1005))</f>
        <v>1000</v>
      </c>
      <c r="AO66" s="74">
        <f>SUMPRODUCT(-('Gastos Gerais'!$B$4:$B$1005=Analítico!$B66),-(Analítico!AO$3&gt;='Gastos Gerais'!$D$4:$D$1005),-(Analítico!AO$3&lt;='Gastos Gerais'!$E$4:$E$1005),-('Gastos Gerais'!$C$4:$C$1005))</f>
        <v>1000</v>
      </c>
      <c r="AP66" s="74">
        <f>SUMPRODUCT(-('Gastos Gerais'!$B$4:$B$1005=Analítico!$B66),-(Analítico!AP$3&gt;='Gastos Gerais'!$D$4:$D$1005),-(Analítico!AP$3&lt;='Gastos Gerais'!$E$4:$E$1005),-('Gastos Gerais'!$C$4:$C$1005))</f>
        <v>1000</v>
      </c>
      <c r="AQ66" s="74">
        <f>SUMPRODUCT(-('Gastos Gerais'!$B$4:$B$1005=Analítico!$B66),-(Analítico!AQ$3&gt;='Gastos Gerais'!$D$4:$D$1005),-(Analítico!AQ$3&lt;='Gastos Gerais'!$E$4:$E$1005),-('Gastos Gerais'!$C$4:$C$1005))</f>
        <v>1000</v>
      </c>
      <c r="AR66" s="74">
        <f>SUMPRODUCT(-('Gastos Gerais'!$B$4:$B$1005=Analítico!$B66),-(Analítico!AR$3&gt;='Gastos Gerais'!$D$4:$D$1005),-(Analítico!AR$3&lt;='Gastos Gerais'!$E$4:$E$1005),-('Gastos Gerais'!$C$4:$C$1005))</f>
        <v>1000</v>
      </c>
      <c r="AS66" s="74">
        <f>SUMPRODUCT(-('Gastos Gerais'!$B$4:$B$1005=Analítico!$B66),-(Analítico!AS$3&gt;='Gastos Gerais'!$D$4:$D$1005),-(Analítico!AS$3&lt;='Gastos Gerais'!$E$4:$E$1005),-('Gastos Gerais'!$C$4:$C$1005))</f>
        <v>1000</v>
      </c>
      <c r="AT66" s="74">
        <f>SUMPRODUCT(-('Gastos Gerais'!$B$4:$B$1005=Analítico!$B66),-(Analítico!AT$3&gt;='Gastos Gerais'!$D$4:$D$1005),-(Analítico!AT$3&lt;='Gastos Gerais'!$E$4:$E$1005),-('Gastos Gerais'!$C$4:$C$1005))</f>
        <v>1000</v>
      </c>
      <c r="AU66" s="74">
        <f>SUMPRODUCT(-('Gastos Gerais'!$B$4:$B$1005=Analítico!$B66),-(Analítico!AU$3&gt;='Gastos Gerais'!$D$4:$D$1005),-(Analítico!AU$3&lt;='Gastos Gerais'!$E$4:$E$1005),-('Gastos Gerais'!$C$4:$C$1005))</f>
        <v>1000</v>
      </c>
      <c r="AV66" s="74">
        <f>SUMPRODUCT(-('Gastos Gerais'!$B$4:$B$1005=Analítico!$B66),-(Analítico!AV$3&gt;='Gastos Gerais'!$D$4:$D$1005),-(Analítico!AV$3&lt;='Gastos Gerais'!$E$4:$E$1005),-('Gastos Gerais'!$C$4:$C$1005))</f>
        <v>1000</v>
      </c>
      <c r="AW66" s="74">
        <f>SUMPRODUCT(-('Gastos Gerais'!$B$4:$B$1005=Analítico!$B66),-(Analítico!AW$3&gt;='Gastos Gerais'!$D$4:$D$1005),-(Analítico!AW$3&lt;='Gastos Gerais'!$E$4:$E$1005),-('Gastos Gerais'!$C$4:$C$1005))</f>
        <v>1000</v>
      </c>
      <c r="AX66" s="74">
        <f>SUMPRODUCT(-('Gastos Gerais'!$B$4:$B$1005=Analítico!$B66),-(Analítico!AX$3&gt;='Gastos Gerais'!$D$4:$D$1005),-(Analítico!AX$3&lt;='Gastos Gerais'!$E$4:$E$1005),-('Gastos Gerais'!$C$4:$C$1005))</f>
        <v>1000</v>
      </c>
      <c r="AY66" s="74">
        <f>SUMPRODUCT(-('Gastos Gerais'!$B$4:$B$1005=Analítico!$B66),-(Analítico!AY$3&gt;='Gastos Gerais'!$D$4:$D$1005),-(Analítico!AY$3&lt;='Gastos Gerais'!$E$4:$E$1005),-('Gastos Gerais'!$C$4:$C$1005))</f>
        <v>1000</v>
      </c>
      <c r="AZ66" s="74">
        <f>SUMPRODUCT(-('Gastos Gerais'!$B$4:$B$1005=Analítico!$B66),-(Analítico!AZ$3&gt;='Gastos Gerais'!$D$4:$D$1005),-(Analítico!AZ$3&lt;='Gastos Gerais'!$E$4:$E$1005),-('Gastos Gerais'!$C$4:$C$1005))</f>
        <v>1000</v>
      </c>
      <c r="BA66" s="74">
        <f>SUMPRODUCT(-('Gastos Gerais'!$B$4:$B$1005=Analítico!$B66),-(Analítico!BA$3&gt;='Gastos Gerais'!$D$4:$D$1005),-(Analítico!BA$3&lt;='Gastos Gerais'!$E$4:$E$1005),-('Gastos Gerais'!$C$4:$C$1005))</f>
        <v>1000</v>
      </c>
      <c r="BB66" s="74">
        <f>SUMPRODUCT(-('Gastos Gerais'!$B$4:$B$1005=Analítico!$B66),-(Analítico!BB$3&gt;='Gastos Gerais'!$D$4:$D$1005),-(Analítico!BB$3&lt;='Gastos Gerais'!$E$4:$E$1005),-('Gastos Gerais'!$C$4:$C$1005))</f>
        <v>1000</v>
      </c>
      <c r="BC66" s="74">
        <f>SUMPRODUCT(-('Gastos Gerais'!$B$4:$B$1005=Analítico!$B66),-(Analítico!BC$3&gt;='Gastos Gerais'!$D$4:$D$1005),-(Analítico!BC$3&lt;='Gastos Gerais'!$E$4:$E$1005),-('Gastos Gerais'!$C$4:$C$1005))</f>
        <v>1000</v>
      </c>
      <c r="BD66" s="74">
        <f>SUMPRODUCT(-('Gastos Gerais'!$B$4:$B$1005=Analítico!$B66),-(Analítico!BD$3&gt;='Gastos Gerais'!$D$4:$D$1005),-(Analítico!BD$3&lt;='Gastos Gerais'!$E$4:$E$1005),-('Gastos Gerais'!$C$4:$C$1005))</f>
        <v>1000</v>
      </c>
      <c r="BE66" s="74">
        <f>SUMPRODUCT(-('Gastos Gerais'!$B$4:$B$1005=Analítico!$B66),-(Analítico!BE$3&gt;='Gastos Gerais'!$D$4:$D$1005),-(Analítico!BE$3&lt;='Gastos Gerais'!$E$4:$E$1005),-('Gastos Gerais'!$C$4:$C$1005))</f>
        <v>1000</v>
      </c>
      <c r="BF66" s="74">
        <f>SUMPRODUCT(-('Gastos Gerais'!$B$4:$B$1005=Analítico!$B66),-(Analítico!BF$3&gt;='Gastos Gerais'!$D$4:$D$1005),-(Analítico!BF$3&lt;='Gastos Gerais'!$E$4:$E$1005),-('Gastos Gerais'!$C$4:$C$1005))</f>
        <v>1000</v>
      </c>
      <c r="BG66" s="74">
        <f>SUMPRODUCT(-('Gastos Gerais'!$B$4:$B$1005=Analítico!$B66),-(Analítico!BG$3&gt;='Gastos Gerais'!$D$4:$D$1005),-(Analítico!BG$3&lt;='Gastos Gerais'!$E$4:$E$1005),-('Gastos Gerais'!$C$4:$C$1005))</f>
        <v>1000</v>
      </c>
      <c r="BH66" s="74">
        <f>SUMPRODUCT(-('Gastos Gerais'!$B$4:$B$1005=Analítico!$B66),-(Analítico!BH$3&gt;='Gastos Gerais'!$D$4:$D$1005),-(Analítico!BH$3&lt;='Gastos Gerais'!$E$4:$E$1005),-('Gastos Gerais'!$C$4:$C$1005))</f>
        <v>1000</v>
      </c>
      <c r="BI66" s="74">
        <f>SUMPRODUCT(-('Gastos Gerais'!$B$4:$B$1005=Analítico!$B66),-(Analítico!BI$3&gt;='Gastos Gerais'!$D$4:$D$1005),-(Analítico!BI$3&lt;='Gastos Gerais'!$E$4:$E$1005),-('Gastos Gerais'!$C$4:$C$1005))</f>
        <v>1000</v>
      </c>
      <c r="BJ66" s="74">
        <f>SUMPRODUCT(-('Gastos Gerais'!$B$4:$B$1005=Analítico!$B66),-(Analítico!BJ$3&gt;='Gastos Gerais'!$D$4:$D$1005),-(Analítico!BJ$3&lt;='Gastos Gerais'!$E$4:$E$1005),-('Gastos Gerais'!$C$4:$C$1005))</f>
        <v>1000</v>
      </c>
      <c r="BK66" s="72">
        <f t="shared" si="31"/>
        <v>59000</v>
      </c>
      <c r="BL66" s="77">
        <f t="shared" ca="1" si="32"/>
        <v>8.5209391541176912E-4</v>
      </c>
    </row>
    <row r="67" spans="1:64" s="50" customFormat="1" ht="23.25" customHeight="1" x14ac:dyDescent="0.2">
      <c r="A67" s="19" t="s">
        <v>194</v>
      </c>
      <c r="B67" s="353" t="s">
        <v>195</v>
      </c>
      <c r="C67" s="74">
        <f>SUMPRODUCT(-('Gastos Gerais'!$B$4:$B$1005=Analítico!$B67),-(Analítico!C$3&gt;='Gastos Gerais'!$D$4:$D$1005),-(Analítico!C$3&lt;='Gastos Gerais'!$E$4:$E$1005),-('Gastos Gerais'!$C$4:$C$1005))</f>
        <v>200</v>
      </c>
      <c r="D67" s="74">
        <f>SUMPRODUCT(-('Gastos Gerais'!$B$4:$B$1005=Analítico!$B67),-(Analítico!D$3&gt;='Gastos Gerais'!$D$4:$D$1005),-(Analítico!D$3&lt;='Gastos Gerais'!$E$4:$E$1005),-('Gastos Gerais'!$C$4:$C$1005))</f>
        <v>2200</v>
      </c>
      <c r="E67" s="74">
        <f>SUMPRODUCT(-('Gastos Gerais'!$B$4:$B$1005=Analítico!$B67),-(Analítico!E$3&gt;='Gastos Gerais'!$D$4:$D$1005),-(Analítico!E$3&lt;='Gastos Gerais'!$E$4:$E$1005),-('Gastos Gerais'!$C$4:$C$1005))</f>
        <v>2200</v>
      </c>
      <c r="F67" s="74">
        <f>SUMPRODUCT(-('Gastos Gerais'!$B$4:$B$1005=Analítico!$B67),-(Analítico!F$3&gt;='Gastos Gerais'!$D$4:$D$1005),-(Analítico!F$3&lt;='Gastos Gerais'!$E$4:$E$1005),-('Gastos Gerais'!$C$4:$C$1005))</f>
        <v>2200</v>
      </c>
      <c r="G67" s="74">
        <f>SUMPRODUCT(-('Gastos Gerais'!$B$4:$B$1005=Analítico!$B67),-(Analítico!G$3&gt;='Gastos Gerais'!$D$4:$D$1005),-(Analítico!G$3&lt;='Gastos Gerais'!$E$4:$E$1005),-('Gastos Gerais'!$C$4:$C$1005))</f>
        <v>2200</v>
      </c>
      <c r="H67" s="74">
        <f>SUMPRODUCT(-('Gastos Gerais'!$B$4:$B$1005=Analítico!$B67),-(Analítico!H$3&gt;='Gastos Gerais'!$D$4:$D$1005),-(Analítico!H$3&lt;='Gastos Gerais'!$E$4:$E$1005),-('Gastos Gerais'!$C$4:$C$1005))</f>
        <v>2200</v>
      </c>
      <c r="I67" s="74">
        <f>SUMPRODUCT(-('Gastos Gerais'!$B$4:$B$1005=Analítico!$B67),-(Analítico!I$3&gt;='Gastos Gerais'!$D$4:$D$1005),-(Analítico!I$3&lt;='Gastos Gerais'!$E$4:$E$1005),-('Gastos Gerais'!$C$4:$C$1005))</f>
        <v>2200</v>
      </c>
      <c r="J67" s="74">
        <f>SUMPRODUCT(-('Gastos Gerais'!$B$4:$B$1005=Analítico!$B67),-(Analítico!J$3&gt;='Gastos Gerais'!$D$4:$D$1005),-(Analítico!J$3&lt;='Gastos Gerais'!$E$4:$E$1005),-('Gastos Gerais'!$C$4:$C$1005))</f>
        <v>2200</v>
      </c>
      <c r="K67" s="74">
        <f>SUMPRODUCT(-('Gastos Gerais'!$B$4:$B$1005=Analítico!$B67),-(Analítico!K$3&gt;='Gastos Gerais'!$D$4:$D$1005),-(Analítico!K$3&lt;='Gastos Gerais'!$E$4:$E$1005),-('Gastos Gerais'!$C$4:$C$1005))</f>
        <v>2200</v>
      </c>
      <c r="L67" s="74">
        <f>SUMPRODUCT(-('Gastos Gerais'!$B$4:$B$1005=Analítico!$B67),-(Analítico!L$3&gt;='Gastos Gerais'!$D$4:$D$1005),-(Analítico!L$3&lt;='Gastos Gerais'!$E$4:$E$1005),-('Gastos Gerais'!$C$4:$C$1005))</f>
        <v>2200</v>
      </c>
      <c r="M67" s="74">
        <f>SUMPRODUCT(-('Gastos Gerais'!$B$4:$B$1005=Analítico!$B67),-(Analítico!M$3&gt;='Gastos Gerais'!$D$4:$D$1005),-(Analítico!M$3&lt;='Gastos Gerais'!$E$4:$E$1005),-('Gastos Gerais'!$C$4:$C$1005))</f>
        <v>2200</v>
      </c>
      <c r="N67" s="74">
        <f>SUMPRODUCT(-('Gastos Gerais'!$B$4:$B$1005=Analítico!$B67),-(Analítico!N$3&gt;='Gastos Gerais'!$D$4:$D$1005),-(Analítico!N$3&lt;='Gastos Gerais'!$E$4:$E$1005),-('Gastos Gerais'!$C$4:$C$1005))</f>
        <v>2200</v>
      </c>
      <c r="O67" s="74">
        <f>SUMPRODUCT(-('Gastos Gerais'!$B$4:$B$1005=Analítico!$B67),-(Analítico!O$3&gt;='Gastos Gerais'!$D$4:$D$1005),-(Analítico!O$3&lt;='Gastos Gerais'!$E$4:$E$1005),-('Gastos Gerais'!$C$4:$C$1005))</f>
        <v>2200</v>
      </c>
      <c r="P67" s="74">
        <f>SUMPRODUCT(-('Gastos Gerais'!$B$4:$B$1005=Analítico!$B67),-(Analítico!P$3&gt;='Gastos Gerais'!$D$4:$D$1005),-(Analítico!P$3&lt;='Gastos Gerais'!$E$4:$E$1005),-('Gastos Gerais'!$C$4:$C$1005))</f>
        <v>2200</v>
      </c>
      <c r="Q67" s="74">
        <f>SUMPRODUCT(-('Gastos Gerais'!$B$4:$B$1005=Analítico!$B67),-(Analítico!Q$3&gt;='Gastos Gerais'!$D$4:$D$1005),-(Analítico!Q$3&lt;='Gastos Gerais'!$E$4:$E$1005),-('Gastos Gerais'!$C$4:$C$1005))</f>
        <v>2200</v>
      </c>
      <c r="R67" s="74">
        <f>SUMPRODUCT(-('Gastos Gerais'!$B$4:$B$1005=Analítico!$B67),-(Analítico!R$3&gt;='Gastos Gerais'!$D$4:$D$1005),-(Analítico!R$3&lt;='Gastos Gerais'!$E$4:$E$1005),-('Gastos Gerais'!$C$4:$C$1005))</f>
        <v>2200</v>
      </c>
      <c r="S67" s="74">
        <f>SUMPRODUCT(-('Gastos Gerais'!$B$4:$B$1005=Analítico!$B67),-(Analítico!S$3&gt;='Gastos Gerais'!$D$4:$D$1005),-(Analítico!S$3&lt;='Gastos Gerais'!$E$4:$E$1005),-('Gastos Gerais'!$C$4:$C$1005))</f>
        <v>2200</v>
      </c>
      <c r="T67" s="74">
        <f>SUMPRODUCT(-('Gastos Gerais'!$B$4:$B$1005=Analítico!$B67),-(Analítico!T$3&gt;='Gastos Gerais'!$D$4:$D$1005),-(Analítico!T$3&lt;='Gastos Gerais'!$E$4:$E$1005),-('Gastos Gerais'!$C$4:$C$1005))</f>
        <v>2200</v>
      </c>
      <c r="U67" s="74">
        <f>SUMPRODUCT(-('Gastos Gerais'!$B$4:$B$1005=Analítico!$B67),-(Analítico!U$3&gt;='Gastos Gerais'!$D$4:$D$1005),-(Analítico!U$3&lt;='Gastos Gerais'!$E$4:$E$1005),-('Gastos Gerais'!$C$4:$C$1005))</f>
        <v>2200</v>
      </c>
      <c r="V67" s="74">
        <f>SUMPRODUCT(-('Gastos Gerais'!$B$4:$B$1005=Analítico!$B67),-(Analítico!V$3&gt;='Gastos Gerais'!$D$4:$D$1005),-(Analítico!V$3&lt;='Gastos Gerais'!$E$4:$E$1005),-('Gastos Gerais'!$C$4:$C$1005))</f>
        <v>2200</v>
      </c>
      <c r="W67" s="74">
        <f>SUMPRODUCT(-('Gastos Gerais'!$B$4:$B$1005=Analítico!$B67),-(Analítico!W$3&gt;='Gastos Gerais'!$D$4:$D$1005),-(Analítico!W$3&lt;='Gastos Gerais'!$E$4:$E$1005),-('Gastos Gerais'!$C$4:$C$1005))</f>
        <v>2200</v>
      </c>
      <c r="X67" s="74">
        <f>SUMPRODUCT(-('Gastos Gerais'!$B$4:$B$1005=Analítico!$B67),-(Analítico!X$3&gt;='Gastos Gerais'!$D$4:$D$1005),-(Analítico!X$3&lt;='Gastos Gerais'!$E$4:$E$1005),-('Gastos Gerais'!$C$4:$C$1005))</f>
        <v>2200</v>
      </c>
      <c r="Y67" s="74">
        <f>SUMPRODUCT(-('Gastos Gerais'!$B$4:$B$1005=Analítico!$B67),-(Analítico!Y$3&gt;='Gastos Gerais'!$D$4:$D$1005),-(Analítico!Y$3&lt;='Gastos Gerais'!$E$4:$E$1005),-('Gastos Gerais'!$C$4:$C$1005))</f>
        <v>2200</v>
      </c>
      <c r="Z67" s="74">
        <f>SUMPRODUCT(-('Gastos Gerais'!$B$4:$B$1005=Analítico!$B67),-(Analítico!Z$3&gt;='Gastos Gerais'!$D$4:$D$1005),-(Analítico!Z$3&lt;='Gastos Gerais'!$E$4:$E$1005),-('Gastos Gerais'!$C$4:$C$1005))</f>
        <v>2200</v>
      </c>
      <c r="AA67" s="74">
        <f>SUMPRODUCT(-('Gastos Gerais'!$B$4:$B$1005=Analítico!$B67),-(Analítico!AA$3&gt;='Gastos Gerais'!$D$4:$D$1005),-(Analítico!AA$3&lt;='Gastos Gerais'!$E$4:$E$1005),-('Gastos Gerais'!$C$4:$C$1005))</f>
        <v>2200</v>
      </c>
      <c r="AB67" s="74">
        <f>SUMPRODUCT(-('Gastos Gerais'!$B$4:$B$1005=Analítico!$B67),-(Analítico!AB$3&gt;='Gastos Gerais'!$D$4:$D$1005),-(Analítico!AB$3&lt;='Gastos Gerais'!$E$4:$E$1005),-('Gastos Gerais'!$C$4:$C$1005))</f>
        <v>2200</v>
      </c>
      <c r="AC67" s="74">
        <f>SUMPRODUCT(-('Gastos Gerais'!$B$4:$B$1005=Analítico!$B67),-(Analítico!AC$3&gt;='Gastos Gerais'!$D$4:$D$1005),-(Analítico!AC$3&lt;='Gastos Gerais'!$E$4:$E$1005),-('Gastos Gerais'!$C$4:$C$1005))</f>
        <v>2200</v>
      </c>
      <c r="AD67" s="74">
        <f>SUMPRODUCT(-('Gastos Gerais'!$B$4:$B$1005=Analítico!$B67),-(Analítico!AD$3&gt;='Gastos Gerais'!$D$4:$D$1005),-(Analítico!AD$3&lt;='Gastos Gerais'!$E$4:$E$1005),-('Gastos Gerais'!$C$4:$C$1005))</f>
        <v>2200</v>
      </c>
      <c r="AE67" s="74">
        <f>SUMPRODUCT(-('Gastos Gerais'!$B$4:$B$1005=Analítico!$B67),-(Analítico!AE$3&gt;='Gastos Gerais'!$D$4:$D$1005),-(Analítico!AE$3&lt;='Gastos Gerais'!$E$4:$E$1005),-('Gastos Gerais'!$C$4:$C$1005))</f>
        <v>2200</v>
      </c>
      <c r="AF67" s="74">
        <f>SUMPRODUCT(-('Gastos Gerais'!$B$4:$B$1005=Analítico!$B67),-(Analítico!AF$3&gt;='Gastos Gerais'!$D$4:$D$1005),-(Analítico!AF$3&lt;='Gastos Gerais'!$E$4:$E$1005),-('Gastos Gerais'!$C$4:$C$1005))</f>
        <v>2200</v>
      </c>
      <c r="AG67" s="74">
        <f>SUMPRODUCT(-('Gastos Gerais'!$B$4:$B$1005=Analítico!$B67),-(Analítico!AG$3&gt;='Gastos Gerais'!$D$4:$D$1005),-(Analítico!AG$3&lt;='Gastos Gerais'!$E$4:$E$1005),-('Gastos Gerais'!$C$4:$C$1005))</f>
        <v>2200</v>
      </c>
      <c r="AH67" s="74">
        <f>SUMPRODUCT(-('Gastos Gerais'!$B$4:$B$1005=Analítico!$B67),-(Analítico!AH$3&gt;='Gastos Gerais'!$D$4:$D$1005),-(Analítico!AH$3&lt;='Gastos Gerais'!$E$4:$E$1005),-('Gastos Gerais'!$C$4:$C$1005))</f>
        <v>2200</v>
      </c>
      <c r="AI67" s="74">
        <f>SUMPRODUCT(-('Gastos Gerais'!$B$4:$B$1005=Analítico!$B67),-(Analítico!AI$3&gt;='Gastos Gerais'!$D$4:$D$1005),-(Analítico!AI$3&lt;='Gastos Gerais'!$E$4:$E$1005),-('Gastos Gerais'!$C$4:$C$1005))</f>
        <v>2200</v>
      </c>
      <c r="AJ67" s="74">
        <f>SUMPRODUCT(-('Gastos Gerais'!$B$4:$B$1005=Analítico!$B67),-(Analítico!AJ$3&gt;='Gastos Gerais'!$D$4:$D$1005),-(Analítico!AJ$3&lt;='Gastos Gerais'!$E$4:$E$1005),-('Gastos Gerais'!$C$4:$C$1005))</f>
        <v>2200</v>
      </c>
      <c r="AK67" s="74">
        <f>SUMPRODUCT(-('Gastos Gerais'!$B$4:$B$1005=Analítico!$B67),-(Analítico!AK$3&gt;='Gastos Gerais'!$D$4:$D$1005),-(Analítico!AK$3&lt;='Gastos Gerais'!$E$4:$E$1005),-('Gastos Gerais'!$C$4:$C$1005))</f>
        <v>2200</v>
      </c>
      <c r="AL67" s="74">
        <f>SUMPRODUCT(-('Gastos Gerais'!$B$4:$B$1005=Analítico!$B67),-(Analítico!AL$3&gt;='Gastos Gerais'!$D$4:$D$1005),-(Analítico!AL$3&lt;='Gastos Gerais'!$E$4:$E$1005),-('Gastos Gerais'!$C$4:$C$1005))</f>
        <v>2200</v>
      </c>
      <c r="AM67" s="74">
        <f>SUMPRODUCT(-('Gastos Gerais'!$B$4:$B$1005=Analítico!$B67),-(Analítico!AM$3&gt;='Gastos Gerais'!$D$4:$D$1005),-(Analítico!AM$3&lt;='Gastos Gerais'!$E$4:$E$1005),-('Gastos Gerais'!$C$4:$C$1005))</f>
        <v>2200</v>
      </c>
      <c r="AN67" s="74">
        <f>SUMPRODUCT(-('Gastos Gerais'!$B$4:$B$1005=Analítico!$B67),-(Analítico!AN$3&gt;='Gastos Gerais'!$D$4:$D$1005),-(Analítico!AN$3&lt;='Gastos Gerais'!$E$4:$E$1005),-('Gastos Gerais'!$C$4:$C$1005))</f>
        <v>2200</v>
      </c>
      <c r="AO67" s="74">
        <f>SUMPRODUCT(-('Gastos Gerais'!$B$4:$B$1005=Analítico!$B67),-(Analítico!AO$3&gt;='Gastos Gerais'!$D$4:$D$1005),-(Analítico!AO$3&lt;='Gastos Gerais'!$E$4:$E$1005),-('Gastos Gerais'!$C$4:$C$1005))</f>
        <v>2200</v>
      </c>
      <c r="AP67" s="74">
        <f>SUMPRODUCT(-('Gastos Gerais'!$B$4:$B$1005=Analítico!$B67),-(Analítico!AP$3&gt;='Gastos Gerais'!$D$4:$D$1005),-(Analítico!AP$3&lt;='Gastos Gerais'!$E$4:$E$1005),-('Gastos Gerais'!$C$4:$C$1005))</f>
        <v>2200</v>
      </c>
      <c r="AQ67" s="74">
        <f>SUMPRODUCT(-('Gastos Gerais'!$B$4:$B$1005=Analítico!$B67),-(Analítico!AQ$3&gt;='Gastos Gerais'!$D$4:$D$1005),-(Analítico!AQ$3&lt;='Gastos Gerais'!$E$4:$E$1005),-('Gastos Gerais'!$C$4:$C$1005))</f>
        <v>2200</v>
      </c>
      <c r="AR67" s="74">
        <f>SUMPRODUCT(-('Gastos Gerais'!$B$4:$B$1005=Analítico!$B67),-(Analítico!AR$3&gt;='Gastos Gerais'!$D$4:$D$1005),-(Analítico!AR$3&lt;='Gastos Gerais'!$E$4:$E$1005),-('Gastos Gerais'!$C$4:$C$1005))</f>
        <v>2200</v>
      </c>
      <c r="AS67" s="74">
        <f>SUMPRODUCT(-('Gastos Gerais'!$B$4:$B$1005=Analítico!$B67),-(Analítico!AS$3&gt;='Gastos Gerais'!$D$4:$D$1005),-(Analítico!AS$3&lt;='Gastos Gerais'!$E$4:$E$1005),-('Gastos Gerais'!$C$4:$C$1005))</f>
        <v>2200</v>
      </c>
      <c r="AT67" s="74">
        <f>SUMPRODUCT(-('Gastos Gerais'!$B$4:$B$1005=Analítico!$B67),-(Analítico!AT$3&gt;='Gastos Gerais'!$D$4:$D$1005),-(Analítico!AT$3&lt;='Gastos Gerais'!$E$4:$E$1005),-('Gastos Gerais'!$C$4:$C$1005))</f>
        <v>2200</v>
      </c>
      <c r="AU67" s="74">
        <f>SUMPRODUCT(-('Gastos Gerais'!$B$4:$B$1005=Analítico!$B67),-(Analítico!AU$3&gt;='Gastos Gerais'!$D$4:$D$1005),-(Analítico!AU$3&lt;='Gastos Gerais'!$E$4:$E$1005),-('Gastos Gerais'!$C$4:$C$1005))</f>
        <v>2200</v>
      </c>
      <c r="AV67" s="74">
        <f>SUMPRODUCT(-('Gastos Gerais'!$B$4:$B$1005=Analítico!$B67),-(Analítico!AV$3&gt;='Gastos Gerais'!$D$4:$D$1005),-(Analítico!AV$3&lt;='Gastos Gerais'!$E$4:$E$1005),-('Gastos Gerais'!$C$4:$C$1005))</f>
        <v>2200</v>
      </c>
      <c r="AW67" s="74">
        <f>SUMPRODUCT(-('Gastos Gerais'!$B$4:$B$1005=Analítico!$B67),-(Analítico!AW$3&gt;='Gastos Gerais'!$D$4:$D$1005),-(Analítico!AW$3&lt;='Gastos Gerais'!$E$4:$E$1005),-('Gastos Gerais'!$C$4:$C$1005))</f>
        <v>2200</v>
      </c>
      <c r="AX67" s="74">
        <f>SUMPRODUCT(-('Gastos Gerais'!$B$4:$B$1005=Analítico!$B67),-(Analítico!AX$3&gt;='Gastos Gerais'!$D$4:$D$1005),-(Analítico!AX$3&lt;='Gastos Gerais'!$E$4:$E$1005),-('Gastos Gerais'!$C$4:$C$1005))</f>
        <v>2200</v>
      </c>
      <c r="AY67" s="74">
        <f>SUMPRODUCT(-('Gastos Gerais'!$B$4:$B$1005=Analítico!$B67),-(Analítico!AY$3&gt;='Gastos Gerais'!$D$4:$D$1005),-(Analítico!AY$3&lt;='Gastos Gerais'!$E$4:$E$1005),-('Gastos Gerais'!$C$4:$C$1005))</f>
        <v>2200</v>
      </c>
      <c r="AZ67" s="74">
        <f>SUMPRODUCT(-('Gastos Gerais'!$B$4:$B$1005=Analítico!$B67),-(Analítico!AZ$3&gt;='Gastos Gerais'!$D$4:$D$1005),-(Analítico!AZ$3&lt;='Gastos Gerais'!$E$4:$E$1005),-('Gastos Gerais'!$C$4:$C$1005))</f>
        <v>2200</v>
      </c>
      <c r="BA67" s="74">
        <f>SUMPRODUCT(-('Gastos Gerais'!$B$4:$B$1005=Analítico!$B67),-(Analítico!BA$3&gt;='Gastos Gerais'!$D$4:$D$1005),-(Analítico!BA$3&lt;='Gastos Gerais'!$E$4:$E$1005),-('Gastos Gerais'!$C$4:$C$1005))</f>
        <v>2200</v>
      </c>
      <c r="BB67" s="74">
        <f>SUMPRODUCT(-('Gastos Gerais'!$B$4:$B$1005=Analítico!$B67),-(Analítico!BB$3&gt;='Gastos Gerais'!$D$4:$D$1005),-(Analítico!BB$3&lt;='Gastos Gerais'!$E$4:$E$1005),-('Gastos Gerais'!$C$4:$C$1005))</f>
        <v>2200</v>
      </c>
      <c r="BC67" s="74">
        <f>SUMPRODUCT(-('Gastos Gerais'!$B$4:$B$1005=Analítico!$B67),-(Analítico!BC$3&gt;='Gastos Gerais'!$D$4:$D$1005),-(Analítico!BC$3&lt;='Gastos Gerais'!$E$4:$E$1005),-('Gastos Gerais'!$C$4:$C$1005))</f>
        <v>2200</v>
      </c>
      <c r="BD67" s="74">
        <f>SUMPRODUCT(-('Gastos Gerais'!$B$4:$B$1005=Analítico!$B67),-(Analítico!BD$3&gt;='Gastos Gerais'!$D$4:$D$1005),-(Analítico!BD$3&lt;='Gastos Gerais'!$E$4:$E$1005),-('Gastos Gerais'!$C$4:$C$1005))</f>
        <v>2200</v>
      </c>
      <c r="BE67" s="74">
        <f>SUMPRODUCT(-('Gastos Gerais'!$B$4:$B$1005=Analítico!$B67),-(Analítico!BE$3&gt;='Gastos Gerais'!$D$4:$D$1005),-(Analítico!BE$3&lt;='Gastos Gerais'!$E$4:$E$1005),-('Gastos Gerais'!$C$4:$C$1005))</f>
        <v>2200</v>
      </c>
      <c r="BF67" s="74">
        <f>SUMPRODUCT(-('Gastos Gerais'!$B$4:$B$1005=Analítico!$B67),-(Analítico!BF$3&gt;='Gastos Gerais'!$D$4:$D$1005),-(Analítico!BF$3&lt;='Gastos Gerais'!$E$4:$E$1005),-('Gastos Gerais'!$C$4:$C$1005))</f>
        <v>2200</v>
      </c>
      <c r="BG67" s="74">
        <f>SUMPRODUCT(-('Gastos Gerais'!$B$4:$B$1005=Analítico!$B67),-(Analítico!BG$3&gt;='Gastos Gerais'!$D$4:$D$1005),-(Analítico!BG$3&lt;='Gastos Gerais'!$E$4:$E$1005),-('Gastos Gerais'!$C$4:$C$1005))</f>
        <v>2200</v>
      </c>
      <c r="BH67" s="74">
        <f>SUMPRODUCT(-('Gastos Gerais'!$B$4:$B$1005=Analítico!$B67),-(Analítico!BH$3&gt;='Gastos Gerais'!$D$4:$D$1005),-(Analítico!BH$3&lt;='Gastos Gerais'!$E$4:$E$1005),-('Gastos Gerais'!$C$4:$C$1005))</f>
        <v>2200</v>
      </c>
      <c r="BI67" s="74">
        <f>SUMPRODUCT(-('Gastos Gerais'!$B$4:$B$1005=Analítico!$B67),-(Analítico!BI$3&gt;='Gastos Gerais'!$D$4:$D$1005),-(Analítico!BI$3&lt;='Gastos Gerais'!$E$4:$E$1005),-('Gastos Gerais'!$C$4:$C$1005))</f>
        <v>2200</v>
      </c>
      <c r="BJ67" s="74">
        <f>SUMPRODUCT(-('Gastos Gerais'!$B$4:$B$1005=Analítico!$B67),-(Analítico!BJ$3&gt;='Gastos Gerais'!$D$4:$D$1005),-(Analítico!BJ$3&lt;='Gastos Gerais'!$E$4:$E$1005),-('Gastos Gerais'!$C$4:$C$1005))</f>
        <v>2200</v>
      </c>
      <c r="BK67" s="72">
        <f t="shared" si="31"/>
        <v>130000</v>
      </c>
      <c r="BL67" s="77">
        <f t="shared" ca="1" si="32"/>
        <v>1.8774950678564404E-3</v>
      </c>
    </row>
    <row r="68" spans="1:64" s="50" customFormat="1" ht="23.25" customHeight="1" x14ac:dyDescent="0.2">
      <c r="A68" s="19" t="s">
        <v>196</v>
      </c>
      <c r="B68" s="353" t="s">
        <v>197</v>
      </c>
      <c r="C68" s="74">
        <f>SUMPRODUCT(-('Gastos Gerais'!$B$4:$B$1005=Analítico!$B68),-(Analítico!C$3&gt;='Gastos Gerais'!$D$4:$D$1005),-(Analítico!C$3&lt;='Gastos Gerais'!$E$4:$E$1005),-('Gastos Gerais'!$C$4:$C$1005))</f>
        <v>0</v>
      </c>
      <c r="D68" s="74">
        <f>SUMPRODUCT(-('Gastos Gerais'!$B$4:$B$1005=Analítico!$B68),-(Analítico!D$3&gt;='Gastos Gerais'!$D$4:$D$1005),-(Analítico!D$3&lt;='Gastos Gerais'!$E$4:$E$1005),-('Gastos Gerais'!$C$4:$C$1005))</f>
        <v>0</v>
      </c>
      <c r="E68" s="74">
        <f>SUMPRODUCT(-('Gastos Gerais'!$B$4:$B$1005=Analítico!$B68),-(Analítico!E$3&gt;='Gastos Gerais'!$D$4:$D$1005),-(Analítico!E$3&lt;='Gastos Gerais'!$E$4:$E$1005),-('Gastos Gerais'!$C$4:$C$1005))</f>
        <v>0</v>
      </c>
      <c r="F68" s="74">
        <f>SUMPRODUCT(-('Gastos Gerais'!$B$4:$B$1005=Analítico!$B68),-(Analítico!F$3&gt;='Gastos Gerais'!$D$4:$D$1005),-(Analítico!F$3&lt;='Gastos Gerais'!$E$4:$E$1005),-('Gastos Gerais'!$C$4:$C$1005))</f>
        <v>0</v>
      </c>
      <c r="G68" s="74">
        <f>SUMPRODUCT(-('Gastos Gerais'!$B$4:$B$1005=Analítico!$B68),-(Analítico!G$3&gt;='Gastos Gerais'!$D$4:$D$1005),-(Analítico!G$3&lt;='Gastos Gerais'!$E$4:$E$1005),-('Gastos Gerais'!$C$4:$C$1005))</f>
        <v>0</v>
      </c>
      <c r="H68" s="74">
        <f>SUMPRODUCT(-('Gastos Gerais'!$B$4:$B$1005=Analítico!$B68),-(Analítico!H$3&gt;='Gastos Gerais'!$D$4:$D$1005),-(Analítico!H$3&lt;='Gastos Gerais'!$E$4:$E$1005),-('Gastos Gerais'!$C$4:$C$1005))</f>
        <v>0</v>
      </c>
      <c r="I68" s="74">
        <f>SUMPRODUCT(-('Gastos Gerais'!$B$4:$B$1005=Analítico!$B68),-(Analítico!I$3&gt;='Gastos Gerais'!$D$4:$D$1005),-(Analítico!I$3&lt;='Gastos Gerais'!$E$4:$E$1005),-('Gastos Gerais'!$C$4:$C$1005))</f>
        <v>0</v>
      </c>
      <c r="J68" s="74">
        <f>SUMPRODUCT(-('Gastos Gerais'!$B$4:$B$1005=Analítico!$B68),-(Analítico!J$3&gt;='Gastos Gerais'!$D$4:$D$1005),-(Analítico!J$3&lt;='Gastos Gerais'!$E$4:$E$1005),-('Gastos Gerais'!$C$4:$C$1005))</f>
        <v>0</v>
      </c>
      <c r="K68" s="74">
        <f>SUMPRODUCT(-('Gastos Gerais'!$B$4:$B$1005=Analítico!$B68),-(Analítico!K$3&gt;='Gastos Gerais'!$D$4:$D$1005),-(Analítico!K$3&lt;='Gastos Gerais'!$E$4:$E$1005),-('Gastos Gerais'!$C$4:$C$1005))</f>
        <v>0</v>
      </c>
      <c r="L68" s="74">
        <f>SUMPRODUCT(-('Gastos Gerais'!$B$4:$B$1005=Analítico!$B68),-(Analítico!L$3&gt;='Gastos Gerais'!$D$4:$D$1005),-(Analítico!L$3&lt;='Gastos Gerais'!$E$4:$E$1005),-('Gastos Gerais'!$C$4:$C$1005))</f>
        <v>0</v>
      </c>
      <c r="M68" s="74">
        <f>SUMPRODUCT(-('Gastos Gerais'!$B$4:$B$1005=Analítico!$B68),-(Analítico!M$3&gt;='Gastos Gerais'!$D$4:$D$1005),-(Analítico!M$3&lt;='Gastos Gerais'!$E$4:$E$1005),-('Gastos Gerais'!$C$4:$C$1005))</f>
        <v>0</v>
      </c>
      <c r="N68" s="74">
        <f>SUMPRODUCT(-('Gastos Gerais'!$B$4:$B$1005=Analítico!$B68),-(Analítico!N$3&gt;='Gastos Gerais'!$D$4:$D$1005),-(Analítico!N$3&lt;='Gastos Gerais'!$E$4:$E$1005),-('Gastos Gerais'!$C$4:$C$1005))</f>
        <v>0</v>
      </c>
      <c r="O68" s="74">
        <f>SUMPRODUCT(-('Gastos Gerais'!$B$4:$B$1005=Analítico!$B68),-(Analítico!O$3&gt;='Gastos Gerais'!$D$4:$D$1005),-(Analítico!O$3&lt;='Gastos Gerais'!$E$4:$E$1005),-('Gastos Gerais'!$C$4:$C$1005))</f>
        <v>0</v>
      </c>
      <c r="P68" s="74">
        <f>SUMPRODUCT(-('Gastos Gerais'!$B$4:$B$1005=Analítico!$B68),-(Analítico!P$3&gt;='Gastos Gerais'!$D$4:$D$1005),-(Analítico!P$3&lt;='Gastos Gerais'!$E$4:$E$1005),-('Gastos Gerais'!$C$4:$C$1005))</f>
        <v>0</v>
      </c>
      <c r="Q68" s="74">
        <f>SUMPRODUCT(-('Gastos Gerais'!$B$4:$B$1005=Analítico!$B68),-(Analítico!Q$3&gt;='Gastos Gerais'!$D$4:$D$1005),-(Analítico!Q$3&lt;='Gastos Gerais'!$E$4:$E$1005),-('Gastos Gerais'!$C$4:$C$1005))</f>
        <v>0</v>
      </c>
      <c r="R68" s="74">
        <f>SUMPRODUCT(-('Gastos Gerais'!$B$4:$B$1005=Analítico!$B68),-(Analítico!R$3&gt;='Gastos Gerais'!$D$4:$D$1005),-(Analítico!R$3&lt;='Gastos Gerais'!$E$4:$E$1005),-('Gastos Gerais'!$C$4:$C$1005))</f>
        <v>0</v>
      </c>
      <c r="S68" s="74">
        <f>SUMPRODUCT(-('Gastos Gerais'!$B$4:$B$1005=Analítico!$B68),-(Analítico!S$3&gt;='Gastos Gerais'!$D$4:$D$1005),-(Analítico!S$3&lt;='Gastos Gerais'!$E$4:$E$1005),-('Gastos Gerais'!$C$4:$C$1005))</f>
        <v>0</v>
      </c>
      <c r="T68" s="74">
        <f>SUMPRODUCT(-('Gastos Gerais'!$B$4:$B$1005=Analítico!$B68),-(Analítico!T$3&gt;='Gastos Gerais'!$D$4:$D$1005),-(Analítico!T$3&lt;='Gastos Gerais'!$E$4:$E$1005),-('Gastos Gerais'!$C$4:$C$1005))</f>
        <v>0</v>
      </c>
      <c r="U68" s="74">
        <f>SUMPRODUCT(-('Gastos Gerais'!$B$4:$B$1005=Analítico!$B68),-(Analítico!U$3&gt;='Gastos Gerais'!$D$4:$D$1005),-(Analítico!U$3&lt;='Gastos Gerais'!$E$4:$E$1005),-('Gastos Gerais'!$C$4:$C$1005))</f>
        <v>0</v>
      </c>
      <c r="V68" s="74">
        <f>SUMPRODUCT(-('Gastos Gerais'!$B$4:$B$1005=Analítico!$B68),-(Analítico!V$3&gt;='Gastos Gerais'!$D$4:$D$1005),-(Analítico!V$3&lt;='Gastos Gerais'!$E$4:$E$1005),-('Gastos Gerais'!$C$4:$C$1005))</f>
        <v>0</v>
      </c>
      <c r="W68" s="74">
        <f>SUMPRODUCT(-('Gastos Gerais'!$B$4:$B$1005=Analítico!$B68),-(Analítico!W$3&gt;='Gastos Gerais'!$D$4:$D$1005),-(Analítico!W$3&lt;='Gastos Gerais'!$E$4:$E$1005),-('Gastos Gerais'!$C$4:$C$1005))</f>
        <v>0</v>
      </c>
      <c r="X68" s="74">
        <f>SUMPRODUCT(-('Gastos Gerais'!$B$4:$B$1005=Analítico!$B68),-(Analítico!X$3&gt;='Gastos Gerais'!$D$4:$D$1005),-(Analítico!X$3&lt;='Gastos Gerais'!$E$4:$E$1005),-('Gastos Gerais'!$C$4:$C$1005))</f>
        <v>0</v>
      </c>
      <c r="Y68" s="74">
        <f>SUMPRODUCT(-('Gastos Gerais'!$B$4:$B$1005=Analítico!$B68),-(Analítico!Y$3&gt;='Gastos Gerais'!$D$4:$D$1005),-(Analítico!Y$3&lt;='Gastos Gerais'!$E$4:$E$1005),-('Gastos Gerais'!$C$4:$C$1005))</f>
        <v>0</v>
      </c>
      <c r="Z68" s="74">
        <f>SUMPRODUCT(-('Gastos Gerais'!$B$4:$B$1005=Analítico!$B68),-(Analítico!Z$3&gt;='Gastos Gerais'!$D$4:$D$1005),-(Analítico!Z$3&lt;='Gastos Gerais'!$E$4:$E$1005),-('Gastos Gerais'!$C$4:$C$1005))</f>
        <v>0</v>
      </c>
      <c r="AA68" s="74">
        <f>SUMPRODUCT(-('Gastos Gerais'!$B$4:$B$1005=Analítico!$B68),-(Analítico!AA$3&gt;='Gastos Gerais'!$D$4:$D$1005),-(Analítico!AA$3&lt;='Gastos Gerais'!$E$4:$E$1005),-('Gastos Gerais'!$C$4:$C$1005))</f>
        <v>0</v>
      </c>
      <c r="AB68" s="74">
        <f>SUMPRODUCT(-('Gastos Gerais'!$B$4:$B$1005=Analítico!$B68),-(Analítico!AB$3&gt;='Gastos Gerais'!$D$4:$D$1005),-(Analítico!AB$3&lt;='Gastos Gerais'!$E$4:$E$1005),-('Gastos Gerais'!$C$4:$C$1005))</f>
        <v>0</v>
      </c>
      <c r="AC68" s="74">
        <f>SUMPRODUCT(-('Gastos Gerais'!$B$4:$B$1005=Analítico!$B68),-(Analítico!AC$3&gt;='Gastos Gerais'!$D$4:$D$1005),-(Analítico!AC$3&lt;='Gastos Gerais'!$E$4:$E$1005),-('Gastos Gerais'!$C$4:$C$1005))</f>
        <v>0</v>
      </c>
      <c r="AD68" s="74">
        <f>SUMPRODUCT(-('Gastos Gerais'!$B$4:$B$1005=Analítico!$B68),-(Analítico!AD$3&gt;='Gastos Gerais'!$D$4:$D$1005),-(Analítico!AD$3&lt;='Gastos Gerais'!$E$4:$E$1005),-('Gastos Gerais'!$C$4:$C$1005))</f>
        <v>0</v>
      </c>
      <c r="AE68" s="74">
        <f>SUMPRODUCT(-('Gastos Gerais'!$B$4:$B$1005=Analítico!$B68),-(Analítico!AE$3&gt;='Gastos Gerais'!$D$4:$D$1005),-(Analítico!AE$3&lt;='Gastos Gerais'!$E$4:$E$1005),-('Gastos Gerais'!$C$4:$C$1005))</f>
        <v>0</v>
      </c>
      <c r="AF68" s="74">
        <f>SUMPRODUCT(-('Gastos Gerais'!$B$4:$B$1005=Analítico!$B68),-(Analítico!AF$3&gt;='Gastos Gerais'!$D$4:$D$1005),-(Analítico!AF$3&lt;='Gastos Gerais'!$E$4:$E$1005),-('Gastos Gerais'!$C$4:$C$1005))</f>
        <v>0</v>
      </c>
      <c r="AG68" s="74">
        <f>SUMPRODUCT(-('Gastos Gerais'!$B$4:$B$1005=Analítico!$B68),-(Analítico!AG$3&gt;='Gastos Gerais'!$D$4:$D$1005),-(Analítico!AG$3&lt;='Gastos Gerais'!$E$4:$E$1005),-('Gastos Gerais'!$C$4:$C$1005))</f>
        <v>0</v>
      </c>
      <c r="AH68" s="74">
        <f>SUMPRODUCT(-('Gastos Gerais'!$B$4:$B$1005=Analítico!$B68),-(Analítico!AH$3&gt;='Gastos Gerais'!$D$4:$D$1005),-(Analítico!AH$3&lt;='Gastos Gerais'!$E$4:$E$1005),-('Gastos Gerais'!$C$4:$C$1005))</f>
        <v>0</v>
      </c>
      <c r="AI68" s="74">
        <f>SUMPRODUCT(-('Gastos Gerais'!$B$4:$B$1005=Analítico!$B68),-(Analítico!AI$3&gt;='Gastos Gerais'!$D$4:$D$1005),-(Analítico!AI$3&lt;='Gastos Gerais'!$E$4:$E$1005),-('Gastos Gerais'!$C$4:$C$1005))</f>
        <v>0</v>
      </c>
      <c r="AJ68" s="74">
        <f>SUMPRODUCT(-('Gastos Gerais'!$B$4:$B$1005=Analítico!$B68),-(Analítico!AJ$3&gt;='Gastos Gerais'!$D$4:$D$1005),-(Analítico!AJ$3&lt;='Gastos Gerais'!$E$4:$E$1005),-('Gastos Gerais'!$C$4:$C$1005))</f>
        <v>0</v>
      </c>
      <c r="AK68" s="74">
        <f>SUMPRODUCT(-('Gastos Gerais'!$B$4:$B$1005=Analítico!$B68),-(Analítico!AK$3&gt;='Gastos Gerais'!$D$4:$D$1005),-(Analítico!AK$3&lt;='Gastos Gerais'!$E$4:$E$1005),-('Gastos Gerais'!$C$4:$C$1005))</f>
        <v>0</v>
      </c>
      <c r="AL68" s="74">
        <f>SUMPRODUCT(-('Gastos Gerais'!$B$4:$B$1005=Analítico!$B68),-(Analítico!AL$3&gt;='Gastos Gerais'!$D$4:$D$1005),-(Analítico!AL$3&lt;='Gastos Gerais'!$E$4:$E$1005),-('Gastos Gerais'!$C$4:$C$1005))</f>
        <v>0</v>
      </c>
      <c r="AM68" s="74">
        <f>SUMPRODUCT(-('Gastos Gerais'!$B$4:$B$1005=Analítico!$B68),-(Analítico!AM$3&gt;='Gastos Gerais'!$D$4:$D$1005),-(Analítico!AM$3&lt;='Gastos Gerais'!$E$4:$E$1005),-('Gastos Gerais'!$C$4:$C$1005))</f>
        <v>0</v>
      </c>
      <c r="AN68" s="74">
        <f>SUMPRODUCT(-('Gastos Gerais'!$B$4:$B$1005=Analítico!$B68),-(Analítico!AN$3&gt;='Gastos Gerais'!$D$4:$D$1005),-(Analítico!AN$3&lt;='Gastos Gerais'!$E$4:$E$1005),-('Gastos Gerais'!$C$4:$C$1005))</f>
        <v>0</v>
      </c>
      <c r="AO68" s="74">
        <f>SUMPRODUCT(-('Gastos Gerais'!$B$4:$B$1005=Analítico!$B68),-(Analítico!AO$3&gt;='Gastos Gerais'!$D$4:$D$1005),-(Analítico!AO$3&lt;='Gastos Gerais'!$E$4:$E$1005),-('Gastos Gerais'!$C$4:$C$1005))</f>
        <v>0</v>
      </c>
      <c r="AP68" s="74">
        <f>SUMPRODUCT(-('Gastos Gerais'!$B$4:$B$1005=Analítico!$B68),-(Analítico!AP$3&gt;='Gastos Gerais'!$D$4:$D$1005),-(Analítico!AP$3&lt;='Gastos Gerais'!$E$4:$E$1005),-('Gastos Gerais'!$C$4:$C$1005))</f>
        <v>0</v>
      </c>
      <c r="AQ68" s="74">
        <f>SUMPRODUCT(-('Gastos Gerais'!$B$4:$B$1005=Analítico!$B68),-(Analítico!AQ$3&gt;='Gastos Gerais'!$D$4:$D$1005),-(Analítico!AQ$3&lt;='Gastos Gerais'!$E$4:$E$1005),-('Gastos Gerais'!$C$4:$C$1005))</f>
        <v>0</v>
      </c>
      <c r="AR68" s="74">
        <f>SUMPRODUCT(-('Gastos Gerais'!$B$4:$B$1005=Analítico!$B68),-(Analítico!AR$3&gt;='Gastos Gerais'!$D$4:$D$1005),-(Analítico!AR$3&lt;='Gastos Gerais'!$E$4:$E$1005),-('Gastos Gerais'!$C$4:$C$1005))</f>
        <v>0</v>
      </c>
      <c r="AS68" s="74">
        <f>SUMPRODUCT(-('Gastos Gerais'!$B$4:$B$1005=Analítico!$B68),-(Analítico!AS$3&gt;='Gastos Gerais'!$D$4:$D$1005),-(Analítico!AS$3&lt;='Gastos Gerais'!$E$4:$E$1005),-('Gastos Gerais'!$C$4:$C$1005))</f>
        <v>0</v>
      </c>
      <c r="AT68" s="74">
        <f>SUMPRODUCT(-('Gastos Gerais'!$B$4:$B$1005=Analítico!$B68),-(Analítico!AT$3&gt;='Gastos Gerais'!$D$4:$D$1005),-(Analítico!AT$3&lt;='Gastos Gerais'!$E$4:$E$1005),-('Gastos Gerais'!$C$4:$C$1005))</f>
        <v>0</v>
      </c>
      <c r="AU68" s="74">
        <f>SUMPRODUCT(-('Gastos Gerais'!$B$4:$B$1005=Analítico!$B68),-(Analítico!AU$3&gt;='Gastos Gerais'!$D$4:$D$1005),-(Analítico!AU$3&lt;='Gastos Gerais'!$E$4:$E$1005),-('Gastos Gerais'!$C$4:$C$1005))</f>
        <v>0</v>
      </c>
      <c r="AV68" s="74">
        <f>SUMPRODUCT(-('Gastos Gerais'!$B$4:$B$1005=Analítico!$B68),-(Analítico!AV$3&gt;='Gastos Gerais'!$D$4:$D$1005),-(Analítico!AV$3&lt;='Gastos Gerais'!$E$4:$E$1005),-('Gastos Gerais'!$C$4:$C$1005))</f>
        <v>0</v>
      </c>
      <c r="AW68" s="74">
        <f>SUMPRODUCT(-('Gastos Gerais'!$B$4:$B$1005=Analítico!$B68),-(Analítico!AW$3&gt;='Gastos Gerais'!$D$4:$D$1005),-(Analítico!AW$3&lt;='Gastos Gerais'!$E$4:$E$1005),-('Gastos Gerais'!$C$4:$C$1005))</f>
        <v>0</v>
      </c>
      <c r="AX68" s="74">
        <f>SUMPRODUCT(-('Gastos Gerais'!$B$4:$B$1005=Analítico!$B68),-(Analítico!AX$3&gt;='Gastos Gerais'!$D$4:$D$1005),-(Analítico!AX$3&lt;='Gastos Gerais'!$E$4:$E$1005),-('Gastos Gerais'!$C$4:$C$1005))</f>
        <v>0</v>
      </c>
      <c r="AY68" s="74">
        <f>SUMPRODUCT(-('Gastos Gerais'!$B$4:$B$1005=Analítico!$B68),-(Analítico!AY$3&gt;='Gastos Gerais'!$D$4:$D$1005),-(Analítico!AY$3&lt;='Gastos Gerais'!$E$4:$E$1005),-('Gastos Gerais'!$C$4:$C$1005))</f>
        <v>0</v>
      </c>
      <c r="AZ68" s="74">
        <f>SUMPRODUCT(-('Gastos Gerais'!$B$4:$B$1005=Analítico!$B68),-(Analítico!AZ$3&gt;='Gastos Gerais'!$D$4:$D$1005),-(Analítico!AZ$3&lt;='Gastos Gerais'!$E$4:$E$1005),-('Gastos Gerais'!$C$4:$C$1005))</f>
        <v>0</v>
      </c>
      <c r="BA68" s="74">
        <f>SUMPRODUCT(-('Gastos Gerais'!$B$4:$B$1005=Analítico!$B68),-(Analítico!BA$3&gt;='Gastos Gerais'!$D$4:$D$1005),-(Analítico!BA$3&lt;='Gastos Gerais'!$E$4:$E$1005),-('Gastos Gerais'!$C$4:$C$1005))</f>
        <v>0</v>
      </c>
      <c r="BB68" s="74">
        <f>SUMPRODUCT(-('Gastos Gerais'!$B$4:$B$1005=Analítico!$B68),-(Analítico!BB$3&gt;='Gastos Gerais'!$D$4:$D$1005),-(Analítico!BB$3&lt;='Gastos Gerais'!$E$4:$E$1005),-('Gastos Gerais'!$C$4:$C$1005))</f>
        <v>0</v>
      </c>
      <c r="BC68" s="74">
        <f>SUMPRODUCT(-('Gastos Gerais'!$B$4:$B$1005=Analítico!$B68),-(Analítico!BC$3&gt;='Gastos Gerais'!$D$4:$D$1005),-(Analítico!BC$3&lt;='Gastos Gerais'!$E$4:$E$1005),-('Gastos Gerais'!$C$4:$C$1005))</f>
        <v>0</v>
      </c>
      <c r="BD68" s="74">
        <f>SUMPRODUCT(-('Gastos Gerais'!$B$4:$B$1005=Analítico!$B68),-(Analítico!BD$3&gt;='Gastos Gerais'!$D$4:$D$1005),-(Analítico!BD$3&lt;='Gastos Gerais'!$E$4:$E$1005),-('Gastos Gerais'!$C$4:$C$1005))</f>
        <v>0</v>
      </c>
      <c r="BE68" s="74">
        <f>SUMPRODUCT(-('Gastos Gerais'!$B$4:$B$1005=Analítico!$B68),-(Analítico!BE$3&gt;='Gastos Gerais'!$D$4:$D$1005),-(Analítico!BE$3&lt;='Gastos Gerais'!$E$4:$E$1005),-('Gastos Gerais'!$C$4:$C$1005))</f>
        <v>0</v>
      </c>
      <c r="BF68" s="74">
        <f>SUMPRODUCT(-('Gastos Gerais'!$B$4:$B$1005=Analítico!$B68),-(Analítico!BF$3&gt;='Gastos Gerais'!$D$4:$D$1005),-(Analítico!BF$3&lt;='Gastos Gerais'!$E$4:$E$1005),-('Gastos Gerais'!$C$4:$C$1005))</f>
        <v>0</v>
      </c>
      <c r="BG68" s="74">
        <f>SUMPRODUCT(-('Gastos Gerais'!$B$4:$B$1005=Analítico!$B68),-(Analítico!BG$3&gt;='Gastos Gerais'!$D$4:$D$1005),-(Analítico!BG$3&lt;='Gastos Gerais'!$E$4:$E$1005),-('Gastos Gerais'!$C$4:$C$1005))</f>
        <v>0</v>
      </c>
      <c r="BH68" s="74">
        <f>SUMPRODUCT(-('Gastos Gerais'!$B$4:$B$1005=Analítico!$B68),-(Analítico!BH$3&gt;='Gastos Gerais'!$D$4:$D$1005),-(Analítico!BH$3&lt;='Gastos Gerais'!$E$4:$E$1005),-('Gastos Gerais'!$C$4:$C$1005))</f>
        <v>0</v>
      </c>
      <c r="BI68" s="74">
        <f>SUMPRODUCT(-('Gastos Gerais'!$B$4:$B$1005=Analítico!$B68),-(Analítico!BI$3&gt;='Gastos Gerais'!$D$4:$D$1005),-(Analítico!BI$3&lt;='Gastos Gerais'!$E$4:$E$1005),-('Gastos Gerais'!$C$4:$C$1005))</f>
        <v>0</v>
      </c>
      <c r="BJ68" s="74">
        <f>SUMPRODUCT(-('Gastos Gerais'!$B$4:$B$1005=Analítico!$B68),-(Analítico!BJ$3&gt;='Gastos Gerais'!$D$4:$D$1005),-(Analítico!BJ$3&lt;='Gastos Gerais'!$E$4:$E$1005),-('Gastos Gerais'!$C$4:$C$1005))</f>
        <v>0</v>
      </c>
      <c r="BK68" s="72">
        <f t="shared" si="31"/>
        <v>0</v>
      </c>
      <c r="BL68" s="77">
        <f t="shared" ca="1" si="32"/>
        <v>0</v>
      </c>
    </row>
    <row r="69" spans="1:64" s="50" customFormat="1" ht="23.25" customHeight="1" x14ac:dyDescent="0.2">
      <c r="A69" s="19" t="s">
        <v>198</v>
      </c>
      <c r="B69" s="353" t="s">
        <v>199</v>
      </c>
      <c r="C69" s="74">
        <f>SUMPRODUCT(-('Gastos Gerais'!$B$4:$B$1005=Analítico!$B69),-(Analítico!C$3&gt;='Gastos Gerais'!$D$4:$D$1005),-(Analítico!C$3&lt;='Gastos Gerais'!$E$4:$E$1005),-('Gastos Gerais'!$C$4:$C$1005))</f>
        <v>11000</v>
      </c>
      <c r="D69" s="74">
        <f>SUMPRODUCT(-('Gastos Gerais'!$B$4:$B$1005=Analítico!$B69),-(Analítico!D$3&gt;='Gastos Gerais'!$D$4:$D$1005),-(Analítico!D$3&lt;='Gastos Gerais'!$E$4:$E$1005),-('Gastos Gerais'!$C$4:$C$1005))</f>
        <v>11000</v>
      </c>
      <c r="E69" s="74">
        <f>SUMPRODUCT(-('Gastos Gerais'!$B$4:$B$1005=Analítico!$B69),-(Analítico!E$3&gt;='Gastos Gerais'!$D$4:$D$1005),-(Analítico!E$3&lt;='Gastos Gerais'!$E$4:$E$1005),-('Gastos Gerais'!$C$4:$C$1005))</f>
        <v>11000</v>
      </c>
      <c r="F69" s="74">
        <f>SUMPRODUCT(-('Gastos Gerais'!$B$4:$B$1005=Analítico!$B69),-(Analítico!F$3&gt;='Gastos Gerais'!$D$4:$D$1005),-(Analítico!F$3&lt;='Gastos Gerais'!$E$4:$E$1005),-('Gastos Gerais'!$C$4:$C$1005))</f>
        <v>11000</v>
      </c>
      <c r="G69" s="74">
        <f>SUMPRODUCT(-('Gastos Gerais'!$B$4:$B$1005=Analítico!$B69),-(Analítico!G$3&gt;='Gastos Gerais'!$D$4:$D$1005),-(Analítico!G$3&lt;='Gastos Gerais'!$E$4:$E$1005),-('Gastos Gerais'!$C$4:$C$1005))</f>
        <v>11000</v>
      </c>
      <c r="H69" s="74">
        <f>SUMPRODUCT(-('Gastos Gerais'!$B$4:$B$1005=Analítico!$B69),-(Analítico!H$3&gt;='Gastos Gerais'!$D$4:$D$1005),-(Analítico!H$3&lt;='Gastos Gerais'!$E$4:$E$1005),-('Gastos Gerais'!$C$4:$C$1005))</f>
        <v>11000</v>
      </c>
      <c r="I69" s="74">
        <f>SUMPRODUCT(-('Gastos Gerais'!$B$4:$B$1005=Analítico!$B69),-(Analítico!I$3&gt;='Gastos Gerais'!$D$4:$D$1005),-(Analítico!I$3&lt;='Gastos Gerais'!$E$4:$E$1005),-('Gastos Gerais'!$C$4:$C$1005))</f>
        <v>11000</v>
      </c>
      <c r="J69" s="74">
        <f>SUMPRODUCT(-('Gastos Gerais'!$B$4:$B$1005=Analítico!$B69),-(Analítico!J$3&gt;='Gastos Gerais'!$D$4:$D$1005),-(Analítico!J$3&lt;='Gastos Gerais'!$E$4:$E$1005),-('Gastos Gerais'!$C$4:$C$1005))</f>
        <v>11000</v>
      </c>
      <c r="K69" s="74">
        <f>SUMPRODUCT(-('Gastos Gerais'!$B$4:$B$1005=Analítico!$B69),-(Analítico!K$3&gt;='Gastos Gerais'!$D$4:$D$1005),-(Analítico!K$3&lt;='Gastos Gerais'!$E$4:$E$1005),-('Gastos Gerais'!$C$4:$C$1005))</f>
        <v>11000</v>
      </c>
      <c r="L69" s="74">
        <f>SUMPRODUCT(-('Gastos Gerais'!$B$4:$B$1005=Analítico!$B69),-(Analítico!L$3&gt;='Gastos Gerais'!$D$4:$D$1005),-(Analítico!L$3&lt;='Gastos Gerais'!$E$4:$E$1005),-('Gastos Gerais'!$C$4:$C$1005))</f>
        <v>11000</v>
      </c>
      <c r="M69" s="74">
        <f>SUMPRODUCT(-('Gastos Gerais'!$B$4:$B$1005=Analítico!$B69),-(Analítico!M$3&gt;='Gastos Gerais'!$D$4:$D$1005),-(Analítico!M$3&lt;='Gastos Gerais'!$E$4:$E$1005),-('Gastos Gerais'!$C$4:$C$1005))</f>
        <v>23000</v>
      </c>
      <c r="N69" s="74">
        <f>SUMPRODUCT(-('Gastos Gerais'!$B$4:$B$1005=Analítico!$B69),-(Analítico!N$3&gt;='Gastos Gerais'!$D$4:$D$1005),-(Analítico!N$3&lt;='Gastos Gerais'!$E$4:$E$1005),-('Gastos Gerais'!$C$4:$C$1005))</f>
        <v>11000</v>
      </c>
      <c r="O69" s="74">
        <f>SUMPRODUCT(-('Gastos Gerais'!$B$4:$B$1005=Analítico!$B69),-(Analítico!O$3&gt;='Gastos Gerais'!$D$4:$D$1005),-(Analítico!O$3&lt;='Gastos Gerais'!$E$4:$E$1005),-('Gastos Gerais'!$C$4:$C$1005))</f>
        <v>11000</v>
      </c>
      <c r="P69" s="74">
        <f>SUMPRODUCT(-('Gastos Gerais'!$B$4:$B$1005=Analítico!$B69),-(Analítico!P$3&gt;='Gastos Gerais'!$D$4:$D$1005),-(Analítico!P$3&lt;='Gastos Gerais'!$E$4:$E$1005),-('Gastos Gerais'!$C$4:$C$1005))</f>
        <v>11000</v>
      </c>
      <c r="Q69" s="74">
        <f>SUMPRODUCT(-('Gastos Gerais'!$B$4:$B$1005=Analítico!$B69),-(Analítico!Q$3&gt;='Gastos Gerais'!$D$4:$D$1005),-(Analítico!Q$3&lt;='Gastos Gerais'!$E$4:$E$1005),-('Gastos Gerais'!$C$4:$C$1005))</f>
        <v>11000</v>
      </c>
      <c r="R69" s="74">
        <f>SUMPRODUCT(-('Gastos Gerais'!$B$4:$B$1005=Analítico!$B69),-(Analítico!R$3&gt;='Gastos Gerais'!$D$4:$D$1005),-(Analítico!R$3&lt;='Gastos Gerais'!$E$4:$E$1005),-('Gastos Gerais'!$C$4:$C$1005))</f>
        <v>11000</v>
      </c>
      <c r="S69" s="74">
        <f>SUMPRODUCT(-('Gastos Gerais'!$B$4:$B$1005=Analítico!$B69),-(Analítico!S$3&gt;='Gastos Gerais'!$D$4:$D$1005),-(Analítico!S$3&lt;='Gastos Gerais'!$E$4:$E$1005),-('Gastos Gerais'!$C$4:$C$1005))</f>
        <v>11000</v>
      </c>
      <c r="T69" s="74">
        <f>SUMPRODUCT(-('Gastos Gerais'!$B$4:$B$1005=Analítico!$B69),-(Analítico!T$3&gt;='Gastos Gerais'!$D$4:$D$1005),-(Analítico!T$3&lt;='Gastos Gerais'!$E$4:$E$1005),-('Gastos Gerais'!$C$4:$C$1005))</f>
        <v>11000</v>
      </c>
      <c r="U69" s="74">
        <f>SUMPRODUCT(-('Gastos Gerais'!$B$4:$B$1005=Analítico!$B69),-(Analítico!U$3&gt;='Gastos Gerais'!$D$4:$D$1005),-(Analítico!U$3&lt;='Gastos Gerais'!$E$4:$E$1005),-('Gastos Gerais'!$C$4:$C$1005))</f>
        <v>11000</v>
      </c>
      <c r="V69" s="74">
        <f>SUMPRODUCT(-('Gastos Gerais'!$B$4:$B$1005=Analítico!$B69),-(Analítico!V$3&gt;='Gastos Gerais'!$D$4:$D$1005),-(Analítico!V$3&lt;='Gastos Gerais'!$E$4:$E$1005),-('Gastos Gerais'!$C$4:$C$1005))</f>
        <v>11000</v>
      </c>
      <c r="W69" s="74">
        <f>SUMPRODUCT(-('Gastos Gerais'!$B$4:$B$1005=Analítico!$B69),-(Analítico!W$3&gt;='Gastos Gerais'!$D$4:$D$1005),-(Analítico!W$3&lt;='Gastos Gerais'!$E$4:$E$1005),-('Gastos Gerais'!$C$4:$C$1005))</f>
        <v>11000</v>
      </c>
      <c r="X69" s="74">
        <f>SUMPRODUCT(-('Gastos Gerais'!$B$4:$B$1005=Analítico!$B69),-(Analítico!X$3&gt;='Gastos Gerais'!$D$4:$D$1005),-(Analítico!X$3&lt;='Gastos Gerais'!$E$4:$E$1005),-('Gastos Gerais'!$C$4:$C$1005))</f>
        <v>11000</v>
      </c>
      <c r="Y69" s="74">
        <f>SUMPRODUCT(-('Gastos Gerais'!$B$4:$B$1005=Analítico!$B69),-(Analítico!Y$3&gt;='Gastos Gerais'!$D$4:$D$1005),-(Analítico!Y$3&lt;='Gastos Gerais'!$E$4:$E$1005),-('Gastos Gerais'!$C$4:$C$1005))</f>
        <v>23500</v>
      </c>
      <c r="Z69" s="74">
        <f>SUMPRODUCT(-('Gastos Gerais'!$B$4:$B$1005=Analítico!$B69),-(Analítico!Z$3&gt;='Gastos Gerais'!$D$4:$D$1005),-(Analítico!Z$3&lt;='Gastos Gerais'!$E$4:$E$1005),-('Gastos Gerais'!$C$4:$C$1005))</f>
        <v>11000</v>
      </c>
      <c r="AA69" s="74">
        <f>SUMPRODUCT(-('Gastos Gerais'!$B$4:$B$1005=Analítico!$B69),-(Analítico!AA$3&gt;='Gastos Gerais'!$D$4:$D$1005),-(Analítico!AA$3&lt;='Gastos Gerais'!$E$4:$E$1005),-('Gastos Gerais'!$C$4:$C$1005))</f>
        <v>11000</v>
      </c>
      <c r="AB69" s="74">
        <f>SUMPRODUCT(-('Gastos Gerais'!$B$4:$B$1005=Analítico!$B69),-(Analítico!AB$3&gt;='Gastos Gerais'!$D$4:$D$1005),-(Analítico!AB$3&lt;='Gastos Gerais'!$E$4:$E$1005),-('Gastos Gerais'!$C$4:$C$1005))</f>
        <v>11000</v>
      </c>
      <c r="AC69" s="74">
        <f>SUMPRODUCT(-('Gastos Gerais'!$B$4:$B$1005=Analítico!$B69),-(Analítico!AC$3&gt;='Gastos Gerais'!$D$4:$D$1005),-(Analítico!AC$3&lt;='Gastos Gerais'!$E$4:$E$1005),-('Gastos Gerais'!$C$4:$C$1005))</f>
        <v>11000</v>
      </c>
      <c r="AD69" s="74">
        <f>SUMPRODUCT(-('Gastos Gerais'!$B$4:$B$1005=Analítico!$B69),-(Analítico!AD$3&gt;='Gastos Gerais'!$D$4:$D$1005),-(Analítico!AD$3&lt;='Gastos Gerais'!$E$4:$E$1005),-('Gastos Gerais'!$C$4:$C$1005))</f>
        <v>11000</v>
      </c>
      <c r="AE69" s="74">
        <f>SUMPRODUCT(-('Gastos Gerais'!$B$4:$B$1005=Analítico!$B69),-(Analítico!AE$3&gt;='Gastos Gerais'!$D$4:$D$1005),-(Analítico!AE$3&lt;='Gastos Gerais'!$E$4:$E$1005),-('Gastos Gerais'!$C$4:$C$1005))</f>
        <v>11000</v>
      </c>
      <c r="AF69" s="74">
        <f>SUMPRODUCT(-('Gastos Gerais'!$B$4:$B$1005=Analítico!$B69),-(Analítico!AF$3&gt;='Gastos Gerais'!$D$4:$D$1005),-(Analítico!AF$3&lt;='Gastos Gerais'!$E$4:$E$1005),-('Gastos Gerais'!$C$4:$C$1005))</f>
        <v>11000</v>
      </c>
      <c r="AG69" s="74">
        <f>SUMPRODUCT(-('Gastos Gerais'!$B$4:$B$1005=Analítico!$B69),-(Analítico!AG$3&gt;='Gastos Gerais'!$D$4:$D$1005),-(Analítico!AG$3&lt;='Gastos Gerais'!$E$4:$E$1005),-('Gastos Gerais'!$C$4:$C$1005))</f>
        <v>11000</v>
      </c>
      <c r="AH69" s="74">
        <f>SUMPRODUCT(-('Gastos Gerais'!$B$4:$B$1005=Analítico!$B69),-(Analítico!AH$3&gt;='Gastos Gerais'!$D$4:$D$1005),-(Analítico!AH$3&lt;='Gastos Gerais'!$E$4:$E$1005),-('Gastos Gerais'!$C$4:$C$1005))</f>
        <v>11000</v>
      </c>
      <c r="AI69" s="74">
        <f>SUMPRODUCT(-('Gastos Gerais'!$B$4:$B$1005=Analítico!$B69),-(Analítico!AI$3&gt;='Gastos Gerais'!$D$4:$D$1005),-(Analítico!AI$3&lt;='Gastos Gerais'!$E$4:$E$1005),-('Gastos Gerais'!$C$4:$C$1005))</f>
        <v>11000</v>
      </c>
      <c r="AJ69" s="74">
        <f>SUMPRODUCT(-('Gastos Gerais'!$B$4:$B$1005=Analítico!$B69),-(Analítico!AJ$3&gt;='Gastos Gerais'!$D$4:$D$1005),-(Analítico!AJ$3&lt;='Gastos Gerais'!$E$4:$E$1005),-('Gastos Gerais'!$C$4:$C$1005))</f>
        <v>11000</v>
      </c>
      <c r="AK69" s="74">
        <f>SUMPRODUCT(-('Gastos Gerais'!$B$4:$B$1005=Analítico!$B69),-(Analítico!AK$3&gt;='Gastos Gerais'!$D$4:$D$1005),-(Analítico!AK$3&lt;='Gastos Gerais'!$E$4:$E$1005),-('Gastos Gerais'!$C$4:$C$1005))</f>
        <v>24000</v>
      </c>
      <c r="AL69" s="74">
        <f>SUMPRODUCT(-('Gastos Gerais'!$B$4:$B$1005=Analítico!$B69),-(Analítico!AL$3&gt;='Gastos Gerais'!$D$4:$D$1005),-(Analítico!AL$3&lt;='Gastos Gerais'!$E$4:$E$1005),-('Gastos Gerais'!$C$4:$C$1005))</f>
        <v>11000</v>
      </c>
      <c r="AM69" s="74">
        <f>SUMPRODUCT(-('Gastos Gerais'!$B$4:$B$1005=Analítico!$B69),-(Analítico!AM$3&gt;='Gastos Gerais'!$D$4:$D$1005),-(Analítico!AM$3&lt;='Gastos Gerais'!$E$4:$E$1005),-('Gastos Gerais'!$C$4:$C$1005))</f>
        <v>11000</v>
      </c>
      <c r="AN69" s="74">
        <f>SUMPRODUCT(-('Gastos Gerais'!$B$4:$B$1005=Analítico!$B69),-(Analítico!AN$3&gt;='Gastos Gerais'!$D$4:$D$1005),-(Analítico!AN$3&lt;='Gastos Gerais'!$E$4:$E$1005),-('Gastos Gerais'!$C$4:$C$1005))</f>
        <v>11000</v>
      </c>
      <c r="AO69" s="74">
        <f>SUMPRODUCT(-('Gastos Gerais'!$B$4:$B$1005=Analítico!$B69),-(Analítico!AO$3&gt;='Gastos Gerais'!$D$4:$D$1005),-(Analítico!AO$3&lt;='Gastos Gerais'!$E$4:$E$1005),-('Gastos Gerais'!$C$4:$C$1005))</f>
        <v>11000</v>
      </c>
      <c r="AP69" s="74">
        <f>SUMPRODUCT(-('Gastos Gerais'!$B$4:$B$1005=Analítico!$B69),-(Analítico!AP$3&gt;='Gastos Gerais'!$D$4:$D$1005),-(Analítico!AP$3&lt;='Gastos Gerais'!$E$4:$E$1005),-('Gastos Gerais'!$C$4:$C$1005))</f>
        <v>11000</v>
      </c>
      <c r="AQ69" s="74">
        <f>SUMPRODUCT(-('Gastos Gerais'!$B$4:$B$1005=Analítico!$B69),-(Analítico!AQ$3&gt;='Gastos Gerais'!$D$4:$D$1005),-(Analítico!AQ$3&lt;='Gastos Gerais'!$E$4:$E$1005),-('Gastos Gerais'!$C$4:$C$1005))</f>
        <v>11000</v>
      </c>
      <c r="AR69" s="74">
        <f>SUMPRODUCT(-('Gastos Gerais'!$B$4:$B$1005=Analítico!$B69),-(Analítico!AR$3&gt;='Gastos Gerais'!$D$4:$D$1005),-(Analítico!AR$3&lt;='Gastos Gerais'!$E$4:$E$1005),-('Gastos Gerais'!$C$4:$C$1005))</f>
        <v>11000</v>
      </c>
      <c r="AS69" s="74">
        <f>SUMPRODUCT(-('Gastos Gerais'!$B$4:$B$1005=Analítico!$B69),-(Analítico!AS$3&gt;='Gastos Gerais'!$D$4:$D$1005),-(Analítico!AS$3&lt;='Gastos Gerais'!$E$4:$E$1005),-('Gastos Gerais'!$C$4:$C$1005))</f>
        <v>11000</v>
      </c>
      <c r="AT69" s="74">
        <f>SUMPRODUCT(-('Gastos Gerais'!$B$4:$B$1005=Analítico!$B69),-(Analítico!AT$3&gt;='Gastos Gerais'!$D$4:$D$1005),-(Analítico!AT$3&lt;='Gastos Gerais'!$E$4:$E$1005),-('Gastos Gerais'!$C$4:$C$1005))</f>
        <v>11000</v>
      </c>
      <c r="AU69" s="74">
        <f>SUMPRODUCT(-('Gastos Gerais'!$B$4:$B$1005=Analítico!$B69),-(Analítico!AU$3&gt;='Gastos Gerais'!$D$4:$D$1005),-(Analítico!AU$3&lt;='Gastos Gerais'!$E$4:$E$1005),-('Gastos Gerais'!$C$4:$C$1005))</f>
        <v>11000</v>
      </c>
      <c r="AV69" s="74">
        <f>SUMPRODUCT(-('Gastos Gerais'!$B$4:$B$1005=Analítico!$B69),-(Analítico!AV$3&gt;='Gastos Gerais'!$D$4:$D$1005),-(Analítico!AV$3&lt;='Gastos Gerais'!$E$4:$E$1005),-('Gastos Gerais'!$C$4:$C$1005))</f>
        <v>11000</v>
      </c>
      <c r="AW69" s="74">
        <f>SUMPRODUCT(-('Gastos Gerais'!$B$4:$B$1005=Analítico!$B69),-(Analítico!AW$3&gt;='Gastos Gerais'!$D$4:$D$1005),-(Analítico!AW$3&lt;='Gastos Gerais'!$E$4:$E$1005),-('Gastos Gerais'!$C$4:$C$1005))</f>
        <v>24500</v>
      </c>
      <c r="AX69" s="74">
        <f>SUMPRODUCT(-('Gastos Gerais'!$B$4:$B$1005=Analítico!$B69),-(Analítico!AX$3&gt;='Gastos Gerais'!$D$4:$D$1005),-(Analítico!AX$3&lt;='Gastos Gerais'!$E$4:$E$1005),-('Gastos Gerais'!$C$4:$C$1005))</f>
        <v>11000</v>
      </c>
      <c r="AY69" s="74">
        <f>SUMPRODUCT(-('Gastos Gerais'!$B$4:$B$1005=Analítico!$B69),-(Analítico!AY$3&gt;='Gastos Gerais'!$D$4:$D$1005),-(Analítico!AY$3&lt;='Gastos Gerais'!$E$4:$E$1005),-('Gastos Gerais'!$C$4:$C$1005))</f>
        <v>11000</v>
      </c>
      <c r="AZ69" s="74">
        <f>SUMPRODUCT(-('Gastos Gerais'!$B$4:$B$1005=Analítico!$B69),-(Analítico!AZ$3&gt;='Gastos Gerais'!$D$4:$D$1005),-(Analítico!AZ$3&lt;='Gastos Gerais'!$E$4:$E$1005),-('Gastos Gerais'!$C$4:$C$1005))</f>
        <v>11000</v>
      </c>
      <c r="BA69" s="74">
        <f>SUMPRODUCT(-('Gastos Gerais'!$B$4:$B$1005=Analítico!$B69),-(Analítico!BA$3&gt;='Gastos Gerais'!$D$4:$D$1005),-(Analítico!BA$3&lt;='Gastos Gerais'!$E$4:$E$1005),-('Gastos Gerais'!$C$4:$C$1005))</f>
        <v>11000</v>
      </c>
      <c r="BB69" s="74">
        <f>SUMPRODUCT(-('Gastos Gerais'!$B$4:$B$1005=Analítico!$B69),-(Analítico!BB$3&gt;='Gastos Gerais'!$D$4:$D$1005),-(Analítico!BB$3&lt;='Gastos Gerais'!$E$4:$E$1005),-('Gastos Gerais'!$C$4:$C$1005))</f>
        <v>11000</v>
      </c>
      <c r="BC69" s="74">
        <f>SUMPRODUCT(-('Gastos Gerais'!$B$4:$B$1005=Analítico!$B69),-(Analítico!BC$3&gt;='Gastos Gerais'!$D$4:$D$1005),-(Analítico!BC$3&lt;='Gastos Gerais'!$E$4:$E$1005),-('Gastos Gerais'!$C$4:$C$1005))</f>
        <v>11000</v>
      </c>
      <c r="BD69" s="74">
        <f>SUMPRODUCT(-('Gastos Gerais'!$B$4:$B$1005=Analítico!$B69),-(Analítico!BD$3&gt;='Gastos Gerais'!$D$4:$D$1005),-(Analítico!BD$3&lt;='Gastos Gerais'!$E$4:$E$1005),-('Gastos Gerais'!$C$4:$C$1005))</f>
        <v>11000</v>
      </c>
      <c r="BE69" s="74">
        <f>SUMPRODUCT(-('Gastos Gerais'!$B$4:$B$1005=Analítico!$B69),-(Analítico!BE$3&gt;='Gastos Gerais'!$D$4:$D$1005),-(Analítico!BE$3&lt;='Gastos Gerais'!$E$4:$E$1005),-('Gastos Gerais'!$C$4:$C$1005))</f>
        <v>11000</v>
      </c>
      <c r="BF69" s="74">
        <f>SUMPRODUCT(-('Gastos Gerais'!$B$4:$B$1005=Analítico!$B69),-(Analítico!BF$3&gt;='Gastos Gerais'!$D$4:$D$1005),-(Analítico!BF$3&lt;='Gastos Gerais'!$E$4:$E$1005),-('Gastos Gerais'!$C$4:$C$1005))</f>
        <v>11000</v>
      </c>
      <c r="BG69" s="74">
        <f>SUMPRODUCT(-('Gastos Gerais'!$B$4:$B$1005=Analítico!$B69),-(Analítico!BG$3&gt;='Gastos Gerais'!$D$4:$D$1005),-(Analítico!BG$3&lt;='Gastos Gerais'!$E$4:$E$1005),-('Gastos Gerais'!$C$4:$C$1005))</f>
        <v>11000</v>
      </c>
      <c r="BH69" s="74">
        <f>SUMPRODUCT(-('Gastos Gerais'!$B$4:$B$1005=Analítico!$B69),-(Analítico!BH$3&gt;='Gastos Gerais'!$D$4:$D$1005),-(Analítico!BH$3&lt;='Gastos Gerais'!$E$4:$E$1005),-('Gastos Gerais'!$C$4:$C$1005))</f>
        <v>11000</v>
      </c>
      <c r="BI69" s="74">
        <f>SUMPRODUCT(-('Gastos Gerais'!$B$4:$B$1005=Analítico!$B69),-(Analítico!BI$3&gt;='Gastos Gerais'!$D$4:$D$1005),-(Analítico!BI$3&lt;='Gastos Gerais'!$E$4:$E$1005),-('Gastos Gerais'!$C$4:$C$1005))</f>
        <v>25000</v>
      </c>
      <c r="BJ69" s="74">
        <f>SUMPRODUCT(-('Gastos Gerais'!$B$4:$B$1005=Analítico!$B69),-(Analítico!BJ$3&gt;='Gastos Gerais'!$D$4:$D$1005),-(Analítico!BJ$3&lt;='Gastos Gerais'!$E$4:$E$1005),-('Gastos Gerais'!$C$4:$C$1005))</f>
        <v>11000</v>
      </c>
      <c r="BK69" s="72">
        <f t="shared" si="31"/>
        <v>725000</v>
      </c>
      <c r="BL69" s="77">
        <f t="shared" ca="1" si="32"/>
        <v>1.0470645570737841E-2</v>
      </c>
    </row>
    <row r="70" spans="1:64" s="50" customFormat="1" ht="23.25" customHeight="1" x14ac:dyDescent="0.2">
      <c r="A70" s="19" t="s">
        <v>200</v>
      </c>
      <c r="B70" s="353" t="s">
        <v>201</v>
      </c>
      <c r="C70" s="74">
        <f>SUMPRODUCT(-('Gastos Gerais'!$B$4:$B$1005=Analítico!$B70),-(Analítico!C$3&gt;='Gastos Gerais'!$D$4:$D$1005),-(Analítico!C$3&lt;='Gastos Gerais'!$E$4:$E$1005),-('Gastos Gerais'!$C$4:$C$1005))</f>
        <v>0</v>
      </c>
      <c r="D70" s="74">
        <f>SUMPRODUCT(-('Gastos Gerais'!$B$4:$B$1005=Analítico!$B70),-(Analítico!D$3&gt;='Gastos Gerais'!$D$4:$D$1005),-(Analítico!D$3&lt;='Gastos Gerais'!$E$4:$E$1005),-('Gastos Gerais'!$C$4:$C$1005))</f>
        <v>12000</v>
      </c>
      <c r="E70" s="74">
        <f>SUMPRODUCT(-('Gastos Gerais'!$B$4:$B$1005=Analítico!$B70),-(Analítico!E$3&gt;='Gastos Gerais'!$D$4:$D$1005),-(Analítico!E$3&lt;='Gastos Gerais'!$E$4:$E$1005),-('Gastos Gerais'!$C$4:$C$1005))</f>
        <v>12000</v>
      </c>
      <c r="F70" s="74">
        <f>SUMPRODUCT(-('Gastos Gerais'!$B$4:$B$1005=Analítico!$B70),-(Analítico!F$3&gt;='Gastos Gerais'!$D$4:$D$1005),-(Analítico!F$3&lt;='Gastos Gerais'!$E$4:$E$1005),-('Gastos Gerais'!$C$4:$C$1005))</f>
        <v>12000</v>
      </c>
      <c r="G70" s="74">
        <f>SUMPRODUCT(-('Gastos Gerais'!$B$4:$B$1005=Analítico!$B70),-(Analítico!G$3&gt;='Gastos Gerais'!$D$4:$D$1005),-(Analítico!G$3&lt;='Gastos Gerais'!$E$4:$E$1005),-('Gastos Gerais'!$C$4:$C$1005))</f>
        <v>12000</v>
      </c>
      <c r="H70" s="74">
        <f>SUMPRODUCT(-('Gastos Gerais'!$B$4:$B$1005=Analítico!$B70),-(Analítico!H$3&gt;='Gastos Gerais'!$D$4:$D$1005),-(Analítico!H$3&lt;='Gastos Gerais'!$E$4:$E$1005),-('Gastos Gerais'!$C$4:$C$1005))</f>
        <v>12000</v>
      </c>
      <c r="I70" s="74">
        <f>SUMPRODUCT(-('Gastos Gerais'!$B$4:$B$1005=Analítico!$B70),-(Analítico!I$3&gt;='Gastos Gerais'!$D$4:$D$1005),-(Analítico!I$3&lt;='Gastos Gerais'!$E$4:$E$1005),-('Gastos Gerais'!$C$4:$C$1005))</f>
        <v>12000</v>
      </c>
      <c r="J70" s="74">
        <f>SUMPRODUCT(-('Gastos Gerais'!$B$4:$B$1005=Analítico!$B70),-(Analítico!J$3&gt;='Gastos Gerais'!$D$4:$D$1005),-(Analítico!J$3&lt;='Gastos Gerais'!$E$4:$E$1005),-('Gastos Gerais'!$C$4:$C$1005))</f>
        <v>12000</v>
      </c>
      <c r="K70" s="74">
        <f>SUMPRODUCT(-('Gastos Gerais'!$B$4:$B$1005=Analítico!$B70),-(Analítico!K$3&gt;='Gastos Gerais'!$D$4:$D$1005),-(Analítico!K$3&lt;='Gastos Gerais'!$E$4:$E$1005),-('Gastos Gerais'!$C$4:$C$1005))</f>
        <v>12000</v>
      </c>
      <c r="L70" s="74">
        <f>SUMPRODUCT(-('Gastos Gerais'!$B$4:$B$1005=Analítico!$B70),-(Analítico!L$3&gt;='Gastos Gerais'!$D$4:$D$1005),-(Analítico!L$3&lt;='Gastos Gerais'!$E$4:$E$1005),-('Gastos Gerais'!$C$4:$C$1005))</f>
        <v>12000</v>
      </c>
      <c r="M70" s="74">
        <f>SUMPRODUCT(-('Gastos Gerais'!$B$4:$B$1005=Analítico!$B70),-(Analítico!M$3&gt;='Gastos Gerais'!$D$4:$D$1005),-(Analítico!M$3&lt;='Gastos Gerais'!$E$4:$E$1005),-('Gastos Gerais'!$C$4:$C$1005))</f>
        <v>12000</v>
      </c>
      <c r="N70" s="74">
        <f>SUMPRODUCT(-('Gastos Gerais'!$B$4:$B$1005=Analítico!$B70),-(Analítico!N$3&gt;='Gastos Gerais'!$D$4:$D$1005),-(Analítico!N$3&lt;='Gastos Gerais'!$E$4:$E$1005),-('Gastos Gerais'!$C$4:$C$1005))</f>
        <v>12000</v>
      </c>
      <c r="O70" s="74">
        <f>SUMPRODUCT(-('Gastos Gerais'!$B$4:$B$1005=Analítico!$B70),-(Analítico!O$3&gt;='Gastos Gerais'!$D$4:$D$1005),-(Analítico!O$3&lt;='Gastos Gerais'!$E$4:$E$1005),-('Gastos Gerais'!$C$4:$C$1005))</f>
        <v>12000</v>
      </c>
      <c r="P70" s="74">
        <f>SUMPRODUCT(-('Gastos Gerais'!$B$4:$B$1005=Analítico!$B70),-(Analítico!P$3&gt;='Gastos Gerais'!$D$4:$D$1005),-(Analítico!P$3&lt;='Gastos Gerais'!$E$4:$E$1005),-('Gastos Gerais'!$C$4:$C$1005))</f>
        <v>12000</v>
      </c>
      <c r="Q70" s="74">
        <f>SUMPRODUCT(-('Gastos Gerais'!$B$4:$B$1005=Analítico!$B70),-(Analítico!Q$3&gt;='Gastos Gerais'!$D$4:$D$1005),-(Analítico!Q$3&lt;='Gastos Gerais'!$E$4:$E$1005),-('Gastos Gerais'!$C$4:$C$1005))</f>
        <v>12000</v>
      </c>
      <c r="R70" s="74">
        <f>SUMPRODUCT(-('Gastos Gerais'!$B$4:$B$1005=Analítico!$B70),-(Analítico!R$3&gt;='Gastos Gerais'!$D$4:$D$1005),-(Analítico!R$3&lt;='Gastos Gerais'!$E$4:$E$1005),-('Gastos Gerais'!$C$4:$C$1005))</f>
        <v>12000</v>
      </c>
      <c r="S70" s="74">
        <f>SUMPRODUCT(-('Gastos Gerais'!$B$4:$B$1005=Analítico!$B70),-(Analítico!S$3&gt;='Gastos Gerais'!$D$4:$D$1005),-(Analítico!S$3&lt;='Gastos Gerais'!$E$4:$E$1005),-('Gastos Gerais'!$C$4:$C$1005))</f>
        <v>12000</v>
      </c>
      <c r="T70" s="74">
        <f>SUMPRODUCT(-('Gastos Gerais'!$B$4:$B$1005=Analítico!$B70),-(Analítico!T$3&gt;='Gastos Gerais'!$D$4:$D$1005),-(Analítico!T$3&lt;='Gastos Gerais'!$E$4:$E$1005),-('Gastos Gerais'!$C$4:$C$1005))</f>
        <v>12000</v>
      </c>
      <c r="U70" s="74">
        <f>SUMPRODUCT(-('Gastos Gerais'!$B$4:$B$1005=Analítico!$B70),-(Analítico!U$3&gt;='Gastos Gerais'!$D$4:$D$1005),-(Analítico!U$3&lt;='Gastos Gerais'!$E$4:$E$1005),-('Gastos Gerais'!$C$4:$C$1005))</f>
        <v>12000</v>
      </c>
      <c r="V70" s="74">
        <f>SUMPRODUCT(-('Gastos Gerais'!$B$4:$B$1005=Analítico!$B70),-(Analítico!V$3&gt;='Gastos Gerais'!$D$4:$D$1005),-(Analítico!V$3&lt;='Gastos Gerais'!$E$4:$E$1005),-('Gastos Gerais'!$C$4:$C$1005))</f>
        <v>12000</v>
      </c>
      <c r="W70" s="74">
        <f>SUMPRODUCT(-('Gastos Gerais'!$B$4:$B$1005=Analítico!$B70),-(Analítico!W$3&gt;='Gastos Gerais'!$D$4:$D$1005),-(Analítico!W$3&lt;='Gastos Gerais'!$E$4:$E$1005),-('Gastos Gerais'!$C$4:$C$1005))</f>
        <v>12000</v>
      </c>
      <c r="X70" s="74">
        <f>SUMPRODUCT(-('Gastos Gerais'!$B$4:$B$1005=Analítico!$B70),-(Analítico!X$3&gt;='Gastos Gerais'!$D$4:$D$1005),-(Analítico!X$3&lt;='Gastos Gerais'!$E$4:$E$1005),-('Gastos Gerais'!$C$4:$C$1005))</f>
        <v>12000</v>
      </c>
      <c r="Y70" s="74">
        <f>SUMPRODUCT(-('Gastos Gerais'!$B$4:$B$1005=Analítico!$B70),-(Analítico!Y$3&gt;='Gastos Gerais'!$D$4:$D$1005),-(Analítico!Y$3&lt;='Gastos Gerais'!$E$4:$E$1005),-('Gastos Gerais'!$C$4:$C$1005))</f>
        <v>12000</v>
      </c>
      <c r="Z70" s="74">
        <f>SUMPRODUCT(-('Gastos Gerais'!$B$4:$B$1005=Analítico!$B70),-(Analítico!Z$3&gt;='Gastos Gerais'!$D$4:$D$1005),-(Analítico!Z$3&lt;='Gastos Gerais'!$E$4:$E$1005),-('Gastos Gerais'!$C$4:$C$1005))</f>
        <v>12000</v>
      </c>
      <c r="AA70" s="74">
        <f>SUMPRODUCT(-('Gastos Gerais'!$B$4:$B$1005=Analítico!$B70),-(Analítico!AA$3&gt;='Gastos Gerais'!$D$4:$D$1005),-(Analítico!AA$3&lt;='Gastos Gerais'!$E$4:$E$1005),-('Gastos Gerais'!$C$4:$C$1005))</f>
        <v>12000</v>
      </c>
      <c r="AB70" s="74">
        <f>SUMPRODUCT(-('Gastos Gerais'!$B$4:$B$1005=Analítico!$B70),-(Analítico!AB$3&gt;='Gastos Gerais'!$D$4:$D$1005),-(Analítico!AB$3&lt;='Gastos Gerais'!$E$4:$E$1005),-('Gastos Gerais'!$C$4:$C$1005))</f>
        <v>12000</v>
      </c>
      <c r="AC70" s="74">
        <f>SUMPRODUCT(-('Gastos Gerais'!$B$4:$B$1005=Analítico!$B70),-(Analítico!AC$3&gt;='Gastos Gerais'!$D$4:$D$1005),-(Analítico!AC$3&lt;='Gastos Gerais'!$E$4:$E$1005),-('Gastos Gerais'!$C$4:$C$1005))</f>
        <v>12000</v>
      </c>
      <c r="AD70" s="74">
        <f>SUMPRODUCT(-('Gastos Gerais'!$B$4:$B$1005=Analítico!$B70),-(Analítico!AD$3&gt;='Gastos Gerais'!$D$4:$D$1005),-(Analítico!AD$3&lt;='Gastos Gerais'!$E$4:$E$1005),-('Gastos Gerais'!$C$4:$C$1005))</f>
        <v>12000</v>
      </c>
      <c r="AE70" s="74">
        <f>SUMPRODUCT(-('Gastos Gerais'!$B$4:$B$1005=Analítico!$B70),-(Analítico!AE$3&gt;='Gastos Gerais'!$D$4:$D$1005),-(Analítico!AE$3&lt;='Gastos Gerais'!$E$4:$E$1005),-('Gastos Gerais'!$C$4:$C$1005))</f>
        <v>12000</v>
      </c>
      <c r="AF70" s="74">
        <f>SUMPRODUCT(-('Gastos Gerais'!$B$4:$B$1005=Analítico!$B70),-(Analítico!AF$3&gt;='Gastos Gerais'!$D$4:$D$1005),-(Analítico!AF$3&lt;='Gastos Gerais'!$E$4:$E$1005),-('Gastos Gerais'!$C$4:$C$1005))</f>
        <v>12000</v>
      </c>
      <c r="AG70" s="74">
        <f>SUMPRODUCT(-('Gastos Gerais'!$B$4:$B$1005=Analítico!$B70),-(Analítico!AG$3&gt;='Gastos Gerais'!$D$4:$D$1005),-(Analítico!AG$3&lt;='Gastos Gerais'!$E$4:$E$1005),-('Gastos Gerais'!$C$4:$C$1005))</f>
        <v>12000</v>
      </c>
      <c r="AH70" s="74">
        <f>SUMPRODUCT(-('Gastos Gerais'!$B$4:$B$1005=Analítico!$B70),-(Analítico!AH$3&gt;='Gastos Gerais'!$D$4:$D$1005),-(Analítico!AH$3&lt;='Gastos Gerais'!$E$4:$E$1005),-('Gastos Gerais'!$C$4:$C$1005))</f>
        <v>12000</v>
      </c>
      <c r="AI70" s="74">
        <f>SUMPRODUCT(-('Gastos Gerais'!$B$4:$B$1005=Analítico!$B70),-(Analítico!AI$3&gt;='Gastos Gerais'!$D$4:$D$1005),-(Analítico!AI$3&lt;='Gastos Gerais'!$E$4:$E$1005),-('Gastos Gerais'!$C$4:$C$1005))</f>
        <v>12000</v>
      </c>
      <c r="AJ70" s="74">
        <f>SUMPRODUCT(-('Gastos Gerais'!$B$4:$B$1005=Analítico!$B70),-(Analítico!AJ$3&gt;='Gastos Gerais'!$D$4:$D$1005),-(Analítico!AJ$3&lt;='Gastos Gerais'!$E$4:$E$1005),-('Gastos Gerais'!$C$4:$C$1005))</f>
        <v>12000</v>
      </c>
      <c r="AK70" s="74">
        <f>SUMPRODUCT(-('Gastos Gerais'!$B$4:$B$1005=Analítico!$B70),-(Analítico!AK$3&gt;='Gastos Gerais'!$D$4:$D$1005),-(Analítico!AK$3&lt;='Gastos Gerais'!$E$4:$E$1005),-('Gastos Gerais'!$C$4:$C$1005))</f>
        <v>12000</v>
      </c>
      <c r="AL70" s="74">
        <f>SUMPRODUCT(-('Gastos Gerais'!$B$4:$B$1005=Analítico!$B70),-(Analítico!AL$3&gt;='Gastos Gerais'!$D$4:$D$1005),-(Analítico!AL$3&lt;='Gastos Gerais'!$E$4:$E$1005),-('Gastos Gerais'!$C$4:$C$1005))</f>
        <v>12000</v>
      </c>
      <c r="AM70" s="74">
        <f>SUMPRODUCT(-('Gastos Gerais'!$B$4:$B$1005=Analítico!$B70),-(Analítico!AM$3&gt;='Gastos Gerais'!$D$4:$D$1005),-(Analítico!AM$3&lt;='Gastos Gerais'!$E$4:$E$1005),-('Gastos Gerais'!$C$4:$C$1005))</f>
        <v>12000</v>
      </c>
      <c r="AN70" s="74">
        <f>SUMPRODUCT(-('Gastos Gerais'!$B$4:$B$1005=Analítico!$B70),-(Analítico!AN$3&gt;='Gastos Gerais'!$D$4:$D$1005),-(Analítico!AN$3&lt;='Gastos Gerais'!$E$4:$E$1005),-('Gastos Gerais'!$C$4:$C$1005))</f>
        <v>12000</v>
      </c>
      <c r="AO70" s="74">
        <f>SUMPRODUCT(-('Gastos Gerais'!$B$4:$B$1005=Analítico!$B70),-(Analítico!AO$3&gt;='Gastos Gerais'!$D$4:$D$1005),-(Analítico!AO$3&lt;='Gastos Gerais'!$E$4:$E$1005),-('Gastos Gerais'!$C$4:$C$1005))</f>
        <v>12000</v>
      </c>
      <c r="AP70" s="74">
        <f>SUMPRODUCT(-('Gastos Gerais'!$B$4:$B$1005=Analítico!$B70),-(Analítico!AP$3&gt;='Gastos Gerais'!$D$4:$D$1005),-(Analítico!AP$3&lt;='Gastos Gerais'!$E$4:$E$1005),-('Gastos Gerais'!$C$4:$C$1005))</f>
        <v>12000</v>
      </c>
      <c r="AQ70" s="74">
        <f>SUMPRODUCT(-('Gastos Gerais'!$B$4:$B$1005=Analítico!$B70),-(Analítico!AQ$3&gt;='Gastos Gerais'!$D$4:$D$1005),-(Analítico!AQ$3&lt;='Gastos Gerais'!$E$4:$E$1005),-('Gastos Gerais'!$C$4:$C$1005))</f>
        <v>12000</v>
      </c>
      <c r="AR70" s="74">
        <f>SUMPRODUCT(-('Gastos Gerais'!$B$4:$B$1005=Analítico!$B70),-(Analítico!AR$3&gt;='Gastos Gerais'!$D$4:$D$1005),-(Analítico!AR$3&lt;='Gastos Gerais'!$E$4:$E$1005),-('Gastos Gerais'!$C$4:$C$1005))</f>
        <v>12000</v>
      </c>
      <c r="AS70" s="74">
        <f>SUMPRODUCT(-('Gastos Gerais'!$B$4:$B$1005=Analítico!$B70),-(Analítico!AS$3&gt;='Gastos Gerais'!$D$4:$D$1005),-(Analítico!AS$3&lt;='Gastos Gerais'!$E$4:$E$1005),-('Gastos Gerais'!$C$4:$C$1005))</f>
        <v>12000</v>
      </c>
      <c r="AT70" s="74">
        <f>SUMPRODUCT(-('Gastos Gerais'!$B$4:$B$1005=Analítico!$B70),-(Analítico!AT$3&gt;='Gastos Gerais'!$D$4:$D$1005),-(Analítico!AT$3&lt;='Gastos Gerais'!$E$4:$E$1005),-('Gastos Gerais'!$C$4:$C$1005))</f>
        <v>12000</v>
      </c>
      <c r="AU70" s="74">
        <f>SUMPRODUCT(-('Gastos Gerais'!$B$4:$B$1005=Analítico!$B70),-(Analítico!AU$3&gt;='Gastos Gerais'!$D$4:$D$1005),-(Analítico!AU$3&lt;='Gastos Gerais'!$E$4:$E$1005),-('Gastos Gerais'!$C$4:$C$1005))</f>
        <v>12000</v>
      </c>
      <c r="AV70" s="74">
        <f>SUMPRODUCT(-('Gastos Gerais'!$B$4:$B$1005=Analítico!$B70),-(Analítico!AV$3&gt;='Gastos Gerais'!$D$4:$D$1005),-(Analítico!AV$3&lt;='Gastos Gerais'!$E$4:$E$1005),-('Gastos Gerais'!$C$4:$C$1005))</f>
        <v>12000</v>
      </c>
      <c r="AW70" s="74">
        <f>SUMPRODUCT(-('Gastos Gerais'!$B$4:$B$1005=Analítico!$B70),-(Analítico!AW$3&gt;='Gastos Gerais'!$D$4:$D$1005),-(Analítico!AW$3&lt;='Gastos Gerais'!$E$4:$E$1005),-('Gastos Gerais'!$C$4:$C$1005))</f>
        <v>12000</v>
      </c>
      <c r="AX70" s="74">
        <f>SUMPRODUCT(-('Gastos Gerais'!$B$4:$B$1005=Analítico!$B70),-(Analítico!AX$3&gt;='Gastos Gerais'!$D$4:$D$1005),-(Analítico!AX$3&lt;='Gastos Gerais'!$E$4:$E$1005),-('Gastos Gerais'!$C$4:$C$1005))</f>
        <v>12000</v>
      </c>
      <c r="AY70" s="74">
        <f>SUMPRODUCT(-('Gastos Gerais'!$B$4:$B$1005=Analítico!$B70),-(Analítico!AY$3&gt;='Gastos Gerais'!$D$4:$D$1005),-(Analítico!AY$3&lt;='Gastos Gerais'!$E$4:$E$1005),-('Gastos Gerais'!$C$4:$C$1005))</f>
        <v>12000</v>
      </c>
      <c r="AZ70" s="74">
        <f>SUMPRODUCT(-('Gastos Gerais'!$B$4:$B$1005=Analítico!$B70),-(Analítico!AZ$3&gt;='Gastos Gerais'!$D$4:$D$1005),-(Analítico!AZ$3&lt;='Gastos Gerais'!$E$4:$E$1005),-('Gastos Gerais'!$C$4:$C$1005))</f>
        <v>12000</v>
      </c>
      <c r="BA70" s="74">
        <f>SUMPRODUCT(-('Gastos Gerais'!$B$4:$B$1005=Analítico!$B70),-(Analítico!BA$3&gt;='Gastos Gerais'!$D$4:$D$1005),-(Analítico!BA$3&lt;='Gastos Gerais'!$E$4:$E$1005),-('Gastos Gerais'!$C$4:$C$1005))</f>
        <v>12000</v>
      </c>
      <c r="BB70" s="74">
        <f>SUMPRODUCT(-('Gastos Gerais'!$B$4:$B$1005=Analítico!$B70),-(Analítico!BB$3&gt;='Gastos Gerais'!$D$4:$D$1005),-(Analítico!BB$3&lt;='Gastos Gerais'!$E$4:$E$1005),-('Gastos Gerais'!$C$4:$C$1005))</f>
        <v>12000</v>
      </c>
      <c r="BC70" s="74">
        <f>SUMPRODUCT(-('Gastos Gerais'!$B$4:$B$1005=Analítico!$B70),-(Analítico!BC$3&gt;='Gastos Gerais'!$D$4:$D$1005),-(Analítico!BC$3&lt;='Gastos Gerais'!$E$4:$E$1005),-('Gastos Gerais'!$C$4:$C$1005))</f>
        <v>12000</v>
      </c>
      <c r="BD70" s="74">
        <f>SUMPRODUCT(-('Gastos Gerais'!$B$4:$B$1005=Analítico!$B70),-(Analítico!BD$3&gt;='Gastos Gerais'!$D$4:$D$1005),-(Analítico!BD$3&lt;='Gastos Gerais'!$E$4:$E$1005),-('Gastos Gerais'!$C$4:$C$1005))</f>
        <v>12000</v>
      </c>
      <c r="BE70" s="74">
        <f>SUMPRODUCT(-('Gastos Gerais'!$B$4:$B$1005=Analítico!$B70),-(Analítico!BE$3&gt;='Gastos Gerais'!$D$4:$D$1005),-(Analítico!BE$3&lt;='Gastos Gerais'!$E$4:$E$1005),-('Gastos Gerais'!$C$4:$C$1005))</f>
        <v>12000</v>
      </c>
      <c r="BF70" s="74">
        <f>SUMPRODUCT(-('Gastos Gerais'!$B$4:$B$1005=Analítico!$B70),-(Analítico!BF$3&gt;='Gastos Gerais'!$D$4:$D$1005),-(Analítico!BF$3&lt;='Gastos Gerais'!$E$4:$E$1005),-('Gastos Gerais'!$C$4:$C$1005))</f>
        <v>12000</v>
      </c>
      <c r="BG70" s="74">
        <f>SUMPRODUCT(-('Gastos Gerais'!$B$4:$B$1005=Analítico!$B70),-(Analítico!BG$3&gt;='Gastos Gerais'!$D$4:$D$1005),-(Analítico!BG$3&lt;='Gastos Gerais'!$E$4:$E$1005),-('Gastos Gerais'!$C$4:$C$1005))</f>
        <v>12000</v>
      </c>
      <c r="BH70" s="74">
        <f>SUMPRODUCT(-('Gastos Gerais'!$B$4:$B$1005=Analítico!$B70),-(Analítico!BH$3&gt;='Gastos Gerais'!$D$4:$D$1005),-(Analítico!BH$3&lt;='Gastos Gerais'!$E$4:$E$1005),-('Gastos Gerais'!$C$4:$C$1005))</f>
        <v>12000</v>
      </c>
      <c r="BI70" s="74">
        <f>SUMPRODUCT(-('Gastos Gerais'!$B$4:$B$1005=Analítico!$B70),-(Analítico!BI$3&gt;='Gastos Gerais'!$D$4:$D$1005),-(Analítico!BI$3&lt;='Gastos Gerais'!$E$4:$E$1005),-('Gastos Gerais'!$C$4:$C$1005))</f>
        <v>12000</v>
      </c>
      <c r="BJ70" s="74">
        <f>SUMPRODUCT(-('Gastos Gerais'!$B$4:$B$1005=Analítico!$B70),-(Analítico!BJ$3&gt;='Gastos Gerais'!$D$4:$D$1005),-(Analítico!BJ$3&lt;='Gastos Gerais'!$E$4:$E$1005),-('Gastos Gerais'!$C$4:$C$1005))</f>
        <v>12000</v>
      </c>
      <c r="BK70" s="72">
        <f t="shared" si="31"/>
        <v>708000</v>
      </c>
      <c r="BL70" s="77">
        <f t="shared" ca="1" si="32"/>
        <v>1.0225126984941229E-2</v>
      </c>
    </row>
    <row r="71" spans="1:64" s="50" customFormat="1" ht="23.25" customHeight="1" x14ac:dyDescent="0.2">
      <c r="A71" s="19" t="s">
        <v>202</v>
      </c>
      <c r="B71" s="353" t="s">
        <v>203</v>
      </c>
      <c r="C71" s="74">
        <f>SUMPRODUCT(-('Gastos Gerais'!$B$4:$B$1005=Analítico!$B71),-(Analítico!C$3&gt;='Gastos Gerais'!$D$4:$D$1005),-(Analítico!C$3&lt;='Gastos Gerais'!$E$4:$E$1005),-('Gastos Gerais'!$C$4:$C$1005))</f>
        <v>0</v>
      </c>
      <c r="D71" s="74">
        <f>SUMPRODUCT(-('Gastos Gerais'!$B$4:$B$1005=Analítico!$B71),-(Analítico!D$3&gt;='Gastos Gerais'!$D$4:$D$1005),-(Analítico!D$3&lt;='Gastos Gerais'!$E$4:$E$1005),-('Gastos Gerais'!$C$4:$C$1005))</f>
        <v>0</v>
      </c>
      <c r="E71" s="74">
        <f>SUMPRODUCT(-('Gastos Gerais'!$B$4:$B$1005=Analítico!$B71),-(Analítico!E$3&gt;='Gastos Gerais'!$D$4:$D$1005),-(Analítico!E$3&lt;='Gastos Gerais'!$E$4:$E$1005),-('Gastos Gerais'!$C$4:$C$1005))</f>
        <v>0</v>
      </c>
      <c r="F71" s="74">
        <f>SUMPRODUCT(-('Gastos Gerais'!$B$4:$B$1005=Analítico!$B71),-(Analítico!F$3&gt;='Gastos Gerais'!$D$4:$D$1005),-(Analítico!F$3&lt;='Gastos Gerais'!$E$4:$E$1005),-('Gastos Gerais'!$C$4:$C$1005))</f>
        <v>0</v>
      </c>
      <c r="G71" s="74">
        <f>SUMPRODUCT(-('Gastos Gerais'!$B$4:$B$1005=Analítico!$B71),-(Analítico!G$3&gt;='Gastos Gerais'!$D$4:$D$1005),-(Analítico!G$3&lt;='Gastos Gerais'!$E$4:$E$1005),-('Gastos Gerais'!$C$4:$C$1005))</f>
        <v>0</v>
      </c>
      <c r="H71" s="74">
        <f>SUMPRODUCT(-('Gastos Gerais'!$B$4:$B$1005=Analítico!$B71),-(Analítico!H$3&gt;='Gastos Gerais'!$D$4:$D$1005),-(Analítico!H$3&lt;='Gastos Gerais'!$E$4:$E$1005),-('Gastos Gerais'!$C$4:$C$1005))</f>
        <v>0</v>
      </c>
      <c r="I71" s="74">
        <f>SUMPRODUCT(-('Gastos Gerais'!$B$4:$B$1005=Analítico!$B71),-(Analítico!I$3&gt;='Gastos Gerais'!$D$4:$D$1005),-(Analítico!I$3&lt;='Gastos Gerais'!$E$4:$E$1005),-('Gastos Gerais'!$C$4:$C$1005))</f>
        <v>0</v>
      </c>
      <c r="J71" s="74">
        <f>SUMPRODUCT(-('Gastos Gerais'!$B$4:$B$1005=Analítico!$B71),-(Analítico!J$3&gt;='Gastos Gerais'!$D$4:$D$1005),-(Analítico!J$3&lt;='Gastos Gerais'!$E$4:$E$1005),-('Gastos Gerais'!$C$4:$C$1005))</f>
        <v>0</v>
      </c>
      <c r="K71" s="74">
        <f>SUMPRODUCT(-('Gastos Gerais'!$B$4:$B$1005=Analítico!$B71),-(Analítico!K$3&gt;='Gastos Gerais'!$D$4:$D$1005),-(Analítico!K$3&lt;='Gastos Gerais'!$E$4:$E$1005),-('Gastos Gerais'!$C$4:$C$1005))</f>
        <v>0</v>
      </c>
      <c r="L71" s="74">
        <f>SUMPRODUCT(-('Gastos Gerais'!$B$4:$B$1005=Analítico!$B71),-(Analítico!L$3&gt;='Gastos Gerais'!$D$4:$D$1005),-(Analítico!L$3&lt;='Gastos Gerais'!$E$4:$E$1005),-('Gastos Gerais'!$C$4:$C$1005))</f>
        <v>0</v>
      </c>
      <c r="M71" s="74">
        <f>SUMPRODUCT(-('Gastos Gerais'!$B$4:$B$1005=Analítico!$B71),-(Analítico!M$3&gt;='Gastos Gerais'!$D$4:$D$1005),-(Analítico!M$3&lt;='Gastos Gerais'!$E$4:$E$1005),-('Gastos Gerais'!$C$4:$C$1005))</f>
        <v>0</v>
      </c>
      <c r="N71" s="74">
        <f>SUMPRODUCT(-('Gastos Gerais'!$B$4:$B$1005=Analítico!$B71),-(Analítico!N$3&gt;='Gastos Gerais'!$D$4:$D$1005),-(Analítico!N$3&lt;='Gastos Gerais'!$E$4:$E$1005),-('Gastos Gerais'!$C$4:$C$1005))</f>
        <v>0</v>
      </c>
      <c r="O71" s="74">
        <f>SUMPRODUCT(-('Gastos Gerais'!$B$4:$B$1005=Analítico!$B71),-(Analítico!O$3&gt;='Gastos Gerais'!$D$4:$D$1005),-(Analítico!O$3&lt;='Gastos Gerais'!$E$4:$E$1005),-('Gastos Gerais'!$C$4:$C$1005))</f>
        <v>0</v>
      </c>
      <c r="P71" s="74">
        <f>SUMPRODUCT(-('Gastos Gerais'!$B$4:$B$1005=Analítico!$B71),-(Analítico!P$3&gt;='Gastos Gerais'!$D$4:$D$1005),-(Analítico!P$3&lt;='Gastos Gerais'!$E$4:$E$1005),-('Gastos Gerais'!$C$4:$C$1005))</f>
        <v>0</v>
      </c>
      <c r="Q71" s="74">
        <f>SUMPRODUCT(-('Gastos Gerais'!$B$4:$B$1005=Analítico!$B71),-(Analítico!Q$3&gt;='Gastos Gerais'!$D$4:$D$1005),-(Analítico!Q$3&lt;='Gastos Gerais'!$E$4:$E$1005),-('Gastos Gerais'!$C$4:$C$1005))</f>
        <v>0</v>
      </c>
      <c r="R71" s="74">
        <f>SUMPRODUCT(-('Gastos Gerais'!$B$4:$B$1005=Analítico!$B71),-(Analítico!R$3&gt;='Gastos Gerais'!$D$4:$D$1005),-(Analítico!R$3&lt;='Gastos Gerais'!$E$4:$E$1005),-('Gastos Gerais'!$C$4:$C$1005))</f>
        <v>0</v>
      </c>
      <c r="S71" s="74">
        <f>SUMPRODUCT(-('Gastos Gerais'!$B$4:$B$1005=Analítico!$B71),-(Analítico!S$3&gt;='Gastos Gerais'!$D$4:$D$1005),-(Analítico!S$3&lt;='Gastos Gerais'!$E$4:$E$1005),-('Gastos Gerais'!$C$4:$C$1005))</f>
        <v>0</v>
      </c>
      <c r="T71" s="74">
        <f>SUMPRODUCT(-('Gastos Gerais'!$B$4:$B$1005=Analítico!$B71),-(Analítico!T$3&gt;='Gastos Gerais'!$D$4:$D$1005),-(Analítico!T$3&lt;='Gastos Gerais'!$E$4:$E$1005),-('Gastos Gerais'!$C$4:$C$1005))</f>
        <v>0</v>
      </c>
      <c r="U71" s="74">
        <f>SUMPRODUCT(-('Gastos Gerais'!$B$4:$B$1005=Analítico!$B71),-(Analítico!U$3&gt;='Gastos Gerais'!$D$4:$D$1005),-(Analítico!U$3&lt;='Gastos Gerais'!$E$4:$E$1005),-('Gastos Gerais'!$C$4:$C$1005))</f>
        <v>0</v>
      </c>
      <c r="V71" s="74">
        <f>SUMPRODUCT(-('Gastos Gerais'!$B$4:$B$1005=Analítico!$B71),-(Analítico!V$3&gt;='Gastos Gerais'!$D$4:$D$1005),-(Analítico!V$3&lt;='Gastos Gerais'!$E$4:$E$1005),-('Gastos Gerais'!$C$4:$C$1005))</f>
        <v>0</v>
      </c>
      <c r="W71" s="74">
        <f>SUMPRODUCT(-('Gastos Gerais'!$B$4:$B$1005=Analítico!$B71),-(Analítico!W$3&gt;='Gastos Gerais'!$D$4:$D$1005),-(Analítico!W$3&lt;='Gastos Gerais'!$E$4:$E$1005),-('Gastos Gerais'!$C$4:$C$1005))</f>
        <v>0</v>
      </c>
      <c r="X71" s="74">
        <f>SUMPRODUCT(-('Gastos Gerais'!$B$4:$B$1005=Analítico!$B71),-(Analítico!X$3&gt;='Gastos Gerais'!$D$4:$D$1005),-(Analítico!X$3&lt;='Gastos Gerais'!$E$4:$E$1005),-('Gastos Gerais'!$C$4:$C$1005))</f>
        <v>0</v>
      </c>
      <c r="Y71" s="74">
        <f>SUMPRODUCT(-('Gastos Gerais'!$B$4:$B$1005=Analítico!$B71),-(Analítico!Y$3&gt;='Gastos Gerais'!$D$4:$D$1005),-(Analítico!Y$3&lt;='Gastos Gerais'!$E$4:$E$1005),-('Gastos Gerais'!$C$4:$C$1005))</f>
        <v>0</v>
      </c>
      <c r="Z71" s="74">
        <f>SUMPRODUCT(-('Gastos Gerais'!$B$4:$B$1005=Analítico!$B71),-(Analítico!Z$3&gt;='Gastos Gerais'!$D$4:$D$1005),-(Analítico!Z$3&lt;='Gastos Gerais'!$E$4:$E$1005),-('Gastos Gerais'!$C$4:$C$1005))</f>
        <v>0</v>
      </c>
      <c r="AA71" s="74">
        <f>SUMPRODUCT(-('Gastos Gerais'!$B$4:$B$1005=Analítico!$B71),-(Analítico!AA$3&gt;='Gastos Gerais'!$D$4:$D$1005),-(Analítico!AA$3&lt;='Gastos Gerais'!$E$4:$E$1005),-('Gastos Gerais'!$C$4:$C$1005))</f>
        <v>0</v>
      </c>
      <c r="AB71" s="74">
        <f>SUMPRODUCT(-('Gastos Gerais'!$B$4:$B$1005=Analítico!$B71),-(Analítico!AB$3&gt;='Gastos Gerais'!$D$4:$D$1005),-(Analítico!AB$3&lt;='Gastos Gerais'!$E$4:$E$1005),-('Gastos Gerais'!$C$4:$C$1005))</f>
        <v>0</v>
      </c>
      <c r="AC71" s="74">
        <f>SUMPRODUCT(-('Gastos Gerais'!$B$4:$B$1005=Analítico!$B71),-(Analítico!AC$3&gt;='Gastos Gerais'!$D$4:$D$1005),-(Analítico!AC$3&lt;='Gastos Gerais'!$E$4:$E$1005),-('Gastos Gerais'!$C$4:$C$1005))</f>
        <v>0</v>
      </c>
      <c r="AD71" s="74">
        <f>SUMPRODUCT(-('Gastos Gerais'!$B$4:$B$1005=Analítico!$B71),-(Analítico!AD$3&gt;='Gastos Gerais'!$D$4:$D$1005),-(Analítico!AD$3&lt;='Gastos Gerais'!$E$4:$E$1005),-('Gastos Gerais'!$C$4:$C$1005))</f>
        <v>0</v>
      </c>
      <c r="AE71" s="74">
        <f>SUMPRODUCT(-('Gastos Gerais'!$B$4:$B$1005=Analítico!$B71),-(Analítico!AE$3&gt;='Gastos Gerais'!$D$4:$D$1005),-(Analítico!AE$3&lt;='Gastos Gerais'!$E$4:$E$1005),-('Gastos Gerais'!$C$4:$C$1005))</f>
        <v>0</v>
      </c>
      <c r="AF71" s="74">
        <f>SUMPRODUCT(-('Gastos Gerais'!$B$4:$B$1005=Analítico!$B71),-(Analítico!AF$3&gt;='Gastos Gerais'!$D$4:$D$1005),-(Analítico!AF$3&lt;='Gastos Gerais'!$E$4:$E$1005),-('Gastos Gerais'!$C$4:$C$1005))</f>
        <v>0</v>
      </c>
      <c r="AG71" s="74">
        <f>SUMPRODUCT(-('Gastos Gerais'!$B$4:$B$1005=Analítico!$B71),-(Analítico!AG$3&gt;='Gastos Gerais'!$D$4:$D$1005),-(Analítico!AG$3&lt;='Gastos Gerais'!$E$4:$E$1005),-('Gastos Gerais'!$C$4:$C$1005))</f>
        <v>0</v>
      </c>
      <c r="AH71" s="74">
        <f>SUMPRODUCT(-('Gastos Gerais'!$B$4:$B$1005=Analítico!$B71),-(Analítico!AH$3&gt;='Gastos Gerais'!$D$4:$D$1005),-(Analítico!AH$3&lt;='Gastos Gerais'!$E$4:$E$1005),-('Gastos Gerais'!$C$4:$C$1005))</f>
        <v>0</v>
      </c>
      <c r="AI71" s="74">
        <f>SUMPRODUCT(-('Gastos Gerais'!$B$4:$B$1005=Analítico!$B71),-(Analítico!AI$3&gt;='Gastos Gerais'!$D$4:$D$1005),-(Analítico!AI$3&lt;='Gastos Gerais'!$E$4:$E$1005),-('Gastos Gerais'!$C$4:$C$1005))</f>
        <v>0</v>
      </c>
      <c r="AJ71" s="74">
        <f>SUMPRODUCT(-('Gastos Gerais'!$B$4:$B$1005=Analítico!$B71),-(Analítico!AJ$3&gt;='Gastos Gerais'!$D$4:$D$1005),-(Analítico!AJ$3&lt;='Gastos Gerais'!$E$4:$E$1005),-('Gastos Gerais'!$C$4:$C$1005))</f>
        <v>0</v>
      </c>
      <c r="AK71" s="74">
        <f>SUMPRODUCT(-('Gastos Gerais'!$B$4:$B$1005=Analítico!$B71),-(Analítico!AK$3&gt;='Gastos Gerais'!$D$4:$D$1005),-(Analítico!AK$3&lt;='Gastos Gerais'!$E$4:$E$1005),-('Gastos Gerais'!$C$4:$C$1005))</f>
        <v>0</v>
      </c>
      <c r="AL71" s="74">
        <f>SUMPRODUCT(-('Gastos Gerais'!$B$4:$B$1005=Analítico!$B71),-(Analítico!AL$3&gt;='Gastos Gerais'!$D$4:$D$1005),-(Analítico!AL$3&lt;='Gastos Gerais'!$E$4:$E$1005),-('Gastos Gerais'!$C$4:$C$1005))</f>
        <v>0</v>
      </c>
      <c r="AM71" s="74">
        <f>SUMPRODUCT(-('Gastos Gerais'!$B$4:$B$1005=Analítico!$B71),-(Analítico!AM$3&gt;='Gastos Gerais'!$D$4:$D$1005),-(Analítico!AM$3&lt;='Gastos Gerais'!$E$4:$E$1005),-('Gastos Gerais'!$C$4:$C$1005))</f>
        <v>0</v>
      </c>
      <c r="AN71" s="74">
        <f>SUMPRODUCT(-('Gastos Gerais'!$B$4:$B$1005=Analítico!$B71),-(Analítico!AN$3&gt;='Gastos Gerais'!$D$4:$D$1005),-(Analítico!AN$3&lt;='Gastos Gerais'!$E$4:$E$1005),-('Gastos Gerais'!$C$4:$C$1005))</f>
        <v>0</v>
      </c>
      <c r="AO71" s="74">
        <f>SUMPRODUCT(-('Gastos Gerais'!$B$4:$B$1005=Analítico!$B71),-(Analítico!AO$3&gt;='Gastos Gerais'!$D$4:$D$1005),-(Analítico!AO$3&lt;='Gastos Gerais'!$E$4:$E$1005),-('Gastos Gerais'!$C$4:$C$1005))</f>
        <v>0</v>
      </c>
      <c r="AP71" s="74">
        <f>SUMPRODUCT(-('Gastos Gerais'!$B$4:$B$1005=Analítico!$B71),-(Analítico!AP$3&gt;='Gastos Gerais'!$D$4:$D$1005),-(Analítico!AP$3&lt;='Gastos Gerais'!$E$4:$E$1005),-('Gastos Gerais'!$C$4:$C$1005))</f>
        <v>0</v>
      </c>
      <c r="AQ71" s="74">
        <f>SUMPRODUCT(-('Gastos Gerais'!$B$4:$B$1005=Analítico!$B71),-(Analítico!AQ$3&gt;='Gastos Gerais'!$D$4:$D$1005),-(Analítico!AQ$3&lt;='Gastos Gerais'!$E$4:$E$1005),-('Gastos Gerais'!$C$4:$C$1005))</f>
        <v>0</v>
      </c>
      <c r="AR71" s="74">
        <f>SUMPRODUCT(-('Gastos Gerais'!$B$4:$B$1005=Analítico!$B71),-(Analítico!AR$3&gt;='Gastos Gerais'!$D$4:$D$1005),-(Analítico!AR$3&lt;='Gastos Gerais'!$E$4:$E$1005),-('Gastos Gerais'!$C$4:$C$1005))</f>
        <v>0</v>
      </c>
      <c r="AS71" s="74">
        <f>SUMPRODUCT(-('Gastos Gerais'!$B$4:$B$1005=Analítico!$B71),-(Analítico!AS$3&gt;='Gastos Gerais'!$D$4:$D$1005),-(Analítico!AS$3&lt;='Gastos Gerais'!$E$4:$E$1005),-('Gastos Gerais'!$C$4:$C$1005))</f>
        <v>0</v>
      </c>
      <c r="AT71" s="74">
        <f>SUMPRODUCT(-('Gastos Gerais'!$B$4:$B$1005=Analítico!$B71),-(Analítico!AT$3&gt;='Gastos Gerais'!$D$4:$D$1005),-(Analítico!AT$3&lt;='Gastos Gerais'!$E$4:$E$1005),-('Gastos Gerais'!$C$4:$C$1005))</f>
        <v>0</v>
      </c>
      <c r="AU71" s="74">
        <f>SUMPRODUCT(-('Gastos Gerais'!$B$4:$B$1005=Analítico!$B71),-(Analítico!AU$3&gt;='Gastos Gerais'!$D$4:$D$1005),-(Analítico!AU$3&lt;='Gastos Gerais'!$E$4:$E$1005),-('Gastos Gerais'!$C$4:$C$1005))</f>
        <v>0</v>
      </c>
      <c r="AV71" s="74">
        <f>SUMPRODUCT(-('Gastos Gerais'!$B$4:$B$1005=Analítico!$B71),-(Analítico!AV$3&gt;='Gastos Gerais'!$D$4:$D$1005),-(Analítico!AV$3&lt;='Gastos Gerais'!$E$4:$E$1005),-('Gastos Gerais'!$C$4:$C$1005))</f>
        <v>0</v>
      </c>
      <c r="AW71" s="74">
        <f>SUMPRODUCT(-('Gastos Gerais'!$B$4:$B$1005=Analítico!$B71),-(Analítico!AW$3&gt;='Gastos Gerais'!$D$4:$D$1005),-(Analítico!AW$3&lt;='Gastos Gerais'!$E$4:$E$1005),-('Gastos Gerais'!$C$4:$C$1005))</f>
        <v>0</v>
      </c>
      <c r="AX71" s="74">
        <f>SUMPRODUCT(-('Gastos Gerais'!$B$4:$B$1005=Analítico!$B71),-(Analítico!AX$3&gt;='Gastos Gerais'!$D$4:$D$1005),-(Analítico!AX$3&lt;='Gastos Gerais'!$E$4:$E$1005),-('Gastos Gerais'!$C$4:$C$1005))</f>
        <v>0</v>
      </c>
      <c r="AY71" s="74">
        <f>SUMPRODUCT(-('Gastos Gerais'!$B$4:$B$1005=Analítico!$B71),-(Analítico!AY$3&gt;='Gastos Gerais'!$D$4:$D$1005),-(Analítico!AY$3&lt;='Gastos Gerais'!$E$4:$E$1005),-('Gastos Gerais'!$C$4:$C$1005))</f>
        <v>0</v>
      </c>
      <c r="AZ71" s="74">
        <f>SUMPRODUCT(-('Gastos Gerais'!$B$4:$B$1005=Analítico!$B71),-(Analítico!AZ$3&gt;='Gastos Gerais'!$D$4:$D$1005),-(Analítico!AZ$3&lt;='Gastos Gerais'!$E$4:$E$1005),-('Gastos Gerais'!$C$4:$C$1005))</f>
        <v>0</v>
      </c>
      <c r="BA71" s="74">
        <f>SUMPRODUCT(-('Gastos Gerais'!$B$4:$B$1005=Analítico!$B71),-(Analítico!BA$3&gt;='Gastos Gerais'!$D$4:$D$1005),-(Analítico!BA$3&lt;='Gastos Gerais'!$E$4:$E$1005),-('Gastos Gerais'!$C$4:$C$1005))</f>
        <v>0</v>
      </c>
      <c r="BB71" s="74">
        <f>SUMPRODUCT(-('Gastos Gerais'!$B$4:$B$1005=Analítico!$B71),-(Analítico!BB$3&gt;='Gastos Gerais'!$D$4:$D$1005),-(Analítico!BB$3&lt;='Gastos Gerais'!$E$4:$E$1005),-('Gastos Gerais'!$C$4:$C$1005))</f>
        <v>0</v>
      </c>
      <c r="BC71" s="74">
        <f>SUMPRODUCT(-('Gastos Gerais'!$B$4:$B$1005=Analítico!$B71),-(Analítico!BC$3&gt;='Gastos Gerais'!$D$4:$D$1005),-(Analítico!BC$3&lt;='Gastos Gerais'!$E$4:$E$1005),-('Gastos Gerais'!$C$4:$C$1005))</f>
        <v>0</v>
      </c>
      <c r="BD71" s="74">
        <f>SUMPRODUCT(-('Gastos Gerais'!$B$4:$B$1005=Analítico!$B71),-(Analítico!BD$3&gt;='Gastos Gerais'!$D$4:$D$1005),-(Analítico!BD$3&lt;='Gastos Gerais'!$E$4:$E$1005),-('Gastos Gerais'!$C$4:$C$1005))</f>
        <v>0</v>
      </c>
      <c r="BE71" s="74">
        <f>SUMPRODUCT(-('Gastos Gerais'!$B$4:$B$1005=Analítico!$B71),-(Analítico!BE$3&gt;='Gastos Gerais'!$D$4:$D$1005),-(Analítico!BE$3&lt;='Gastos Gerais'!$E$4:$E$1005),-('Gastos Gerais'!$C$4:$C$1005))</f>
        <v>0</v>
      </c>
      <c r="BF71" s="74">
        <f>SUMPRODUCT(-('Gastos Gerais'!$B$4:$B$1005=Analítico!$B71),-(Analítico!BF$3&gt;='Gastos Gerais'!$D$4:$D$1005),-(Analítico!BF$3&lt;='Gastos Gerais'!$E$4:$E$1005),-('Gastos Gerais'!$C$4:$C$1005))</f>
        <v>0</v>
      </c>
      <c r="BG71" s="74">
        <f>SUMPRODUCT(-('Gastos Gerais'!$B$4:$B$1005=Analítico!$B71),-(Analítico!BG$3&gt;='Gastos Gerais'!$D$4:$D$1005),-(Analítico!BG$3&lt;='Gastos Gerais'!$E$4:$E$1005),-('Gastos Gerais'!$C$4:$C$1005))</f>
        <v>0</v>
      </c>
      <c r="BH71" s="74">
        <f>SUMPRODUCT(-('Gastos Gerais'!$B$4:$B$1005=Analítico!$B71),-(Analítico!BH$3&gt;='Gastos Gerais'!$D$4:$D$1005),-(Analítico!BH$3&lt;='Gastos Gerais'!$E$4:$E$1005),-('Gastos Gerais'!$C$4:$C$1005))</f>
        <v>0</v>
      </c>
      <c r="BI71" s="74">
        <f>SUMPRODUCT(-('Gastos Gerais'!$B$4:$B$1005=Analítico!$B71),-(Analítico!BI$3&gt;='Gastos Gerais'!$D$4:$D$1005),-(Analítico!BI$3&lt;='Gastos Gerais'!$E$4:$E$1005),-('Gastos Gerais'!$C$4:$C$1005))</f>
        <v>0</v>
      </c>
      <c r="BJ71" s="74">
        <f>SUMPRODUCT(-('Gastos Gerais'!$B$4:$B$1005=Analítico!$B71),-(Analítico!BJ$3&gt;='Gastos Gerais'!$D$4:$D$1005),-(Analítico!BJ$3&lt;='Gastos Gerais'!$E$4:$E$1005),-('Gastos Gerais'!$C$4:$C$1005))</f>
        <v>0</v>
      </c>
      <c r="BK71" s="72">
        <f t="shared" si="31"/>
        <v>0</v>
      </c>
      <c r="BL71" s="77">
        <f t="shared" ca="1" si="32"/>
        <v>0</v>
      </c>
    </row>
    <row r="72" spans="1:64" s="50" customFormat="1" ht="23.25" customHeight="1" x14ac:dyDescent="0.2">
      <c r="A72" s="19" t="s">
        <v>204</v>
      </c>
      <c r="B72" s="353" t="s">
        <v>205</v>
      </c>
      <c r="C72" s="74">
        <f>SUMPRODUCT(-('Gastos Gerais'!$B$4:$B$1005=Analítico!$B72),-(Analítico!C$3&gt;='Gastos Gerais'!$D$4:$D$1005),-(Analítico!C$3&lt;='Gastos Gerais'!$E$4:$E$1005),-('Gastos Gerais'!$C$4:$C$1005))</f>
        <v>0</v>
      </c>
      <c r="D72" s="74">
        <f>SUMPRODUCT(-('Gastos Gerais'!$B$4:$B$1005=Analítico!$B72),-(Analítico!D$3&gt;='Gastos Gerais'!$D$4:$D$1005),-(Analítico!D$3&lt;='Gastos Gerais'!$E$4:$E$1005),-('Gastos Gerais'!$C$4:$C$1005))</f>
        <v>0</v>
      </c>
      <c r="E72" s="74">
        <f>SUMPRODUCT(-('Gastos Gerais'!$B$4:$B$1005=Analítico!$B72),-(Analítico!E$3&gt;='Gastos Gerais'!$D$4:$D$1005),-(Analítico!E$3&lt;='Gastos Gerais'!$E$4:$E$1005),-('Gastos Gerais'!$C$4:$C$1005))</f>
        <v>0</v>
      </c>
      <c r="F72" s="74">
        <f>SUMPRODUCT(-('Gastos Gerais'!$B$4:$B$1005=Analítico!$B72),-(Analítico!F$3&gt;='Gastos Gerais'!$D$4:$D$1005),-(Analítico!F$3&lt;='Gastos Gerais'!$E$4:$E$1005),-('Gastos Gerais'!$C$4:$C$1005))</f>
        <v>0</v>
      </c>
      <c r="G72" s="74">
        <f>SUMPRODUCT(-('Gastos Gerais'!$B$4:$B$1005=Analítico!$B72),-(Analítico!G$3&gt;='Gastos Gerais'!$D$4:$D$1005),-(Analítico!G$3&lt;='Gastos Gerais'!$E$4:$E$1005),-('Gastos Gerais'!$C$4:$C$1005))</f>
        <v>0</v>
      </c>
      <c r="H72" s="74">
        <f>SUMPRODUCT(-('Gastos Gerais'!$B$4:$B$1005=Analítico!$B72),-(Analítico!H$3&gt;='Gastos Gerais'!$D$4:$D$1005),-(Analítico!H$3&lt;='Gastos Gerais'!$E$4:$E$1005),-('Gastos Gerais'!$C$4:$C$1005))</f>
        <v>0</v>
      </c>
      <c r="I72" s="74">
        <f>SUMPRODUCT(-('Gastos Gerais'!$B$4:$B$1005=Analítico!$B72),-(Analítico!I$3&gt;='Gastos Gerais'!$D$4:$D$1005),-(Analítico!I$3&lt;='Gastos Gerais'!$E$4:$E$1005),-('Gastos Gerais'!$C$4:$C$1005))</f>
        <v>0</v>
      </c>
      <c r="J72" s="74">
        <f>SUMPRODUCT(-('Gastos Gerais'!$B$4:$B$1005=Analítico!$B72),-(Analítico!J$3&gt;='Gastos Gerais'!$D$4:$D$1005),-(Analítico!J$3&lt;='Gastos Gerais'!$E$4:$E$1005),-('Gastos Gerais'!$C$4:$C$1005))</f>
        <v>0</v>
      </c>
      <c r="K72" s="74">
        <f>SUMPRODUCT(-('Gastos Gerais'!$B$4:$B$1005=Analítico!$B72),-(Analítico!K$3&gt;='Gastos Gerais'!$D$4:$D$1005),-(Analítico!K$3&lt;='Gastos Gerais'!$E$4:$E$1005),-('Gastos Gerais'!$C$4:$C$1005))</f>
        <v>0</v>
      </c>
      <c r="L72" s="74">
        <f>SUMPRODUCT(-('Gastos Gerais'!$B$4:$B$1005=Analítico!$B72),-(Analítico!L$3&gt;='Gastos Gerais'!$D$4:$D$1005),-(Analítico!L$3&lt;='Gastos Gerais'!$E$4:$E$1005),-('Gastos Gerais'!$C$4:$C$1005))</f>
        <v>0</v>
      </c>
      <c r="M72" s="74">
        <f>SUMPRODUCT(-('Gastos Gerais'!$B$4:$B$1005=Analítico!$B72),-(Analítico!M$3&gt;='Gastos Gerais'!$D$4:$D$1005),-(Analítico!M$3&lt;='Gastos Gerais'!$E$4:$E$1005),-('Gastos Gerais'!$C$4:$C$1005))</f>
        <v>0</v>
      </c>
      <c r="N72" s="74">
        <f>SUMPRODUCT(-('Gastos Gerais'!$B$4:$B$1005=Analítico!$B72),-(Analítico!N$3&gt;='Gastos Gerais'!$D$4:$D$1005),-(Analítico!N$3&lt;='Gastos Gerais'!$E$4:$E$1005),-('Gastos Gerais'!$C$4:$C$1005))</f>
        <v>0</v>
      </c>
      <c r="O72" s="74">
        <f>SUMPRODUCT(-('Gastos Gerais'!$B$4:$B$1005=Analítico!$B72),-(Analítico!O$3&gt;='Gastos Gerais'!$D$4:$D$1005),-(Analítico!O$3&lt;='Gastos Gerais'!$E$4:$E$1005),-('Gastos Gerais'!$C$4:$C$1005))</f>
        <v>0</v>
      </c>
      <c r="P72" s="74">
        <f>SUMPRODUCT(-('Gastos Gerais'!$B$4:$B$1005=Analítico!$B72),-(Analítico!P$3&gt;='Gastos Gerais'!$D$4:$D$1005),-(Analítico!P$3&lt;='Gastos Gerais'!$E$4:$E$1005),-('Gastos Gerais'!$C$4:$C$1005))</f>
        <v>0</v>
      </c>
      <c r="Q72" s="74">
        <f>SUMPRODUCT(-('Gastos Gerais'!$B$4:$B$1005=Analítico!$B72),-(Analítico!Q$3&gt;='Gastos Gerais'!$D$4:$D$1005),-(Analítico!Q$3&lt;='Gastos Gerais'!$E$4:$E$1005),-('Gastos Gerais'!$C$4:$C$1005))</f>
        <v>0</v>
      </c>
      <c r="R72" s="74">
        <f>SUMPRODUCT(-('Gastos Gerais'!$B$4:$B$1005=Analítico!$B72),-(Analítico!R$3&gt;='Gastos Gerais'!$D$4:$D$1005),-(Analítico!R$3&lt;='Gastos Gerais'!$E$4:$E$1005),-('Gastos Gerais'!$C$4:$C$1005))</f>
        <v>0</v>
      </c>
      <c r="S72" s="74">
        <f>SUMPRODUCT(-('Gastos Gerais'!$B$4:$B$1005=Analítico!$B72),-(Analítico!S$3&gt;='Gastos Gerais'!$D$4:$D$1005),-(Analítico!S$3&lt;='Gastos Gerais'!$E$4:$E$1005),-('Gastos Gerais'!$C$4:$C$1005))</f>
        <v>0</v>
      </c>
      <c r="T72" s="74">
        <f>SUMPRODUCT(-('Gastos Gerais'!$B$4:$B$1005=Analítico!$B72),-(Analítico!T$3&gt;='Gastos Gerais'!$D$4:$D$1005),-(Analítico!T$3&lt;='Gastos Gerais'!$E$4:$E$1005),-('Gastos Gerais'!$C$4:$C$1005))</f>
        <v>0</v>
      </c>
      <c r="U72" s="74">
        <f>SUMPRODUCT(-('Gastos Gerais'!$B$4:$B$1005=Analítico!$B72),-(Analítico!U$3&gt;='Gastos Gerais'!$D$4:$D$1005),-(Analítico!U$3&lt;='Gastos Gerais'!$E$4:$E$1005),-('Gastos Gerais'!$C$4:$C$1005))</f>
        <v>0</v>
      </c>
      <c r="V72" s="74">
        <f>SUMPRODUCT(-('Gastos Gerais'!$B$4:$B$1005=Analítico!$B72),-(Analítico!V$3&gt;='Gastos Gerais'!$D$4:$D$1005),-(Analítico!V$3&lt;='Gastos Gerais'!$E$4:$E$1005),-('Gastos Gerais'!$C$4:$C$1005))</f>
        <v>0</v>
      </c>
      <c r="W72" s="74">
        <f>SUMPRODUCT(-('Gastos Gerais'!$B$4:$B$1005=Analítico!$B72),-(Analítico!W$3&gt;='Gastos Gerais'!$D$4:$D$1005),-(Analítico!W$3&lt;='Gastos Gerais'!$E$4:$E$1005),-('Gastos Gerais'!$C$4:$C$1005))</f>
        <v>0</v>
      </c>
      <c r="X72" s="74">
        <f>SUMPRODUCT(-('Gastos Gerais'!$B$4:$B$1005=Analítico!$B72),-(Analítico!X$3&gt;='Gastos Gerais'!$D$4:$D$1005),-(Analítico!X$3&lt;='Gastos Gerais'!$E$4:$E$1005),-('Gastos Gerais'!$C$4:$C$1005))</f>
        <v>0</v>
      </c>
      <c r="Y72" s="74">
        <f>SUMPRODUCT(-('Gastos Gerais'!$B$4:$B$1005=Analítico!$B72),-(Analítico!Y$3&gt;='Gastos Gerais'!$D$4:$D$1005),-(Analítico!Y$3&lt;='Gastos Gerais'!$E$4:$E$1005),-('Gastos Gerais'!$C$4:$C$1005))</f>
        <v>0</v>
      </c>
      <c r="Z72" s="74">
        <f>SUMPRODUCT(-('Gastos Gerais'!$B$4:$B$1005=Analítico!$B72),-(Analítico!Z$3&gt;='Gastos Gerais'!$D$4:$D$1005),-(Analítico!Z$3&lt;='Gastos Gerais'!$E$4:$E$1005),-('Gastos Gerais'!$C$4:$C$1005))</f>
        <v>0</v>
      </c>
      <c r="AA72" s="74">
        <f>SUMPRODUCT(-('Gastos Gerais'!$B$4:$B$1005=Analítico!$B72),-(Analítico!AA$3&gt;='Gastos Gerais'!$D$4:$D$1005),-(Analítico!AA$3&lt;='Gastos Gerais'!$E$4:$E$1005),-('Gastos Gerais'!$C$4:$C$1005))</f>
        <v>0</v>
      </c>
      <c r="AB72" s="74">
        <f>SUMPRODUCT(-('Gastos Gerais'!$B$4:$B$1005=Analítico!$B72),-(Analítico!AB$3&gt;='Gastos Gerais'!$D$4:$D$1005),-(Analítico!AB$3&lt;='Gastos Gerais'!$E$4:$E$1005),-('Gastos Gerais'!$C$4:$C$1005))</f>
        <v>0</v>
      </c>
      <c r="AC72" s="74">
        <f>SUMPRODUCT(-('Gastos Gerais'!$B$4:$B$1005=Analítico!$B72),-(Analítico!AC$3&gt;='Gastos Gerais'!$D$4:$D$1005),-(Analítico!AC$3&lt;='Gastos Gerais'!$E$4:$E$1005),-('Gastos Gerais'!$C$4:$C$1005))</f>
        <v>0</v>
      </c>
      <c r="AD72" s="74">
        <f>SUMPRODUCT(-('Gastos Gerais'!$B$4:$B$1005=Analítico!$B72),-(Analítico!AD$3&gt;='Gastos Gerais'!$D$4:$D$1005),-(Analítico!AD$3&lt;='Gastos Gerais'!$E$4:$E$1005),-('Gastos Gerais'!$C$4:$C$1005))</f>
        <v>0</v>
      </c>
      <c r="AE72" s="74">
        <f>SUMPRODUCT(-('Gastos Gerais'!$B$4:$B$1005=Analítico!$B72),-(Analítico!AE$3&gt;='Gastos Gerais'!$D$4:$D$1005),-(Analítico!AE$3&lt;='Gastos Gerais'!$E$4:$E$1005),-('Gastos Gerais'!$C$4:$C$1005))</f>
        <v>0</v>
      </c>
      <c r="AF72" s="74">
        <f>SUMPRODUCT(-('Gastos Gerais'!$B$4:$B$1005=Analítico!$B72),-(Analítico!AF$3&gt;='Gastos Gerais'!$D$4:$D$1005),-(Analítico!AF$3&lt;='Gastos Gerais'!$E$4:$E$1005),-('Gastos Gerais'!$C$4:$C$1005))</f>
        <v>0</v>
      </c>
      <c r="AG72" s="74">
        <f>SUMPRODUCT(-('Gastos Gerais'!$B$4:$B$1005=Analítico!$B72),-(Analítico!AG$3&gt;='Gastos Gerais'!$D$4:$D$1005),-(Analítico!AG$3&lt;='Gastos Gerais'!$E$4:$E$1005),-('Gastos Gerais'!$C$4:$C$1005))</f>
        <v>0</v>
      </c>
      <c r="AH72" s="74">
        <f>SUMPRODUCT(-('Gastos Gerais'!$B$4:$B$1005=Analítico!$B72),-(Analítico!AH$3&gt;='Gastos Gerais'!$D$4:$D$1005),-(Analítico!AH$3&lt;='Gastos Gerais'!$E$4:$E$1005),-('Gastos Gerais'!$C$4:$C$1005))</f>
        <v>0</v>
      </c>
      <c r="AI72" s="74">
        <f>SUMPRODUCT(-('Gastos Gerais'!$B$4:$B$1005=Analítico!$B72),-(Analítico!AI$3&gt;='Gastos Gerais'!$D$4:$D$1005),-(Analítico!AI$3&lt;='Gastos Gerais'!$E$4:$E$1005),-('Gastos Gerais'!$C$4:$C$1005))</f>
        <v>0</v>
      </c>
      <c r="AJ72" s="74">
        <f>SUMPRODUCT(-('Gastos Gerais'!$B$4:$B$1005=Analítico!$B72),-(Analítico!AJ$3&gt;='Gastos Gerais'!$D$4:$D$1005),-(Analítico!AJ$3&lt;='Gastos Gerais'!$E$4:$E$1005),-('Gastos Gerais'!$C$4:$C$1005))</f>
        <v>0</v>
      </c>
      <c r="AK72" s="74">
        <f>SUMPRODUCT(-('Gastos Gerais'!$B$4:$B$1005=Analítico!$B72),-(Analítico!AK$3&gt;='Gastos Gerais'!$D$4:$D$1005),-(Analítico!AK$3&lt;='Gastos Gerais'!$E$4:$E$1005),-('Gastos Gerais'!$C$4:$C$1005))</f>
        <v>0</v>
      </c>
      <c r="AL72" s="74">
        <f>SUMPRODUCT(-('Gastos Gerais'!$B$4:$B$1005=Analítico!$B72),-(Analítico!AL$3&gt;='Gastos Gerais'!$D$4:$D$1005),-(Analítico!AL$3&lt;='Gastos Gerais'!$E$4:$E$1005),-('Gastos Gerais'!$C$4:$C$1005))</f>
        <v>0</v>
      </c>
      <c r="AM72" s="74">
        <f>SUMPRODUCT(-('Gastos Gerais'!$B$4:$B$1005=Analítico!$B72),-(Analítico!AM$3&gt;='Gastos Gerais'!$D$4:$D$1005),-(Analítico!AM$3&lt;='Gastos Gerais'!$E$4:$E$1005),-('Gastos Gerais'!$C$4:$C$1005))</f>
        <v>0</v>
      </c>
      <c r="AN72" s="74">
        <f>SUMPRODUCT(-('Gastos Gerais'!$B$4:$B$1005=Analítico!$B72),-(Analítico!AN$3&gt;='Gastos Gerais'!$D$4:$D$1005),-(Analítico!AN$3&lt;='Gastos Gerais'!$E$4:$E$1005),-('Gastos Gerais'!$C$4:$C$1005))</f>
        <v>0</v>
      </c>
      <c r="AO72" s="74">
        <f>SUMPRODUCT(-('Gastos Gerais'!$B$4:$B$1005=Analítico!$B72),-(Analítico!AO$3&gt;='Gastos Gerais'!$D$4:$D$1005),-(Analítico!AO$3&lt;='Gastos Gerais'!$E$4:$E$1005),-('Gastos Gerais'!$C$4:$C$1005))</f>
        <v>0</v>
      </c>
      <c r="AP72" s="74">
        <f>SUMPRODUCT(-('Gastos Gerais'!$B$4:$B$1005=Analítico!$B72),-(Analítico!AP$3&gt;='Gastos Gerais'!$D$4:$D$1005),-(Analítico!AP$3&lt;='Gastos Gerais'!$E$4:$E$1005),-('Gastos Gerais'!$C$4:$C$1005))</f>
        <v>0</v>
      </c>
      <c r="AQ72" s="74">
        <f>SUMPRODUCT(-('Gastos Gerais'!$B$4:$B$1005=Analítico!$B72),-(Analítico!AQ$3&gt;='Gastos Gerais'!$D$4:$D$1005),-(Analítico!AQ$3&lt;='Gastos Gerais'!$E$4:$E$1005),-('Gastos Gerais'!$C$4:$C$1005))</f>
        <v>0</v>
      </c>
      <c r="AR72" s="74">
        <f>SUMPRODUCT(-('Gastos Gerais'!$B$4:$B$1005=Analítico!$B72),-(Analítico!AR$3&gt;='Gastos Gerais'!$D$4:$D$1005),-(Analítico!AR$3&lt;='Gastos Gerais'!$E$4:$E$1005),-('Gastos Gerais'!$C$4:$C$1005))</f>
        <v>0</v>
      </c>
      <c r="AS72" s="74">
        <f>SUMPRODUCT(-('Gastos Gerais'!$B$4:$B$1005=Analítico!$B72),-(Analítico!AS$3&gt;='Gastos Gerais'!$D$4:$D$1005),-(Analítico!AS$3&lt;='Gastos Gerais'!$E$4:$E$1005),-('Gastos Gerais'!$C$4:$C$1005))</f>
        <v>0</v>
      </c>
      <c r="AT72" s="74">
        <f>SUMPRODUCT(-('Gastos Gerais'!$B$4:$B$1005=Analítico!$B72),-(Analítico!AT$3&gt;='Gastos Gerais'!$D$4:$D$1005),-(Analítico!AT$3&lt;='Gastos Gerais'!$E$4:$E$1005),-('Gastos Gerais'!$C$4:$C$1005))</f>
        <v>0</v>
      </c>
      <c r="AU72" s="74">
        <f>SUMPRODUCT(-('Gastos Gerais'!$B$4:$B$1005=Analítico!$B72),-(Analítico!AU$3&gt;='Gastos Gerais'!$D$4:$D$1005),-(Analítico!AU$3&lt;='Gastos Gerais'!$E$4:$E$1005),-('Gastos Gerais'!$C$4:$C$1005))</f>
        <v>0</v>
      </c>
      <c r="AV72" s="74">
        <f>SUMPRODUCT(-('Gastos Gerais'!$B$4:$B$1005=Analítico!$B72),-(Analítico!AV$3&gt;='Gastos Gerais'!$D$4:$D$1005),-(Analítico!AV$3&lt;='Gastos Gerais'!$E$4:$E$1005),-('Gastos Gerais'!$C$4:$C$1005))</f>
        <v>0</v>
      </c>
      <c r="AW72" s="74">
        <f>SUMPRODUCT(-('Gastos Gerais'!$B$4:$B$1005=Analítico!$B72),-(Analítico!AW$3&gt;='Gastos Gerais'!$D$4:$D$1005),-(Analítico!AW$3&lt;='Gastos Gerais'!$E$4:$E$1005),-('Gastos Gerais'!$C$4:$C$1005))</f>
        <v>0</v>
      </c>
      <c r="AX72" s="74">
        <f>SUMPRODUCT(-('Gastos Gerais'!$B$4:$B$1005=Analítico!$B72),-(Analítico!AX$3&gt;='Gastos Gerais'!$D$4:$D$1005),-(Analítico!AX$3&lt;='Gastos Gerais'!$E$4:$E$1005),-('Gastos Gerais'!$C$4:$C$1005))</f>
        <v>0</v>
      </c>
      <c r="AY72" s="74">
        <f>SUMPRODUCT(-('Gastos Gerais'!$B$4:$B$1005=Analítico!$B72),-(Analítico!AY$3&gt;='Gastos Gerais'!$D$4:$D$1005),-(Analítico!AY$3&lt;='Gastos Gerais'!$E$4:$E$1005),-('Gastos Gerais'!$C$4:$C$1005))</f>
        <v>0</v>
      </c>
      <c r="AZ72" s="74">
        <f>SUMPRODUCT(-('Gastos Gerais'!$B$4:$B$1005=Analítico!$B72),-(Analítico!AZ$3&gt;='Gastos Gerais'!$D$4:$D$1005),-(Analítico!AZ$3&lt;='Gastos Gerais'!$E$4:$E$1005),-('Gastos Gerais'!$C$4:$C$1005))</f>
        <v>0</v>
      </c>
      <c r="BA72" s="74">
        <f>SUMPRODUCT(-('Gastos Gerais'!$B$4:$B$1005=Analítico!$B72),-(Analítico!BA$3&gt;='Gastos Gerais'!$D$4:$D$1005),-(Analítico!BA$3&lt;='Gastos Gerais'!$E$4:$E$1005),-('Gastos Gerais'!$C$4:$C$1005))</f>
        <v>0</v>
      </c>
      <c r="BB72" s="74">
        <f>SUMPRODUCT(-('Gastos Gerais'!$B$4:$B$1005=Analítico!$B72),-(Analítico!BB$3&gt;='Gastos Gerais'!$D$4:$D$1005),-(Analítico!BB$3&lt;='Gastos Gerais'!$E$4:$E$1005),-('Gastos Gerais'!$C$4:$C$1005))</f>
        <v>0</v>
      </c>
      <c r="BC72" s="74">
        <f>SUMPRODUCT(-('Gastos Gerais'!$B$4:$B$1005=Analítico!$B72),-(Analítico!BC$3&gt;='Gastos Gerais'!$D$4:$D$1005),-(Analítico!BC$3&lt;='Gastos Gerais'!$E$4:$E$1005),-('Gastos Gerais'!$C$4:$C$1005))</f>
        <v>0</v>
      </c>
      <c r="BD72" s="74">
        <f>SUMPRODUCT(-('Gastos Gerais'!$B$4:$B$1005=Analítico!$B72),-(Analítico!BD$3&gt;='Gastos Gerais'!$D$4:$D$1005),-(Analítico!BD$3&lt;='Gastos Gerais'!$E$4:$E$1005),-('Gastos Gerais'!$C$4:$C$1005))</f>
        <v>0</v>
      </c>
      <c r="BE72" s="74">
        <f>SUMPRODUCT(-('Gastos Gerais'!$B$4:$B$1005=Analítico!$B72),-(Analítico!BE$3&gt;='Gastos Gerais'!$D$4:$D$1005),-(Analítico!BE$3&lt;='Gastos Gerais'!$E$4:$E$1005),-('Gastos Gerais'!$C$4:$C$1005))</f>
        <v>0</v>
      </c>
      <c r="BF72" s="74">
        <f>SUMPRODUCT(-('Gastos Gerais'!$B$4:$B$1005=Analítico!$B72),-(Analítico!BF$3&gt;='Gastos Gerais'!$D$4:$D$1005),-(Analítico!BF$3&lt;='Gastos Gerais'!$E$4:$E$1005),-('Gastos Gerais'!$C$4:$C$1005))</f>
        <v>0</v>
      </c>
      <c r="BG72" s="74">
        <f>SUMPRODUCT(-('Gastos Gerais'!$B$4:$B$1005=Analítico!$B72),-(Analítico!BG$3&gt;='Gastos Gerais'!$D$4:$D$1005),-(Analítico!BG$3&lt;='Gastos Gerais'!$E$4:$E$1005),-('Gastos Gerais'!$C$4:$C$1005))</f>
        <v>0</v>
      </c>
      <c r="BH72" s="74">
        <f>SUMPRODUCT(-('Gastos Gerais'!$B$4:$B$1005=Analítico!$B72),-(Analítico!BH$3&gt;='Gastos Gerais'!$D$4:$D$1005),-(Analítico!BH$3&lt;='Gastos Gerais'!$E$4:$E$1005),-('Gastos Gerais'!$C$4:$C$1005))</f>
        <v>0</v>
      </c>
      <c r="BI72" s="74">
        <f>SUMPRODUCT(-('Gastos Gerais'!$B$4:$B$1005=Analítico!$B72),-(Analítico!BI$3&gt;='Gastos Gerais'!$D$4:$D$1005),-(Analítico!BI$3&lt;='Gastos Gerais'!$E$4:$E$1005),-('Gastos Gerais'!$C$4:$C$1005))</f>
        <v>0</v>
      </c>
      <c r="BJ72" s="74">
        <f>SUMPRODUCT(-('Gastos Gerais'!$B$4:$B$1005=Analítico!$B72),-(Analítico!BJ$3&gt;='Gastos Gerais'!$D$4:$D$1005),-(Analítico!BJ$3&lt;='Gastos Gerais'!$E$4:$E$1005),-('Gastos Gerais'!$C$4:$C$1005))</f>
        <v>0</v>
      </c>
      <c r="BK72" s="72">
        <f t="shared" si="31"/>
        <v>0</v>
      </c>
      <c r="BL72" s="77">
        <f t="shared" ca="1" si="32"/>
        <v>0</v>
      </c>
    </row>
    <row r="73" spans="1:64" s="50" customFormat="1" ht="23.25" customHeight="1" x14ac:dyDescent="0.2">
      <c r="A73" s="19" t="s">
        <v>206</v>
      </c>
      <c r="B73" s="353" t="s">
        <v>207</v>
      </c>
      <c r="C73" s="74">
        <f>SUMPRODUCT(-('Gastos Gerais'!$B$4:$B$1005=Analítico!$B73),-(Analítico!C$3&gt;='Gastos Gerais'!$D$4:$D$1005),-(Analítico!C$3&lt;='Gastos Gerais'!$E$4:$E$1005),-('Gastos Gerais'!$C$4:$C$1005))</f>
        <v>0</v>
      </c>
      <c r="D73" s="74">
        <f>SUMPRODUCT(-('Gastos Gerais'!$B$4:$B$1005=Analítico!$B73),-(Analítico!D$3&gt;='Gastos Gerais'!$D$4:$D$1005),-(Analítico!D$3&lt;='Gastos Gerais'!$E$4:$E$1005),-('Gastos Gerais'!$C$4:$C$1005))</f>
        <v>0</v>
      </c>
      <c r="E73" s="74">
        <f>SUMPRODUCT(-('Gastos Gerais'!$B$4:$B$1005=Analítico!$B73),-(Analítico!E$3&gt;='Gastos Gerais'!$D$4:$D$1005),-(Analítico!E$3&lt;='Gastos Gerais'!$E$4:$E$1005),-('Gastos Gerais'!$C$4:$C$1005))</f>
        <v>0</v>
      </c>
      <c r="F73" s="74">
        <f>SUMPRODUCT(-('Gastos Gerais'!$B$4:$B$1005=Analítico!$B73),-(Analítico!F$3&gt;='Gastos Gerais'!$D$4:$D$1005),-(Analítico!F$3&lt;='Gastos Gerais'!$E$4:$E$1005),-('Gastos Gerais'!$C$4:$C$1005))</f>
        <v>0</v>
      </c>
      <c r="G73" s="74">
        <f>SUMPRODUCT(-('Gastos Gerais'!$B$4:$B$1005=Analítico!$B73),-(Analítico!G$3&gt;='Gastos Gerais'!$D$4:$D$1005),-(Analítico!G$3&lt;='Gastos Gerais'!$E$4:$E$1005),-('Gastos Gerais'!$C$4:$C$1005))</f>
        <v>0</v>
      </c>
      <c r="H73" s="74">
        <f>SUMPRODUCT(-('Gastos Gerais'!$B$4:$B$1005=Analítico!$B73),-(Analítico!H$3&gt;='Gastos Gerais'!$D$4:$D$1005),-(Analítico!H$3&lt;='Gastos Gerais'!$E$4:$E$1005),-('Gastos Gerais'!$C$4:$C$1005))</f>
        <v>0</v>
      </c>
      <c r="I73" s="74">
        <f>SUMPRODUCT(-('Gastos Gerais'!$B$4:$B$1005=Analítico!$B73),-(Analítico!I$3&gt;='Gastos Gerais'!$D$4:$D$1005),-(Analítico!I$3&lt;='Gastos Gerais'!$E$4:$E$1005),-('Gastos Gerais'!$C$4:$C$1005))</f>
        <v>0</v>
      </c>
      <c r="J73" s="74">
        <f>SUMPRODUCT(-('Gastos Gerais'!$B$4:$B$1005=Analítico!$B73),-(Analítico!J$3&gt;='Gastos Gerais'!$D$4:$D$1005),-(Analítico!J$3&lt;='Gastos Gerais'!$E$4:$E$1005),-('Gastos Gerais'!$C$4:$C$1005))</f>
        <v>0</v>
      </c>
      <c r="K73" s="74">
        <f>SUMPRODUCT(-('Gastos Gerais'!$B$4:$B$1005=Analítico!$B73),-(Analítico!K$3&gt;='Gastos Gerais'!$D$4:$D$1005),-(Analítico!K$3&lt;='Gastos Gerais'!$E$4:$E$1005),-('Gastos Gerais'!$C$4:$C$1005))</f>
        <v>0</v>
      </c>
      <c r="L73" s="74">
        <f>SUMPRODUCT(-('Gastos Gerais'!$B$4:$B$1005=Analítico!$B73),-(Analítico!L$3&gt;='Gastos Gerais'!$D$4:$D$1005),-(Analítico!L$3&lt;='Gastos Gerais'!$E$4:$E$1005),-('Gastos Gerais'!$C$4:$C$1005))</f>
        <v>0</v>
      </c>
      <c r="M73" s="74">
        <f>SUMPRODUCT(-('Gastos Gerais'!$B$4:$B$1005=Analítico!$B73),-(Analítico!M$3&gt;='Gastos Gerais'!$D$4:$D$1005),-(Analítico!M$3&lt;='Gastos Gerais'!$E$4:$E$1005),-('Gastos Gerais'!$C$4:$C$1005))</f>
        <v>0</v>
      </c>
      <c r="N73" s="74">
        <f>SUMPRODUCT(-('Gastos Gerais'!$B$4:$B$1005=Analítico!$B73),-(Analítico!N$3&gt;='Gastos Gerais'!$D$4:$D$1005),-(Analítico!N$3&lt;='Gastos Gerais'!$E$4:$E$1005),-('Gastos Gerais'!$C$4:$C$1005))</f>
        <v>0</v>
      </c>
      <c r="O73" s="74">
        <f>SUMPRODUCT(-('Gastos Gerais'!$B$4:$B$1005=Analítico!$B73),-(Analítico!O$3&gt;='Gastos Gerais'!$D$4:$D$1005),-(Analítico!O$3&lt;='Gastos Gerais'!$E$4:$E$1005),-('Gastos Gerais'!$C$4:$C$1005))</f>
        <v>0</v>
      </c>
      <c r="P73" s="74">
        <f>SUMPRODUCT(-('Gastos Gerais'!$B$4:$B$1005=Analítico!$B73),-(Analítico!P$3&gt;='Gastos Gerais'!$D$4:$D$1005),-(Analítico!P$3&lt;='Gastos Gerais'!$E$4:$E$1005),-('Gastos Gerais'!$C$4:$C$1005))</f>
        <v>0</v>
      </c>
      <c r="Q73" s="74">
        <f>SUMPRODUCT(-('Gastos Gerais'!$B$4:$B$1005=Analítico!$B73),-(Analítico!Q$3&gt;='Gastos Gerais'!$D$4:$D$1005),-(Analítico!Q$3&lt;='Gastos Gerais'!$E$4:$E$1005),-('Gastos Gerais'!$C$4:$C$1005))</f>
        <v>0</v>
      </c>
      <c r="R73" s="74">
        <f>SUMPRODUCT(-('Gastos Gerais'!$B$4:$B$1005=Analítico!$B73),-(Analítico!R$3&gt;='Gastos Gerais'!$D$4:$D$1005),-(Analítico!R$3&lt;='Gastos Gerais'!$E$4:$E$1005),-('Gastos Gerais'!$C$4:$C$1005))</f>
        <v>0</v>
      </c>
      <c r="S73" s="74">
        <f>SUMPRODUCT(-('Gastos Gerais'!$B$4:$B$1005=Analítico!$B73),-(Analítico!S$3&gt;='Gastos Gerais'!$D$4:$D$1005),-(Analítico!S$3&lt;='Gastos Gerais'!$E$4:$E$1005),-('Gastos Gerais'!$C$4:$C$1005))</f>
        <v>0</v>
      </c>
      <c r="T73" s="74">
        <f>SUMPRODUCT(-('Gastos Gerais'!$B$4:$B$1005=Analítico!$B73),-(Analítico!T$3&gt;='Gastos Gerais'!$D$4:$D$1005),-(Analítico!T$3&lt;='Gastos Gerais'!$E$4:$E$1005),-('Gastos Gerais'!$C$4:$C$1005))</f>
        <v>0</v>
      </c>
      <c r="U73" s="74">
        <f>SUMPRODUCT(-('Gastos Gerais'!$B$4:$B$1005=Analítico!$B73),-(Analítico!U$3&gt;='Gastos Gerais'!$D$4:$D$1005),-(Analítico!U$3&lt;='Gastos Gerais'!$E$4:$E$1005),-('Gastos Gerais'!$C$4:$C$1005))</f>
        <v>0</v>
      </c>
      <c r="V73" s="74">
        <f>SUMPRODUCT(-('Gastos Gerais'!$B$4:$B$1005=Analítico!$B73),-(Analítico!V$3&gt;='Gastos Gerais'!$D$4:$D$1005),-(Analítico!V$3&lt;='Gastos Gerais'!$E$4:$E$1005),-('Gastos Gerais'!$C$4:$C$1005))</f>
        <v>0</v>
      </c>
      <c r="W73" s="74">
        <f>SUMPRODUCT(-('Gastos Gerais'!$B$4:$B$1005=Analítico!$B73),-(Analítico!W$3&gt;='Gastos Gerais'!$D$4:$D$1005),-(Analítico!W$3&lt;='Gastos Gerais'!$E$4:$E$1005),-('Gastos Gerais'!$C$4:$C$1005))</f>
        <v>0</v>
      </c>
      <c r="X73" s="74">
        <f>SUMPRODUCT(-('Gastos Gerais'!$B$4:$B$1005=Analítico!$B73),-(Analítico!X$3&gt;='Gastos Gerais'!$D$4:$D$1005),-(Analítico!X$3&lt;='Gastos Gerais'!$E$4:$E$1005),-('Gastos Gerais'!$C$4:$C$1005))</f>
        <v>0</v>
      </c>
      <c r="Y73" s="74">
        <f>SUMPRODUCT(-('Gastos Gerais'!$B$4:$B$1005=Analítico!$B73),-(Analítico!Y$3&gt;='Gastos Gerais'!$D$4:$D$1005),-(Analítico!Y$3&lt;='Gastos Gerais'!$E$4:$E$1005),-('Gastos Gerais'!$C$4:$C$1005))</f>
        <v>0</v>
      </c>
      <c r="Z73" s="74">
        <f>SUMPRODUCT(-('Gastos Gerais'!$B$4:$B$1005=Analítico!$B73),-(Analítico!Z$3&gt;='Gastos Gerais'!$D$4:$D$1005),-(Analítico!Z$3&lt;='Gastos Gerais'!$E$4:$E$1005),-('Gastos Gerais'!$C$4:$C$1005))</f>
        <v>0</v>
      </c>
      <c r="AA73" s="74">
        <f>SUMPRODUCT(-('Gastos Gerais'!$B$4:$B$1005=Analítico!$B73),-(Analítico!AA$3&gt;='Gastos Gerais'!$D$4:$D$1005),-(Analítico!AA$3&lt;='Gastos Gerais'!$E$4:$E$1005),-('Gastos Gerais'!$C$4:$C$1005))</f>
        <v>0</v>
      </c>
      <c r="AB73" s="74">
        <f>SUMPRODUCT(-('Gastos Gerais'!$B$4:$B$1005=Analítico!$B73),-(Analítico!AB$3&gt;='Gastos Gerais'!$D$4:$D$1005),-(Analítico!AB$3&lt;='Gastos Gerais'!$E$4:$E$1005),-('Gastos Gerais'!$C$4:$C$1005))</f>
        <v>0</v>
      </c>
      <c r="AC73" s="74">
        <f>SUMPRODUCT(-('Gastos Gerais'!$B$4:$B$1005=Analítico!$B73),-(Analítico!AC$3&gt;='Gastos Gerais'!$D$4:$D$1005),-(Analítico!AC$3&lt;='Gastos Gerais'!$E$4:$E$1005),-('Gastos Gerais'!$C$4:$C$1005))</f>
        <v>0</v>
      </c>
      <c r="AD73" s="74">
        <f>SUMPRODUCT(-('Gastos Gerais'!$B$4:$B$1005=Analítico!$B73),-(Analítico!AD$3&gt;='Gastos Gerais'!$D$4:$D$1005),-(Analítico!AD$3&lt;='Gastos Gerais'!$E$4:$E$1005),-('Gastos Gerais'!$C$4:$C$1005))</f>
        <v>0</v>
      </c>
      <c r="AE73" s="74">
        <f>SUMPRODUCT(-('Gastos Gerais'!$B$4:$B$1005=Analítico!$B73),-(Analítico!AE$3&gt;='Gastos Gerais'!$D$4:$D$1005),-(Analítico!AE$3&lt;='Gastos Gerais'!$E$4:$E$1005),-('Gastos Gerais'!$C$4:$C$1005))</f>
        <v>0</v>
      </c>
      <c r="AF73" s="74">
        <f>SUMPRODUCT(-('Gastos Gerais'!$B$4:$B$1005=Analítico!$B73),-(Analítico!AF$3&gt;='Gastos Gerais'!$D$4:$D$1005),-(Analítico!AF$3&lt;='Gastos Gerais'!$E$4:$E$1005),-('Gastos Gerais'!$C$4:$C$1005))</f>
        <v>0</v>
      </c>
      <c r="AG73" s="74">
        <f>SUMPRODUCT(-('Gastos Gerais'!$B$4:$B$1005=Analítico!$B73),-(Analítico!AG$3&gt;='Gastos Gerais'!$D$4:$D$1005),-(Analítico!AG$3&lt;='Gastos Gerais'!$E$4:$E$1005),-('Gastos Gerais'!$C$4:$C$1005))</f>
        <v>0</v>
      </c>
      <c r="AH73" s="74">
        <f>SUMPRODUCT(-('Gastos Gerais'!$B$4:$B$1005=Analítico!$B73),-(Analítico!AH$3&gt;='Gastos Gerais'!$D$4:$D$1005),-(Analítico!AH$3&lt;='Gastos Gerais'!$E$4:$E$1005),-('Gastos Gerais'!$C$4:$C$1005))</f>
        <v>0</v>
      </c>
      <c r="AI73" s="74">
        <f>SUMPRODUCT(-('Gastos Gerais'!$B$4:$B$1005=Analítico!$B73),-(Analítico!AI$3&gt;='Gastos Gerais'!$D$4:$D$1005),-(Analítico!AI$3&lt;='Gastos Gerais'!$E$4:$E$1005),-('Gastos Gerais'!$C$4:$C$1005))</f>
        <v>0</v>
      </c>
      <c r="AJ73" s="74">
        <f>SUMPRODUCT(-('Gastos Gerais'!$B$4:$B$1005=Analítico!$B73),-(Analítico!AJ$3&gt;='Gastos Gerais'!$D$4:$D$1005),-(Analítico!AJ$3&lt;='Gastos Gerais'!$E$4:$E$1005),-('Gastos Gerais'!$C$4:$C$1005))</f>
        <v>0</v>
      </c>
      <c r="AK73" s="74">
        <f>SUMPRODUCT(-('Gastos Gerais'!$B$4:$B$1005=Analítico!$B73),-(Analítico!AK$3&gt;='Gastos Gerais'!$D$4:$D$1005),-(Analítico!AK$3&lt;='Gastos Gerais'!$E$4:$E$1005),-('Gastos Gerais'!$C$4:$C$1005))</f>
        <v>0</v>
      </c>
      <c r="AL73" s="74">
        <f>SUMPRODUCT(-('Gastos Gerais'!$B$4:$B$1005=Analítico!$B73),-(Analítico!AL$3&gt;='Gastos Gerais'!$D$4:$D$1005),-(Analítico!AL$3&lt;='Gastos Gerais'!$E$4:$E$1005),-('Gastos Gerais'!$C$4:$C$1005))</f>
        <v>0</v>
      </c>
      <c r="AM73" s="74">
        <f>SUMPRODUCT(-('Gastos Gerais'!$B$4:$B$1005=Analítico!$B73),-(Analítico!AM$3&gt;='Gastos Gerais'!$D$4:$D$1005),-(Analítico!AM$3&lt;='Gastos Gerais'!$E$4:$E$1005),-('Gastos Gerais'!$C$4:$C$1005))</f>
        <v>0</v>
      </c>
      <c r="AN73" s="74">
        <f>SUMPRODUCT(-('Gastos Gerais'!$B$4:$B$1005=Analítico!$B73),-(Analítico!AN$3&gt;='Gastos Gerais'!$D$4:$D$1005),-(Analítico!AN$3&lt;='Gastos Gerais'!$E$4:$E$1005),-('Gastos Gerais'!$C$4:$C$1005))</f>
        <v>0</v>
      </c>
      <c r="AO73" s="74">
        <f>SUMPRODUCT(-('Gastos Gerais'!$B$4:$B$1005=Analítico!$B73),-(Analítico!AO$3&gt;='Gastos Gerais'!$D$4:$D$1005),-(Analítico!AO$3&lt;='Gastos Gerais'!$E$4:$E$1005),-('Gastos Gerais'!$C$4:$C$1005))</f>
        <v>0</v>
      </c>
      <c r="AP73" s="74">
        <f>SUMPRODUCT(-('Gastos Gerais'!$B$4:$B$1005=Analítico!$B73),-(Analítico!AP$3&gt;='Gastos Gerais'!$D$4:$D$1005),-(Analítico!AP$3&lt;='Gastos Gerais'!$E$4:$E$1005),-('Gastos Gerais'!$C$4:$C$1005))</f>
        <v>0</v>
      </c>
      <c r="AQ73" s="74">
        <f>SUMPRODUCT(-('Gastos Gerais'!$B$4:$B$1005=Analítico!$B73),-(Analítico!AQ$3&gt;='Gastos Gerais'!$D$4:$D$1005),-(Analítico!AQ$3&lt;='Gastos Gerais'!$E$4:$E$1005),-('Gastos Gerais'!$C$4:$C$1005))</f>
        <v>0</v>
      </c>
      <c r="AR73" s="74">
        <f>SUMPRODUCT(-('Gastos Gerais'!$B$4:$B$1005=Analítico!$B73),-(Analítico!AR$3&gt;='Gastos Gerais'!$D$4:$D$1005),-(Analítico!AR$3&lt;='Gastos Gerais'!$E$4:$E$1005),-('Gastos Gerais'!$C$4:$C$1005))</f>
        <v>0</v>
      </c>
      <c r="AS73" s="74">
        <f>SUMPRODUCT(-('Gastos Gerais'!$B$4:$B$1005=Analítico!$B73),-(Analítico!AS$3&gt;='Gastos Gerais'!$D$4:$D$1005),-(Analítico!AS$3&lt;='Gastos Gerais'!$E$4:$E$1005),-('Gastos Gerais'!$C$4:$C$1005))</f>
        <v>0</v>
      </c>
      <c r="AT73" s="74">
        <f>SUMPRODUCT(-('Gastos Gerais'!$B$4:$B$1005=Analítico!$B73),-(Analítico!AT$3&gt;='Gastos Gerais'!$D$4:$D$1005),-(Analítico!AT$3&lt;='Gastos Gerais'!$E$4:$E$1005),-('Gastos Gerais'!$C$4:$C$1005))</f>
        <v>0</v>
      </c>
      <c r="AU73" s="74">
        <f>SUMPRODUCT(-('Gastos Gerais'!$B$4:$B$1005=Analítico!$B73),-(Analítico!AU$3&gt;='Gastos Gerais'!$D$4:$D$1005),-(Analítico!AU$3&lt;='Gastos Gerais'!$E$4:$E$1005),-('Gastos Gerais'!$C$4:$C$1005))</f>
        <v>0</v>
      </c>
      <c r="AV73" s="74">
        <f>SUMPRODUCT(-('Gastos Gerais'!$B$4:$B$1005=Analítico!$B73),-(Analítico!AV$3&gt;='Gastos Gerais'!$D$4:$D$1005),-(Analítico!AV$3&lt;='Gastos Gerais'!$E$4:$E$1005),-('Gastos Gerais'!$C$4:$C$1005))</f>
        <v>0</v>
      </c>
      <c r="AW73" s="74">
        <f>SUMPRODUCT(-('Gastos Gerais'!$B$4:$B$1005=Analítico!$B73),-(Analítico!AW$3&gt;='Gastos Gerais'!$D$4:$D$1005),-(Analítico!AW$3&lt;='Gastos Gerais'!$E$4:$E$1005),-('Gastos Gerais'!$C$4:$C$1005))</f>
        <v>0</v>
      </c>
      <c r="AX73" s="74">
        <f>SUMPRODUCT(-('Gastos Gerais'!$B$4:$B$1005=Analítico!$B73),-(Analítico!AX$3&gt;='Gastos Gerais'!$D$4:$D$1005),-(Analítico!AX$3&lt;='Gastos Gerais'!$E$4:$E$1005),-('Gastos Gerais'!$C$4:$C$1005))</f>
        <v>0</v>
      </c>
      <c r="AY73" s="74">
        <f>SUMPRODUCT(-('Gastos Gerais'!$B$4:$B$1005=Analítico!$B73),-(Analítico!AY$3&gt;='Gastos Gerais'!$D$4:$D$1005),-(Analítico!AY$3&lt;='Gastos Gerais'!$E$4:$E$1005),-('Gastos Gerais'!$C$4:$C$1005))</f>
        <v>0</v>
      </c>
      <c r="AZ73" s="74">
        <f>SUMPRODUCT(-('Gastos Gerais'!$B$4:$B$1005=Analítico!$B73),-(Analítico!AZ$3&gt;='Gastos Gerais'!$D$4:$D$1005),-(Analítico!AZ$3&lt;='Gastos Gerais'!$E$4:$E$1005),-('Gastos Gerais'!$C$4:$C$1005))</f>
        <v>0</v>
      </c>
      <c r="BA73" s="74">
        <f>SUMPRODUCT(-('Gastos Gerais'!$B$4:$B$1005=Analítico!$B73),-(Analítico!BA$3&gt;='Gastos Gerais'!$D$4:$D$1005),-(Analítico!BA$3&lt;='Gastos Gerais'!$E$4:$E$1005),-('Gastos Gerais'!$C$4:$C$1005))</f>
        <v>0</v>
      </c>
      <c r="BB73" s="74">
        <f>SUMPRODUCT(-('Gastos Gerais'!$B$4:$B$1005=Analítico!$B73),-(Analítico!BB$3&gt;='Gastos Gerais'!$D$4:$D$1005),-(Analítico!BB$3&lt;='Gastos Gerais'!$E$4:$E$1005),-('Gastos Gerais'!$C$4:$C$1005))</f>
        <v>0</v>
      </c>
      <c r="BC73" s="74">
        <f>SUMPRODUCT(-('Gastos Gerais'!$B$4:$B$1005=Analítico!$B73),-(Analítico!BC$3&gt;='Gastos Gerais'!$D$4:$D$1005),-(Analítico!BC$3&lt;='Gastos Gerais'!$E$4:$E$1005),-('Gastos Gerais'!$C$4:$C$1005))</f>
        <v>0</v>
      </c>
      <c r="BD73" s="74">
        <f>SUMPRODUCT(-('Gastos Gerais'!$B$4:$B$1005=Analítico!$B73),-(Analítico!BD$3&gt;='Gastos Gerais'!$D$4:$D$1005),-(Analítico!BD$3&lt;='Gastos Gerais'!$E$4:$E$1005),-('Gastos Gerais'!$C$4:$C$1005))</f>
        <v>0</v>
      </c>
      <c r="BE73" s="74">
        <f>SUMPRODUCT(-('Gastos Gerais'!$B$4:$B$1005=Analítico!$B73),-(Analítico!BE$3&gt;='Gastos Gerais'!$D$4:$D$1005),-(Analítico!BE$3&lt;='Gastos Gerais'!$E$4:$E$1005),-('Gastos Gerais'!$C$4:$C$1005))</f>
        <v>0</v>
      </c>
      <c r="BF73" s="74">
        <f>SUMPRODUCT(-('Gastos Gerais'!$B$4:$B$1005=Analítico!$B73),-(Analítico!BF$3&gt;='Gastos Gerais'!$D$4:$D$1005),-(Analítico!BF$3&lt;='Gastos Gerais'!$E$4:$E$1005),-('Gastos Gerais'!$C$4:$C$1005))</f>
        <v>0</v>
      </c>
      <c r="BG73" s="74">
        <f>SUMPRODUCT(-('Gastos Gerais'!$B$4:$B$1005=Analítico!$B73),-(Analítico!BG$3&gt;='Gastos Gerais'!$D$4:$D$1005),-(Analítico!BG$3&lt;='Gastos Gerais'!$E$4:$E$1005),-('Gastos Gerais'!$C$4:$C$1005))</f>
        <v>0</v>
      </c>
      <c r="BH73" s="74">
        <f>SUMPRODUCT(-('Gastos Gerais'!$B$4:$B$1005=Analítico!$B73),-(Analítico!BH$3&gt;='Gastos Gerais'!$D$4:$D$1005),-(Analítico!BH$3&lt;='Gastos Gerais'!$E$4:$E$1005),-('Gastos Gerais'!$C$4:$C$1005))</f>
        <v>0</v>
      </c>
      <c r="BI73" s="74">
        <f>SUMPRODUCT(-('Gastos Gerais'!$B$4:$B$1005=Analítico!$B73),-(Analítico!BI$3&gt;='Gastos Gerais'!$D$4:$D$1005),-(Analítico!BI$3&lt;='Gastos Gerais'!$E$4:$E$1005),-('Gastos Gerais'!$C$4:$C$1005))</f>
        <v>0</v>
      </c>
      <c r="BJ73" s="74">
        <f>SUMPRODUCT(-('Gastos Gerais'!$B$4:$B$1005=Analítico!$B73),-(Analítico!BJ$3&gt;='Gastos Gerais'!$D$4:$D$1005),-(Analítico!BJ$3&lt;='Gastos Gerais'!$E$4:$E$1005),-('Gastos Gerais'!$C$4:$C$1005))</f>
        <v>0</v>
      </c>
      <c r="BK73" s="72">
        <f t="shared" si="31"/>
        <v>0</v>
      </c>
      <c r="BL73" s="77">
        <f t="shared" ca="1" si="32"/>
        <v>0</v>
      </c>
    </row>
    <row r="74" spans="1:64" s="50" customFormat="1" ht="23.25" customHeight="1" x14ac:dyDescent="0.2">
      <c r="A74" s="19" t="s">
        <v>208</v>
      </c>
      <c r="B74" s="22" t="s">
        <v>209</v>
      </c>
      <c r="C74" s="74">
        <f>SUMPRODUCT(-('Gastos Gerais'!$B$4:$B$1005=Analítico!$B74),-(Analítico!C$3&gt;='Gastos Gerais'!$D$4:$D$1005),-(Analítico!C$3&lt;='Gastos Gerais'!$E$4:$E$1005),-('Gastos Gerais'!$C$4:$C$1005))</f>
        <v>0</v>
      </c>
      <c r="D74" s="74">
        <f>SUMPRODUCT(-('Gastos Gerais'!$B$4:$B$1005=Analítico!$B74),-(Analítico!D$3&gt;='Gastos Gerais'!$D$4:$D$1005),-(Analítico!D$3&lt;='Gastos Gerais'!$E$4:$E$1005),-('Gastos Gerais'!$C$4:$C$1005))</f>
        <v>0</v>
      </c>
      <c r="E74" s="74">
        <f>SUMPRODUCT(-('Gastos Gerais'!$B$4:$B$1005=Analítico!$B74),-(Analítico!E$3&gt;='Gastos Gerais'!$D$4:$D$1005),-(Analítico!E$3&lt;='Gastos Gerais'!$E$4:$E$1005),-('Gastos Gerais'!$C$4:$C$1005))</f>
        <v>0</v>
      </c>
      <c r="F74" s="74">
        <f>SUMPRODUCT(-('Gastos Gerais'!$B$4:$B$1005=Analítico!$B74),-(Analítico!F$3&gt;='Gastos Gerais'!$D$4:$D$1005),-(Analítico!F$3&lt;='Gastos Gerais'!$E$4:$E$1005),-('Gastos Gerais'!$C$4:$C$1005))</f>
        <v>0</v>
      </c>
      <c r="G74" s="74">
        <f>SUMPRODUCT(-('Gastos Gerais'!$B$4:$B$1005=Analítico!$B74),-(Analítico!G$3&gt;='Gastos Gerais'!$D$4:$D$1005),-(Analítico!G$3&lt;='Gastos Gerais'!$E$4:$E$1005),-('Gastos Gerais'!$C$4:$C$1005))</f>
        <v>0</v>
      </c>
      <c r="H74" s="74">
        <f>SUMPRODUCT(-('Gastos Gerais'!$B$4:$B$1005=Analítico!$B74),-(Analítico!H$3&gt;='Gastos Gerais'!$D$4:$D$1005),-(Analítico!H$3&lt;='Gastos Gerais'!$E$4:$E$1005),-('Gastos Gerais'!$C$4:$C$1005))</f>
        <v>0</v>
      </c>
      <c r="I74" s="74">
        <f>SUMPRODUCT(-('Gastos Gerais'!$B$4:$B$1005=Analítico!$B74),-(Analítico!I$3&gt;='Gastos Gerais'!$D$4:$D$1005),-(Analítico!I$3&lt;='Gastos Gerais'!$E$4:$E$1005),-('Gastos Gerais'!$C$4:$C$1005))</f>
        <v>0</v>
      </c>
      <c r="J74" s="74">
        <f>SUMPRODUCT(-('Gastos Gerais'!$B$4:$B$1005=Analítico!$B74),-(Analítico!J$3&gt;='Gastos Gerais'!$D$4:$D$1005),-(Analítico!J$3&lt;='Gastos Gerais'!$E$4:$E$1005),-('Gastos Gerais'!$C$4:$C$1005))</f>
        <v>0</v>
      </c>
      <c r="K74" s="74">
        <f>SUMPRODUCT(-('Gastos Gerais'!$B$4:$B$1005=Analítico!$B74),-(Analítico!K$3&gt;='Gastos Gerais'!$D$4:$D$1005),-(Analítico!K$3&lt;='Gastos Gerais'!$E$4:$E$1005),-('Gastos Gerais'!$C$4:$C$1005))</f>
        <v>0</v>
      </c>
      <c r="L74" s="74">
        <f>SUMPRODUCT(-('Gastos Gerais'!$B$4:$B$1005=Analítico!$B74),-(Analítico!L$3&gt;='Gastos Gerais'!$D$4:$D$1005),-(Analítico!L$3&lt;='Gastos Gerais'!$E$4:$E$1005),-('Gastos Gerais'!$C$4:$C$1005))</f>
        <v>0</v>
      </c>
      <c r="M74" s="74">
        <f>SUMPRODUCT(-('Gastos Gerais'!$B$4:$B$1005=Analítico!$B74),-(Analítico!M$3&gt;='Gastos Gerais'!$D$4:$D$1005),-(Analítico!M$3&lt;='Gastos Gerais'!$E$4:$E$1005),-('Gastos Gerais'!$C$4:$C$1005))</f>
        <v>0</v>
      </c>
      <c r="N74" s="74">
        <f>SUMPRODUCT(-('Gastos Gerais'!$B$4:$B$1005=Analítico!$B74),-(Analítico!N$3&gt;='Gastos Gerais'!$D$4:$D$1005),-(Analítico!N$3&lt;='Gastos Gerais'!$E$4:$E$1005),-('Gastos Gerais'!$C$4:$C$1005))</f>
        <v>0</v>
      </c>
      <c r="O74" s="74">
        <f>SUMPRODUCT(-('Gastos Gerais'!$B$4:$B$1005=Analítico!$B74),-(Analítico!O$3&gt;='Gastos Gerais'!$D$4:$D$1005),-(Analítico!O$3&lt;='Gastos Gerais'!$E$4:$E$1005),-('Gastos Gerais'!$C$4:$C$1005))</f>
        <v>0</v>
      </c>
      <c r="P74" s="74">
        <f>SUMPRODUCT(-('Gastos Gerais'!$B$4:$B$1005=Analítico!$B74),-(Analítico!P$3&gt;='Gastos Gerais'!$D$4:$D$1005),-(Analítico!P$3&lt;='Gastos Gerais'!$E$4:$E$1005),-('Gastos Gerais'!$C$4:$C$1005))</f>
        <v>0</v>
      </c>
      <c r="Q74" s="74">
        <f>SUMPRODUCT(-('Gastos Gerais'!$B$4:$B$1005=Analítico!$B74),-(Analítico!Q$3&gt;='Gastos Gerais'!$D$4:$D$1005),-(Analítico!Q$3&lt;='Gastos Gerais'!$E$4:$E$1005),-('Gastos Gerais'!$C$4:$C$1005))</f>
        <v>0</v>
      </c>
      <c r="R74" s="74">
        <f>SUMPRODUCT(-('Gastos Gerais'!$B$4:$B$1005=Analítico!$B74),-(Analítico!R$3&gt;='Gastos Gerais'!$D$4:$D$1005),-(Analítico!R$3&lt;='Gastos Gerais'!$E$4:$E$1005),-('Gastos Gerais'!$C$4:$C$1005))</f>
        <v>0</v>
      </c>
      <c r="S74" s="74">
        <f>SUMPRODUCT(-('Gastos Gerais'!$B$4:$B$1005=Analítico!$B74),-(Analítico!S$3&gt;='Gastos Gerais'!$D$4:$D$1005),-(Analítico!S$3&lt;='Gastos Gerais'!$E$4:$E$1005),-('Gastos Gerais'!$C$4:$C$1005))</f>
        <v>0</v>
      </c>
      <c r="T74" s="74">
        <f>SUMPRODUCT(-('Gastos Gerais'!$B$4:$B$1005=Analítico!$B74),-(Analítico!T$3&gt;='Gastos Gerais'!$D$4:$D$1005),-(Analítico!T$3&lt;='Gastos Gerais'!$E$4:$E$1005),-('Gastos Gerais'!$C$4:$C$1005))</f>
        <v>0</v>
      </c>
      <c r="U74" s="74">
        <f>SUMPRODUCT(-('Gastos Gerais'!$B$4:$B$1005=Analítico!$B74),-(Analítico!U$3&gt;='Gastos Gerais'!$D$4:$D$1005),-(Analítico!U$3&lt;='Gastos Gerais'!$E$4:$E$1005),-('Gastos Gerais'!$C$4:$C$1005))</f>
        <v>0</v>
      </c>
      <c r="V74" s="74">
        <f>SUMPRODUCT(-('Gastos Gerais'!$B$4:$B$1005=Analítico!$B74),-(Analítico!V$3&gt;='Gastos Gerais'!$D$4:$D$1005),-(Analítico!V$3&lt;='Gastos Gerais'!$E$4:$E$1005),-('Gastos Gerais'!$C$4:$C$1005))</f>
        <v>0</v>
      </c>
      <c r="W74" s="74">
        <f>SUMPRODUCT(-('Gastos Gerais'!$B$4:$B$1005=Analítico!$B74),-(Analítico!W$3&gt;='Gastos Gerais'!$D$4:$D$1005),-(Analítico!W$3&lt;='Gastos Gerais'!$E$4:$E$1005),-('Gastos Gerais'!$C$4:$C$1005))</f>
        <v>0</v>
      </c>
      <c r="X74" s="74">
        <f>SUMPRODUCT(-('Gastos Gerais'!$B$4:$B$1005=Analítico!$B74),-(Analítico!X$3&gt;='Gastos Gerais'!$D$4:$D$1005),-(Analítico!X$3&lt;='Gastos Gerais'!$E$4:$E$1005),-('Gastos Gerais'!$C$4:$C$1005))</f>
        <v>0</v>
      </c>
      <c r="Y74" s="74">
        <f>SUMPRODUCT(-('Gastos Gerais'!$B$4:$B$1005=Analítico!$B74),-(Analítico!Y$3&gt;='Gastos Gerais'!$D$4:$D$1005),-(Analítico!Y$3&lt;='Gastos Gerais'!$E$4:$E$1005),-('Gastos Gerais'!$C$4:$C$1005))</f>
        <v>0</v>
      </c>
      <c r="Z74" s="74">
        <f>SUMPRODUCT(-('Gastos Gerais'!$B$4:$B$1005=Analítico!$B74),-(Analítico!Z$3&gt;='Gastos Gerais'!$D$4:$D$1005),-(Analítico!Z$3&lt;='Gastos Gerais'!$E$4:$E$1005),-('Gastos Gerais'!$C$4:$C$1005))</f>
        <v>0</v>
      </c>
      <c r="AA74" s="74">
        <f>SUMPRODUCT(-('Gastos Gerais'!$B$4:$B$1005=Analítico!$B74),-(Analítico!AA$3&gt;='Gastos Gerais'!$D$4:$D$1005),-(Analítico!AA$3&lt;='Gastos Gerais'!$E$4:$E$1005),-('Gastos Gerais'!$C$4:$C$1005))</f>
        <v>0</v>
      </c>
      <c r="AB74" s="74">
        <f>SUMPRODUCT(-('Gastos Gerais'!$B$4:$B$1005=Analítico!$B74),-(Analítico!AB$3&gt;='Gastos Gerais'!$D$4:$D$1005),-(Analítico!AB$3&lt;='Gastos Gerais'!$E$4:$E$1005),-('Gastos Gerais'!$C$4:$C$1005))</f>
        <v>0</v>
      </c>
      <c r="AC74" s="74">
        <f>SUMPRODUCT(-('Gastos Gerais'!$B$4:$B$1005=Analítico!$B74),-(Analítico!AC$3&gt;='Gastos Gerais'!$D$4:$D$1005),-(Analítico!AC$3&lt;='Gastos Gerais'!$E$4:$E$1005),-('Gastos Gerais'!$C$4:$C$1005))</f>
        <v>0</v>
      </c>
      <c r="AD74" s="74">
        <f>SUMPRODUCT(-('Gastos Gerais'!$B$4:$B$1005=Analítico!$B74),-(Analítico!AD$3&gt;='Gastos Gerais'!$D$4:$D$1005),-(Analítico!AD$3&lt;='Gastos Gerais'!$E$4:$E$1005),-('Gastos Gerais'!$C$4:$C$1005))</f>
        <v>0</v>
      </c>
      <c r="AE74" s="74">
        <f>SUMPRODUCT(-('Gastos Gerais'!$B$4:$B$1005=Analítico!$B74),-(Analítico!AE$3&gt;='Gastos Gerais'!$D$4:$D$1005),-(Analítico!AE$3&lt;='Gastos Gerais'!$E$4:$E$1005),-('Gastos Gerais'!$C$4:$C$1005))</f>
        <v>0</v>
      </c>
      <c r="AF74" s="74">
        <f>SUMPRODUCT(-('Gastos Gerais'!$B$4:$B$1005=Analítico!$B74),-(Analítico!AF$3&gt;='Gastos Gerais'!$D$4:$D$1005),-(Analítico!AF$3&lt;='Gastos Gerais'!$E$4:$E$1005),-('Gastos Gerais'!$C$4:$C$1005))</f>
        <v>0</v>
      </c>
      <c r="AG74" s="74">
        <f>SUMPRODUCT(-('Gastos Gerais'!$B$4:$B$1005=Analítico!$B74),-(Analítico!AG$3&gt;='Gastos Gerais'!$D$4:$D$1005),-(Analítico!AG$3&lt;='Gastos Gerais'!$E$4:$E$1005),-('Gastos Gerais'!$C$4:$C$1005))</f>
        <v>0</v>
      </c>
      <c r="AH74" s="74">
        <f>SUMPRODUCT(-('Gastos Gerais'!$B$4:$B$1005=Analítico!$B74),-(Analítico!AH$3&gt;='Gastos Gerais'!$D$4:$D$1005),-(Analítico!AH$3&lt;='Gastos Gerais'!$E$4:$E$1005),-('Gastos Gerais'!$C$4:$C$1005))</f>
        <v>0</v>
      </c>
      <c r="AI74" s="74">
        <f>SUMPRODUCT(-('Gastos Gerais'!$B$4:$B$1005=Analítico!$B74),-(Analítico!AI$3&gt;='Gastos Gerais'!$D$4:$D$1005),-(Analítico!AI$3&lt;='Gastos Gerais'!$E$4:$E$1005),-('Gastos Gerais'!$C$4:$C$1005))</f>
        <v>0</v>
      </c>
      <c r="AJ74" s="74">
        <f>SUMPRODUCT(-('Gastos Gerais'!$B$4:$B$1005=Analítico!$B74),-(Analítico!AJ$3&gt;='Gastos Gerais'!$D$4:$D$1005),-(Analítico!AJ$3&lt;='Gastos Gerais'!$E$4:$E$1005),-('Gastos Gerais'!$C$4:$C$1005))</f>
        <v>0</v>
      </c>
      <c r="AK74" s="74">
        <f>SUMPRODUCT(-('Gastos Gerais'!$B$4:$B$1005=Analítico!$B74),-(Analítico!AK$3&gt;='Gastos Gerais'!$D$4:$D$1005),-(Analítico!AK$3&lt;='Gastos Gerais'!$E$4:$E$1005),-('Gastos Gerais'!$C$4:$C$1005))</f>
        <v>0</v>
      </c>
      <c r="AL74" s="74">
        <f>SUMPRODUCT(-('Gastos Gerais'!$B$4:$B$1005=Analítico!$B74),-(Analítico!AL$3&gt;='Gastos Gerais'!$D$4:$D$1005),-(Analítico!AL$3&lt;='Gastos Gerais'!$E$4:$E$1005),-('Gastos Gerais'!$C$4:$C$1005))</f>
        <v>0</v>
      </c>
      <c r="AM74" s="74">
        <f>SUMPRODUCT(-('Gastos Gerais'!$B$4:$B$1005=Analítico!$B74),-(Analítico!AM$3&gt;='Gastos Gerais'!$D$4:$D$1005),-(Analítico!AM$3&lt;='Gastos Gerais'!$E$4:$E$1005),-('Gastos Gerais'!$C$4:$C$1005))</f>
        <v>0</v>
      </c>
      <c r="AN74" s="74">
        <f>SUMPRODUCT(-('Gastos Gerais'!$B$4:$B$1005=Analítico!$B74),-(Analítico!AN$3&gt;='Gastos Gerais'!$D$4:$D$1005),-(Analítico!AN$3&lt;='Gastos Gerais'!$E$4:$E$1005),-('Gastos Gerais'!$C$4:$C$1005))</f>
        <v>0</v>
      </c>
      <c r="AO74" s="74">
        <f>SUMPRODUCT(-('Gastos Gerais'!$B$4:$B$1005=Analítico!$B74),-(Analítico!AO$3&gt;='Gastos Gerais'!$D$4:$D$1005),-(Analítico!AO$3&lt;='Gastos Gerais'!$E$4:$E$1005),-('Gastos Gerais'!$C$4:$C$1005))</f>
        <v>0</v>
      </c>
      <c r="AP74" s="74">
        <f>SUMPRODUCT(-('Gastos Gerais'!$B$4:$B$1005=Analítico!$B74),-(Analítico!AP$3&gt;='Gastos Gerais'!$D$4:$D$1005),-(Analítico!AP$3&lt;='Gastos Gerais'!$E$4:$E$1005),-('Gastos Gerais'!$C$4:$C$1005))</f>
        <v>0</v>
      </c>
      <c r="AQ74" s="74">
        <f>SUMPRODUCT(-('Gastos Gerais'!$B$4:$B$1005=Analítico!$B74),-(Analítico!AQ$3&gt;='Gastos Gerais'!$D$4:$D$1005),-(Analítico!AQ$3&lt;='Gastos Gerais'!$E$4:$E$1005),-('Gastos Gerais'!$C$4:$C$1005))</f>
        <v>0</v>
      </c>
      <c r="AR74" s="74">
        <f>SUMPRODUCT(-('Gastos Gerais'!$B$4:$B$1005=Analítico!$B74),-(Analítico!AR$3&gt;='Gastos Gerais'!$D$4:$D$1005),-(Analítico!AR$3&lt;='Gastos Gerais'!$E$4:$E$1005),-('Gastos Gerais'!$C$4:$C$1005))</f>
        <v>0</v>
      </c>
      <c r="AS74" s="74">
        <f>SUMPRODUCT(-('Gastos Gerais'!$B$4:$B$1005=Analítico!$B74),-(Analítico!AS$3&gt;='Gastos Gerais'!$D$4:$D$1005),-(Analítico!AS$3&lt;='Gastos Gerais'!$E$4:$E$1005),-('Gastos Gerais'!$C$4:$C$1005))</f>
        <v>0</v>
      </c>
      <c r="AT74" s="74">
        <f>SUMPRODUCT(-('Gastos Gerais'!$B$4:$B$1005=Analítico!$B74),-(Analítico!AT$3&gt;='Gastos Gerais'!$D$4:$D$1005),-(Analítico!AT$3&lt;='Gastos Gerais'!$E$4:$E$1005),-('Gastos Gerais'!$C$4:$C$1005))</f>
        <v>0</v>
      </c>
      <c r="AU74" s="74">
        <f>SUMPRODUCT(-('Gastos Gerais'!$B$4:$B$1005=Analítico!$B74),-(Analítico!AU$3&gt;='Gastos Gerais'!$D$4:$D$1005),-(Analítico!AU$3&lt;='Gastos Gerais'!$E$4:$E$1005),-('Gastos Gerais'!$C$4:$C$1005))</f>
        <v>0</v>
      </c>
      <c r="AV74" s="74">
        <f>SUMPRODUCT(-('Gastos Gerais'!$B$4:$B$1005=Analítico!$B74),-(Analítico!AV$3&gt;='Gastos Gerais'!$D$4:$D$1005),-(Analítico!AV$3&lt;='Gastos Gerais'!$E$4:$E$1005),-('Gastos Gerais'!$C$4:$C$1005))</f>
        <v>0</v>
      </c>
      <c r="AW74" s="74">
        <f>SUMPRODUCT(-('Gastos Gerais'!$B$4:$B$1005=Analítico!$B74),-(Analítico!AW$3&gt;='Gastos Gerais'!$D$4:$D$1005),-(Analítico!AW$3&lt;='Gastos Gerais'!$E$4:$E$1005),-('Gastos Gerais'!$C$4:$C$1005))</f>
        <v>0</v>
      </c>
      <c r="AX74" s="74">
        <f>SUMPRODUCT(-('Gastos Gerais'!$B$4:$B$1005=Analítico!$B74),-(Analítico!AX$3&gt;='Gastos Gerais'!$D$4:$D$1005),-(Analítico!AX$3&lt;='Gastos Gerais'!$E$4:$E$1005),-('Gastos Gerais'!$C$4:$C$1005))</f>
        <v>0</v>
      </c>
      <c r="AY74" s="74">
        <f>SUMPRODUCT(-('Gastos Gerais'!$B$4:$B$1005=Analítico!$B74),-(Analítico!AY$3&gt;='Gastos Gerais'!$D$4:$D$1005),-(Analítico!AY$3&lt;='Gastos Gerais'!$E$4:$E$1005),-('Gastos Gerais'!$C$4:$C$1005))</f>
        <v>0</v>
      </c>
      <c r="AZ74" s="74">
        <f>SUMPRODUCT(-('Gastos Gerais'!$B$4:$B$1005=Analítico!$B74),-(Analítico!AZ$3&gt;='Gastos Gerais'!$D$4:$D$1005),-(Analítico!AZ$3&lt;='Gastos Gerais'!$E$4:$E$1005),-('Gastos Gerais'!$C$4:$C$1005))</f>
        <v>0</v>
      </c>
      <c r="BA74" s="74">
        <f>SUMPRODUCT(-('Gastos Gerais'!$B$4:$B$1005=Analítico!$B74),-(Analítico!BA$3&gt;='Gastos Gerais'!$D$4:$D$1005),-(Analítico!BA$3&lt;='Gastos Gerais'!$E$4:$E$1005),-('Gastos Gerais'!$C$4:$C$1005))</f>
        <v>0</v>
      </c>
      <c r="BB74" s="74">
        <f>SUMPRODUCT(-('Gastos Gerais'!$B$4:$B$1005=Analítico!$B74),-(Analítico!BB$3&gt;='Gastos Gerais'!$D$4:$D$1005),-(Analítico!BB$3&lt;='Gastos Gerais'!$E$4:$E$1005),-('Gastos Gerais'!$C$4:$C$1005))</f>
        <v>0</v>
      </c>
      <c r="BC74" s="74">
        <f>SUMPRODUCT(-('Gastos Gerais'!$B$4:$B$1005=Analítico!$B74),-(Analítico!BC$3&gt;='Gastos Gerais'!$D$4:$D$1005),-(Analítico!BC$3&lt;='Gastos Gerais'!$E$4:$E$1005),-('Gastos Gerais'!$C$4:$C$1005))</f>
        <v>0</v>
      </c>
      <c r="BD74" s="74">
        <f>SUMPRODUCT(-('Gastos Gerais'!$B$4:$B$1005=Analítico!$B74),-(Analítico!BD$3&gt;='Gastos Gerais'!$D$4:$D$1005),-(Analítico!BD$3&lt;='Gastos Gerais'!$E$4:$E$1005),-('Gastos Gerais'!$C$4:$C$1005))</f>
        <v>0</v>
      </c>
      <c r="BE74" s="74">
        <f>SUMPRODUCT(-('Gastos Gerais'!$B$4:$B$1005=Analítico!$B74),-(Analítico!BE$3&gt;='Gastos Gerais'!$D$4:$D$1005),-(Analítico!BE$3&lt;='Gastos Gerais'!$E$4:$E$1005),-('Gastos Gerais'!$C$4:$C$1005))</f>
        <v>0</v>
      </c>
      <c r="BF74" s="74">
        <f>SUMPRODUCT(-('Gastos Gerais'!$B$4:$B$1005=Analítico!$B74),-(Analítico!BF$3&gt;='Gastos Gerais'!$D$4:$D$1005),-(Analítico!BF$3&lt;='Gastos Gerais'!$E$4:$E$1005),-('Gastos Gerais'!$C$4:$C$1005))</f>
        <v>0</v>
      </c>
      <c r="BG74" s="74">
        <f>SUMPRODUCT(-('Gastos Gerais'!$B$4:$B$1005=Analítico!$B74),-(Analítico!BG$3&gt;='Gastos Gerais'!$D$4:$D$1005),-(Analítico!BG$3&lt;='Gastos Gerais'!$E$4:$E$1005),-('Gastos Gerais'!$C$4:$C$1005))</f>
        <v>0</v>
      </c>
      <c r="BH74" s="74">
        <f>SUMPRODUCT(-('Gastos Gerais'!$B$4:$B$1005=Analítico!$B74),-(Analítico!BH$3&gt;='Gastos Gerais'!$D$4:$D$1005),-(Analítico!BH$3&lt;='Gastos Gerais'!$E$4:$E$1005),-('Gastos Gerais'!$C$4:$C$1005))</f>
        <v>0</v>
      </c>
      <c r="BI74" s="74">
        <f>SUMPRODUCT(-('Gastos Gerais'!$B$4:$B$1005=Analítico!$B74),-(Analítico!BI$3&gt;='Gastos Gerais'!$D$4:$D$1005),-(Analítico!BI$3&lt;='Gastos Gerais'!$E$4:$E$1005),-('Gastos Gerais'!$C$4:$C$1005))</f>
        <v>0</v>
      </c>
      <c r="BJ74" s="74">
        <f>SUMPRODUCT(-('Gastos Gerais'!$B$4:$B$1005=Analítico!$B74),-(Analítico!BJ$3&gt;='Gastos Gerais'!$D$4:$D$1005),-(Analítico!BJ$3&lt;='Gastos Gerais'!$E$4:$E$1005),-('Gastos Gerais'!$C$4:$C$1005))</f>
        <v>0</v>
      </c>
      <c r="BK74" s="72">
        <f t="shared" si="31"/>
        <v>0</v>
      </c>
      <c r="BL74" s="77">
        <f t="shared" ca="1" si="32"/>
        <v>0</v>
      </c>
    </row>
    <row r="75" spans="1:64" s="50" customFormat="1" ht="23.25" customHeight="1" x14ac:dyDescent="0.2">
      <c r="A75" s="19" t="s">
        <v>210</v>
      </c>
      <c r="B75" s="353" t="s">
        <v>211</v>
      </c>
      <c r="C75" s="74">
        <f>SUMPRODUCT(-('Gastos Gerais'!$B$4:$B$1005=Analítico!$B75),-(Analítico!C$3&gt;='Gastos Gerais'!$D$4:$D$1005),-(Analítico!C$3&lt;='Gastos Gerais'!$E$4:$E$1005),-('Gastos Gerais'!$C$4:$C$1005))</f>
        <v>0</v>
      </c>
      <c r="D75" s="74">
        <f>SUMPRODUCT(-('Gastos Gerais'!$B$4:$B$1005=Analítico!$B75),-(Analítico!D$3&gt;='Gastos Gerais'!$D$4:$D$1005),-(Analítico!D$3&lt;='Gastos Gerais'!$E$4:$E$1005),-('Gastos Gerais'!$C$4:$C$1005))</f>
        <v>800</v>
      </c>
      <c r="E75" s="74">
        <f>SUMPRODUCT(-('Gastos Gerais'!$B$4:$B$1005=Analítico!$B75),-(Analítico!E$3&gt;='Gastos Gerais'!$D$4:$D$1005),-(Analítico!E$3&lt;='Gastos Gerais'!$E$4:$E$1005),-('Gastos Gerais'!$C$4:$C$1005))</f>
        <v>0</v>
      </c>
      <c r="F75" s="74">
        <f>SUMPRODUCT(-('Gastos Gerais'!$B$4:$B$1005=Analítico!$B75),-(Analítico!F$3&gt;='Gastos Gerais'!$D$4:$D$1005),-(Analítico!F$3&lt;='Gastos Gerais'!$E$4:$E$1005),-('Gastos Gerais'!$C$4:$C$1005))</f>
        <v>0</v>
      </c>
      <c r="G75" s="74">
        <f>SUMPRODUCT(-('Gastos Gerais'!$B$4:$B$1005=Analítico!$B75),-(Analítico!G$3&gt;='Gastos Gerais'!$D$4:$D$1005),-(Analítico!G$3&lt;='Gastos Gerais'!$E$4:$E$1005),-('Gastos Gerais'!$C$4:$C$1005))</f>
        <v>0</v>
      </c>
      <c r="H75" s="74">
        <f>SUMPRODUCT(-('Gastos Gerais'!$B$4:$B$1005=Analítico!$B75),-(Analítico!H$3&gt;='Gastos Gerais'!$D$4:$D$1005),-(Analítico!H$3&lt;='Gastos Gerais'!$E$4:$E$1005),-('Gastos Gerais'!$C$4:$C$1005))</f>
        <v>0</v>
      </c>
      <c r="I75" s="74">
        <f>SUMPRODUCT(-('Gastos Gerais'!$B$4:$B$1005=Analítico!$B75),-(Analítico!I$3&gt;='Gastos Gerais'!$D$4:$D$1005),-(Analítico!I$3&lt;='Gastos Gerais'!$E$4:$E$1005),-('Gastos Gerais'!$C$4:$C$1005))</f>
        <v>0</v>
      </c>
      <c r="J75" s="74">
        <f>SUMPRODUCT(-('Gastos Gerais'!$B$4:$B$1005=Analítico!$B75),-(Analítico!J$3&gt;='Gastos Gerais'!$D$4:$D$1005),-(Analítico!J$3&lt;='Gastos Gerais'!$E$4:$E$1005),-('Gastos Gerais'!$C$4:$C$1005))</f>
        <v>0</v>
      </c>
      <c r="K75" s="74">
        <f>SUMPRODUCT(-('Gastos Gerais'!$B$4:$B$1005=Analítico!$B75),-(Analítico!K$3&gt;='Gastos Gerais'!$D$4:$D$1005),-(Analítico!K$3&lt;='Gastos Gerais'!$E$4:$E$1005),-('Gastos Gerais'!$C$4:$C$1005))</f>
        <v>0</v>
      </c>
      <c r="L75" s="74">
        <f>SUMPRODUCT(-('Gastos Gerais'!$B$4:$B$1005=Analítico!$B75),-(Analítico!L$3&gt;='Gastos Gerais'!$D$4:$D$1005),-(Analítico!L$3&lt;='Gastos Gerais'!$E$4:$E$1005),-('Gastos Gerais'!$C$4:$C$1005))</f>
        <v>0</v>
      </c>
      <c r="M75" s="74">
        <f>SUMPRODUCT(-('Gastos Gerais'!$B$4:$B$1005=Analítico!$B75),-(Analítico!M$3&gt;='Gastos Gerais'!$D$4:$D$1005),-(Analítico!M$3&lt;='Gastos Gerais'!$E$4:$E$1005),-('Gastos Gerais'!$C$4:$C$1005))</f>
        <v>0</v>
      </c>
      <c r="N75" s="74">
        <f>SUMPRODUCT(-('Gastos Gerais'!$B$4:$B$1005=Analítico!$B75),-(Analítico!N$3&gt;='Gastos Gerais'!$D$4:$D$1005),-(Analítico!N$3&lt;='Gastos Gerais'!$E$4:$E$1005),-('Gastos Gerais'!$C$4:$C$1005))</f>
        <v>0</v>
      </c>
      <c r="O75" s="74">
        <f>SUMPRODUCT(-('Gastos Gerais'!$B$4:$B$1005=Analítico!$B75),-(Analítico!O$3&gt;='Gastos Gerais'!$D$4:$D$1005),-(Analítico!O$3&lt;='Gastos Gerais'!$E$4:$E$1005),-('Gastos Gerais'!$C$4:$C$1005))</f>
        <v>0</v>
      </c>
      <c r="P75" s="74">
        <f>SUMPRODUCT(-('Gastos Gerais'!$B$4:$B$1005=Analítico!$B75),-(Analítico!P$3&gt;='Gastos Gerais'!$D$4:$D$1005),-(Analítico!P$3&lt;='Gastos Gerais'!$E$4:$E$1005),-('Gastos Gerais'!$C$4:$C$1005))</f>
        <v>0</v>
      </c>
      <c r="Q75" s="74">
        <f>SUMPRODUCT(-('Gastos Gerais'!$B$4:$B$1005=Analítico!$B75),-(Analítico!Q$3&gt;='Gastos Gerais'!$D$4:$D$1005),-(Analítico!Q$3&lt;='Gastos Gerais'!$E$4:$E$1005),-('Gastos Gerais'!$C$4:$C$1005))</f>
        <v>0</v>
      </c>
      <c r="R75" s="74">
        <f>SUMPRODUCT(-('Gastos Gerais'!$B$4:$B$1005=Analítico!$B75),-(Analítico!R$3&gt;='Gastos Gerais'!$D$4:$D$1005),-(Analítico!R$3&lt;='Gastos Gerais'!$E$4:$E$1005),-('Gastos Gerais'!$C$4:$C$1005))</f>
        <v>0</v>
      </c>
      <c r="S75" s="74">
        <f>SUMPRODUCT(-('Gastos Gerais'!$B$4:$B$1005=Analítico!$B75),-(Analítico!S$3&gt;='Gastos Gerais'!$D$4:$D$1005),-(Analítico!S$3&lt;='Gastos Gerais'!$E$4:$E$1005),-('Gastos Gerais'!$C$4:$C$1005))</f>
        <v>0</v>
      </c>
      <c r="T75" s="74">
        <f>SUMPRODUCT(-('Gastos Gerais'!$B$4:$B$1005=Analítico!$B75),-(Analítico!T$3&gt;='Gastos Gerais'!$D$4:$D$1005),-(Analítico!T$3&lt;='Gastos Gerais'!$E$4:$E$1005),-('Gastos Gerais'!$C$4:$C$1005))</f>
        <v>0</v>
      </c>
      <c r="U75" s="74">
        <f>SUMPRODUCT(-('Gastos Gerais'!$B$4:$B$1005=Analítico!$B75),-(Analítico!U$3&gt;='Gastos Gerais'!$D$4:$D$1005),-(Analítico!U$3&lt;='Gastos Gerais'!$E$4:$E$1005),-('Gastos Gerais'!$C$4:$C$1005))</f>
        <v>0</v>
      </c>
      <c r="V75" s="74">
        <f>SUMPRODUCT(-('Gastos Gerais'!$B$4:$B$1005=Analítico!$B75),-(Analítico!V$3&gt;='Gastos Gerais'!$D$4:$D$1005),-(Analítico!V$3&lt;='Gastos Gerais'!$E$4:$E$1005),-('Gastos Gerais'!$C$4:$C$1005))</f>
        <v>0</v>
      </c>
      <c r="W75" s="74">
        <f>SUMPRODUCT(-('Gastos Gerais'!$B$4:$B$1005=Analítico!$B75),-(Analítico!W$3&gt;='Gastos Gerais'!$D$4:$D$1005),-(Analítico!W$3&lt;='Gastos Gerais'!$E$4:$E$1005),-('Gastos Gerais'!$C$4:$C$1005))</f>
        <v>0</v>
      </c>
      <c r="X75" s="74">
        <f>SUMPRODUCT(-('Gastos Gerais'!$B$4:$B$1005=Analítico!$B75),-(Analítico!X$3&gt;='Gastos Gerais'!$D$4:$D$1005),-(Analítico!X$3&lt;='Gastos Gerais'!$E$4:$E$1005),-('Gastos Gerais'!$C$4:$C$1005))</f>
        <v>0</v>
      </c>
      <c r="Y75" s="74">
        <f>SUMPRODUCT(-('Gastos Gerais'!$B$4:$B$1005=Analítico!$B75),-(Analítico!Y$3&gt;='Gastos Gerais'!$D$4:$D$1005),-(Analítico!Y$3&lt;='Gastos Gerais'!$E$4:$E$1005),-('Gastos Gerais'!$C$4:$C$1005))</f>
        <v>0</v>
      </c>
      <c r="Z75" s="74">
        <f>SUMPRODUCT(-('Gastos Gerais'!$B$4:$B$1005=Analítico!$B75),-(Analítico!Z$3&gt;='Gastos Gerais'!$D$4:$D$1005),-(Analítico!Z$3&lt;='Gastos Gerais'!$E$4:$E$1005),-('Gastos Gerais'!$C$4:$C$1005))</f>
        <v>0</v>
      </c>
      <c r="AA75" s="74">
        <f>SUMPRODUCT(-('Gastos Gerais'!$B$4:$B$1005=Analítico!$B75),-(Analítico!AA$3&gt;='Gastos Gerais'!$D$4:$D$1005),-(Analítico!AA$3&lt;='Gastos Gerais'!$E$4:$E$1005),-('Gastos Gerais'!$C$4:$C$1005))</f>
        <v>0</v>
      </c>
      <c r="AB75" s="74">
        <f>SUMPRODUCT(-('Gastos Gerais'!$B$4:$B$1005=Analítico!$B75),-(Analítico!AB$3&gt;='Gastos Gerais'!$D$4:$D$1005),-(Analítico!AB$3&lt;='Gastos Gerais'!$E$4:$E$1005),-('Gastos Gerais'!$C$4:$C$1005))</f>
        <v>0</v>
      </c>
      <c r="AC75" s="74">
        <f>SUMPRODUCT(-('Gastos Gerais'!$B$4:$B$1005=Analítico!$B75),-(Analítico!AC$3&gt;='Gastos Gerais'!$D$4:$D$1005),-(Analítico!AC$3&lt;='Gastos Gerais'!$E$4:$E$1005),-('Gastos Gerais'!$C$4:$C$1005))</f>
        <v>0</v>
      </c>
      <c r="AD75" s="74">
        <f>SUMPRODUCT(-('Gastos Gerais'!$B$4:$B$1005=Analítico!$B75),-(Analítico!AD$3&gt;='Gastos Gerais'!$D$4:$D$1005),-(Analítico!AD$3&lt;='Gastos Gerais'!$E$4:$E$1005),-('Gastos Gerais'!$C$4:$C$1005))</f>
        <v>0</v>
      </c>
      <c r="AE75" s="74">
        <f>SUMPRODUCT(-('Gastos Gerais'!$B$4:$B$1005=Analítico!$B75),-(Analítico!AE$3&gt;='Gastos Gerais'!$D$4:$D$1005),-(Analítico!AE$3&lt;='Gastos Gerais'!$E$4:$E$1005),-('Gastos Gerais'!$C$4:$C$1005))</f>
        <v>0</v>
      </c>
      <c r="AF75" s="74">
        <f>SUMPRODUCT(-('Gastos Gerais'!$B$4:$B$1005=Analítico!$B75),-(Analítico!AF$3&gt;='Gastos Gerais'!$D$4:$D$1005),-(Analítico!AF$3&lt;='Gastos Gerais'!$E$4:$E$1005),-('Gastos Gerais'!$C$4:$C$1005))</f>
        <v>0</v>
      </c>
      <c r="AG75" s="74">
        <f>SUMPRODUCT(-('Gastos Gerais'!$B$4:$B$1005=Analítico!$B75),-(Analítico!AG$3&gt;='Gastos Gerais'!$D$4:$D$1005),-(Analítico!AG$3&lt;='Gastos Gerais'!$E$4:$E$1005),-('Gastos Gerais'!$C$4:$C$1005))</f>
        <v>0</v>
      </c>
      <c r="AH75" s="74">
        <f>SUMPRODUCT(-('Gastos Gerais'!$B$4:$B$1005=Analítico!$B75),-(Analítico!AH$3&gt;='Gastos Gerais'!$D$4:$D$1005),-(Analítico!AH$3&lt;='Gastos Gerais'!$E$4:$E$1005),-('Gastos Gerais'!$C$4:$C$1005))</f>
        <v>0</v>
      </c>
      <c r="AI75" s="74">
        <f>SUMPRODUCT(-('Gastos Gerais'!$B$4:$B$1005=Analítico!$B75),-(Analítico!AI$3&gt;='Gastos Gerais'!$D$4:$D$1005),-(Analítico!AI$3&lt;='Gastos Gerais'!$E$4:$E$1005),-('Gastos Gerais'!$C$4:$C$1005))</f>
        <v>0</v>
      </c>
      <c r="AJ75" s="74">
        <f>SUMPRODUCT(-('Gastos Gerais'!$B$4:$B$1005=Analítico!$B75),-(Analítico!AJ$3&gt;='Gastos Gerais'!$D$4:$D$1005),-(Analítico!AJ$3&lt;='Gastos Gerais'!$E$4:$E$1005),-('Gastos Gerais'!$C$4:$C$1005))</f>
        <v>0</v>
      </c>
      <c r="AK75" s="74">
        <f>SUMPRODUCT(-('Gastos Gerais'!$B$4:$B$1005=Analítico!$B75),-(Analítico!AK$3&gt;='Gastos Gerais'!$D$4:$D$1005),-(Analítico!AK$3&lt;='Gastos Gerais'!$E$4:$E$1005),-('Gastos Gerais'!$C$4:$C$1005))</f>
        <v>0</v>
      </c>
      <c r="AL75" s="74">
        <f>SUMPRODUCT(-('Gastos Gerais'!$B$4:$B$1005=Analítico!$B75),-(Analítico!AL$3&gt;='Gastos Gerais'!$D$4:$D$1005),-(Analítico!AL$3&lt;='Gastos Gerais'!$E$4:$E$1005),-('Gastos Gerais'!$C$4:$C$1005))</f>
        <v>0</v>
      </c>
      <c r="AM75" s="74">
        <f>SUMPRODUCT(-('Gastos Gerais'!$B$4:$B$1005=Analítico!$B75),-(Analítico!AM$3&gt;='Gastos Gerais'!$D$4:$D$1005),-(Analítico!AM$3&lt;='Gastos Gerais'!$E$4:$E$1005),-('Gastos Gerais'!$C$4:$C$1005))</f>
        <v>0</v>
      </c>
      <c r="AN75" s="74">
        <f>SUMPRODUCT(-('Gastos Gerais'!$B$4:$B$1005=Analítico!$B75),-(Analítico!AN$3&gt;='Gastos Gerais'!$D$4:$D$1005),-(Analítico!AN$3&lt;='Gastos Gerais'!$E$4:$E$1005),-('Gastos Gerais'!$C$4:$C$1005))</f>
        <v>800</v>
      </c>
      <c r="AO75" s="74">
        <f>SUMPRODUCT(-('Gastos Gerais'!$B$4:$B$1005=Analítico!$B75),-(Analítico!AO$3&gt;='Gastos Gerais'!$D$4:$D$1005),-(Analítico!AO$3&lt;='Gastos Gerais'!$E$4:$E$1005),-('Gastos Gerais'!$C$4:$C$1005))</f>
        <v>0</v>
      </c>
      <c r="AP75" s="74">
        <f>SUMPRODUCT(-('Gastos Gerais'!$B$4:$B$1005=Analítico!$B75),-(Analítico!AP$3&gt;='Gastos Gerais'!$D$4:$D$1005),-(Analítico!AP$3&lt;='Gastos Gerais'!$E$4:$E$1005),-('Gastos Gerais'!$C$4:$C$1005))</f>
        <v>0</v>
      </c>
      <c r="AQ75" s="74">
        <f>SUMPRODUCT(-('Gastos Gerais'!$B$4:$B$1005=Analítico!$B75),-(Analítico!AQ$3&gt;='Gastos Gerais'!$D$4:$D$1005),-(Analítico!AQ$3&lt;='Gastos Gerais'!$E$4:$E$1005),-('Gastos Gerais'!$C$4:$C$1005))</f>
        <v>0</v>
      </c>
      <c r="AR75" s="74">
        <f>SUMPRODUCT(-('Gastos Gerais'!$B$4:$B$1005=Analítico!$B75),-(Analítico!AR$3&gt;='Gastos Gerais'!$D$4:$D$1005),-(Analítico!AR$3&lt;='Gastos Gerais'!$E$4:$E$1005),-('Gastos Gerais'!$C$4:$C$1005))</f>
        <v>0</v>
      </c>
      <c r="AS75" s="74">
        <f>SUMPRODUCT(-('Gastos Gerais'!$B$4:$B$1005=Analítico!$B75),-(Analítico!AS$3&gt;='Gastos Gerais'!$D$4:$D$1005),-(Analítico!AS$3&lt;='Gastos Gerais'!$E$4:$E$1005),-('Gastos Gerais'!$C$4:$C$1005))</f>
        <v>0</v>
      </c>
      <c r="AT75" s="74">
        <f>SUMPRODUCT(-('Gastos Gerais'!$B$4:$B$1005=Analítico!$B75),-(Analítico!AT$3&gt;='Gastos Gerais'!$D$4:$D$1005),-(Analítico!AT$3&lt;='Gastos Gerais'!$E$4:$E$1005),-('Gastos Gerais'!$C$4:$C$1005))</f>
        <v>0</v>
      </c>
      <c r="AU75" s="74">
        <f>SUMPRODUCT(-('Gastos Gerais'!$B$4:$B$1005=Analítico!$B75),-(Analítico!AU$3&gt;='Gastos Gerais'!$D$4:$D$1005),-(Analítico!AU$3&lt;='Gastos Gerais'!$E$4:$E$1005),-('Gastos Gerais'!$C$4:$C$1005))</f>
        <v>0</v>
      </c>
      <c r="AV75" s="74">
        <f>SUMPRODUCT(-('Gastos Gerais'!$B$4:$B$1005=Analítico!$B75),-(Analítico!AV$3&gt;='Gastos Gerais'!$D$4:$D$1005),-(Analítico!AV$3&lt;='Gastos Gerais'!$E$4:$E$1005),-('Gastos Gerais'!$C$4:$C$1005))</f>
        <v>0</v>
      </c>
      <c r="AW75" s="74">
        <f>SUMPRODUCT(-('Gastos Gerais'!$B$4:$B$1005=Analítico!$B75),-(Analítico!AW$3&gt;='Gastos Gerais'!$D$4:$D$1005),-(Analítico!AW$3&lt;='Gastos Gerais'!$E$4:$E$1005),-('Gastos Gerais'!$C$4:$C$1005))</f>
        <v>0</v>
      </c>
      <c r="AX75" s="74">
        <f>SUMPRODUCT(-('Gastos Gerais'!$B$4:$B$1005=Analítico!$B75),-(Analítico!AX$3&gt;='Gastos Gerais'!$D$4:$D$1005),-(Analítico!AX$3&lt;='Gastos Gerais'!$E$4:$E$1005),-('Gastos Gerais'!$C$4:$C$1005))</f>
        <v>0</v>
      </c>
      <c r="AY75" s="74">
        <f>SUMPRODUCT(-('Gastos Gerais'!$B$4:$B$1005=Analítico!$B75),-(Analítico!AY$3&gt;='Gastos Gerais'!$D$4:$D$1005),-(Analítico!AY$3&lt;='Gastos Gerais'!$E$4:$E$1005),-('Gastos Gerais'!$C$4:$C$1005))</f>
        <v>0</v>
      </c>
      <c r="AZ75" s="74">
        <f>SUMPRODUCT(-('Gastos Gerais'!$B$4:$B$1005=Analítico!$B75),-(Analítico!AZ$3&gt;='Gastos Gerais'!$D$4:$D$1005),-(Analítico!AZ$3&lt;='Gastos Gerais'!$E$4:$E$1005),-('Gastos Gerais'!$C$4:$C$1005))</f>
        <v>0</v>
      </c>
      <c r="BA75" s="74">
        <f>SUMPRODUCT(-('Gastos Gerais'!$B$4:$B$1005=Analítico!$B75),-(Analítico!BA$3&gt;='Gastos Gerais'!$D$4:$D$1005),-(Analítico!BA$3&lt;='Gastos Gerais'!$E$4:$E$1005),-('Gastos Gerais'!$C$4:$C$1005))</f>
        <v>0</v>
      </c>
      <c r="BB75" s="74">
        <f>SUMPRODUCT(-('Gastos Gerais'!$B$4:$B$1005=Analítico!$B75),-(Analítico!BB$3&gt;='Gastos Gerais'!$D$4:$D$1005),-(Analítico!BB$3&lt;='Gastos Gerais'!$E$4:$E$1005),-('Gastos Gerais'!$C$4:$C$1005))</f>
        <v>0</v>
      </c>
      <c r="BC75" s="74">
        <f>SUMPRODUCT(-('Gastos Gerais'!$B$4:$B$1005=Analítico!$B75),-(Analítico!BC$3&gt;='Gastos Gerais'!$D$4:$D$1005),-(Analítico!BC$3&lt;='Gastos Gerais'!$E$4:$E$1005),-('Gastos Gerais'!$C$4:$C$1005))</f>
        <v>0</v>
      </c>
      <c r="BD75" s="74">
        <f>SUMPRODUCT(-('Gastos Gerais'!$B$4:$B$1005=Analítico!$B75),-(Analítico!BD$3&gt;='Gastos Gerais'!$D$4:$D$1005),-(Analítico!BD$3&lt;='Gastos Gerais'!$E$4:$E$1005),-('Gastos Gerais'!$C$4:$C$1005))</f>
        <v>0</v>
      </c>
      <c r="BE75" s="74">
        <f>SUMPRODUCT(-('Gastos Gerais'!$B$4:$B$1005=Analítico!$B75),-(Analítico!BE$3&gt;='Gastos Gerais'!$D$4:$D$1005),-(Analítico!BE$3&lt;='Gastos Gerais'!$E$4:$E$1005),-('Gastos Gerais'!$C$4:$C$1005))</f>
        <v>0</v>
      </c>
      <c r="BF75" s="74">
        <f>SUMPRODUCT(-('Gastos Gerais'!$B$4:$B$1005=Analítico!$B75),-(Analítico!BF$3&gt;='Gastos Gerais'!$D$4:$D$1005),-(Analítico!BF$3&lt;='Gastos Gerais'!$E$4:$E$1005),-('Gastos Gerais'!$C$4:$C$1005))</f>
        <v>0</v>
      </c>
      <c r="BG75" s="74">
        <f>SUMPRODUCT(-('Gastos Gerais'!$B$4:$B$1005=Analítico!$B75),-(Analítico!BG$3&gt;='Gastos Gerais'!$D$4:$D$1005),-(Analítico!BG$3&lt;='Gastos Gerais'!$E$4:$E$1005),-('Gastos Gerais'!$C$4:$C$1005))</f>
        <v>0</v>
      </c>
      <c r="BH75" s="74">
        <f>SUMPRODUCT(-('Gastos Gerais'!$B$4:$B$1005=Analítico!$B75),-(Analítico!BH$3&gt;='Gastos Gerais'!$D$4:$D$1005),-(Analítico!BH$3&lt;='Gastos Gerais'!$E$4:$E$1005),-('Gastos Gerais'!$C$4:$C$1005))</f>
        <v>0</v>
      </c>
      <c r="BI75" s="74">
        <f>SUMPRODUCT(-('Gastos Gerais'!$B$4:$B$1005=Analítico!$B75),-(Analítico!BI$3&gt;='Gastos Gerais'!$D$4:$D$1005),-(Analítico!BI$3&lt;='Gastos Gerais'!$E$4:$E$1005),-('Gastos Gerais'!$C$4:$C$1005))</f>
        <v>0</v>
      </c>
      <c r="BJ75" s="74">
        <f>SUMPRODUCT(-('Gastos Gerais'!$B$4:$B$1005=Analítico!$B75),-(Analítico!BJ$3&gt;='Gastos Gerais'!$D$4:$D$1005),-(Analítico!BJ$3&lt;='Gastos Gerais'!$E$4:$E$1005),-('Gastos Gerais'!$C$4:$C$1005))</f>
        <v>0</v>
      </c>
      <c r="BK75" s="72">
        <f t="shared" si="31"/>
        <v>1600</v>
      </c>
      <c r="BL75" s="77">
        <f t="shared" ca="1" si="32"/>
        <v>2.310763160438696E-5</v>
      </c>
    </row>
    <row r="76" spans="1:64" s="50" customFormat="1" ht="23.25" customHeight="1" x14ac:dyDescent="0.2">
      <c r="A76" s="19" t="s">
        <v>212</v>
      </c>
      <c r="B76" s="353" t="s">
        <v>213</v>
      </c>
      <c r="C76" s="74">
        <f>SUMPRODUCT(-('Gastos Gerais'!$B$4:$B$1005=Analítico!$B76),-(Analítico!C$3&gt;='Gastos Gerais'!$D$4:$D$1005),-(Analítico!C$3&lt;='Gastos Gerais'!$E$4:$E$1005),-('Gastos Gerais'!$C$4:$C$1005))</f>
        <v>0</v>
      </c>
      <c r="D76" s="74">
        <f>SUMPRODUCT(-('Gastos Gerais'!$B$4:$B$1005=Analítico!$B76),-(Analítico!D$3&gt;='Gastos Gerais'!$D$4:$D$1005),-(Analítico!D$3&lt;='Gastos Gerais'!$E$4:$E$1005),-('Gastos Gerais'!$C$4:$C$1005))</f>
        <v>0</v>
      </c>
      <c r="E76" s="74">
        <f>SUMPRODUCT(-('Gastos Gerais'!$B$4:$B$1005=Analítico!$B76),-(Analítico!E$3&gt;='Gastos Gerais'!$D$4:$D$1005),-(Analítico!E$3&lt;='Gastos Gerais'!$E$4:$E$1005),-('Gastos Gerais'!$C$4:$C$1005))</f>
        <v>0</v>
      </c>
      <c r="F76" s="74">
        <f>SUMPRODUCT(-('Gastos Gerais'!$B$4:$B$1005=Analítico!$B76),-(Analítico!F$3&gt;='Gastos Gerais'!$D$4:$D$1005),-(Analítico!F$3&lt;='Gastos Gerais'!$E$4:$E$1005),-('Gastos Gerais'!$C$4:$C$1005))</f>
        <v>0</v>
      </c>
      <c r="G76" s="74">
        <f>SUMPRODUCT(-('Gastos Gerais'!$B$4:$B$1005=Analítico!$B76),-(Analítico!G$3&gt;='Gastos Gerais'!$D$4:$D$1005),-(Analítico!G$3&lt;='Gastos Gerais'!$E$4:$E$1005),-('Gastos Gerais'!$C$4:$C$1005))</f>
        <v>0</v>
      </c>
      <c r="H76" s="74">
        <f>SUMPRODUCT(-('Gastos Gerais'!$B$4:$B$1005=Analítico!$B76),-(Analítico!H$3&gt;='Gastos Gerais'!$D$4:$D$1005),-(Analítico!H$3&lt;='Gastos Gerais'!$E$4:$E$1005),-('Gastos Gerais'!$C$4:$C$1005))</f>
        <v>0</v>
      </c>
      <c r="I76" s="74">
        <f>SUMPRODUCT(-('Gastos Gerais'!$B$4:$B$1005=Analítico!$B76),-(Analítico!I$3&gt;='Gastos Gerais'!$D$4:$D$1005),-(Analítico!I$3&lt;='Gastos Gerais'!$E$4:$E$1005),-('Gastos Gerais'!$C$4:$C$1005))</f>
        <v>0</v>
      </c>
      <c r="J76" s="74">
        <f>SUMPRODUCT(-('Gastos Gerais'!$B$4:$B$1005=Analítico!$B76),-(Analítico!J$3&gt;='Gastos Gerais'!$D$4:$D$1005),-(Analítico!J$3&lt;='Gastos Gerais'!$E$4:$E$1005),-('Gastos Gerais'!$C$4:$C$1005))</f>
        <v>0</v>
      </c>
      <c r="K76" s="74">
        <f>SUMPRODUCT(-('Gastos Gerais'!$B$4:$B$1005=Analítico!$B76),-(Analítico!K$3&gt;='Gastos Gerais'!$D$4:$D$1005),-(Analítico!K$3&lt;='Gastos Gerais'!$E$4:$E$1005),-('Gastos Gerais'!$C$4:$C$1005))</f>
        <v>0</v>
      </c>
      <c r="L76" s="74">
        <f>SUMPRODUCT(-('Gastos Gerais'!$B$4:$B$1005=Analítico!$B76),-(Analítico!L$3&gt;='Gastos Gerais'!$D$4:$D$1005),-(Analítico!L$3&lt;='Gastos Gerais'!$E$4:$E$1005),-('Gastos Gerais'!$C$4:$C$1005))</f>
        <v>0</v>
      </c>
      <c r="M76" s="74">
        <f>SUMPRODUCT(-('Gastos Gerais'!$B$4:$B$1005=Analítico!$B76),-(Analítico!M$3&gt;='Gastos Gerais'!$D$4:$D$1005),-(Analítico!M$3&lt;='Gastos Gerais'!$E$4:$E$1005),-('Gastos Gerais'!$C$4:$C$1005))</f>
        <v>0</v>
      </c>
      <c r="N76" s="74">
        <f>SUMPRODUCT(-('Gastos Gerais'!$B$4:$B$1005=Analítico!$B76),-(Analítico!N$3&gt;='Gastos Gerais'!$D$4:$D$1005),-(Analítico!N$3&lt;='Gastos Gerais'!$E$4:$E$1005),-('Gastos Gerais'!$C$4:$C$1005))</f>
        <v>0</v>
      </c>
      <c r="O76" s="74">
        <f>SUMPRODUCT(-('Gastos Gerais'!$B$4:$B$1005=Analítico!$B76),-(Analítico!O$3&gt;='Gastos Gerais'!$D$4:$D$1005),-(Analítico!O$3&lt;='Gastos Gerais'!$E$4:$E$1005),-('Gastos Gerais'!$C$4:$C$1005))</f>
        <v>0</v>
      </c>
      <c r="P76" s="74">
        <f>SUMPRODUCT(-('Gastos Gerais'!$B$4:$B$1005=Analítico!$B76),-(Analítico!P$3&gt;='Gastos Gerais'!$D$4:$D$1005),-(Analítico!P$3&lt;='Gastos Gerais'!$E$4:$E$1005),-('Gastos Gerais'!$C$4:$C$1005))</f>
        <v>0</v>
      </c>
      <c r="Q76" s="74">
        <f>SUMPRODUCT(-('Gastos Gerais'!$B$4:$B$1005=Analítico!$B76),-(Analítico!Q$3&gt;='Gastos Gerais'!$D$4:$D$1005),-(Analítico!Q$3&lt;='Gastos Gerais'!$E$4:$E$1005),-('Gastos Gerais'!$C$4:$C$1005))</f>
        <v>0</v>
      </c>
      <c r="R76" s="74">
        <f>SUMPRODUCT(-('Gastos Gerais'!$B$4:$B$1005=Analítico!$B76),-(Analítico!R$3&gt;='Gastos Gerais'!$D$4:$D$1005),-(Analítico!R$3&lt;='Gastos Gerais'!$E$4:$E$1005),-('Gastos Gerais'!$C$4:$C$1005))</f>
        <v>0</v>
      </c>
      <c r="S76" s="74">
        <f>SUMPRODUCT(-('Gastos Gerais'!$B$4:$B$1005=Analítico!$B76),-(Analítico!S$3&gt;='Gastos Gerais'!$D$4:$D$1005),-(Analítico!S$3&lt;='Gastos Gerais'!$E$4:$E$1005),-('Gastos Gerais'!$C$4:$C$1005))</f>
        <v>0</v>
      </c>
      <c r="T76" s="74">
        <f>SUMPRODUCT(-('Gastos Gerais'!$B$4:$B$1005=Analítico!$B76),-(Analítico!T$3&gt;='Gastos Gerais'!$D$4:$D$1005),-(Analítico!T$3&lt;='Gastos Gerais'!$E$4:$E$1005),-('Gastos Gerais'!$C$4:$C$1005))</f>
        <v>0</v>
      </c>
      <c r="U76" s="74">
        <f>SUMPRODUCT(-('Gastos Gerais'!$B$4:$B$1005=Analítico!$B76),-(Analítico!U$3&gt;='Gastos Gerais'!$D$4:$D$1005),-(Analítico!U$3&lt;='Gastos Gerais'!$E$4:$E$1005),-('Gastos Gerais'!$C$4:$C$1005))</f>
        <v>0</v>
      </c>
      <c r="V76" s="74">
        <f>SUMPRODUCT(-('Gastos Gerais'!$B$4:$B$1005=Analítico!$B76),-(Analítico!V$3&gt;='Gastos Gerais'!$D$4:$D$1005),-(Analítico!V$3&lt;='Gastos Gerais'!$E$4:$E$1005),-('Gastos Gerais'!$C$4:$C$1005))</f>
        <v>0</v>
      </c>
      <c r="W76" s="74">
        <f>SUMPRODUCT(-('Gastos Gerais'!$B$4:$B$1005=Analítico!$B76),-(Analítico!W$3&gt;='Gastos Gerais'!$D$4:$D$1005),-(Analítico!W$3&lt;='Gastos Gerais'!$E$4:$E$1005),-('Gastos Gerais'!$C$4:$C$1005))</f>
        <v>0</v>
      </c>
      <c r="X76" s="74">
        <f>SUMPRODUCT(-('Gastos Gerais'!$B$4:$B$1005=Analítico!$B76),-(Analítico!X$3&gt;='Gastos Gerais'!$D$4:$D$1005),-(Analítico!X$3&lt;='Gastos Gerais'!$E$4:$E$1005),-('Gastos Gerais'!$C$4:$C$1005))</f>
        <v>0</v>
      </c>
      <c r="Y76" s="74">
        <f>SUMPRODUCT(-('Gastos Gerais'!$B$4:$B$1005=Analítico!$B76),-(Analítico!Y$3&gt;='Gastos Gerais'!$D$4:$D$1005),-(Analítico!Y$3&lt;='Gastos Gerais'!$E$4:$E$1005),-('Gastos Gerais'!$C$4:$C$1005))</f>
        <v>0</v>
      </c>
      <c r="Z76" s="74">
        <f>SUMPRODUCT(-('Gastos Gerais'!$B$4:$B$1005=Analítico!$B76),-(Analítico!Z$3&gt;='Gastos Gerais'!$D$4:$D$1005),-(Analítico!Z$3&lt;='Gastos Gerais'!$E$4:$E$1005),-('Gastos Gerais'!$C$4:$C$1005))</f>
        <v>0</v>
      </c>
      <c r="AA76" s="74">
        <f>SUMPRODUCT(-('Gastos Gerais'!$B$4:$B$1005=Analítico!$B76),-(Analítico!AA$3&gt;='Gastos Gerais'!$D$4:$D$1005),-(Analítico!AA$3&lt;='Gastos Gerais'!$E$4:$E$1005),-('Gastos Gerais'!$C$4:$C$1005))</f>
        <v>0</v>
      </c>
      <c r="AB76" s="74">
        <f>SUMPRODUCT(-('Gastos Gerais'!$B$4:$B$1005=Analítico!$B76),-(Analítico!AB$3&gt;='Gastos Gerais'!$D$4:$D$1005),-(Analítico!AB$3&lt;='Gastos Gerais'!$E$4:$E$1005),-('Gastos Gerais'!$C$4:$C$1005))</f>
        <v>0</v>
      </c>
      <c r="AC76" s="74">
        <f>SUMPRODUCT(-('Gastos Gerais'!$B$4:$B$1005=Analítico!$B76),-(Analítico!AC$3&gt;='Gastos Gerais'!$D$4:$D$1005),-(Analítico!AC$3&lt;='Gastos Gerais'!$E$4:$E$1005),-('Gastos Gerais'!$C$4:$C$1005))</f>
        <v>0</v>
      </c>
      <c r="AD76" s="74">
        <f>SUMPRODUCT(-('Gastos Gerais'!$B$4:$B$1005=Analítico!$B76),-(Analítico!AD$3&gt;='Gastos Gerais'!$D$4:$D$1005),-(Analítico!AD$3&lt;='Gastos Gerais'!$E$4:$E$1005),-('Gastos Gerais'!$C$4:$C$1005))</f>
        <v>0</v>
      </c>
      <c r="AE76" s="74">
        <f>SUMPRODUCT(-('Gastos Gerais'!$B$4:$B$1005=Analítico!$B76),-(Analítico!AE$3&gt;='Gastos Gerais'!$D$4:$D$1005),-(Analítico!AE$3&lt;='Gastos Gerais'!$E$4:$E$1005),-('Gastos Gerais'!$C$4:$C$1005))</f>
        <v>0</v>
      </c>
      <c r="AF76" s="74">
        <f>SUMPRODUCT(-('Gastos Gerais'!$B$4:$B$1005=Analítico!$B76),-(Analítico!AF$3&gt;='Gastos Gerais'!$D$4:$D$1005),-(Analítico!AF$3&lt;='Gastos Gerais'!$E$4:$E$1005),-('Gastos Gerais'!$C$4:$C$1005))</f>
        <v>0</v>
      </c>
      <c r="AG76" s="74">
        <f>SUMPRODUCT(-('Gastos Gerais'!$B$4:$B$1005=Analítico!$B76),-(Analítico!AG$3&gt;='Gastos Gerais'!$D$4:$D$1005),-(Analítico!AG$3&lt;='Gastos Gerais'!$E$4:$E$1005),-('Gastos Gerais'!$C$4:$C$1005))</f>
        <v>0</v>
      </c>
      <c r="AH76" s="74">
        <f>SUMPRODUCT(-('Gastos Gerais'!$B$4:$B$1005=Analítico!$B76),-(Analítico!AH$3&gt;='Gastos Gerais'!$D$4:$D$1005),-(Analítico!AH$3&lt;='Gastos Gerais'!$E$4:$E$1005),-('Gastos Gerais'!$C$4:$C$1005))</f>
        <v>0</v>
      </c>
      <c r="AI76" s="74">
        <f>SUMPRODUCT(-('Gastos Gerais'!$B$4:$B$1005=Analítico!$B76),-(Analítico!AI$3&gt;='Gastos Gerais'!$D$4:$D$1005),-(Analítico!AI$3&lt;='Gastos Gerais'!$E$4:$E$1005),-('Gastos Gerais'!$C$4:$C$1005))</f>
        <v>0</v>
      </c>
      <c r="AJ76" s="74">
        <f>SUMPRODUCT(-('Gastos Gerais'!$B$4:$B$1005=Analítico!$B76),-(Analítico!AJ$3&gt;='Gastos Gerais'!$D$4:$D$1005),-(Analítico!AJ$3&lt;='Gastos Gerais'!$E$4:$E$1005),-('Gastos Gerais'!$C$4:$C$1005))</f>
        <v>0</v>
      </c>
      <c r="AK76" s="74">
        <f>SUMPRODUCT(-('Gastos Gerais'!$B$4:$B$1005=Analítico!$B76),-(Analítico!AK$3&gt;='Gastos Gerais'!$D$4:$D$1005),-(Analítico!AK$3&lt;='Gastos Gerais'!$E$4:$E$1005),-('Gastos Gerais'!$C$4:$C$1005))</f>
        <v>0</v>
      </c>
      <c r="AL76" s="74">
        <f>SUMPRODUCT(-('Gastos Gerais'!$B$4:$B$1005=Analítico!$B76),-(Analítico!AL$3&gt;='Gastos Gerais'!$D$4:$D$1005),-(Analítico!AL$3&lt;='Gastos Gerais'!$E$4:$E$1005),-('Gastos Gerais'!$C$4:$C$1005))</f>
        <v>0</v>
      </c>
      <c r="AM76" s="74">
        <f>SUMPRODUCT(-('Gastos Gerais'!$B$4:$B$1005=Analítico!$B76),-(Analítico!AM$3&gt;='Gastos Gerais'!$D$4:$D$1005),-(Analítico!AM$3&lt;='Gastos Gerais'!$E$4:$E$1005),-('Gastos Gerais'!$C$4:$C$1005))</f>
        <v>0</v>
      </c>
      <c r="AN76" s="74">
        <f>SUMPRODUCT(-('Gastos Gerais'!$B$4:$B$1005=Analítico!$B76),-(Analítico!AN$3&gt;='Gastos Gerais'!$D$4:$D$1005),-(Analítico!AN$3&lt;='Gastos Gerais'!$E$4:$E$1005),-('Gastos Gerais'!$C$4:$C$1005))</f>
        <v>0</v>
      </c>
      <c r="AO76" s="74">
        <f>SUMPRODUCT(-('Gastos Gerais'!$B$4:$B$1005=Analítico!$B76),-(Analítico!AO$3&gt;='Gastos Gerais'!$D$4:$D$1005),-(Analítico!AO$3&lt;='Gastos Gerais'!$E$4:$E$1005),-('Gastos Gerais'!$C$4:$C$1005))</f>
        <v>0</v>
      </c>
      <c r="AP76" s="74">
        <f>SUMPRODUCT(-('Gastos Gerais'!$B$4:$B$1005=Analítico!$B76),-(Analítico!AP$3&gt;='Gastos Gerais'!$D$4:$D$1005),-(Analítico!AP$3&lt;='Gastos Gerais'!$E$4:$E$1005),-('Gastos Gerais'!$C$4:$C$1005))</f>
        <v>0</v>
      </c>
      <c r="AQ76" s="74">
        <f>SUMPRODUCT(-('Gastos Gerais'!$B$4:$B$1005=Analítico!$B76),-(Analítico!AQ$3&gt;='Gastos Gerais'!$D$4:$D$1005),-(Analítico!AQ$3&lt;='Gastos Gerais'!$E$4:$E$1005),-('Gastos Gerais'!$C$4:$C$1005))</f>
        <v>0</v>
      </c>
      <c r="AR76" s="74">
        <f>SUMPRODUCT(-('Gastos Gerais'!$B$4:$B$1005=Analítico!$B76),-(Analítico!AR$3&gt;='Gastos Gerais'!$D$4:$D$1005),-(Analítico!AR$3&lt;='Gastos Gerais'!$E$4:$E$1005),-('Gastos Gerais'!$C$4:$C$1005))</f>
        <v>0</v>
      </c>
      <c r="AS76" s="74">
        <f>SUMPRODUCT(-('Gastos Gerais'!$B$4:$B$1005=Analítico!$B76),-(Analítico!AS$3&gt;='Gastos Gerais'!$D$4:$D$1005),-(Analítico!AS$3&lt;='Gastos Gerais'!$E$4:$E$1005),-('Gastos Gerais'!$C$4:$C$1005))</f>
        <v>0</v>
      </c>
      <c r="AT76" s="74">
        <f>SUMPRODUCT(-('Gastos Gerais'!$B$4:$B$1005=Analítico!$B76),-(Analítico!AT$3&gt;='Gastos Gerais'!$D$4:$D$1005),-(Analítico!AT$3&lt;='Gastos Gerais'!$E$4:$E$1005),-('Gastos Gerais'!$C$4:$C$1005))</f>
        <v>0</v>
      </c>
      <c r="AU76" s="74">
        <f>SUMPRODUCT(-('Gastos Gerais'!$B$4:$B$1005=Analítico!$B76),-(Analítico!AU$3&gt;='Gastos Gerais'!$D$4:$D$1005),-(Analítico!AU$3&lt;='Gastos Gerais'!$E$4:$E$1005),-('Gastos Gerais'!$C$4:$C$1005))</f>
        <v>0</v>
      </c>
      <c r="AV76" s="74">
        <f>SUMPRODUCT(-('Gastos Gerais'!$B$4:$B$1005=Analítico!$B76),-(Analítico!AV$3&gt;='Gastos Gerais'!$D$4:$D$1005),-(Analítico!AV$3&lt;='Gastos Gerais'!$E$4:$E$1005),-('Gastos Gerais'!$C$4:$C$1005))</f>
        <v>0</v>
      </c>
      <c r="AW76" s="74">
        <f>SUMPRODUCT(-('Gastos Gerais'!$B$4:$B$1005=Analítico!$B76),-(Analítico!AW$3&gt;='Gastos Gerais'!$D$4:$D$1005),-(Analítico!AW$3&lt;='Gastos Gerais'!$E$4:$E$1005),-('Gastos Gerais'!$C$4:$C$1005))</f>
        <v>0</v>
      </c>
      <c r="AX76" s="74">
        <f>SUMPRODUCT(-('Gastos Gerais'!$B$4:$B$1005=Analítico!$B76),-(Analítico!AX$3&gt;='Gastos Gerais'!$D$4:$D$1005),-(Analítico!AX$3&lt;='Gastos Gerais'!$E$4:$E$1005),-('Gastos Gerais'!$C$4:$C$1005))</f>
        <v>0</v>
      </c>
      <c r="AY76" s="74">
        <f>SUMPRODUCT(-('Gastos Gerais'!$B$4:$B$1005=Analítico!$B76),-(Analítico!AY$3&gt;='Gastos Gerais'!$D$4:$D$1005),-(Analítico!AY$3&lt;='Gastos Gerais'!$E$4:$E$1005),-('Gastos Gerais'!$C$4:$C$1005))</f>
        <v>0</v>
      </c>
      <c r="AZ76" s="74">
        <f>SUMPRODUCT(-('Gastos Gerais'!$B$4:$B$1005=Analítico!$B76),-(Analítico!AZ$3&gt;='Gastos Gerais'!$D$4:$D$1005),-(Analítico!AZ$3&lt;='Gastos Gerais'!$E$4:$E$1005),-('Gastos Gerais'!$C$4:$C$1005))</f>
        <v>0</v>
      </c>
      <c r="BA76" s="74">
        <f>SUMPRODUCT(-('Gastos Gerais'!$B$4:$B$1005=Analítico!$B76),-(Analítico!BA$3&gt;='Gastos Gerais'!$D$4:$D$1005),-(Analítico!BA$3&lt;='Gastos Gerais'!$E$4:$E$1005),-('Gastos Gerais'!$C$4:$C$1005))</f>
        <v>0</v>
      </c>
      <c r="BB76" s="74">
        <f>SUMPRODUCT(-('Gastos Gerais'!$B$4:$B$1005=Analítico!$B76),-(Analítico!BB$3&gt;='Gastos Gerais'!$D$4:$D$1005),-(Analítico!BB$3&lt;='Gastos Gerais'!$E$4:$E$1005),-('Gastos Gerais'!$C$4:$C$1005))</f>
        <v>0</v>
      </c>
      <c r="BC76" s="74">
        <f>SUMPRODUCT(-('Gastos Gerais'!$B$4:$B$1005=Analítico!$B76),-(Analítico!BC$3&gt;='Gastos Gerais'!$D$4:$D$1005),-(Analítico!BC$3&lt;='Gastos Gerais'!$E$4:$E$1005),-('Gastos Gerais'!$C$4:$C$1005))</f>
        <v>0</v>
      </c>
      <c r="BD76" s="74">
        <f>SUMPRODUCT(-('Gastos Gerais'!$B$4:$B$1005=Analítico!$B76),-(Analítico!BD$3&gt;='Gastos Gerais'!$D$4:$D$1005),-(Analítico!BD$3&lt;='Gastos Gerais'!$E$4:$E$1005),-('Gastos Gerais'!$C$4:$C$1005))</f>
        <v>0</v>
      </c>
      <c r="BE76" s="74">
        <f>SUMPRODUCT(-('Gastos Gerais'!$B$4:$B$1005=Analítico!$B76),-(Analítico!BE$3&gt;='Gastos Gerais'!$D$4:$D$1005),-(Analítico!BE$3&lt;='Gastos Gerais'!$E$4:$E$1005),-('Gastos Gerais'!$C$4:$C$1005))</f>
        <v>0</v>
      </c>
      <c r="BF76" s="74">
        <f>SUMPRODUCT(-('Gastos Gerais'!$B$4:$B$1005=Analítico!$B76),-(Analítico!BF$3&gt;='Gastos Gerais'!$D$4:$D$1005),-(Analítico!BF$3&lt;='Gastos Gerais'!$E$4:$E$1005),-('Gastos Gerais'!$C$4:$C$1005))</f>
        <v>0</v>
      </c>
      <c r="BG76" s="74">
        <f>SUMPRODUCT(-('Gastos Gerais'!$B$4:$B$1005=Analítico!$B76),-(Analítico!BG$3&gt;='Gastos Gerais'!$D$4:$D$1005),-(Analítico!BG$3&lt;='Gastos Gerais'!$E$4:$E$1005),-('Gastos Gerais'!$C$4:$C$1005))</f>
        <v>0</v>
      </c>
      <c r="BH76" s="74">
        <f>SUMPRODUCT(-('Gastos Gerais'!$B$4:$B$1005=Analítico!$B76),-(Analítico!BH$3&gt;='Gastos Gerais'!$D$4:$D$1005),-(Analítico!BH$3&lt;='Gastos Gerais'!$E$4:$E$1005),-('Gastos Gerais'!$C$4:$C$1005))</f>
        <v>0</v>
      </c>
      <c r="BI76" s="74">
        <f>SUMPRODUCT(-('Gastos Gerais'!$B$4:$B$1005=Analítico!$B76),-(Analítico!BI$3&gt;='Gastos Gerais'!$D$4:$D$1005),-(Analítico!BI$3&lt;='Gastos Gerais'!$E$4:$E$1005),-('Gastos Gerais'!$C$4:$C$1005))</f>
        <v>0</v>
      </c>
      <c r="BJ76" s="74">
        <f>SUMPRODUCT(-('Gastos Gerais'!$B$4:$B$1005=Analítico!$B76),-(Analítico!BJ$3&gt;='Gastos Gerais'!$D$4:$D$1005),-(Analítico!BJ$3&lt;='Gastos Gerais'!$E$4:$E$1005),-('Gastos Gerais'!$C$4:$C$1005))</f>
        <v>0</v>
      </c>
      <c r="BK76" s="72">
        <f t="shared" si="31"/>
        <v>0</v>
      </c>
      <c r="BL76" s="77">
        <f t="shared" ca="1" si="32"/>
        <v>0</v>
      </c>
    </row>
    <row r="77" spans="1:64" s="50" customFormat="1" ht="23.25" customHeight="1" x14ac:dyDescent="0.2">
      <c r="A77" s="19" t="s">
        <v>214</v>
      </c>
      <c r="B77" s="353" t="s">
        <v>215</v>
      </c>
      <c r="C77" s="74">
        <f>SUMPRODUCT(-('Gastos Gerais'!$B$4:$B$1005=Analítico!$B77),-(Analítico!C$3&gt;='Gastos Gerais'!$D$4:$D$1005),-(Analítico!C$3&lt;='Gastos Gerais'!$E$4:$E$1005),-('Gastos Gerais'!$C$4:$C$1005))</f>
        <v>6100</v>
      </c>
      <c r="D77" s="74">
        <f>SUMPRODUCT(-('Gastos Gerais'!$B$4:$B$1005=Analítico!$B77),-(Analítico!D$3&gt;='Gastos Gerais'!$D$4:$D$1005),-(Analítico!D$3&lt;='Gastos Gerais'!$E$4:$E$1005),-('Gastos Gerais'!$C$4:$C$1005))</f>
        <v>6100</v>
      </c>
      <c r="E77" s="74">
        <f>SUMPRODUCT(-('Gastos Gerais'!$B$4:$B$1005=Analítico!$B77),-(Analítico!E$3&gt;='Gastos Gerais'!$D$4:$D$1005),-(Analítico!E$3&lt;='Gastos Gerais'!$E$4:$E$1005),-('Gastos Gerais'!$C$4:$C$1005))</f>
        <v>6100</v>
      </c>
      <c r="F77" s="74">
        <f>SUMPRODUCT(-('Gastos Gerais'!$B$4:$B$1005=Analítico!$B77),-(Analítico!F$3&gt;='Gastos Gerais'!$D$4:$D$1005),-(Analítico!F$3&lt;='Gastos Gerais'!$E$4:$E$1005),-('Gastos Gerais'!$C$4:$C$1005))</f>
        <v>6100</v>
      </c>
      <c r="G77" s="74">
        <f>SUMPRODUCT(-('Gastos Gerais'!$B$4:$B$1005=Analítico!$B77),-(Analítico!G$3&gt;='Gastos Gerais'!$D$4:$D$1005),-(Analítico!G$3&lt;='Gastos Gerais'!$E$4:$E$1005),-('Gastos Gerais'!$C$4:$C$1005))</f>
        <v>6100</v>
      </c>
      <c r="H77" s="74">
        <f>SUMPRODUCT(-('Gastos Gerais'!$B$4:$B$1005=Analítico!$B77),-(Analítico!H$3&gt;='Gastos Gerais'!$D$4:$D$1005),-(Analítico!H$3&lt;='Gastos Gerais'!$E$4:$E$1005),-('Gastos Gerais'!$C$4:$C$1005))</f>
        <v>6100</v>
      </c>
      <c r="I77" s="74">
        <f>SUMPRODUCT(-('Gastos Gerais'!$B$4:$B$1005=Analítico!$B77),-(Analítico!I$3&gt;='Gastos Gerais'!$D$4:$D$1005),-(Analítico!I$3&lt;='Gastos Gerais'!$E$4:$E$1005),-('Gastos Gerais'!$C$4:$C$1005))</f>
        <v>6100</v>
      </c>
      <c r="J77" s="74">
        <f>SUMPRODUCT(-('Gastos Gerais'!$B$4:$B$1005=Analítico!$B77),-(Analítico!J$3&gt;='Gastos Gerais'!$D$4:$D$1005),-(Analítico!J$3&lt;='Gastos Gerais'!$E$4:$E$1005),-('Gastos Gerais'!$C$4:$C$1005))</f>
        <v>6100</v>
      </c>
      <c r="K77" s="74">
        <f>SUMPRODUCT(-('Gastos Gerais'!$B$4:$B$1005=Analítico!$B77),-(Analítico!K$3&gt;='Gastos Gerais'!$D$4:$D$1005),-(Analítico!K$3&lt;='Gastos Gerais'!$E$4:$E$1005),-('Gastos Gerais'!$C$4:$C$1005))</f>
        <v>6100</v>
      </c>
      <c r="L77" s="74">
        <f>SUMPRODUCT(-('Gastos Gerais'!$B$4:$B$1005=Analítico!$B77),-(Analítico!L$3&gt;='Gastos Gerais'!$D$4:$D$1005),-(Analítico!L$3&lt;='Gastos Gerais'!$E$4:$E$1005),-('Gastos Gerais'!$C$4:$C$1005))</f>
        <v>6100</v>
      </c>
      <c r="M77" s="74">
        <f>SUMPRODUCT(-('Gastos Gerais'!$B$4:$B$1005=Analítico!$B77),-(Analítico!M$3&gt;='Gastos Gerais'!$D$4:$D$1005),-(Analítico!M$3&lt;='Gastos Gerais'!$E$4:$E$1005),-('Gastos Gerais'!$C$4:$C$1005))</f>
        <v>6100</v>
      </c>
      <c r="N77" s="74">
        <f>SUMPRODUCT(-('Gastos Gerais'!$B$4:$B$1005=Analítico!$B77),-(Analítico!N$3&gt;='Gastos Gerais'!$D$4:$D$1005),-(Analítico!N$3&lt;='Gastos Gerais'!$E$4:$E$1005),-('Gastos Gerais'!$C$4:$C$1005))</f>
        <v>6100</v>
      </c>
      <c r="O77" s="74">
        <f>SUMPRODUCT(-('Gastos Gerais'!$B$4:$B$1005=Analítico!$B77),-(Analítico!O$3&gt;='Gastos Gerais'!$D$4:$D$1005),-(Analítico!O$3&lt;='Gastos Gerais'!$E$4:$E$1005),-('Gastos Gerais'!$C$4:$C$1005))</f>
        <v>6100</v>
      </c>
      <c r="P77" s="74">
        <f>SUMPRODUCT(-('Gastos Gerais'!$B$4:$B$1005=Analítico!$B77),-(Analítico!P$3&gt;='Gastos Gerais'!$D$4:$D$1005),-(Analítico!P$3&lt;='Gastos Gerais'!$E$4:$E$1005),-('Gastos Gerais'!$C$4:$C$1005))</f>
        <v>6100</v>
      </c>
      <c r="Q77" s="74">
        <f>SUMPRODUCT(-('Gastos Gerais'!$B$4:$B$1005=Analítico!$B77),-(Analítico!Q$3&gt;='Gastos Gerais'!$D$4:$D$1005),-(Analítico!Q$3&lt;='Gastos Gerais'!$E$4:$E$1005),-('Gastos Gerais'!$C$4:$C$1005))</f>
        <v>6100</v>
      </c>
      <c r="R77" s="74">
        <f>SUMPRODUCT(-('Gastos Gerais'!$B$4:$B$1005=Analítico!$B77),-(Analítico!R$3&gt;='Gastos Gerais'!$D$4:$D$1005),-(Analítico!R$3&lt;='Gastos Gerais'!$E$4:$E$1005),-('Gastos Gerais'!$C$4:$C$1005))</f>
        <v>6100</v>
      </c>
      <c r="S77" s="74">
        <f>SUMPRODUCT(-('Gastos Gerais'!$B$4:$B$1005=Analítico!$B77),-(Analítico!S$3&gt;='Gastos Gerais'!$D$4:$D$1005),-(Analítico!S$3&lt;='Gastos Gerais'!$E$4:$E$1005),-('Gastos Gerais'!$C$4:$C$1005))</f>
        <v>6100</v>
      </c>
      <c r="T77" s="74">
        <f>SUMPRODUCT(-('Gastos Gerais'!$B$4:$B$1005=Analítico!$B77),-(Analítico!T$3&gt;='Gastos Gerais'!$D$4:$D$1005),-(Analítico!T$3&lt;='Gastos Gerais'!$E$4:$E$1005),-('Gastos Gerais'!$C$4:$C$1005))</f>
        <v>6100</v>
      </c>
      <c r="U77" s="74">
        <f>SUMPRODUCT(-('Gastos Gerais'!$B$4:$B$1005=Analítico!$B77),-(Analítico!U$3&gt;='Gastos Gerais'!$D$4:$D$1005),-(Analítico!U$3&lt;='Gastos Gerais'!$E$4:$E$1005),-('Gastos Gerais'!$C$4:$C$1005))</f>
        <v>6100</v>
      </c>
      <c r="V77" s="74">
        <f>SUMPRODUCT(-('Gastos Gerais'!$B$4:$B$1005=Analítico!$B77),-(Analítico!V$3&gt;='Gastos Gerais'!$D$4:$D$1005),-(Analítico!V$3&lt;='Gastos Gerais'!$E$4:$E$1005),-('Gastos Gerais'!$C$4:$C$1005))</f>
        <v>6100</v>
      </c>
      <c r="W77" s="74">
        <f>SUMPRODUCT(-('Gastos Gerais'!$B$4:$B$1005=Analítico!$B77),-(Analítico!W$3&gt;='Gastos Gerais'!$D$4:$D$1005),-(Analítico!W$3&lt;='Gastos Gerais'!$E$4:$E$1005),-('Gastos Gerais'!$C$4:$C$1005))</f>
        <v>6100</v>
      </c>
      <c r="X77" s="74">
        <f>SUMPRODUCT(-('Gastos Gerais'!$B$4:$B$1005=Analítico!$B77),-(Analítico!X$3&gt;='Gastos Gerais'!$D$4:$D$1005),-(Analítico!X$3&lt;='Gastos Gerais'!$E$4:$E$1005),-('Gastos Gerais'!$C$4:$C$1005))</f>
        <v>6100</v>
      </c>
      <c r="Y77" s="74">
        <f>SUMPRODUCT(-('Gastos Gerais'!$B$4:$B$1005=Analítico!$B77),-(Analítico!Y$3&gt;='Gastos Gerais'!$D$4:$D$1005),-(Analítico!Y$3&lt;='Gastos Gerais'!$E$4:$E$1005),-('Gastos Gerais'!$C$4:$C$1005))</f>
        <v>6100</v>
      </c>
      <c r="Z77" s="74">
        <f>SUMPRODUCT(-('Gastos Gerais'!$B$4:$B$1005=Analítico!$B77),-(Analítico!Z$3&gt;='Gastos Gerais'!$D$4:$D$1005),-(Analítico!Z$3&lt;='Gastos Gerais'!$E$4:$E$1005),-('Gastos Gerais'!$C$4:$C$1005))</f>
        <v>6100</v>
      </c>
      <c r="AA77" s="74">
        <f>SUMPRODUCT(-('Gastos Gerais'!$B$4:$B$1005=Analítico!$B77),-(Analítico!AA$3&gt;='Gastos Gerais'!$D$4:$D$1005),-(Analítico!AA$3&lt;='Gastos Gerais'!$E$4:$E$1005),-('Gastos Gerais'!$C$4:$C$1005))</f>
        <v>6100</v>
      </c>
      <c r="AB77" s="74">
        <f>SUMPRODUCT(-('Gastos Gerais'!$B$4:$B$1005=Analítico!$B77),-(Analítico!AB$3&gt;='Gastos Gerais'!$D$4:$D$1005),-(Analítico!AB$3&lt;='Gastos Gerais'!$E$4:$E$1005),-('Gastos Gerais'!$C$4:$C$1005))</f>
        <v>6100</v>
      </c>
      <c r="AC77" s="74">
        <f>SUMPRODUCT(-('Gastos Gerais'!$B$4:$B$1005=Analítico!$B77),-(Analítico!AC$3&gt;='Gastos Gerais'!$D$4:$D$1005),-(Analítico!AC$3&lt;='Gastos Gerais'!$E$4:$E$1005),-('Gastos Gerais'!$C$4:$C$1005))</f>
        <v>6100</v>
      </c>
      <c r="AD77" s="74">
        <f>SUMPRODUCT(-('Gastos Gerais'!$B$4:$B$1005=Analítico!$B77),-(Analítico!AD$3&gt;='Gastos Gerais'!$D$4:$D$1005),-(Analítico!AD$3&lt;='Gastos Gerais'!$E$4:$E$1005),-('Gastos Gerais'!$C$4:$C$1005))</f>
        <v>6100</v>
      </c>
      <c r="AE77" s="74">
        <f>SUMPRODUCT(-('Gastos Gerais'!$B$4:$B$1005=Analítico!$B77),-(Analítico!AE$3&gt;='Gastos Gerais'!$D$4:$D$1005),-(Analítico!AE$3&lt;='Gastos Gerais'!$E$4:$E$1005),-('Gastos Gerais'!$C$4:$C$1005))</f>
        <v>6100</v>
      </c>
      <c r="AF77" s="74">
        <f>SUMPRODUCT(-('Gastos Gerais'!$B$4:$B$1005=Analítico!$B77),-(Analítico!AF$3&gt;='Gastos Gerais'!$D$4:$D$1005),-(Analítico!AF$3&lt;='Gastos Gerais'!$E$4:$E$1005),-('Gastos Gerais'!$C$4:$C$1005))</f>
        <v>6100</v>
      </c>
      <c r="AG77" s="74">
        <f>SUMPRODUCT(-('Gastos Gerais'!$B$4:$B$1005=Analítico!$B77),-(Analítico!AG$3&gt;='Gastos Gerais'!$D$4:$D$1005),-(Analítico!AG$3&lt;='Gastos Gerais'!$E$4:$E$1005),-('Gastos Gerais'!$C$4:$C$1005))</f>
        <v>6100</v>
      </c>
      <c r="AH77" s="74">
        <f>SUMPRODUCT(-('Gastos Gerais'!$B$4:$B$1005=Analítico!$B77),-(Analítico!AH$3&gt;='Gastos Gerais'!$D$4:$D$1005),-(Analítico!AH$3&lt;='Gastos Gerais'!$E$4:$E$1005),-('Gastos Gerais'!$C$4:$C$1005))</f>
        <v>6100</v>
      </c>
      <c r="AI77" s="74">
        <f>SUMPRODUCT(-('Gastos Gerais'!$B$4:$B$1005=Analítico!$B77),-(Analítico!AI$3&gt;='Gastos Gerais'!$D$4:$D$1005),-(Analítico!AI$3&lt;='Gastos Gerais'!$E$4:$E$1005),-('Gastos Gerais'!$C$4:$C$1005))</f>
        <v>6100</v>
      </c>
      <c r="AJ77" s="74">
        <f>SUMPRODUCT(-('Gastos Gerais'!$B$4:$B$1005=Analítico!$B77),-(Analítico!AJ$3&gt;='Gastos Gerais'!$D$4:$D$1005),-(Analítico!AJ$3&lt;='Gastos Gerais'!$E$4:$E$1005),-('Gastos Gerais'!$C$4:$C$1005))</f>
        <v>6100</v>
      </c>
      <c r="AK77" s="74">
        <f>SUMPRODUCT(-('Gastos Gerais'!$B$4:$B$1005=Analítico!$B77),-(Analítico!AK$3&gt;='Gastos Gerais'!$D$4:$D$1005),-(Analítico!AK$3&lt;='Gastos Gerais'!$E$4:$E$1005),-('Gastos Gerais'!$C$4:$C$1005))</f>
        <v>6100</v>
      </c>
      <c r="AL77" s="74">
        <f>SUMPRODUCT(-('Gastos Gerais'!$B$4:$B$1005=Analítico!$B77),-(Analítico!AL$3&gt;='Gastos Gerais'!$D$4:$D$1005),-(Analítico!AL$3&lt;='Gastos Gerais'!$E$4:$E$1005),-('Gastos Gerais'!$C$4:$C$1005))</f>
        <v>6100</v>
      </c>
      <c r="AM77" s="74">
        <f>SUMPRODUCT(-('Gastos Gerais'!$B$4:$B$1005=Analítico!$B77),-(Analítico!AM$3&gt;='Gastos Gerais'!$D$4:$D$1005),-(Analítico!AM$3&lt;='Gastos Gerais'!$E$4:$E$1005),-('Gastos Gerais'!$C$4:$C$1005))</f>
        <v>6100</v>
      </c>
      <c r="AN77" s="74">
        <f>SUMPRODUCT(-('Gastos Gerais'!$B$4:$B$1005=Analítico!$B77),-(Analítico!AN$3&gt;='Gastos Gerais'!$D$4:$D$1005),-(Analítico!AN$3&lt;='Gastos Gerais'!$E$4:$E$1005),-('Gastos Gerais'!$C$4:$C$1005))</f>
        <v>6100</v>
      </c>
      <c r="AO77" s="74">
        <f>SUMPRODUCT(-('Gastos Gerais'!$B$4:$B$1005=Analítico!$B77),-(Analítico!AO$3&gt;='Gastos Gerais'!$D$4:$D$1005),-(Analítico!AO$3&lt;='Gastos Gerais'!$E$4:$E$1005),-('Gastos Gerais'!$C$4:$C$1005))</f>
        <v>6100</v>
      </c>
      <c r="AP77" s="74">
        <f>SUMPRODUCT(-('Gastos Gerais'!$B$4:$B$1005=Analítico!$B77),-(Analítico!AP$3&gt;='Gastos Gerais'!$D$4:$D$1005),-(Analítico!AP$3&lt;='Gastos Gerais'!$E$4:$E$1005),-('Gastos Gerais'!$C$4:$C$1005))</f>
        <v>6100</v>
      </c>
      <c r="AQ77" s="74">
        <f>SUMPRODUCT(-('Gastos Gerais'!$B$4:$B$1005=Analítico!$B77),-(Analítico!AQ$3&gt;='Gastos Gerais'!$D$4:$D$1005),-(Analítico!AQ$3&lt;='Gastos Gerais'!$E$4:$E$1005),-('Gastos Gerais'!$C$4:$C$1005))</f>
        <v>6100</v>
      </c>
      <c r="AR77" s="74">
        <f>SUMPRODUCT(-('Gastos Gerais'!$B$4:$B$1005=Analítico!$B77),-(Analítico!AR$3&gt;='Gastos Gerais'!$D$4:$D$1005),-(Analítico!AR$3&lt;='Gastos Gerais'!$E$4:$E$1005),-('Gastos Gerais'!$C$4:$C$1005))</f>
        <v>6100</v>
      </c>
      <c r="AS77" s="74">
        <f>SUMPRODUCT(-('Gastos Gerais'!$B$4:$B$1005=Analítico!$B77),-(Analítico!AS$3&gt;='Gastos Gerais'!$D$4:$D$1005),-(Analítico!AS$3&lt;='Gastos Gerais'!$E$4:$E$1005),-('Gastos Gerais'!$C$4:$C$1005))</f>
        <v>6100</v>
      </c>
      <c r="AT77" s="74">
        <f>SUMPRODUCT(-('Gastos Gerais'!$B$4:$B$1005=Analítico!$B77),-(Analítico!AT$3&gt;='Gastos Gerais'!$D$4:$D$1005),-(Analítico!AT$3&lt;='Gastos Gerais'!$E$4:$E$1005),-('Gastos Gerais'!$C$4:$C$1005))</f>
        <v>6100</v>
      </c>
      <c r="AU77" s="74">
        <f>SUMPRODUCT(-('Gastos Gerais'!$B$4:$B$1005=Analítico!$B77),-(Analítico!AU$3&gt;='Gastos Gerais'!$D$4:$D$1005),-(Analítico!AU$3&lt;='Gastos Gerais'!$E$4:$E$1005),-('Gastos Gerais'!$C$4:$C$1005))</f>
        <v>6100</v>
      </c>
      <c r="AV77" s="74">
        <f>SUMPRODUCT(-('Gastos Gerais'!$B$4:$B$1005=Analítico!$B77),-(Analítico!AV$3&gt;='Gastos Gerais'!$D$4:$D$1005),-(Analítico!AV$3&lt;='Gastos Gerais'!$E$4:$E$1005),-('Gastos Gerais'!$C$4:$C$1005))</f>
        <v>6100</v>
      </c>
      <c r="AW77" s="74">
        <f>SUMPRODUCT(-('Gastos Gerais'!$B$4:$B$1005=Analítico!$B77),-(Analítico!AW$3&gt;='Gastos Gerais'!$D$4:$D$1005),-(Analítico!AW$3&lt;='Gastos Gerais'!$E$4:$E$1005),-('Gastos Gerais'!$C$4:$C$1005))</f>
        <v>6100</v>
      </c>
      <c r="AX77" s="74">
        <f>SUMPRODUCT(-('Gastos Gerais'!$B$4:$B$1005=Analítico!$B77),-(Analítico!AX$3&gt;='Gastos Gerais'!$D$4:$D$1005),-(Analítico!AX$3&lt;='Gastos Gerais'!$E$4:$E$1005),-('Gastos Gerais'!$C$4:$C$1005))</f>
        <v>6100</v>
      </c>
      <c r="AY77" s="74">
        <f>SUMPRODUCT(-('Gastos Gerais'!$B$4:$B$1005=Analítico!$B77),-(Analítico!AY$3&gt;='Gastos Gerais'!$D$4:$D$1005),-(Analítico!AY$3&lt;='Gastos Gerais'!$E$4:$E$1005),-('Gastos Gerais'!$C$4:$C$1005))</f>
        <v>6100</v>
      </c>
      <c r="AZ77" s="74">
        <f>SUMPRODUCT(-('Gastos Gerais'!$B$4:$B$1005=Analítico!$B77),-(Analítico!AZ$3&gt;='Gastos Gerais'!$D$4:$D$1005),-(Analítico!AZ$3&lt;='Gastos Gerais'!$E$4:$E$1005),-('Gastos Gerais'!$C$4:$C$1005))</f>
        <v>6100</v>
      </c>
      <c r="BA77" s="74">
        <f>SUMPRODUCT(-('Gastos Gerais'!$B$4:$B$1005=Analítico!$B77),-(Analítico!BA$3&gt;='Gastos Gerais'!$D$4:$D$1005),-(Analítico!BA$3&lt;='Gastos Gerais'!$E$4:$E$1005),-('Gastos Gerais'!$C$4:$C$1005))</f>
        <v>6100</v>
      </c>
      <c r="BB77" s="74">
        <f>SUMPRODUCT(-('Gastos Gerais'!$B$4:$B$1005=Analítico!$B77),-(Analítico!BB$3&gt;='Gastos Gerais'!$D$4:$D$1005),-(Analítico!BB$3&lt;='Gastos Gerais'!$E$4:$E$1005),-('Gastos Gerais'!$C$4:$C$1005))</f>
        <v>6100</v>
      </c>
      <c r="BC77" s="74">
        <f>SUMPRODUCT(-('Gastos Gerais'!$B$4:$B$1005=Analítico!$B77),-(Analítico!BC$3&gt;='Gastos Gerais'!$D$4:$D$1005),-(Analítico!BC$3&lt;='Gastos Gerais'!$E$4:$E$1005),-('Gastos Gerais'!$C$4:$C$1005))</f>
        <v>6100</v>
      </c>
      <c r="BD77" s="74">
        <f>SUMPRODUCT(-('Gastos Gerais'!$B$4:$B$1005=Analítico!$B77),-(Analítico!BD$3&gt;='Gastos Gerais'!$D$4:$D$1005),-(Analítico!BD$3&lt;='Gastos Gerais'!$E$4:$E$1005),-('Gastos Gerais'!$C$4:$C$1005))</f>
        <v>6100</v>
      </c>
      <c r="BE77" s="74">
        <f>SUMPRODUCT(-('Gastos Gerais'!$B$4:$B$1005=Analítico!$B77),-(Analítico!BE$3&gt;='Gastos Gerais'!$D$4:$D$1005),-(Analítico!BE$3&lt;='Gastos Gerais'!$E$4:$E$1005),-('Gastos Gerais'!$C$4:$C$1005))</f>
        <v>6100</v>
      </c>
      <c r="BF77" s="74">
        <f>SUMPRODUCT(-('Gastos Gerais'!$B$4:$B$1005=Analítico!$B77),-(Analítico!BF$3&gt;='Gastos Gerais'!$D$4:$D$1005),-(Analítico!BF$3&lt;='Gastos Gerais'!$E$4:$E$1005),-('Gastos Gerais'!$C$4:$C$1005))</f>
        <v>6100</v>
      </c>
      <c r="BG77" s="74">
        <f>SUMPRODUCT(-('Gastos Gerais'!$B$4:$B$1005=Analítico!$B77),-(Analítico!BG$3&gt;='Gastos Gerais'!$D$4:$D$1005),-(Analítico!BG$3&lt;='Gastos Gerais'!$E$4:$E$1005),-('Gastos Gerais'!$C$4:$C$1005))</f>
        <v>6100</v>
      </c>
      <c r="BH77" s="74">
        <f>SUMPRODUCT(-('Gastos Gerais'!$B$4:$B$1005=Analítico!$B77),-(Analítico!BH$3&gt;='Gastos Gerais'!$D$4:$D$1005),-(Analítico!BH$3&lt;='Gastos Gerais'!$E$4:$E$1005),-('Gastos Gerais'!$C$4:$C$1005))</f>
        <v>6100</v>
      </c>
      <c r="BI77" s="74">
        <f>SUMPRODUCT(-('Gastos Gerais'!$B$4:$B$1005=Analítico!$B77),-(Analítico!BI$3&gt;='Gastos Gerais'!$D$4:$D$1005),-(Analítico!BI$3&lt;='Gastos Gerais'!$E$4:$E$1005),-('Gastos Gerais'!$C$4:$C$1005))</f>
        <v>6100</v>
      </c>
      <c r="BJ77" s="74">
        <f>SUMPRODUCT(-('Gastos Gerais'!$B$4:$B$1005=Analítico!$B77),-(Analítico!BJ$3&gt;='Gastos Gerais'!$D$4:$D$1005),-(Analítico!BJ$3&lt;='Gastos Gerais'!$E$4:$E$1005),-('Gastos Gerais'!$C$4:$C$1005))</f>
        <v>6100</v>
      </c>
      <c r="BK77" s="72">
        <f t="shared" si="31"/>
        <v>366000</v>
      </c>
      <c r="BL77" s="77">
        <f t="shared" ca="1" si="32"/>
        <v>5.2858707295035173E-3</v>
      </c>
    </row>
    <row r="78" spans="1:64" s="50" customFormat="1" ht="23.25" customHeight="1" x14ac:dyDescent="0.2">
      <c r="A78" s="19" t="s">
        <v>216</v>
      </c>
      <c r="B78" s="354" t="s">
        <v>217</v>
      </c>
      <c r="C78" s="74">
        <f>SUMPRODUCT(-('Gastos Gerais'!$B$4:$B$1005=Analítico!$B78),-(Analítico!C$3&gt;='Gastos Gerais'!$D$4:$D$1005),-(Analítico!C$3&lt;='Gastos Gerais'!$E$4:$E$1005),-('Gastos Gerais'!$C$4:$C$1005))</f>
        <v>200000</v>
      </c>
      <c r="D78" s="74">
        <f>SUMPRODUCT(-('Gastos Gerais'!$B$4:$B$1005=Analítico!$B78),-(Analítico!D$3&gt;='Gastos Gerais'!$D$4:$D$1005),-(Analítico!D$3&lt;='Gastos Gerais'!$E$4:$E$1005),-('Gastos Gerais'!$C$4:$C$1005))</f>
        <v>7400</v>
      </c>
      <c r="E78" s="74">
        <f>SUMPRODUCT(-('Gastos Gerais'!$B$4:$B$1005=Analítico!$B78),-(Analítico!E$3&gt;='Gastos Gerais'!$D$4:$D$1005),-(Analítico!E$3&lt;='Gastos Gerais'!$E$4:$E$1005),-('Gastos Gerais'!$C$4:$C$1005))</f>
        <v>7400</v>
      </c>
      <c r="F78" s="74">
        <f>SUMPRODUCT(-('Gastos Gerais'!$B$4:$B$1005=Analítico!$B78),-(Analítico!F$3&gt;='Gastos Gerais'!$D$4:$D$1005),-(Analítico!F$3&lt;='Gastos Gerais'!$E$4:$E$1005),-('Gastos Gerais'!$C$4:$C$1005))</f>
        <v>7400</v>
      </c>
      <c r="G78" s="74">
        <f>SUMPRODUCT(-('Gastos Gerais'!$B$4:$B$1005=Analítico!$B78),-(Analítico!G$3&gt;='Gastos Gerais'!$D$4:$D$1005),-(Analítico!G$3&lt;='Gastos Gerais'!$E$4:$E$1005),-('Gastos Gerais'!$C$4:$C$1005))</f>
        <v>7400</v>
      </c>
      <c r="H78" s="74">
        <f>SUMPRODUCT(-('Gastos Gerais'!$B$4:$B$1005=Analítico!$B78),-(Analítico!H$3&gt;='Gastos Gerais'!$D$4:$D$1005),-(Analítico!H$3&lt;='Gastos Gerais'!$E$4:$E$1005),-('Gastos Gerais'!$C$4:$C$1005))</f>
        <v>7400</v>
      </c>
      <c r="I78" s="74">
        <f>SUMPRODUCT(-('Gastos Gerais'!$B$4:$B$1005=Analítico!$B78),-(Analítico!I$3&gt;='Gastos Gerais'!$D$4:$D$1005),-(Analítico!I$3&lt;='Gastos Gerais'!$E$4:$E$1005),-('Gastos Gerais'!$C$4:$C$1005))</f>
        <v>7400</v>
      </c>
      <c r="J78" s="74">
        <f>SUMPRODUCT(-('Gastos Gerais'!$B$4:$B$1005=Analítico!$B78),-(Analítico!J$3&gt;='Gastos Gerais'!$D$4:$D$1005),-(Analítico!J$3&lt;='Gastos Gerais'!$E$4:$E$1005),-('Gastos Gerais'!$C$4:$C$1005))</f>
        <v>7400</v>
      </c>
      <c r="K78" s="74">
        <f>SUMPRODUCT(-('Gastos Gerais'!$B$4:$B$1005=Analítico!$B78),-(Analítico!K$3&gt;='Gastos Gerais'!$D$4:$D$1005),-(Analítico!K$3&lt;='Gastos Gerais'!$E$4:$E$1005),-('Gastos Gerais'!$C$4:$C$1005))</f>
        <v>7400</v>
      </c>
      <c r="L78" s="74">
        <f>SUMPRODUCT(-('Gastos Gerais'!$B$4:$B$1005=Analítico!$B78),-(Analítico!L$3&gt;='Gastos Gerais'!$D$4:$D$1005),-(Analítico!L$3&lt;='Gastos Gerais'!$E$4:$E$1005),-('Gastos Gerais'!$C$4:$C$1005))</f>
        <v>7400</v>
      </c>
      <c r="M78" s="74">
        <f>SUMPRODUCT(-('Gastos Gerais'!$B$4:$B$1005=Analítico!$B78),-(Analítico!M$3&gt;='Gastos Gerais'!$D$4:$D$1005),-(Analítico!M$3&lt;='Gastos Gerais'!$E$4:$E$1005),-('Gastos Gerais'!$C$4:$C$1005))</f>
        <v>7400</v>
      </c>
      <c r="N78" s="74">
        <f>SUMPRODUCT(-('Gastos Gerais'!$B$4:$B$1005=Analítico!$B78),-(Analítico!N$3&gt;='Gastos Gerais'!$D$4:$D$1005),-(Analítico!N$3&lt;='Gastos Gerais'!$E$4:$E$1005),-('Gastos Gerais'!$C$4:$C$1005))</f>
        <v>7400</v>
      </c>
      <c r="O78" s="74">
        <f>SUMPRODUCT(-('Gastos Gerais'!$B$4:$B$1005=Analítico!$B78),-(Analítico!O$3&gt;='Gastos Gerais'!$D$4:$D$1005),-(Analítico!O$3&lt;='Gastos Gerais'!$E$4:$E$1005),-('Gastos Gerais'!$C$4:$C$1005))</f>
        <v>7400</v>
      </c>
      <c r="P78" s="74">
        <f>SUMPRODUCT(-('Gastos Gerais'!$B$4:$B$1005=Analítico!$B78),-(Analítico!P$3&gt;='Gastos Gerais'!$D$4:$D$1005),-(Analítico!P$3&lt;='Gastos Gerais'!$E$4:$E$1005),-('Gastos Gerais'!$C$4:$C$1005))</f>
        <v>7400</v>
      </c>
      <c r="Q78" s="74">
        <f>SUMPRODUCT(-('Gastos Gerais'!$B$4:$B$1005=Analítico!$B78),-(Analítico!Q$3&gt;='Gastos Gerais'!$D$4:$D$1005),-(Analítico!Q$3&lt;='Gastos Gerais'!$E$4:$E$1005),-('Gastos Gerais'!$C$4:$C$1005))</f>
        <v>7400</v>
      </c>
      <c r="R78" s="74">
        <f>SUMPRODUCT(-('Gastos Gerais'!$B$4:$B$1005=Analítico!$B78),-(Analítico!R$3&gt;='Gastos Gerais'!$D$4:$D$1005),-(Analítico!R$3&lt;='Gastos Gerais'!$E$4:$E$1005),-('Gastos Gerais'!$C$4:$C$1005))</f>
        <v>7400</v>
      </c>
      <c r="S78" s="74">
        <f>SUMPRODUCT(-('Gastos Gerais'!$B$4:$B$1005=Analítico!$B78),-(Analítico!S$3&gt;='Gastos Gerais'!$D$4:$D$1005),-(Analítico!S$3&lt;='Gastos Gerais'!$E$4:$E$1005),-('Gastos Gerais'!$C$4:$C$1005))</f>
        <v>7400</v>
      </c>
      <c r="T78" s="74">
        <f>SUMPRODUCT(-('Gastos Gerais'!$B$4:$B$1005=Analítico!$B78),-(Analítico!T$3&gt;='Gastos Gerais'!$D$4:$D$1005),-(Analítico!T$3&lt;='Gastos Gerais'!$E$4:$E$1005),-('Gastos Gerais'!$C$4:$C$1005))</f>
        <v>7400</v>
      </c>
      <c r="U78" s="74">
        <f>SUMPRODUCT(-('Gastos Gerais'!$B$4:$B$1005=Analítico!$B78),-(Analítico!U$3&gt;='Gastos Gerais'!$D$4:$D$1005),-(Analítico!U$3&lt;='Gastos Gerais'!$E$4:$E$1005),-('Gastos Gerais'!$C$4:$C$1005))</f>
        <v>7400</v>
      </c>
      <c r="V78" s="74">
        <f>SUMPRODUCT(-('Gastos Gerais'!$B$4:$B$1005=Analítico!$B78),-(Analítico!V$3&gt;='Gastos Gerais'!$D$4:$D$1005),-(Analítico!V$3&lt;='Gastos Gerais'!$E$4:$E$1005),-('Gastos Gerais'!$C$4:$C$1005))</f>
        <v>7400</v>
      </c>
      <c r="W78" s="74">
        <f>SUMPRODUCT(-('Gastos Gerais'!$B$4:$B$1005=Analítico!$B78),-(Analítico!W$3&gt;='Gastos Gerais'!$D$4:$D$1005),-(Analítico!W$3&lt;='Gastos Gerais'!$E$4:$E$1005),-('Gastos Gerais'!$C$4:$C$1005))</f>
        <v>7400</v>
      </c>
      <c r="X78" s="74">
        <f>SUMPRODUCT(-('Gastos Gerais'!$B$4:$B$1005=Analítico!$B78),-(Analítico!X$3&gt;='Gastos Gerais'!$D$4:$D$1005),-(Analítico!X$3&lt;='Gastos Gerais'!$E$4:$E$1005),-('Gastos Gerais'!$C$4:$C$1005))</f>
        <v>7400</v>
      </c>
      <c r="Y78" s="74">
        <f>SUMPRODUCT(-('Gastos Gerais'!$B$4:$B$1005=Analítico!$B78),-(Analítico!Y$3&gt;='Gastos Gerais'!$D$4:$D$1005),-(Analítico!Y$3&lt;='Gastos Gerais'!$E$4:$E$1005),-('Gastos Gerais'!$C$4:$C$1005))</f>
        <v>7400</v>
      </c>
      <c r="Z78" s="74">
        <f>SUMPRODUCT(-('Gastos Gerais'!$B$4:$B$1005=Analítico!$B78),-(Analítico!Z$3&gt;='Gastos Gerais'!$D$4:$D$1005),-(Analítico!Z$3&lt;='Gastos Gerais'!$E$4:$E$1005),-('Gastos Gerais'!$C$4:$C$1005))</f>
        <v>7400</v>
      </c>
      <c r="AA78" s="74">
        <f>SUMPRODUCT(-('Gastos Gerais'!$B$4:$B$1005=Analítico!$B78),-(Analítico!AA$3&gt;='Gastos Gerais'!$D$4:$D$1005),-(Analítico!AA$3&lt;='Gastos Gerais'!$E$4:$E$1005),-('Gastos Gerais'!$C$4:$C$1005))</f>
        <v>7400</v>
      </c>
      <c r="AB78" s="74">
        <f>SUMPRODUCT(-('Gastos Gerais'!$B$4:$B$1005=Analítico!$B78),-(Analítico!AB$3&gt;='Gastos Gerais'!$D$4:$D$1005),-(Analítico!AB$3&lt;='Gastos Gerais'!$E$4:$E$1005),-('Gastos Gerais'!$C$4:$C$1005))</f>
        <v>7400</v>
      </c>
      <c r="AC78" s="74">
        <f>SUMPRODUCT(-('Gastos Gerais'!$B$4:$B$1005=Analítico!$B78),-(Analítico!AC$3&gt;='Gastos Gerais'!$D$4:$D$1005),-(Analítico!AC$3&lt;='Gastos Gerais'!$E$4:$E$1005),-('Gastos Gerais'!$C$4:$C$1005))</f>
        <v>7400</v>
      </c>
      <c r="AD78" s="74">
        <f>SUMPRODUCT(-('Gastos Gerais'!$B$4:$B$1005=Analítico!$B78),-(Analítico!AD$3&gt;='Gastos Gerais'!$D$4:$D$1005),-(Analítico!AD$3&lt;='Gastos Gerais'!$E$4:$E$1005),-('Gastos Gerais'!$C$4:$C$1005))</f>
        <v>7400</v>
      </c>
      <c r="AE78" s="74">
        <f>SUMPRODUCT(-('Gastos Gerais'!$B$4:$B$1005=Analítico!$B78),-(Analítico!AE$3&gt;='Gastos Gerais'!$D$4:$D$1005),-(Analítico!AE$3&lt;='Gastos Gerais'!$E$4:$E$1005),-('Gastos Gerais'!$C$4:$C$1005))</f>
        <v>7400</v>
      </c>
      <c r="AF78" s="74">
        <f>SUMPRODUCT(-('Gastos Gerais'!$B$4:$B$1005=Analítico!$B78),-(Analítico!AF$3&gt;='Gastos Gerais'!$D$4:$D$1005),-(Analítico!AF$3&lt;='Gastos Gerais'!$E$4:$E$1005),-('Gastos Gerais'!$C$4:$C$1005))</f>
        <v>7400</v>
      </c>
      <c r="AG78" s="74">
        <f>SUMPRODUCT(-('Gastos Gerais'!$B$4:$B$1005=Analítico!$B78),-(Analítico!AG$3&gt;='Gastos Gerais'!$D$4:$D$1005),-(Analítico!AG$3&lt;='Gastos Gerais'!$E$4:$E$1005),-('Gastos Gerais'!$C$4:$C$1005))</f>
        <v>7400</v>
      </c>
      <c r="AH78" s="74">
        <f>SUMPRODUCT(-('Gastos Gerais'!$B$4:$B$1005=Analítico!$B78),-(Analítico!AH$3&gt;='Gastos Gerais'!$D$4:$D$1005),-(Analítico!AH$3&lt;='Gastos Gerais'!$E$4:$E$1005),-('Gastos Gerais'!$C$4:$C$1005))</f>
        <v>7400</v>
      </c>
      <c r="AI78" s="74">
        <f>SUMPRODUCT(-('Gastos Gerais'!$B$4:$B$1005=Analítico!$B78),-(Analítico!AI$3&gt;='Gastos Gerais'!$D$4:$D$1005),-(Analítico!AI$3&lt;='Gastos Gerais'!$E$4:$E$1005),-('Gastos Gerais'!$C$4:$C$1005))</f>
        <v>7400</v>
      </c>
      <c r="AJ78" s="74">
        <f>SUMPRODUCT(-('Gastos Gerais'!$B$4:$B$1005=Analítico!$B78),-(Analítico!AJ$3&gt;='Gastos Gerais'!$D$4:$D$1005),-(Analítico!AJ$3&lt;='Gastos Gerais'!$E$4:$E$1005),-('Gastos Gerais'!$C$4:$C$1005))</f>
        <v>7400</v>
      </c>
      <c r="AK78" s="74">
        <f>SUMPRODUCT(-('Gastos Gerais'!$B$4:$B$1005=Analítico!$B78),-(Analítico!AK$3&gt;='Gastos Gerais'!$D$4:$D$1005),-(Analítico!AK$3&lt;='Gastos Gerais'!$E$4:$E$1005),-('Gastos Gerais'!$C$4:$C$1005))</f>
        <v>7400</v>
      </c>
      <c r="AL78" s="74">
        <f>SUMPRODUCT(-('Gastos Gerais'!$B$4:$B$1005=Analítico!$B78),-(Analítico!AL$3&gt;='Gastos Gerais'!$D$4:$D$1005),-(Analítico!AL$3&lt;='Gastos Gerais'!$E$4:$E$1005),-('Gastos Gerais'!$C$4:$C$1005))</f>
        <v>7400</v>
      </c>
      <c r="AM78" s="74">
        <f>SUMPRODUCT(-('Gastos Gerais'!$B$4:$B$1005=Analítico!$B78),-(Analítico!AM$3&gt;='Gastos Gerais'!$D$4:$D$1005),-(Analítico!AM$3&lt;='Gastos Gerais'!$E$4:$E$1005),-('Gastos Gerais'!$C$4:$C$1005))</f>
        <v>7400</v>
      </c>
      <c r="AN78" s="74">
        <f>SUMPRODUCT(-('Gastos Gerais'!$B$4:$B$1005=Analítico!$B78),-(Analítico!AN$3&gt;='Gastos Gerais'!$D$4:$D$1005),-(Analítico!AN$3&lt;='Gastos Gerais'!$E$4:$E$1005),-('Gastos Gerais'!$C$4:$C$1005))</f>
        <v>7400</v>
      </c>
      <c r="AO78" s="74">
        <f>SUMPRODUCT(-('Gastos Gerais'!$B$4:$B$1005=Analítico!$B78),-(Analítico!AO$3&gt;='Gastos Gerais'!$D$4:$D$1005),-(Analítico!AO$3&lt;='Gastos Gerais'!$E$4:$E$1005),-('Gastos Gerais'!$C$4:$C$1005))</f>
        <v>7400</v>
      </c>
      <c r="AP78" s="74">
        <f>SUMPRODUCT(-('Gastos Gerais'!$B$4:$B$1005=Analítico!$B78),-(Analítico!AP$3&gt;='Gastos Gerais'!$D$4:$D$1005),-(Analítico!AP$3&lt;='Gastos Gerais'!$E$4:$E$1005),-('Gastos Gerais'!$C$4:$C$1005))</f>
        <v>7400</v>
      </c>
      <c r="AQ78" s="74">
        <f>SUMPRODUCT(-('Gastos Gerais'!$B$4:$B$1005=Analítico!$B78),-(Analítico!AQ$3&gt;='Gastos Gerais'!$D$4:$D$1005),-(Analítico!AQ$3&lt;='Gastos Gerais'!$E$4:$E$1005),-('Gastos Gerais'!$C$4:$C$1005))</f>
        <v>7400</v>
      </c>
      <c r="AR78" s="74">
        <f>SUMPRODUCT(-('Gastos Gerais'!$B$4:$B$1005=Analítico!$B78),-(Analítico!AR$3&gt;='Gastos Gerais'!$D$4:$D$1005),-(Analítico!AR$3&lt;='Gastos Gerais'!$E$4:$E$1005),-('Gastos Gerais'!$C$4:$C$1005))</f>
        <v>7400</v>
      </c>
      <c r="AS78" s="74">
        <f>SUMPRODUCT(-('Gastos Gerais'!$B$4:$B$1005=Analítico!$B78),-(Analítico!AS$3&gt;='Gastos Gerais'!$D$4:$D$1005),-(Analítico!AS$3&lt;='Gastos Gerais'!$E$4:$E$1005),-('Gastos Gerais'!$C$4:$C$1005))</f>
        <v>7400</v>
      </c>
      <c r="AT78" s="74">
        <f>SUMPRODUCT(-('Gastos Gerais'!$B$4:$B$1005=Analítico!$B78),-(Analítico!AT$3&gt;='Gastos Gerais'!$D$4:$D$1005),-(Analítico!AT$3&lt;='Gastos Gerais'!$E$4:$E$1005),-('Gastos Gerais'!$C$4:$C$1005))</f>
        <v>7400</v>
      </c>
      <c r="AU78" s="74">
        <f>SUMPRODUCT(-('Gastos Gerais'!$B$4:$B$1005=Analítico!$B78),-(Analítico!AU$3&gt;='Gastos Gerais'!$D$4:$D$1005),-(Analítico!AU$3&lt;='Gastos Gerais'!$E$4:$E$1005),-('Gastos Gerais'!$C$4:$C$1005))</f>
        <v>7400</v>
      </c>
      <c r="AV78" s="74">
        <f>SUMPRODUCT(-('Gastos Gerais'!$B$4:$B$1005=Analítico!$B78),-(Analítico!AV$3&gt;='Gastos Gerais'!$D$4:$D$1005),-(Analítico!AV$3&lt;='Gastos Gerais'!$E$4:$E$1005),-('Gastos Gerais'!$C$4:$C$1005))</f>
        <v>7400</v>
      </c>
      <c r="AW78" s="74">
        <f>SUMPRODUCT(-('Gastos Gerais'!$B$4:$B$1005=Analítico!$B78),-(Analítico!AW$3&gt;='Gastos Gerais'!$D$4:$D$1005),-(Analítico!AW$3&lt;='Gastos Gerais'!$E$4:$E$1005),-('Gastos Gerais'!$C$4:$C$1005))</f>
        <v>7400</v>
      </c>
      <c r="AX78" s="74">
        <f>SUMPRODUCT(-('Gastos Gerais'!$B$4:$B$1005=Analítico!$B78),-(Analítico!AX$3&gt;='Gastos Gerais'!$D$4:$D$1005),-(Analítico!AX$3&lt;='Gastos Gerais'!$E$4:$E$1005),-('Gastos Gerais'!$C$4:$C$1005))</f>
        <v>7400</v>
      </c>
      <c r="AY78" s="74">
        <f>SUMPRODUCT(-('Gastos Gerais'!$B$4:$B$1005=Analítico!$B78),-(Analítico!AY$3&gt;='Gastos Gerais'!$D$4:$D$1005),-(Analítico!AY$3&lt;='Gastos Gerais'!$E$4:$E$1005),-('Gastos Gerais'!$C$4:$C$1005))</f>
        <v>7400</v>
      </c>
      <c r="AZ78" s="74">
        <f>SUMPRODUCT(-('Gastos Gerais'!$B$4:$B$1005=Analítico!$B78),-(Analítico!AZ$3&gt;='Gastos Gerais'!$D$4:$D$1005),-(Analítico!AZ$3&lt;='Gastos Gerais'!$E$4:$E$1005),-('Gastos Gerais'!$C$4:$C$1005))</f>
        <v>7400</v>
      </c>
      <c r="BA78" s="74">
        <f>SUMPRODUCT(-('Gastos Gerais'!$B$4:$B$1005=Analítico!$B78),-(Analítico!BA$3&gt;='Gastos Gerais'!$D$4:$D$1005),-(Analítico!BA$3&lt;='Gastos Gerais'!$E$4:$E$1005),-('Gastos Gerais'!$C$4:$C$1005))</f>
        <v>7400</v>
      </c>
      <c r="BB78" s="74">
        <f>SUMPRODUCT(-('Gastos Gerais'!$B$4:$B$1005=Analítico!$B78),-(Analítico!BB$3&gt;='Gastos Gerais'!$D$4:$D$1005),-(Analítico!BB$3&lt;='Gastos Gerais'!$E$4:$E$1005),-('Gastos Gerais'!$C$4:$C$1005))</f>
        <v>7400</v>
      </c>
      <c r="BC78" s="74">
        <f>SUMPRODUCT(-('Gastos Gerais'!$B$4:$B$1005=Analítico!$B78),-(Analítico!BC$3&gt;='Gastos Gerais'!$D$4:$D$1005),-(Analítico!BC$3&lt;='Gastos Gerais'!$E$4:$E$1005),-('Gastos Gerais'!$C$4:$C$1005))</f>
        <v>7400</v>
      </c>
      <c r="BD78" s="74">
        <f>SUMPRODUCT(-('Gastos Gerais'!$B$4:$B$1005=Analítico!$B78),-(Analítico!BD$3&gt;='Gastos Gerais'!$D$4:$D$1005),-(Analítico!BD$3&lt;='Gastos Gerais'!$E$4:$E$1005),-('Gastos Gerais'!$C$4:$C$1005))</f>
        <v>7400</v>
      </c>
      <c r="BE78" s="74">
        <f>SUMPRODUCT(-('Gastos Gerais'!$B$4:$B$1005=Analítico!$B78),-(Analítico!BE$3&gt;='Gastos Gerais'!$D$4:$D$1005),-(Analítico!BE$3&lt;='Gastos Gerais'!$E$4:$E$1005),-('Gastos Gerais'!$C$4:$C$1005))</f>
        <v>7400</v>
      </c>
      <c r="BF78" s="74">
        <f>SUMPRODUCT(-('Gastos Gerais'!$B$4:$B$1005=Analítico!$B78),-(Analítico!BF$3&gt;='Gastos Gerais'!$D$4:$D$1005),-(Analítico!BF$3&lt;='Gastos Gerais'!$E$4:$E$1005),-('Gastos Gerais'!$C$4:$C$1005))</f>
        <v>7400</v>
      </c>
      <c r="BG78" s="74">
        <f>SUMPRODUCT(-('Gastos Gerais'!$B$4:$B$1005=Analítico!$B78),-(Analítico!BG$3&gt;='Gastos Gerais'!$D$4:$D$1005),-(Analítico!BG$3&lt;='Gastos Gerais'!$E$4:$E$1005),-('Gastos Gerais'!$C$4:$C$1005))</f>
        <v>7400</v>
      </c>
      <c r="BH78" s="74">
        <f>SUMPRODUCT(-('Gastos Gerais'!$B$4:$B$1005=Analítico!$B78),-(Analítico!BH$3&gt;='Gastos Gerais'!$D$4:$D$1005),-(Analítico!BH$3&lt;='Gastos Gerais'!$E$4:$E$1005),-('Gastos Gerais'!$C$4:$C$1005))</f>
        <v>7400</v>
      </c>
      <c r="BI78" s="74">
        <f>SUMPRODUCT(-('Gastos Gerais'!$B$4:$B$1005=Analítico!$B78),-(Analítico!BI$3&gt;='Gastos Gerais'!$D$4:$D$1005),-(Analítico!BI$3&lt;='Gastos Gerais'!$E$4:$E$1005),-('Gastos Gerais'!$C$4:$C$1005))</f>
        <v>7400</v>
      </c>
      <c r="BJ78" s="74">
        <f>SUMPRODUCT(-('Gastos Gerais'!$B$4:$B$1005=Analítico!$B78),-(Analítico!BJ$3&gt;='Gastos Gerais'!$D$4:$D$1005),-(Analítico!BJ$3&lt;='Gastos Gerais'!$E$4:$E$1005),-('Gastos Gerais'!$C$4:$C$1005))</f>
        <v>7400</v>
      </c>
      <c r="BK78" s="72">
        <f t="shared" si="31"/>
        <v>636600</v>
      </c>
      <c r="BL78" s="77">
        <f t="shared" ca="1" si="32"/>
        <v>9.1939489245954614E-3</v>
      </c>
    </row>
    <row r="79" spans="1:64" s="50" customFormat="1" ht="23.25" customHeight="1" x14ac:dyDescent="0.2">
      <c r="A79" s="19" t="s">
        <v>218</v>
      </c>
      <c r="B79" s="354" t="s">
        <v>219</v>
      </c>
      <c r="C79" s="74">
        <f>SUMPRODUCT(-('Gastos Gerais'!$B$4:$B$1005=Analítico!$B79),-(Analítico!C$3&gt;='Gastos Gerais'!$D$4:$D$1005),-(Analítico!C$3&lt;='Gastos Gerais'!$E$4:$E$1005),-('Gastos Gerais'!$C$4:$C$1005))</f>
        <v>1000</v>
      </c>
      <c r="D79" s="74">
        <f>SUMPRODUCT(-('Gastos Gerais'!$B$4:$B$1005=Analítico!$B79),-(Analítico!D$3&gt;='Gastos Gerais'!$D$4:$D$1005),-(Analítico!D$3&lt;='Gastos Gerais'!$E$4:$E$1005),-('Gastos Gerais'!$C$4:$C$1005))</f>
        <v>151000</v>
      </c>
      <c r="E79" s="74">
        <f>SUMPRODUCT(-('Gastos Gerais'!$B$4:$B$1005=Analítico!$B79),-(Analítico!E$3&gt;='Gastos Gerais'!$D$4:$D$1005),-(Analítico!E$3&lt;='Gastos Gerais'!$E$4:$E$1005),-('Gastos Gerais'!$C$4:$C$1005))</f>
        <v>1000</v>
      </c>
      <c r="F79" s="74">
        <f>SUMPRODUCT(-('Gastos Gerais'!$B$4:$B$1005=Analítico!$B79),-(Analítico!F$3&gt;='Gastos Gerais'!$D$4:$D$1005),-(Analítico!F$3&lt;='Gastos Gerais'!$E$4:$E$1005),-('Gastos Gerais'!$C$4:$C$1005))</f>
        <v>1000</v>
      </c>
      <c r="G79" s="74">
        <f>SUMPRODUCT(-('Gastos Gerais'!$B$4:$B$1005=Analítico!$B79),-(Analítico!G$3&gt;='Gastos Gerais'!$D$4:$D$1005),-(Analítico!G$3&lt;='Gastos Gerais'!$E$4:$E$1005),-('Gastos Gerais'!$C$4:$C$1005))</f>
        <v>1000</v>
      </c>
      <c r="H79" s="74">
        <f>SUMPRODUCT(-('Gastos Gerais'!$B$4:$B$1005=Analítico!$B79),-(Analítico!H$3&gt;='Gastos Gerais'!$D$4:$D$1005),-(Analítico!H$3&lt;='Gastos Gerais'!$E$4:$E$1005),-('Gastos Gerais'!$C$4:$C$1005))</f>
        <v>1000</v>
      </c>
      <c r="I79" s="74">
        <f>SUMPRODUCT(-('Gastos Gerais'!$B$4:$B$1005=Analítico!$B79),-(Analítico!I$3&gt;='Gastos Gerais'!$D$4:$D$1005),-(Analítico!I$3&lt;='Gastos Gerais'!$E$4:$E$1005),-('Gastos Gerais'!$C$4:$C$1005))</f>
        <v>1000</v>
      </c>
      <c r="J79" s="74">
        <f>SUMPRODUCT(-('Gastos Gerais'!$B$4:$B$1005=Analítico!$B79),-(Analítico!J$3&gt;='Gastos Gerais'!$D$4:$D$1005),-(Analítico!J$3&lt;='Gastos Gerais'!$E$4:$E$1005),-('Gastos Gerais'!$C$4:$C$1005))</f>
        <v>1000</v>
      </c>
      <c r="K79" s="74">
        <f>SUMPRODUCT(-('Gastos Gerais'!$B$4:$B$1005=Analítico!$B79),-(Analítico!K$3&gt;='Gastos Gerais'!$D$4:$D$1005),-(Analítico!K$3&lt;='Gastos Gerais'!$E$4:$E$1005),-('Gastos Gerais'!$C$4:$C$1005))</f>
        <v>1000</v>
      </c>
      <c r="L79" s="74">
        <f>SUMPRODUCT(-('Gastos Gerais'!$B$4:$B$1005=Analítico!$B79),-(Analítico!L$3&gt;='Gastos Gerais'!$D$4:$D$1005),-(Analítico!L$3&lt;='Gastos Gerais'!$E$4:$E$1005),-('Gastos Gerais'!$C$4:$C$1005))</f>
        <v>1000</v>
      </c>
      <c r="M79" s="74">
        <f>SUMPRODUCT(-('Gastos Gerais'!$B$4:$B$1005=Analítico!$B79),-(Analítico!M$3&gt;='Gastos Gerais'!$D$4:$D$1005),-(Analítico!M$3&lt;='Gastos Gerais'!$E$4:$E$1005),-('Gastos Gerais'!$C$4:$C$1005))</f>
        <v>1000</v>
      </c>
      <c r="N79" s="74">
        <f>SUMPRODUCT(-('Gastos Gerais'!$B$4:$B$1005=Analítico!$B79),-(Analítico!N$3&gt;='Gastos Gerais'!$D$4:$D$1005),-(Analítico!N$3&lt;='Gastos Gerais'!$E$4:$E$1005),-('Gastos Gerais'!$C$4:$C$1005))</f>
        <v>1000</v>
      </c>
      <c r="O79" s="74">
        <f>SUMPRODUCT(-('Gastos Gerais'!$B$4:$B$1005=Analítico!$B79),-(Analítico!O$3&gt;='Gastos Gerais'!$D$4:$D$1005),-(Analítico!O$3&lt;='Gastos Gerais'!$E$4:$E$1005),-('Gastos Gerais'!$C$4:$C$1005))</f>
        <v>1000</v>
      </c>
      <c r="P79" s="74">
        <f>SUMPRODUCT(-('Gastos Gerais'!$B$4:$B$1005=Analítico!$B79),-(Analítico!P$3&gt;='Gastos Gerais'!$D$4:$D$1005),-(Analítico!P$3&lt;='Gastos Gerais'!$E$4:$E$1005),-('Gastos Gerais'!$C$4:$C$1005))</f>
        <v>1000</v>
      </c>
      <c r="Q79" s="74">
        <f>SUMPRODUCT(-('Gastos Gerais'!$B$4:$B$1005=Analítico!$B79),-(Analítico!Q$3&gt;='Gastos Gerais'!$D$4:$D$1005),-(Analítico!Q$3&lt;='Gastos Gerais'!$E$4:$E$1005),-('Gastos Gerais'!$C$4:$C$1005))</f>
        <v>1000</v>
      </c>
      <c r="R79" s="74">
        <f>SUMPRODUCT(-('Gastos Gerais'!$B$4:$B$1005=Analítico!$B79),-(Analítico!R$3&gt;='Gastos Gerais'!$D$4:$D$1005),-(Analítico!R$3&lt;='Gastos Gerais'!$E$4:$E$1005),-('Gastos Gerais'!$C$4:$C$1005))</f>
        <v>1000</v>
      </c>
      <c r="S79" s="74">
        <f>SUMPRODUCT(-('Gastos Gerais'!$B$4:$B$1005=Analítico!$B79),-(Analítico!S$3&gt;='Gastos Gerais'!$D$4:$D$1005),-(Analítico!S$3&lt;='Gastos Gerais'!$E$4:$E$1005),-('Gastos Gerais'!$C$4:$C$1005))</f>
        <v>1000</v>
      </c>
      <c r="T79" s="74">
        <f>SUMPRODUCT(-('Gastos Gerais'!$B$4:$B$1005=Analítico!$B79),-(Analítico!T$3&gt;='Gastos Gerais'!$D$4:$D$1005),-(Analítico!T$3&lt;='Gastos Gerais'!$E$4:$E$1005),-('Gastos Gerais'!$C$4:$C$1005))</f>
        <v>1000</v>
      </c>
      <c r="U79" s="74">
        <f>SUMPRODUCT(-('Gastos Gerais'!$B$4:$B$1005=Analítico!$B79),-(Analítico!U$3&gt;='Gastos Gerais'!$D$4:$D$1005),-(Analítico!U$3&lt;='Gastos Gerais'!$E$4:$E$1005),-('Gastos Gerais'!$C$4:$C$1005))</f>
        <v>1000</v>
      </c>
      <c r="V79" s="74">
        <f>SUMPRODUCT(-('Gastos Gerais'!$B$4:$B$1005=Analítico!$B79),-(Analítico!V$3&gt;='Gastos Gerais'!$D$4:$D$1005),-(Analítico!V$3&lt;='Gastos Gerais'!$E$4:$E$1005),-('Gastos Gerais'!$C$4:$C$1005))</f>
        <v>1000</v>
      </c>
      <c r="W79" s="74">
        <f>SUMPRODUCT(-('Gastos Gerais'!$B$4:$B$1005=Analítico!$B79),-(Analítico!W$3&gt;='Gastos Gerais'!$D$4:$D$1005),-(Analítico!W$3&lt;='Gastos Gerais'!$E$4:$E$1005),-('Gastos Gerais'!$C$4:$C$1005))</f>
        <v>1000</v>
      </c>
      <c r="X79" s="74">
        <f>SUMPRODUCT(-('Gastos Gerais'!$B$4:$B$1005=Analítico!$B79),-(Analítico!X$3&gt;='Gastos Gerais'!$D$4:$D$1005),-(Analítico!X$3&lt;='Gastos Gerais'!$E$4:$E$1005),-('Gastos Gerais'!$C$4:$C$1005))</f>
        <v>1000</v>
      </c>
      <c r="Y79" s="74">
        <f>SUMPRODUCT(-('Gastos Gerais'!$B$4:$B$1005=Analítico!$B79),-(Analítico!Y$3&gt;='Gastos Gerais'!$D$4:$D$1005),-(Analítico!Y$3&lt;='Gastos Gerais'!$E$4:$E$1005),-('Gastos Gerais'!$C$4:$C$1005))</f>
        <v>1000</v>
      </c>
      <c r="Z79" s="74">
        <f>SUMPRODUCT(-('Gastos Gerais'!$B$4:$B$1005=Analítico!$B79),-(Analítico!Z$3&gt;='Gastos Gerais'!$D$4:$D$1005),-(Analítico!Z$3&lt;='Gastos Gerais'!$E$4:$E$1005),-('Gastos Gerais'!$C$4:$C$1005))</f>
        <v>1000</v>
      </c>
      <c r="AA79" s="74">
        <f>SUMPRODUCT(-('Gastos Gerais'!$B$4:$B$1005=Analítico!$B79),-(Analítico!AA$3&gt;='Gastos Gerais'!$D$4:$D$1005),-(Analítico!AA$3&lt;='Gastos Gerais'!$E$4:$E$1005),-('Gastos Gerais'!$C$4:$C$1005))</f>
        <v>1000</v>
      </c>
      <c r="AB79" s="74">
        <f>SUMPRODUCT(-('Gastos Gerais'!$B$4:$B$1005=Analítico!$B79),-(Analítico!AB$3&gt;='Gastos Gerais'!$D$4:$D$1005),-(Analítico!AB$3&lt;='Gastos Gerais'!$E$4:$E$1005),-('Gastos Gerais'!$C$4:$C$1005))</f>
        <v>1000</v>
      </c>
      <c r="AC79" s="74">
        <f>SUMPRODUCT(-('Gastos Gerais'!$B$4:$B$1005=Analítico!$B79),-(Analítico!AC$3&gt;='Gastos Gerais'!$D$4:$D$1005),-(Analítico!AC$3&lt;='Gastos Gerais'!$E$4:$E$1005),-('Gastos Gerais'!$C$4:$C$1005))</f>
        <v>1000</v>
      </c>
      <c r="AD79" s="74">
        <f>SUMPRODUCT(-('Gastos Gerais'!$B$4:$B$1005=Analítico!$B79),-(Analítico!AD$3&gt;='Gastos Gerais'!$D$4:$D$1005),-(Analítico!AD$3&lt;='Gastos Gerais'!$E$4:$E$1005),-('Gastos Gerais'!$C$4:$C$1005))</f>
        <v>1000</v>
      </c>
      <c r="AE79" s="74">
        <f>SUMPRODUCT(-('Gastos Gerais'!$B$4:$B$1005=Analítico!$B79),-(Analítico!AE$3&gt;='Gastos Gerais'!$D$4:$D$1005),-(Analítico!AE$3&lt;='Gastos Gerais'!$E$4:$E$1005),-('Gastos Gerais'!$C$4:$C$1005))</f>
        <v>1000</v>
      </c>
      <c r="AF79" s="74">
        <f>SUMPRODUCT(-('Gastos Gerais'!$B$4:$B$1005=Analítico!$B79),-(Analítico!AF$3&gt;='Gastos Gerais'!$D$4:$D$1005),-(Analítico!AF$3&lt;='Gastos Gerais'!$E$4:$E$1005),-('Gastos Gerais'!$C$4:$C$1005))</f>
        <v>1000</v>
      </c>
      <c r="AG79" s="74">
        <f>SUMPRODUCT(-('Gastos Gerais'!$B$4:$B$1005=Analítico!$B79),-(Analítico!AG$3&gt;='Gastos Gerais'!$D$4:$D$1005),-(Analítico!AG$3&lt;='Gastos Gerais'!$E$4:$E$1005),-('Gastos Gerais'!$C$4:$C$1005))</f>
        <v>1000</v>
      </c>
      <c r="AH79" s="74">
        <f>SUMPRODUCT(-('Gastos Gerais'!$B$4:$B$1005=Analítico!$B79),-(Analítico!AH$3&gt;='Gastos Gerais'!$D$4:$D$1005),-(Analítico!AH$3&lt;='Gastos Gerais'!$E$4:$E$1005),-('Gastos Gerais'!$C$4:$C$1005))</f>
        <v>1000</v>
      </c>
      <c r="AI79" s="74">
        <f>SUMPRODUCT(-('Gastos Gerais'!$B$4:$B$1005=Analítico!$B79),-(Analítico!AI$3&gt;='Gastos Gerais'!$D$4:$D$1005),-(Analítico!AI$3&lt;='Gastos Gerais'!$E$4:$E$1005),-('Gastos Gerais'!$C$4:$C$1005))</f>
        <v>1000</v>
      </c>
      <c r="AJ79" s="74">
        <f>SUMPRODUCT(-('Gastos Gerais'!$B$4:$B$1005=Analítico!$B79),-(Analítico!AJ$3&gt;='Gastos Gerais'!$D$4:$D$1005),-(Analítico!AJ$3&lt;='Gastos Gerais'!$E$4:$E$1005),-('Gastos Gerais'!$C$4:$C$1005))</f>
        <v>1000</v>
      </c>
      <c r="AK79" s="74">
        <f>SUMPRODUCT(-('Gastos Gerais'!$B$4:$B$1005=Analítico!$B79),-(Analítico!AK$3&gt;='Gastos Gerais'!$D$4:$D$1005),-(Analítico!AK$3&lt;='Gastos Gerais'!$E$4:$E$1005),-('Gastos Gerais'!$C$4:$C$1005))</f>
        <v>1000</v>
      </c>
      <c r="AL79" s="74">
        <f>SUMPRODUCT(-('Gastos Gerais'!$B$4:$B$1005=Analítico!$B79),-(Analítico!AL$3&gt;='Gastos Gerais'!$D$4:$D$1005),-(Analítico!AL$3&lt;='Gastos Gerais'!$E$4:$E$1005),-('Gastos Gerais'!$C$4:$C$1005))</f>
        <v>1000</v>
      </c>
      <c r="AM79" s="74">
        <f>SUMPRODUCT(-('Gastos Gerais'!$B$4:$B$1005=Analítico!$B79),-(Analítico!AM$3&gt;='Gastos Gerais'!$D$4:$D$1005),-(Analítico!AM$3&lt;='Gastos Gerais'!$E$4:$E$1005),-('Gastos Gerais'!$C$4:$C$1005))</f>
        <v>1000</v>
      </c>
      <c r="AN79" s="74">
        <f>SUMPRODUCT(-('Gastos Gerais'!$B$4:$B$1005=Analítico!$B79),-(Analítico!AN$3&gt;='Gastos Gerais'!$D$4:$D$1005),-(Analítico!AN$3&lt;='Gastos Gerais'!$E$4:$E$1005),-('Gastos Gerais'!$C$4:$C$1005))</f>
        <v>1000</v>
      </c>
      <c r="AO79" s="74">
        <f>SUMPRODUCT(-('Gastos Gerais'!$B$4:$B$1005=Analítico!$B79),-(Analítico!AO$3&gt;='Gastos Gerais'!$D$4:$D$1005),-(Analítico!AO$3&lt;='Gastos Gerais'!$E$4:$E$1005),-('Gastos Gerais'!$C$4:$C$1005))</f>
        <v>1000</v>
      </c>
      <c r="AP79" s="74">
        <f>SUMPRODUCT(-('Gastos Gerais'!$B$4:$B$1005=Analítico!$B79),-(Analítico!AP$3&gt;='Gastos Gerais'!$D$4:$D$1005),-(Analítico!AP$3&lt;='Gastos Gerais'!$E$4:$E$1005),-('Gastos Gerais'!$C$4:$C$1005))</f>
        <v>1000</v>
      </c>
      <c r="AQ79" s="74">
        <f>SUMPRODUCT(-('Gastos Gerais'!$B$4:$B$1005=Analítico!$B79),-(Analítico!AQ$3&gt;='Gastos Gerais'!$D$4:$D$1005),-(Analítico!AQ$3&lt;='Gastos Gerais'!$E$4:$E$1005),-('Gastos Gerais'!$C$4:$C$1005))</f>
        <v>1000</v>
      </c>
      <c r="AR79" s="74">
        <f>SUMPRODUCT(-('Gastos Gerais'!$B$4:$B$1005=Analítico!$B79),-(Analítico!AR$3&gt;='Gastos Gerais'!$D$4:$D$1005),-(Analítico!AR$3&lt;='Gastos Gerais'!$E$4:$E$1005),-('Gastos Gerais'!$C$4:$C$1005))</f>
        <v>1000</v>
      </c>
      <c r="AS79" s="74">
        <f>SUMPRODUCT(-('Gastos Gerais'!$B$4:$B$1005=Analítico!$B79),-(Analítico!AS$3&gt;='Gastos Gerais'!$D$4:$D$1005),-(Analítico!AS$3&lt;='Gastos Gerais'!$E$4:$E$1005),-('Gastos Gerais'!$C$4:$C$1005))</f>
        <v>1000</v>
      </c>
      <c r="AT79" s="74">
        <f>SUMPRODUCT(-('Gastos Gerais'!$B$4:$B$1005=Analítico!$B79),-(Analítico!AT$3&gt;='Gastos Gerais'!$D$4:$D$1005),-(Analítico!AT$3&lt;='Gastos Gerais'!$E$4:$E$1005),-('Gastos Gerais'!$C$4:$C$1005))</f>
        <v>1000</v>
      </c>
      <c r="AU79" s="74">
        <f>SUMPRODUCT(-('Gastos Gerais'!$B$4:$B$1005=Analítico!$B79),-(Analítico!AU$3&gt;='Gastos Gerais'!$D$4:$D$1005),-(Analítico!AU$3&lt;='Gastos Gerais'!$E$4:$E$1005),-('Gastos Gerais'!$C$4:$C$1005))</f>
        <v>1000</v>
      </c>
      <c r="AV79" s="74">
        <f>SUMPRODUCT(-('Gastos Gerais'!$B$4:$B$1005=Analítico!$B79),-(Analítico!AV$3&gt;='Gastos Gerais'!$D$4:$D$1005),-(Analítico!AV$3&lt;='Gastos Gerais'!$E$4:$E$1005),-('Gastos Gerais'!$C$4:$C$1005))</f>
        <v>1000</v>
      </c>
      <c r="AW79" s="74">
        <f>SUMPRODUCT(-('Gastos Gerais'!$B$4:$B$1005=Analítico!$B79),-(Analítico!AW$3&gt;='Gastos Gerais'!$D$4:$D$1005),-(Analítico!AW$3&lt;='Gastos Gerais'!$E$4:$E$1005),-('Gastos Gerais'!$C$4:$C$1005))</f>
        <v>1000</v>
      </c>
      <c r="AX79" s="74">
        <f>SUMPRODUCT(-('Gastos Gerais'!$B$4:$B$1005=Analítico!$B79),-(Analítico!AX$3&gt;='Gastos Gerais'!$D$4:$D$1005),-(Analítico!AX$3&lt;='Gastos Gerais'!$E$4:$E$1005),-('Gastos Gerais'!$C$4:$C$1005))</f>
        <v>1000</v>
      </c>
      <c r="AY79" s="74">
        <f>SUMPRODUCT(-('Gastos Gerais'!$B$4:$B$1005=Analítico!$B79),-(Analítico!AY$3&gt;='Gastos Gerais'!$D$4:$D$1005),-(Analítico!AY$3&lt;='Gastos Gerais'!$E$4:$E$1005),-('Gastos Gerais'!$C$4:$C$1005))</f>
        <v>1000</v>
      </c>
      <c r="AZ79" s="74">
        <f>SUMPRODUCT(-('Gastos Gerais'!$B$4:$B$1005=Analítico!$B79),-(Analítico!AZ$3&gt;='Gastos Gerais'!$D$4:$D$1005),-(Analítico!AZ$3&lt;='Gastos Gerais'!$E$4:$E$1005),-('Gastos Gerais'!$C$4:$C$1005))</f>
        <v>1000</v>
      </c>
      <c r="BA79" s="74">
        <f>SUMPRODUCT(-('Gastos Gerais'!$B$4:$B$1005=Analítico!$B79),-(Analítico!BA$3&gt;='Gastos Gerais'!$D$4:$D$1005),-(Analítico!BA$3&lt;='Gastos Gerais'!$E$4:$E$1005),-('Gastos Gerais'!$C$4:$C$1005))</f>
        <v>1000</v>
      </c>
      <c r="BB79" s="74">
        <f>SUMPRODUCT(-('Gastos Gerais'!$B$4:$B$1005=Analítico!$B79),-(Analítico!BB$3&gt;='Gastos Gerais'!$D$4:$D$1005),-(Analítico!BB$3&lt;='Gastos Gerais'!$E$4:$E$1005),-('Gastos Gerais'!$C$4:$C$1005))</f>
        <v>1000</v>
      </c>
      <c r="BC79" s="74">
        <f>SUMPRODUCT(-('Gastos Gerais'!$B$4:$B$1005=Analítico!$B79),-(Analítico!BC$3&gt;='Gastos Gerais'!$D$4:$D$1005),-(Analítico!BC$3&lt;='Gastos Gerais'!$E$4:$E$1005),-('Gastos Gerais'!$C$4:$C$1005))</f>
        <v>1000</v>
      </c>
      <c r="BD79" s="74">
        <f>SUMPRODUCT(-('Gastos Gerais'!$B$4:$B$1005=Analítico!$B79),-(Analítico!BD$3&gt;='Gastos Gerais'!$D$4:$D$1005),-(Analítico!BD$3&lt;='Gastos Gerais'!$E$4:$E$1005),-('Gastos Gerais'!$C$4:$C$1005))</f>
        <v>1000</v>
      </c>
      <c r="BE79" s="74">
        <f>SUMPRODUCT(-('Gastos Gerais'!$B$4:$B$1005=Analítico!$B79),-(Analítico!BE$3&gt;='Gastos Gerais'!$D$4:$D$1005),-(Analítico!BE$3&lt;='Gastos Gerais'!$E$4:$E$1005),-('Gastos Gerais'!$C$4:$C$1005))</f>
        <v>1000</v>
      </c>
      <c r="BF79" s="74">
        <f>SUMPRODUCT(-('Gastos Gerais'!$B$4:$B$1005=Analítico!$B79),-(Analítico!BF$3&gt;='Gastos Gerais'!$D$4:$D$1005),-(Analítico!BF$3&lt;='Gastos Gerais'!$E$4:$E$1005),-('Gastos Gerais'!$C$4:$C$1005))</f>
        <v>1000</v>
      </c>
      <c r="BG79" s="74">
        <f>SUMPRODUCT(-('Gastos Gerais'!$B$4:$B$1005=Analítico!$B79),-(Analítico!BG$3&gt;='Gastos Gerais'!$D$4:$D$1005),-(Analítico!BG$3&lt;='Gastos Gerais'!$E$4:$E$1005),-('Gastos Gerais'!$C$4:$C$1005))</f>
        <v>1000</v>
      </c>
      <c r="BH79" s="74">
        <f>SUMPRODUCT(-('Gastos Gerais'!$B$4:$B$1005=Analítico!$B79),-(Analítico!BH$3&gt;='Gastos Gerais'!$D$4:$D$1005),-(Analítico!BH$3&lt;='Gastos Gerais'!$E$4:$E$1005),-('Gastos Gerais'!$C$4:$C$1005))</f>
        <v>1000</v>
      </c>
      <c r="BI79" s="74">
        <f>SUMPRODUCT(-('Gastos Gerais'!$B$4:$B$1005=Analítico!$B79),-(Analítico!BI$3&gt;='Gastos Gerais'!$D$4:$D$1005),-(Analítico!BI$3&lt;='Gastos Gerais'!$E$4:$E$1005),-('Gastos Gerais'!$C$4:$C$1005))</f>
        <v>1000</v>
      </c>
      <c r="BJ79" s="74">
        <f>SUMPRODUCT(-('Gastos Gerais'!$B$4:$B$1005=Analítico!$B79),-(Analítico!BJ$3&gt;='Gastos Gerais'!$D$4:$D$1005),-(Analítico!BJ$3&lt;='Gastos Gerais'!$E$4:$E$1005),-('Gastos Gerais'!$C$4:$C$1005))</f>
        <v>1000</v>
      </c>
      <c r="BK79" s="72">
        <f t="shared" si="31"/>
        <v>210000</v>
      </c>
      <c r="BL79" s="77">
        <f t="shared" ca="1" si="32"/>
        <v>3.0328766480757882E-3</v>
      </c>
    </row>
    <row r="80" spans="1:64" s="50" customFormat="1" ht="22.5" x14ac:dyDescent="0.2">
      <c r="A80" s="19" t="s">
        <v>220</v>
      </c>
      <c r="B80" s="354" t="s">
        <v>221</v>
      </c>
      <c r="C80" s="74">
        <f>SUMPRODUCT(-('Gastos Gerais'!$B$4:$B$1005=Analítico!$B80),-(Analítico!C$3&gt;='Gastos Gerais'!$D$4:$D$1005),-(Analítico!C$3&lt;='Gastos Gerais'!$E$4:$E$1005),-('Gastos Gerais'!$C$4:$C$1005))</f>
        <v>0</v>
      </c>
      <c r="D80" s="74">
        <f>SUMPRODUCT(-('Gastos Gerais'!$B$4:$B$1005=Analítico!$B80),-(Analítico!D$3&gt;='Gastos Gerais'!$D$4:$D$1005),-(Analítico!D$3&lt;='Gastos Gerais'!$E$4:$E$1005),-('Gastos Gerais'!$C$4:$C$1005))</f>
        <v>45000</v>
      </c>
      <c r="E80" s="74">
        <f>SUMPRODUCT(-('Gastos Gerais'!$B$4:$B$1005=Analítico!$B80),-(Analítico!E$3&gt;='Gastos Gerais'!$D$4:$D$1005),-(Analítico!E$3&lt;='Gastos Gerais'!$E$4:$E$1005),-('Gastos Gerais'!$C$4:$C$1005))</f>
        <v>0</v>
      </c>
      <c r="F80" s="74">
        <f>SUMPRODUCT(-('Gastos Gerais'!$B$4:$B$1005=Analítico!$B80),-(Analítico!F$3&gt;='Gastos Gerais'!$D$4:$D$1005),-(Analítico!F$3&lt;='Gastos Gerais'!$E$4:$E$1005),-('Gastos Gerais'!$C$4:$C$1005))</f>
        <v>3000</v>
      </c>
      <c r="G80" s="74">
        <f>SUMPRODUCT(-('Gastos Gerais'!$B$4:$B$1005=Analítico!$B80),-(Analítico!G$3&gt;='Gastos Gerais'!$D$4:$D$1005),-(Analítico!G$3&lt;='Gastos Gerais'!$E$4:$E$1005),-('Gastos Gerais'!$C$4:$C$1005))</f>
        <v>3000</v>
      </c>
      <c r="H80" s="74">
        <f>SUMPRODUCT(-('Gastos Gerais'!$B$4:$B$1005=Analítico!$B80),-(Analítico!H$3&gt;='Gastos Gerais'!$D$4:$D$1005),-(Analítico!H$3&lt;='Gastos Gerais'!$E$4:$E$1005),-('Gastos Gerais'!$C$4:$C$1005))</f>
        <v>3000</v>
      </c>
      <c r="I80" s="74">
        <f>SUMPRODUCT(-('Gastos Gerais'!$B$4:$B$1005=Analítico!$B80),-(Analítico!I$3&gt;='Gastos Gerais'!$D$4:$D$1005),-(Analítico!I$3&lt;='Gastos Gerais'!$E$4:$E$1005),-('Gastos Gerais'!$C$4:$C$1005))</f>
        <v>3000</v>
      </c>
      <c r="J80" s="74">
        <f>SUMPRODUCT(-('Gastos Gerais'!$B$4:$B$1005=Analítico!$B80),-(Analítico!J$3&gt;='Gastos Gerais'!$D$4:$D$1005),-(Analítico!J$3&lt;='Gastos Gerais'!$E$4:$E$1005),-('Gastos Gerais'!$C$4:$C$1005))</f>
        <v>3000</v>
      </c>
      <c r="K80" s="74">
        <f>SUMPRODUCT(-('Gastos Gerais'!$B$4:$B$1005=Analítico!$B80),-(Analítico!K$3&gt;='Gastos Gerais'!$D$4:$D$1005),-(Analítico!K$3&lt;='Gastos Gerais'!$E$4:$E$1005),-('Gastos Gerais'!$C$4:$C$1005))</f>
        <v>3000</v>
      </c>
      <c r="L80" s="74">
        <f>SUMPRODUCT(-('Gastos Gerais'!$B$4:$B$1005=Analítico!$B80),-(Analítico!L$3&gt;='Gastos Gerais'!$D$4:$D$1005),-(Analítico!L$3&lt;='Gastos Gerais'!$E$4:$E$1005),-('Gastos Gerais'!$C$4:$C$1005))</f>
        <v>3000</v>
      </c>
      <c r="M80" s="74">
        <f>SUMPRODUCT(-('Gastos Gerais'!$B$4:$B$1005=Analítico!$B80),-(Analítico!M$3&gt;='Gastos Gerais'!$D$4:$D$1005),-(Analítico!M$3&lt;='Gastos Gerais'!$E$4:$E$1005),-('Gastos Gerais'!$C$4:$C$1005))</f>
        <v>3000</v>
      </c>
      <c r="N80" s="74">
        <f>SUMPRODUCT(-('Gastos Gerais'!$B$4:$B$1005=Analítico!$B80),-(Analítico!N$3&gt;='Gastos Gerais'!$D$4:$D$1005),-(Analítico!N$3&lt;='Gastos Gerais'!$E$4:$E$1005),-('Gastos Gerais'!$C$4:$C$1005))</f>
        <v>3000</v>
      </c>
      <c r="O80" s="74">
        <f>SUMPRODUCT(-('Gastos Gerais'!$B$4:$B$1005=Analítico!$B80),-(Analítico!O$3&gt;='Gastos Gerais'!$D$4:$D$1005),-(Analítico!O$3&lt;='Gastos Gerais'!$E$4:$E$1005),-('Gastos Gerais'!$C$4:$C$1005))</f>
        <v>3000</v>
      </c>
      <c r="P80" s="74">
        <f>SUMPRODUCT(-('Gastos Gerais'!$B$4:$B$1005=Analítico!$B80),-(Analítico!P$3&gt;='Gastos Gerais'!$D$4:$D$1005),-(Analítico!P$3&lt;='Gastos Gerais'!$E$4:$E$1005),-('Gastos Gerais'!$C$4:$C$1005))</f>
        <v>3000</v>
      </c>
      <c r="Q80" s="74">
        <f>SUMPRODUCT(-('Gastos Gerais'!$B$4:$B$1005=Analítico!$B80),-(Analítico!Q$3&gt;='Gastos Gerais'!$D$4:$D$1005),-(Analítico!Q$3&lt;='Gastos Gerais'!$E$4:$E$1005),-('Gastos Gerais'!$C$4:$C$1005))</f>
        <v>3000</v>
      </c>
      <c r="R80" s="74">
        <f>SUMPRODUCT(-('Gastos Gerais'!$B$4:$B$1005=Analítico!$B80),-(Analítico!R$3&gt;='Gastos Gerais'!$D$4:$D$1005),-(Analítico!R$3&lt;='Gastos Gerais'!$E$4:$E$1005),-('Gastos Gerais'!$C$4:$C$1005))</f>
        <v>3000</v>
      </c>
      <c r="S80" s="74">
        <f>SUMPRODUCT(-('Gastos Gerais'!$B$4:$B$1005=Analítico!$B80),-(Analítico!S$3&gt;='Gastos Gerais'!$D$4:$D$1005),-(Analítico!S$3&lt;='Gastos Gerais'!$E$4:$E$1005),-('Gastos Gerais'!$C$4:$C$1005))</f>
        <v>3000</v>
      </c>
      <c r="T80" s="74">
        <f>SUMPRODUCT(-('Gastos Gerais'!$B$4:$B$1005=Analítico!$B80),-(Analítico!T$3&gt;='Gastos Gerais'!$D$4:$D$1005),-(Analítico!T$3&lt;='Gastos Gerais'!$E$4:$E$1005),-('Gastos Gerais'!$C$4:$C$1005))</f>
        <v>3000</v>
      </c>
      <c r="U80" s="74">
        <f>SUMPRODUCT(-('Gastos Gerais'!$B$4:$B$1005=Analítico!$B80),-(Analítico!U$3&gt;='Gastos Gerais'!$D$4:$D$1005),-(Analítico!U$3&lt;='Gastos Gerais'!$E$4:$E$1005),-('Gastos Gerais'!$C$4:$C$1005))</f>
        <v>3000</v>
      </c>
      <c r="V80" s="74">
        <f>SUMPRODUCT(-('Gastos Gerais'!$B$4:$B$1005=Analítico!$B80),-(Analítico!V$3&gt;='Gastos Gerais'!$D$4:$D$1005),-(Analítico!V$3&lt;='Gastos Gerais'!$E$4:$E$1005),-('Gastos Gerais'!$C$4:$C$1005))</f>
        <v>3000</v>
      </c>
      <c r="W80" s="74">
        <f>SUMPRODUCT(-('Gastos Gerais'!$B$4:$B$1005=Analítico!$B80),-(Analítico!W$3&gt;='Gastos Gerais'!$D$4:$D$1005),-(Analítico!W$3&lt;='Gastos Gerais'!$E$4:$E$1005),-('Gastos Gerais'!$C$4:$C$1005))</f>
        <v>3000</v>
      </c>
      <c r="X80" s="74">
        <f>SUMPRODUCT(-('Gastos Gerais'!$B$4:$B$1005=Analítico!$B80),-(Analítico!X$3&gt;='Gastos Gerais'!$D$4:$D$1005),-(Analítico!X$3&lt;='Gastos Gerais'!$E$4:$E$1005),-('Gastos Gerais'!$C$4:$C$1005))</f>
        <v>3000</v>
      </c>
      <c r="Y80" s="74">
        <f>SUMPRODUCT(-('Gastos Gerais'!$B$4:$B$1005=Analítico!$B80),-(Analítico!Y$3&gt;='Gastos Gerais'!$D$4:$D$1005),-(Analítico!Y$3&lt;='Gastos Gerais'!$E$4:$E$1005),-('Gastos Gerais'!$C$4:$C$1005))</f>
        <v>3000</v>
      </c>
      <c r="Z80" s="74">
        <f>SUMPRODUCT(-('Gastos Gerais'!$B$4:$B$1005=Analítico!$B80),-(Analítico!Z$3&gt;='Gastos Gerais'!$D$4:$D$1005),-(Analítico!Z$3&lt;='Gastos Gerais'!$E$4:$E$1005),-('Gastos Gerais'!$C$4:$C$1005))</f>
        <v>3000</v>
      </c>
      <c r="AA80" s="74">
        <f>SUMPRODUCT(-('Gastos Gerais'!$B$4:$B$1005=Analítico!$B80),-(Analítico!AA$3&gt;='Gastos Gerais'!$D$4:$D$1005),-(Analítico!AA$3&lt;='Gastos Gerais'!$E$4:$E$1005),-('Gastos Gerais'!$C$4:$C$1005))</f>
        <v>3000</v>
      </c>
      <c r="AB80" s="74">
        <f>SUMPRODUCT(-('Gastos Gerais'!$B$4:$B$1005=Analítico!$B80),-(Analítico!AB$3&gt;='Gastos Gerais'!$D$4:$D$1005),-(Analítico!AB$3&lt;='Gastos Gerais'!$E$4:$E$1005),-('Gastos Gerais'!$C$4:$C$1005))</f>
        <v>3000</v>
      </c>
      <c r="AC80" s="74">
        <f>SUMPRODUCT(-('Gastos Gerais'!$B$4:$B$1005=Analítico!$B80),-(Analítico!AC$3&gt;='Gastos Gerais'!$D$4:$D$1005),-(Analítico!AC$3&lt;='Gastos Gerais'!$E$4:$E$1005),-('Gastos Gerais'!$C$4:$C$1005))</f>
        <v>3000</v>
      </c>
      <c r="AD80" s="74">
        <f>SUMPRODUCT(-('Gastos Gerais'!$B$4:$B$1005=Analítico!$B80),-(Analítico!AD$3&gt;='Gastos Gerais'!$D$4:$D$1005),-(Analítico!AD$3&lt;='Gastos Gerais'!$E$4:$E$1005),-('Gastos Gerais'!$C$4:$C$1005))</f>
        <v>3000</v>
      </c>
      <c r="AE80" s="74">
        <f>SUMPRODUCT(-('Gastos Gerais'!$B$4:$B$1005=Analítico!$B80),-(Analítico!AE$3&gt;='Gastos Gerais'!$D$4:$D$1005),-(Analítico!AE$3&lt;='Gastos Gerais'!$E$4:$E$1005),-('Gastos Gerais'!$C$4:$C$1005))</f>
        <v>3000</v>
      </c>
      <c r="AF80" s="74">
        <f>SUMPRODUCT(-('Gastos Gerais'!$B$4:$B$1005=Analítico!$B80),-(Analítico!AF$3&gt;='Gastos Gerais'!$D$4:$D$1005),-(Analítico!AF$3&lt;='Gastos Gerais'!$E$4:$E$1005),-('Gastos Gerais'!$C$4:$C$1005))</f>
        <v>3000</v>
      </c>
      <c r="AG80" s="74">
        <f>SUMPRODUCT(-('Gastos Gerais'!$B$4:$B$1005=Analítico!$B80),-(Analítico!AG$3&gt;='Gastos Gerais'!$D$4:$D$1005),-(Analítico!AG$3&lt;='Gastos Gerais'!$E$4:$E$1005),-('Gastos Gerais'!$C$4:$C$1005))</f>
        <v>3000</v>
      </c>
      <c r="AH80" s="74">
        <f>SUMPRODUCT(-('Gastos Gerais'!$B$4:$B$1005=Analítico!$B80),-(Analítico!AH$3&gt;='Gastos Gerais'!$D$4:$D$1005),-(Analítico!AH$3&lt;='Gastos Gerais'!$E$4:$E$1005),-('Gastos Gerais'!$C$4:$C$1005))</f>
        <v>3000</v>
      </c>
      <c r="AI80" s="74">
        <f>SUMPRODUCT(-('Gastos Gerais'!$B$4:$B$1005=Analítico!$B80),-(Analítico!AI$3&gt;='Gastos Gerais'!$D$4:$D$1005),-(Analítico!AI$3&lt;='Gastos Gerais'!$E$4:$E$1005),-('Gastos Gerais'!$C$4:$C$1005))</f>
        <v>3000</v>
      </c>
      <c r="AJ80" s="74">
        <f>SUMPRODUCT(-('Gastos Gerais'!$B$4:$B$1005=Analítico!$B80),-(Analítico!AJ$3&gt;='Gastos Gerais'!$D$4:$D$1005),-(Analítico!AJ$3&lt;='Gastos Gerais'!$E$4:$E$1005),-('Gastos Gerais'!$C$4:$C$1005))</f>
        <v>3000</v>
      </c>
      <c r="AK80" s="74">
        <f>SUMPRODUCT(-('Gastos Gerais'!$B$4:$B$1005=Analítico!$B80),-(Analítico!AK$3&gt;='Gastos Gerais'!$D$4:$D$1005),-(Analítico!AK$3&lt;='Gastos Gerais'!$E$4:$E$1005),-('Gastos Gerais'!$C$4:$C$1005))</f>
        <v>3000</v>
      </c>
      <c r="AL80" s="74">
        <f>SUMPRODUCT(-('Gastos Gerais'!$B$4:$B$1005=Analítico!$B80),-(Analítico!AL$3&gt;='Gastos Gerais'!$D$4:$D$1005),-(Analítico!AL$3&lt;='Gastos Gerais'!$E$4:$E$1005),-('Gastos Gerais'!$C$4:$C$1005))</f>
        <v>3000</v>
      </c>
      <c r="AM80" s="74">
        <f>SUMPRODUCT(-('Gastos Gerais'!$B$4:$B$1005=Analítico!$B80),-(Analítico!AM$3&gt;='Gastos Gerais'!$D$4:$D$1005),-(Analítico!AM$3&lt;='Gastos Gerais'!$E$4:$E$1005),-('Gastos Gerais'!$C$4:$C$1005))</f>
        <v>3000</v>
      </c>
      <c r="AN80" s="74">
        <f>SUMPRODUCT(-('Gastos Gerais'!$B$4:$B$1005=Analítico!$B80),-(Analítico!AN$3&gt;='Gastos Gerais'!$D$4:$D$1005),-(Analítico!AN$3&lt;='Gastos Gerais'!$E$4:$E$1005),-('Gastos Gerais'!$C$4:$C$1005))</f>
        <v>3000</v>
      </c>
      <c r="AO80" s="74">
        <f>SUMPRODUCT(-('Gastos Gerais'!$B$4:$B$1005=Analítico!$B80),-(Analítico!AO$3&gt;='Gastos Gerais'!$D$4:$D$1005),-(Analítico!AO$3&lt;='Gastos Gerais'!$E$4:$E$1005),-('Gastos Gerais'!$C$4:$C$1005))</f>
        <v>3000</v>
      </c>
      <c r="AP80" s="74">
        <f>SUMPRODUCT(-('Gastos Gerais'!$B$4:$B$1005=Analítico!$B80),-(Analítico!AP$3&gt;='Gastos Gerais'!$D$4:$D$1005),-(Analítico!AP$3&lt;='Gastos Gerais'!$E$4:$E$1005),-('Gastos Gerais'!$C$4:$C$1005))</f>
        <v>3000</v>
      </c>
      <c r="AQ80" s="74">
        <f>SUMPRODUCT(-('Gastos Gerais'!$B$4:$B$1005=Analítico!$B80),-(Analítico!AQ$3&gt;='Gastos Gerais'!$D$4:$D$1005),-(Analítico!AQ$3&lt;='Gastos Gerais'!$E$4:$E$1005),-('Gastos Gerais'!$C$4:$C$1005))</f>
        <v>3000</v>
      </c>
      <c r="AR80" s="74">
        <f>SUMPRODUCT(-('Gastos Gerais'!$B$4:$B$1005=Analítico!$B80),-(Analítico!AR$3&gt;='Gastos Gerais'!$D$4:$D$1005),-(Analítico!AR$3&lt;='Gastos Gerais'!$E$4:$E$1005),-('Gastos Gerais'!$C$4:$C$1005))</f>
        <v>3000</v>
      </c>
      <c r="AS80" s="74">
        <f>SUMPRODUCT(-('Gastos Gerais'!$B$4:$B$1005=Analítico!$B80),-(Analítico!AS$3&gt;='Gastos Gerais'!$D$4:$D$1005),-(Analítico!AS$3&lt;='Gastos Gerais'!$E$4:$E$1005),-('Gastos Gerais'!$C$4:$C$1005))</f>
        <v>3000</v>
      </c>
      <c r="AT80" s="74">
        <f>SUMPRODUCT(-('Gastos Gerais'!$B$4:$B$1005=Analítico!$B80),-(Analítico!AT$3&gt;='Gastos Gerais'!$D$4:$D$1005),-(Analítico!AT$3&lt;='Gastos Gerais'!$E$4:$E$1005),-('Gastos Gerais'!$C$4:$C$1005))</f>
        <v>3000</v>
      </c>
      <c r="AU80" s="74">
        <f>SUMPRODUCT(-('Gastos Gerais'!$B$4:$B$1005=Analítico!$B80),-(Analítico!AU$3&gt;='Gastos Gerais'!$D$4:$D$1005),-(Analítico!AU$3&lt;='Gastos Gerais'!$E$4:$E$1005),-('Gastos Gerais'!$C$4:$C$1005))</f>
        <v>3000</v>
      </c>
      <c r="AV80" s="74">
        <f>SUMPRODUCT(-('Gastos Gerais'!$B$4:$B$1005=Analítico!$B80),-(Analítico!AV$3&gt;='Gastos Gerais'!$D$4:$D$1005),-(Analítico!AV$3&lt;='Gastos Gerais'!$E$4:$E$1005),-('Gastos Gerais'!$C$4:$C$1005))</f>
        <v>3000</v>
      </c>
      <c r="AW80" s="74">
        <f>SUMPRODUCT(-('Gastos Gerais'!$B$4:$B$1005=Analítico!$B80),-(Analítico!AW$3&gt;='Gastos Gerais'!$D$4:$D$1005),-(Analítico!AW$3&lt;='Gastos Gerais'!$E$4:$E$1005),-('Gastos Gerais'!$C$4:$C$1005))</f>
        <v>3000</v>
      </c>
      <c r="AX80" s="74">
        <f>SUMPRODUCT(-('Gastos Gerais'!$B$4:$B$1005=Analítico!$B80),-(Analítico!AX$3&gt;='Gastos Gerais'!$D$4:$D$1005),-(Analítico!AX$3&lt;='Gastos Gerais'!$E$4:$E$1005),-('Gastos Gerais'!$C$4:$C$1005))</f>
        <v>3000</v>
      </c>
      <c r="AY80" s="74">
        <f>SUMPRODUCT(-('Gastos Gerais'!$B$4:$B$1005=Analítico!$B80),-(Analítico!AY$3&gt;='Gastos Gerais'!$D$4:$D$1005),-(Analítico!AY$3&lt;='Gastos Gerais'!$E$4:$E$1005),-('Gastos Gerais'!$C$4:$C$1005))</f>
        <v>3000</v>
      </c>
      <c r="AZ80" s="74">
        <f>SUMPRODUCT(-('Gastos Gerais'!$B$4:$B$1005=Analítico!$B80),-(Analítico!AZ$3&gt;='Gastos Gerais'!$D$4:$D$1005),-(Analítico!AZ$3&lt;='Gastos Gerais'!$E$4:$E$1005),-('Gastos Gerais'!$C$4:$C$1005))</f>
        <v>3000</v>
      </c>
      <c r="BA80" s="74">
        <f>SUMPRODUCT(-('Gastos Gerais'!$B$4:$B$1005=Analítico!$B80),-(Analítico!BA$3&gt;='Gastos Gerais'!$D$4:$D$1005),-(Analítico!BA$3&lt;='Gastos Gerais'!$E$4:$E$1005),-('Gastos Gerais'!$C$4:$C$1005))</f>
        <v>3000</v>
      </c>
      <c r="BB80" s="74">
        <f>SUMPRODUCT(-('Gastos Gerais'!$B$4:$B$1005=Analítico!$B80),-(Analítico!BB$3&gt;='Gastos Gerais'!$D$4:$D$1005),-(Analítico!BB$3&lt;='Gastos Gerais'!$E$4:$E$1005),-('Gastos Gerais'!$C$4:$C$1005))</f>
        <v>3000</v>
      </c>
      <c r="BC80" s="74">
        <f>SUMPRODUCT(-('Gastos Gerais'!$B$4:$B$1005=Analítico!$B80),-(Analítico!BC$3&gt;='Gastos Gerais'!$D$4:$D$1005),-(Analítico!BC$3&lt;='Gastos Gerais'!$E$4:$E$1005),-('Gastos Gerais'!$C$4:$C$1005))</f>
        <v>3000</v>
      </c>
      <c r="BD80" s="74">
        <f>SUMPRODUCT(-('Gastos Gerais'!$B$4:$B$1005=Analítico!$B80),-(Analítico!BD$3&gt;='Gastos Gerais'!$D$4:$D$1005),-(Analítico!BD$3&lt;='Gastos Gerais'!$E$4:$E$1005),-('Gastos Gerais'!$C$4:$C$1005))</f>
        <v>3000</v>
      </c>
      <c r="BE80" s="74">
        <f>SUMPRODUCT(-('Gastos Gerais'!$B$4:$B$1005=Analítico!$B80),-(Analítico!BE$3&gt;='Gastos Gerais'!$D$4:$D$1005),-(Analítico!BE$3&lt;='Gastos Gerais'!$E$4:$E$1005),-('Gastos Gerais'!$C$4:$C$1005))</f>
        <v>3000</v>
      </c>
      <c r="BF80" s="74">
        <f>SUMPRODUCT(-('Gastos Gerais'!$B$4:$B$1005=Analítico!$B80),-(Analítico!BF$3&gt;='Gastos Gerais'!$D$4:$D$1005),-(Analítico!BF$3&lt;='Gastos Gerais'!$E$4:$E$1005),-('Gastos Gerais'!$C$4:$C$1005))</f>
        <v>3000</v>
      </c>
      <c r="BG80" s="74">
        <f>SUMPRODUCT(-('Gastos Gerais'!$B$4:$B$1005=Analítico!$B80),-(Analítico!BG$3&gt;='Gastos Gerais'!$D$4:$D$1005),-(Analítico!BG$3&lt;='Gastos Gerais'!$E$4:$E$1005),-('Gastos Gerais'!$C$4:$C$1005))</f>
        <v>3000</v>
      </c>
      <c r="BH80" s="74">
        <f>SUMPRODUCT(-('Gastos Gerais'!$B$4:$B$1005=Analítico!$B80),-(Analítico!BH$3&gt;='Gastos Gerais'!$D$4:$D$1005),-(Analítico!BH$3&lt;='Gastos Gerais'!$E$4:$E$1005),-('Gastos Gerais'!$C$4:$C$1005))</f>
        <v>3000</v>
      </c>
      <c r="BI80" s="74">
        <f>SUMPRODUCT(-('Gastos Gerais'!$B$4:$B$1005=Analítico!$B80),-(Analítico!BI$3&gt;='Gastos Gerais'!$D$4:$D$1005),-(Analítico!BI$3&lt;='Gastos Gerais'!$E$4:$E$1005),-('Gastos Gerais'!$C$4:$C$1005))</f>
        <v>3000</v>
      </c>
      <c r="BJ80" s="74">
        <f>SUMPRODUCT(-('Gastos Gerais'!$B$4:$B$1005=Analítico!$B80),-(Analítico!BJ$3&gt;='Gastos Gerais'!$D$4:$D$1005),-(Analítico!BJ$3&lt;='Gastos Gerais'!$E$4:$E$1005),-('Gastos Gerais'!$C$4:$C$1005))</f>
        <v>3000</v>
      </c>
      <c r="BK80" s="72">
        <f t="shared" si="31"/>
        <v>216000</v>
      </c>
      <c r="BL80" s="77">
        <f t="shared" ca="1" si="32"/>
        <v>3.1195302665922393E-3</v>
      </c>
    </row>
    <row r="81" spans="1:64" s="50" customFormat="1" ht="23.25" customHeight="1" x14ac:dyDescent="0.2">
      <c r="A81" s="19" t="s">
        <v>222</v>
      </c>
      <c r="B81" s="354" t="s">
        <v>223</v>
      </c>
      <c r="C81" s="74">
        <f>SUMPRODUCT(-('Gastos Gerais'!$B$4:$B$1005=Analítico!$B81),-(Analítico!C$3&gt;='Gastos Gerais'!$D$4:$D$1005),-(Analítico!C$3&lt;='Gastos Gerais'!$E$4:$E$1005),-('Gastos Gerais'!$C$4:$C$1005))</f>
        <v>0</v>
      </c>
      <c r="D81" s="74">
        <f>SUMPRODUCT(-('Gastos Gerais'!$B$4:$B$1005=Analítico!$B81),-(Analítico!D$3&gt;='Gastos Gerais'!$D$4:$D$1005),-(Analítico!D$3&lt;='Gastos Gerais'!$E$4:$E$1005),-('Gastos Gerais'!$C$4:$C$1005))</f>
        <v>0</v>
      </c>
      <c r="E81" s="74">
        <f>SUMPRODUCT(-('Gastos Gerais'!$B$4:$B$1005=Analítico!$B81),-(Analítico!E$3&gt;='Gastos Gerais'!$D$4:$D$1005),-(Analítico!E$3&lt;='Gastos Gerais'!$E$4:$E$1005),-('Gastos Gerais'!$C$4:$C$1005))</f>
        <v>5000</v>
      </c>
      <c r="F81" s="74">
        <f>SUMPRODUCT(-('Gastos Gerais'!$B$4:$B$1005=Analítico!$B81),-(Analítico!F$3&gt;='Gastos Gerais'!$D$4:$D$1005),-(Analítico!F$3&lt;='Gastos Gerais'!$E$4:$E$1005),-('Gastos Gerais'!$C$4:$C$1005))</f>
        <v>0</v>
      </c>
      <c r="G81" s="74">
        <f>SUMPRODUCT(-('Gastos Gerais'!$B$4:$B$1005=Analítico!$B81),-(Analítico!G$3&gt;='Gastos Gerais'!$D$4:$D$1005),-(Analítico!G$3&lt;='Gastos Gerais'!$E$4:$E$1005),-('Gastos Gerais'!$C$4:$C$1005))</f>
        <v>0</v>
      </c>
      <c r="H81" s="74">
        <f>SUMPRODUCT(-('Gastos Gerais'!$B$4:$B$1005=Analítico!$B81),-(Analítico!H$3&gt;='Gastos Gerais'!$D$4:$D$1005),-(Analítico!H$3&lt;='Gastos Gerais'!$E$4:$E$1005),-('Gastos Gerais'!$C$4:$C$1005))</f>
        <v>0</v>
      </c>
      <c r="I81" s="74">
        <f>SUMPRODUCT(-('Gastos Gerais'!$B$4:$B$1005=Analítico!$B81),-(Analítico!I$3&gt;='Gastos Gerais'!$D$4:$D$1005),-(Analítico!I$3&lt;='Gastos Gerais'!$E$4:$E$1005),-('Gastos Gerais'!$C$4:$C$1005))</f>
        <v>0</v>
      </c>
      <c r="J81" s="74">
        <f>SUMPRODUCT(-('Gastos Gerais'!$B$4:$B$1005=Analítico!$B81),-(Analítico!J$3&gt;='Gastos Gerais'!$D$4:$D$1005),-(Analítico!J$3&lt;='Gastos Gerais'!$E$4:$E$1005),-('Gastos Gerais'!$C$4:$C$1005))</f>
        <v>0</v>
      </c>
      <c r="K81" s="74">
        <f>SUMPRODUCT(-('Gastos Gerais'!$B$4:$B$1005=Analítico!$B81),-(Analítico!K$3&gt;='Gastos Gerais'!$D$4:$D$1005),-(Analítico!K$3&lt;='Gastos Gerais'!$E$4:$E$1005),-('Gastos Gerais'!$C$4:$C$1005))</f>
        <v>0</v>
      </c>
      <c r="L81" s="74">
        <f>SUMPRODUCT(-('Gastos Gerais'!$B$4:$B$1005=Analítico!$B81),-(Analítico!L$3&gt;='Gastos Gerais'!$D$4:$D$1005),-(Analítico!L$3&lt;='Gastos Gerais'!$E$4:$E$1005),-('Gastos Gerais'!$C$4:$C$1005))</f>
        <v>0</v>
      </c>
      <c r="M81" s="74">
        <f>SUMPRODUCT(-('Gastos Gerais'!$B$4:$B$1005=Analítico!$B81),-(Analítico!M$3&gt;='Gastos Gerais'!$D$4:$D$1005),-(Analítico!M$3&lt;='Gastos Gerais'!$E$4:$E$1005),-('Gastos Gerais'!$C$4:$C$1005))</f>
        <v>0</v>
      </c>
      <c r="N81" s="74">
        <f>SUMPRODUCT(-('Gastos Gerais'!$B$4:$B$1005=Analítico!$B81),-(Analítico!N$3&gt;='Gastos Gerais'!$D$4:$D$1005),-(Analítico!N$3&lt;='Gastos Gerais'!$E$4:$E$1005),-('Gastos Gerais'!$C$4:$C$1005))</f>
        <v>0</v>
      </c>
      <c r="O81" s="74">
        <f>SUMPRODUCT(-('Gastos Gerais'!$B$4:$B$1005=Analítico!$B81),-(Analítico!O$3&gt;='Gastos Gerais'!$D$4:$D$1005),-(Analítico!O$3&lt;='Gastos Gerais'!$E$4:$E$1005),-('Gastos Gerais'!$C$4:$C$1005))</f>
        <v>0</v>
      </c>
      <c r="P81" s="74">
        <f>SUMPRODUCT(-('Gastos Gerais'!$B$4:$B$1005=Analítico!$B81),-(Analítico!P$3&gt;='Gastos Gerais'!$D$4:$D$1005),-(Analítico!P$3&lt;='Gastos Gerais'!$E$4:$E$1005),-('Gastos Gerais'!$C$4:$C$1005))</f>
        <v>0</v>
      </c>
      <c r="Q81" s="74">
        <f>SUMPRODUCT(-('Gastos Gerais'!$B$4:$B$1005=Analítico!$B81),-(Analítico!Q$3&gt;='Gastos Gerais'!$D$4:$D$1005),-(Analítico!Q$3&lt;='Gastos Gerais'!$E$4:$E$1005),-('Gastos Gerais'!$C$4:$C$1005))</f>
        <v>0</v>
      </c>
      <c r="R81" s="74">
        <f>SUMPRODUCT(-('Gastos Gerais'!$B$4:$B$1005=Analítico!$B81),-(Analítico!R$3&gt;='Gastos Gerais'!$D$4:$D$1005),-(Analítico!R$3&lt;='Gastos Gerais'!$E$4:$E$1005),-('Gastos Gerais'!$C$4:$C$1005))</f>
        <v>0</v>
      </c>
      <c r="S81" s="74">
        <f>SUMPRODUCT(-('Gastos Gerais'!$B$4:$B$1005=Analítico!$B81),-(Analítico!S$3&gt;='Gastos Gerais'!$D$4:$D$1005),-(Analítico!S$3&lt;='Gastos Gerais'!$E$4:$E$1005),-('Gastos Gerais'!$C$4:$C$1005))</f>
        <v>0</v>
      </c>
      <c r="T81" s="74">
        <f>SUMPRODUCT(-('Gastos Gerais'!$B$4:$B$1005=Analítico!$B81),-(Analítico!T$3&gt;='Gastos Gerais'!$D$4:$D$1005),-(Analítico!T$3&lt;='Gastos Gerais'!$E$4:$E$1005),-('Gastos Gerais'!$C$4:$C$1005))</f>
        <v>0</v>
      </c>
      <c r="U81" s="74">
        <f>SUMPRODUCT(-('Gastos Gerais'!$B$4:$B$1005=Analítico!$B81),-(Analítico!U$3&gt;='Gastos Gerais'!$D$4:$D$1005),-(Analítico!U$3&lt;='Gastos Gerais'!$E$4:$E$1005),-('Gastos Gerais'!$C$4:$C$1005))</f>
        <v>0</v>
      </c>
      <c r="V81" s="74">
        <f>SUMPRODUCT(-('Gastos Gerais'!$B$4:$B$1005=Analítico!$B81),-(Analítico!V$3&gt;='Gastos Gerais'!$D$4:$D$1005),-(Analítico!V$3&lt;='Gastos Gerais'!$E$4:$E$1005),-('Gastos Gerais'!$C$4:$C$1005))</f>
        <v>0</v>
      </c>
      <c r="W81" s="74">
        <f>SUMPRODUCT(-('Gastos Gerais'!$B$4:$B$1005=Analítico!$B81),-(Analítico!W$3&gt;='Gastos Gerais'!$D$4:$D$1005),-(Analítico!W$3&lt;='Gastos Gerais'!$E$4:$E$1005),-('Gastos Gerais'!$C$4:$C$1005))</f>
        <v>0</v>
      </c>
      <c r="X81" s="74">
        <f>SUMPRODUCT(-('Gastos Gerais'!$B$4:$B$1005=Analítico!$B81),-(Analítico!X$3&gt;='Gastos Gerais'!$D$4:$D$1005),-(Analítico!X$3&lt;='Gastos Gerais'!$E$4:$E$1005),-('Gastos Gerais'!$C$4:$C$1005))</f>
        <v>0</v>
      </c>
      <c r="Y81" s="74">
        <f>SUMPRODUCT(-('Gastos Gerais'!$B$4:$B$1005=Analítico!$B81),-(Analítico!Y$3&gt;='Gastos Gerais'!$D$4:$D$1005),-(Analítico!Y$3&lt;='Gastos Gerais'!$E$4:$E$1005),-('Gastos Gerais'!$C$4:$C$1005))</f>
        <v>0</v>
      </c>
      <c r="Z81" s="74">
        <f>SUMPRODUCT(-('Gastos Gerais'!$B$4:$B$1005=Analítico!$B81),-(Analítico!Z$3&gt;='Gastos Gerais'!$D$4:$D$1005),-(Analítico!Z$3&lt;='Gastos Gerais'!$E$4:$E$1005),-('Gastos Gerais'!$C$4:$C$1005))</f>
        <v>0</v>
      </c>
      <c r="AA81" s="74">
        <f>SUMPRODUCT(-('Gastos Gerais'!$B$4:$B$1005=Analítico!$B81),-(Analítico!AA$3&gt;='Gastos Gerais'!$D$4:$D$1005),-(Analítico!AA$3&lt;='Gastos Gerais'!$E$4:$E$1005),-('Gastos Gerais'!$C$4:$C$1005))</f>
        <v>0</v>
      </c>
      <c r="AB81" s="74">
        <f>SUMPRODUCT(-('Gastos Gerais'!$B$4:$B$1005=Analítico!$B81),-(Analítico!AB$3&gt;='Gastos Gerais'!$D$4:$D$1005),-(Analítico!AB$3&lt;='Gastos Gerais'!$E$4:$E$1005),-('Gastos Gerais'!$C$4:$C$1005))</f>
        <v>0</v>
      </c>
      <c r="AC81" s="74">
        <f>SUMPRODUCT(-('Gastos Gerais'!$B$4:$B$1005=Analítico!$B81),-(Analítico!AC$3&gt;='Gastos Gerais'!$D$4:$D$1005),-(Analítico!AC$3&lt;='Gastos Gerais'!$E$4:$E$1005),-('Gastos Gerais'!$C$4:$C$1005))</f>
        <v>0</v>
      </c>
      <c r="AD81" s="74">
        <f>SUMPRODUCT(-('Gastos Gerais'!$B$4:$B$1005=Analítico!$B81),-(Analítico!AD$3&gt;='Gastos Gerais'!$D$4:$D$1005),-(Analítico!AD$3&lt;='Gastos Gerais'!$E$4:$E$1005),-('Gastos Gerais'!$C$4:$C$1005))</f>
        <v>0</v>
      </c>
      <c r="AE81" s="74">
        <f>SUMPRODUCT(-('Gastos Gerais'!$B$4:$B$1005=Analítico!$B81),-(Analítico!AE$3&gt;='Gastos Gerais'!$D$4:$D$1005),-(Analítico!AE$3&lt;='Gastos Gerais'!$E$4:$E$1005),-('Gastos Gerais'!$C$4:$C$1005))</f>
        <v>0</v>
      </c>
      <c r="AF81" s="74">
        <f>SUMPRODUCT(-('Gastos Gerais'!$B$4:$B$1005=Analítico!$B81),-(Analítico!AF$3&gt;='Gastos Gerais'!$D$4:$D$1005),-(Analítico!AF$3&lt;='Gastos Gerais'!$E$4:$E$1005),-('Gastos Gerais'!$C$4:$C$1005))</f>
        <v>0</v>
      </c>
      <c r="AG81" s="74">
        <f>SUMPRODUCT(-('Gastos Gerais'!$B$4:$B$1005=Analítico!$B81),-(Analítico!AG$3&gt;='Gastos Gerais'!$D$4:$D$1005),-(Analítico!AG$3&lt;='Gastos Gerais'!$E$4:$E$1005),-('Gastos Gerais'!$C$4:$C$1005))</f>
        <v>0</v>
      </c>
      <c r="AH81" s="74">
        <f>SUMPRODUCT(-('Gastos Gerais'!$B$4:$B$1005=Analítico!$B81),-(Analítico!AH$3&gt;='Gastos Gerais'!$D$4:$D$1005),-(Analítico!AH$3&lt;='Gastos Gerais'!$E$4:$E$1005),-('Gastos Gerais'!$C$4:$C$1005))</f>
        <v>0</v>
      </c>
      <c r="AI81" s="74">
        <f>SUMPRODUCT(-('Gastos Gerais'!$B$4:$B$1005=Analítico!$B81),-(Analítico!AI$3&gt;='Gastos Gerais'!$D$4:$D$1005),-(Analítico!AI$3&lt;='Gastos Gerais'!$E$4:$E$1005),-('Gastos Gerais'!$C$4:$C$1005))</f>
        <v>0</v>
      </c>
      <c r="AJ81" s="74">
        <f>SUMPRODUCT(-('Gastos Gerais'!$B$4:$B$1005=Analítico!$B81),-(Analítico!AJ$3&gt;='Gastos Gerais'!$D$4:$D$1005),-(Analítico!AJ$3&lt;='Gastos Gerais'!$E$4:$E$1005),-('Gastos Gerais'!$C$4:$C$1005))</f>
        <v>0</v>
      </c>
      <c r="AK81" s="74">
        <f>SUMPRODUCT(-('Gastos Gerais'!$B$4:$B$1005=Analítico!$B81),-(Analítico!AK$3&gt;='Gastos Gerais'!$D$4:$D$1005),-(Analítico!AK$3&lt;='Gastos Gerais'!$E$4:$E$1005),-('Gastos Gerais'!$C$4:$C$1005))</f>
        <v>0</v>
      </c>
      <c r="AL81" s="74">
        <f>SUMPRODUCT(-('Gastos Gerais'!$B$4:$B$1005=Analítico!$B81),-(Analítico!AL$3&gt;='Gastos Gerais'!$D$4:$D$1005),-(Analítico!AL$3&lt;='Gastos Gerais'!$E$4:$E$1005),-('Gastos Gerais'!$C$4:$C$1005))</f>
        <v>0</v>
      </c>
      <c r="AM81" s="74">
        <f>SUMPRODUCT(-('Gastos Gerais'!$B$4:$B$1005=Analítico!$B81),-(Analítico!AM$3&gt;='Gastos Gerais'!$D$4:$D$1005),-(Analítico!AM$3&lt;='Gastos Gerais'!$E$4:$E$1005),-('Gastos Gerais'!$C$4:$C$1005))</f>
        <v>0</v>
      </c>
      <c r="AN81" s="74">
        <f>SUMPRODUCT(-('Gastos Gerais'!$B$4:$B$1005=Analítico!$B81),-(Analítico!AN$3&gt;='Gastos Gerais'!$D$4:$D$1005),-(Analítico!AN$3&lt;='Gastos Gerais'!$E$4:$E$1005),-('Gastos Gerais'!$C$4:$C$1005))</f>
        <v>0</v>
      </c>
      <c r="AO81" s="74">
        <f>SUMPRODUCT(-('Gastos Gerais'!$B$4:$B$1005=Analítico!$B81),-(Analítico!AO$3&gt;='Gastos Gerais'!$D$4:$D$1005),-(Analítico!AO$3&lt;='Gastos Gerais'!$E$4:$E$1005),-('Gastos Gerais'!$C$4:$C$1005))</f>
        <v>0</v>
      </c>
      <c r="AP81" s="74">
        <f>SUMPRODUCT(-('Gastos Gerais'!$B$4:$B$1005=Analítico!$B81),-(Analítico!AP$3&gt;='Gastos Gerais'!$D$4:$D$1005),-(Analítico!AP$3&lt;='Gastos Gerais'!$E$4:$E$1005),-('Gastos Gerais'!$C$4:$C$1005))</f>
        <v>0</v>
      </c>
      <c r="AQ81" s="74">
        <f>SUMPRODUCT(-('Gastos Gerais'!$B$4:$B$1005=Analítico!$B81),-(Analítico!AQ$3&gt;='Gastos Gerais'!$D$4:$D$1005),-(Analítico!AQ$3&lt;='Gastos Gerais'!$E$4:$E$1005),-('Gastos Gerais'!$C$4:$C$1005))</f>
        <v>0</v>
      </c>
      <c r="AR81" s="74">
        <f>SUMPRODUCT(-('Gastos Gerais'!$B$4:$B$1005=Analítico!$B81),-(Analítico!AR$3&gt;='Gastos Gerais'!$D$4:$D$1005),-(Analítico!AR$3&lt;='Gastos Gerais'!$E$4:$E$1005),-('Gastos Gerais'!$C$4:$C$1005))</f>
        <v>0</v>
      </c>
      <c r="AS81" s="74">
        <f>SUMPRODUCT(-('Gastos Gerais'!$B$4:$B$1005=Analítico!$B81),-(Analítico!AS$3&gt;='Gastos Gerais'!$D$4:$D$1005),-(Analítico!AS$3&lt;='Gastos Gerais'!$E$4:$E$1005),-('Gastos Gerais'!$C$4:$C$1005))</f>
        <v>0</v>
      </c>
      <c r="AT81" s="74">
        <f>SUMPRODUCT(-('Gastos Gerais'!$B$4:$B$1005=Analítico!$B81),-(Analítico!AT$3&gt;='Gastos Gerais'!$D$4:$D$1005),-(Analítico!AT$3&lt;='Gastos Gerais'!$E$4:$E$1005),-('Gastos Gerais'!$C$4:$C$1005))</f>
        <v>0</v>
      </c>
      <c r="AU81" s="74">
        <f>SUMPRODUCT(-('Gastos Gerais'!$B$4:$B$1005=Analítico!$B81),-(Analítico!AU$3&gt;='Gastos Gerais'!$D$4:$D$1005),-(Analítico!AU$3&lt;='Gastos Gerais'!$E$4:$E$1005),-('Gastos Gerais'!$C$4:$C$1005))</f>
        <v>0</v>
      </c>
      <c r="AV81" s="74">
        <f>SUMPRODUCT(-('Gastos Gerais'!$B$4:$B$1005=Analítico!$B81),-(Analítico!AV$3&gt;='Gastos Gerais'!$D$4:$D$1005),-(Analítico!AV$3&lt;='Gastos Gerais'!$E$4:$E$1005),-('Gastos Gerais'!$C$4:$C$1005))</f>
        <v>0</v>
      </c>
      <c r="AW81" s="74">
        <f>SUMPRODUCT(-('Gastos Gerais'!$B$4:$B$1005=Analítico!$B81),-(Analítico!AW$3&gt;='Gastos Gerais'!$D$4:$D$1005),-(Analítico!AW$3&lt;='Gastos Gerais'!$E$4:$E$1005),-('Gastos Gerais'!$C$4:$C$1005))</f>
        <v>0</v>
      </c>
      <c r="AX81" s="74">
        <f>SUMPRODUCT(-('Gastos Gerais'!$B$4:$B$1005=Analítico!$B81),-(Analítico!AX$3&gt;='Gastos Gerais'!$D$4:$D$1005),-(Analítico!AX$3&lt;='Gastos Gerais'!$E$4:$E$1005),-('Gastos Gerais'!$C$4:$C$1005))</f>
        <v>0</v>
      </c>
      <c r="AY81" s="74">
        <f>SUMPRODUCT(-('Gastos Gerais'!$B$4:$B$1005=Analítico!$B81),-(Analítico!AY$3&gt;='Gastos Gerais'!$D$4:$D$1005),-(Analítico!AY$3&lt;='Gastos Gerais'!$E$4:$E$1005),-('Gastos Gerais'!$C$4:$C$1005))</f>
        <v>0</v>
      </c>
      <c r="AZ81" s="74">
        <f>SUMPRODUCT(-('Gastos Gerais'!$B$4:$B$1005=Analítico!$B81),-(Analítico!AZ$3&gt;='Gastos Gerais'!$D$4:$D$1005),-(Analítico!AZ$3&lt;='Gastos Gerais'!$E$4:$E$1005),-('Gastos Gerais'!$C$4:$C$1005))</f>
        <v>0</v>
      </c>
      <c r="BA81" s="74">
        <f>SUMPRODUCT(-('Gastos Gerais'!$B$4:$B$1005=Analítico!$B81),-(Analítico!BA$3&gt;='Gastos Gerais'!$D$4:$D$1005),-(Analítico!BA$3&lt;='Gastos Gerais'!$E$4:$E$1005),-('Gastos Gerais'!$C$4:$C$1005))</f>
        <v>0</v>
      </c>
      <c r="BB81" s="74">
        <f>SUMPRODUCT(-('Gastos Gerais'!$B$4:$B$1005=Analítico!$B81),-(Analítico!BB$3&gt;='Gastos Gerais'!$D$4:$D$1005),-(Analítico!BB$3&lt;='Gastos Gerais'!$E$4:$E$1005),-('Gastos Gerais'!$C$4:$C$1005))</f>
        <v>0</v>
      </c>
      <c r="BC81" s="74">
        <f>SUMPRODUCT(-('Gastos Gerais'!$B$4:$B$1005=Analítico!$B81),-(Analítico!BC$3&gt;='Gastos Gerais'!$D$4:$D$1005),-(Analítico!BC$3&lt;='Gastos Gerais'!$E$4:$E$1005),-('Gastos Gerais'!$C$4:$C$1005))</f>
        <v>0</v>
      </c>
      <c r="BD81" s="74">
        <f>SUMPRODUCT(-('Gastos Gerais'!$B$4:$B$1005=Analítico!$B81),-(Analítico!BD$3&gt;='Gastos Gerais'!$D$4:$D$1005),-(Analítico!BD$3&lt;='Gastos Gerais'!$E$4:$E$1005),-('Gastos Gerais'!$C$4:$C$1005))</f>
        <v>0</v>
      </c>
      <c r="BE81" s="74">
        <f>SUMPRODUCT(-('Gastos Gerais'!$B$4:$B$1005=Analítico!$B81),-(Analítico!BE$3&gt;='Gastos Gerais'!$D$4:$D$1005),-(Analítico!BE$3&lt;='Gastos Gerais'!$E$4:$E$1005),-('Gastos Gerais'!$C$4:$C$1005))</f>
        <v>0</v>
      </c>
      <c r="BF81" s="74">
        <f>SUMPRODUCT(-('Gastos Gerais'!$B$4:$B$1005=Analítico!$B81),-(Analítico!BF$3&gt;='Gastos Gerais'!$D$4:$D$1005),-(Analítico!BF$3&lt;='Gastos Gerais'!$E$4:$E$1005),-('Gastos Gerais'!$C$4:$C$1005))</f>
        <v>0</v>
      </c>
      <c r="BG81" s="74">
        <f>SUMPRODUCT(-('Gastos Gerais'!$B$4:$B$1005=Analítico!$B81),-(Analítico!BG$3&gt;='Gastos Gerais'!$D$4:$D$1005),-(Analítico!BG$3&lt;='Gastos Gerais'!$E$4:$E$1005),-('Gastos Gerais'!$C$4:$C$1005))</f>
        <v>0</v>
      </c>
      <c r="BH81" s="74">
        <f>SUMPRODUCT(-('Gastos Gerais'!$B$4:$B$1005=Analítico!$B81),-(Analítico!BH$3&gt;='Gastos Gerais'!$D$4:$D$1005),-(Analítico!BH$3&lt;='Gastos Gerais'!$E$4:$E$1005),-('Gastos Gerais'!$C$4:$C$1005))</f>
        <v>0</v>
      </c>
      <c r="BI81" s="74">
        <f>SUMPRODUCT(-('Gastos Gerais'!$B$4:$B$1005=Analítico!$B81),-(Analítico!BI$3&gt;='Gastos Gerais'!$D$4:$D$1005),-(Analítico!BI$3&lt;='Gastos Gerais'!$E$4:$E$1005),-('Gastos Gerais'!$C$4:$C$1005))</f>
        <v>0</v>
      </c>
      <c r="BJ81" s="74">
        <f>SUMPRODUCT(-('Gastos Gerais'!$B$4:$B$1005=Analítico!$B81),-(Analítico!BJ$3&gt;='Gastos Gerais'!$D$4:$D$1005),-(Analítico!BJ$3&lt;='Gastos Gerais'!$E$4:$E$1005),-('Gastos Gerais'!$C$4:$C$1005))</f>
        <v>0</v>
      </c>
      <c r="BK81" s="72">
        <f t="shared" si="31"/>
        <v>5000</v>
      </c>
      <c r="BL81" s="77">
        <f t="shared" ca="1" si="32"/>
        <v>7.2211348763709241E-5</v>
      </c>
    </row>
    <row r="82" spans="1:64" s="50" customFormat="1" ht="23.25" customHeight="1" x14ac:dyDescent="0.2">
      <c r="A82" s="19" t="s">
        <v>224</v>
      </c>
      <c r="B82" s="354" t="s">
        <v>225</v>
      </c>
      <c r="C82" s="74">
        <f>SUMPRODUCT(-('Gastos Gerais'!$B$4:$B$1005=Analítico!$B82),-(Analítico!C$3&gt;='Gastos Gerais'!$D$4:$D$1005),-(Analítico!C$3&lt;='Gastos Gerais'!$E$4:$E$1005),-('Gastos Gerais'!$C$4:$C$1005))</f>
        <v>0</v>
      </c>
      <c r="D82" s="74">
        <f>SUMPRODUCT(-('Gastos Gerais'!$B$4:$B$1005=Analítico!$B82),-(Analítico!D$3&gt;='Gastos Gerais'!$D$4:$D$1005),-(Analítico!D$3&lt;='Gastos Gerais'!$E$4:$E$1005),-('Gastos Gerais'!$C$4:$C$1005))</f>
        <v>1200</v>
      </c>
      <c r="E82" s="74">
        <f>SUMPRODUCT(-('Gastos Gerais'!$B$4:$B$1005=Analítico!$B82),-(Analítico!E$3&gt;='Gastos Gerais'!$D$4:$D$1005),-(Analítico!E$3&lt;='Gastos Gerais'!$E$4:$E$1005),-('Gastos Gerais'!$C$4:$C$1005))</f>
        <v>1200</v>
      </c>
      <c r="F82" s="74">
        <f>SUMPRODUCT(-('Gastos Gerais'!$B$4:$B$1005=Analítico!$B82),-(Analítico!F$3&gt;='Gastos Gerais'!$D$4:$D$1005),-(Analítico!F$3&lt;='Gastos Gerais'!$E$4:$E$1005),-('Gastos Gerais'!$C$4:$C$1005))</f>
        <v>1200</v>
      </c>
      <c r="G82" s="74">
        <f>SUMPRODUCT(-('Gastos Gerais'!$B$4:$B$1005=Analítico!$B82),-(Analítico!G$3&gt;='Gastos Gerais'!$D$4:$D$1005),-(Analítico!G$3&lt;='Gastos Gerais'!$E$4:$E$1005),-('Gastos Gerais'!$C$4:$C$1005))</f>
        <v>1200</v>
      </c>
      <c r="H82" s="74">
        <f>SUMPRODUCT(-('Gastos Gerais'!$B$4:$B$1005=Analítico!$B82),-(Analítico!H$3&gt;='Gastos Gerais'!$D$4:$D$1005),-(Analítico!H$3&lt;='Gastos Gerais'!$E$4:$E$1005),-('Gastos Gerais'!$C$4:$C$1005))</f>
        <v>1200</v>
      </c>
      <c r="I82" s="74">
        <f>SUMPRODUCT(-('Gastos Gerais'!$B$4:$B$1005=Analítico!$B82),-(Analítico!I$3&gt;='Gastos Gerais'!$D$4:$D$1005),-(Analítico!I$3&lt;='Gastos Gerais'!$E$4:$E$1005),-('Gastos Gerais'!$C$4:$C$1005))</f>
        <v>1200</v>
      </c>
      <c r="J82" s="74">
        <f>SUMPRODUCT(-('Gastos Gerais'!$B$4:$B$1005=Analítico!$B82),-(Analítico!J$3&gt;='Gastos Gerais'!$D$4:$D$1005),-(Analítico!J$3&lt;='Gastos Gerais'!$E$4:$E$1005),-('Gastos Gerais'!$C$4:$C$1005))</f>
        <v>1200</v>
      </c>
      <c r="K82" s="74">
        <f>SUMPRODUCT(-('Gastos Gerais'!$B$4:$B$1005=Analítico!$B82),-(Analítico!K$3&gt;='Gastos Gerais'!$D$4:$D$1005),-(Analítico!K$3&lt;='Gastos Gerais'!$E$4:$E$1005),-('Gastos Gerais'!$C$4:$C$1005))</f>
        <v>1200</v>
      </c>
      <c r="L82" s="74">
        <f>SUMPRODUCT(-('Gastos Gerais'!$B$4:$B$1005=Analítico!$B82),-(Analítico!L$3&gt;='Gastos Gerais'!$D$4:$D$1005),-(Analítico!L$3&lt;='Gastos Gerais'!$E$4:$E$1005),-('Gastos Gerais'!$C$4:$C$1005))</f>
        <v>1200</v>
      </c>
      <c r="M82" s="74">
        <f>SUMPRODUCT(-('Gastos Gerais'!$B$4:$B$1005=Analítico!$B82),-(Analítico!M$3&gt;='Gastos Gerais'!$D$4:$D$1005),-(Analítico!M$3&lt;='Gastos Gerais'!$E$4:$E$1005),-('Gastos Gerais'!$C$4:$C$1005))</f>
        <v>1200</v>
      </c>
      <c r="N82" s="74">
        <f>SUMPRODUCT(-('Gastos Gerais'!$B$4:$B$1005=Analítico!$B82),-(Analítico!N$3&gt;='Gastos Gerais'!$D$4:$D$1005),-(Analítico!N$3&lt;='Gastos Gerais'!$E$4:$E$1005),-('Gastos Gerais'!$C$4:$C$1005))</f>
        <v>1200</v>
      </c>
      <c r="O82" s="74">
        <f>SUMPRODUCT(-('Gastos Gerais'!$B$4:$B$1005=Analítico!$B82),-(Analítico!O$3&gt;='Gastos Gerais'!$D$4:$D$1005),-(Analítico!O$3&lt;='Gastos Gerais'!$E$4:$E$1005),-('Gastos Gerais'!$C$4:$C$1005))</f>
        <v>1200</v>
      </c>
      <c r="P82" s="74">
        <f>SUMPRODUCT(-('Gastos Gerais'!$B$4:$B$1005=Analítico!$B82),-(Analítico!P$3&gt;='Gastos Gerais'!$D$4:$D$1005),-(Analítico!P$3&lt;='Gastos Gerais'!$E$4:$E$1005),-('Gastos Gerais'!$C$4:$C$1005))</f>
        <v>1200</v>
      </c>
      <c r="Q82" s="74">
        <f>SUMPRODUCT(-('Gastos Gerais'!$B$4:$B$1005=Analítico!$B82),-(Analítico!Q$3&gt;='Gastos Gerais'!$D$4:$D$1005),-(Analítico!Q$3&lt;='Gastos Gerais'!$E$4:$E$1005),-('Gastos Gerais'!$C$4:$C$1005))</f>
        <v>1200</v>
      </c>
      <c r="R82" s="74">
        <f>SUMPRODUCT(-('Gastos Gerais'!$B$4:$B$1005=Analítico!$B82),-(Analítico!R$3&gt;='Gastos Gerais'!$D$4:$D$1005),-(Analítico!R$3&lt;='Gastos Gerais'!$E$4:$E$1005),-('Gastos Gerais'!$C$4:$C$1005))</f>
        <v>1200</v>
      </c>
      <c r="S82" s="74">
        <f>SUMPRODUCT(-('Gastos Gerais'!$B$4:$B$1005=Analítico!$B82),-(Analítico!S$3&gt;='Gastos Gerais'!$D$4:$D$1005),-(Analítico!S$3&lt;='Gastos Gerais'!$E$4:$E$1005),-('Gastos Gerais'!$C$4:$C$1005))</f>
        <v>1200</v>
      </c>
      <c r="T82" s="74">
        <f>SUMPRODUCT(-('Gastos Gerais'!$B$4:$B$1005=Analítico!$B82),-(Analítico!T$3&gt;='Gastos Gerais'!$D$4:$D$1005),-(Analítico!T$3&lt;='Gastos Gerais'!$E$4:$E$1005),-('Gastos Gerais'!$C$4:$C$1005))</f>
        <v>1200</v>
      </c>
      <c r="U82" s="74">
        <f>SUMPRODUCT(-('Gastos Gerais'!$B$4:$B$1005=Analítico!$B82),-(Analítico!U$3&gt;='Gastos Gerais'!$D$4:$D$1005),-(Analítico!U$3&lt;='Gastos Gerais'!$E$4:$E$1005),-('Gastos Gerais'!$C$4:$C$1005))</f>
        <v>1200</v>
      </c>
      <c r="V82" s="74">
        <f>SUMPRODUCT(-('Gastos Gerais'!$B$4:$B$1005=Analítico!$B82),-(Analítico!V$3&gt;='Gastos Gerais'!$D$4:$D$1005),-(Analítico!V$3&lt;='Gastos Gerais'!$E$4:$E$1005),-('Gastos Gerais'!$C$4:$C$1005))</f>
        <v>1200</v>
      </c>
      <c r="W82" s="74">
        <f>SUMPRODUCT(-('Gastos Gerais'!$B$4:$B$1005=Analítico!$B82),-(Analítico!W$3&gt;='Gastos Gerais'!$D$4:$D$1005),-(Analítico!W$3&lt;='Gastos Gerais'!$E$4:$E$1005),-('Gastos Gerais'!$C$4:$C$1005))</f>
        <v>1200</v>
      </c>
      <c r="X82" s="74">
        <f>SUMPRODUCT(-('Gastos Gerais'!$B$4:$B$1005=Analítico!$B82),-(Analítico!X$3&gt;='Gastos Gerais'!$D$4:$D$1005),-(Analítico!X$3&lt;='Gastos Gerais'!$E$4:$E$1005),-('Gastos Gerais'!$C$4:$C$1005))</f>
        <v>1200</v>
      </c>
      <c r="Y82" s="74">
        <f>SUMPRODUCT(-('Gastos Gerais'!$B$4:$B$1005=Analítico!$B82),-(Analítico!Y$3&gt;='Gastos Gerais'!$D$4:$D$1005),-(Analítico!Y$3&lt;='Gastos Gerais'!$E$4:$E$1005),-('Gastos Gerais'!$C$4:$C$1005))</f>
        <v>1200</v>
      </c>
      <c r="Z82" s="74">
        <f>SUMPRODUCT(-('Gastos Gerais'!$B$4:$B$1005=Analítico!$B82),-(Analítico!Z$3&gt;='Gastos Gerais'!$D$4:$D$1005),-(Analítico!Z$3&lt;='Gastos Gerais'!$E$4:$E$1005),-('Gastos Gerais'!$C$4:$C$1005))</f>
        <v>1200</v>
      </c>
      <c r="AA82" s="74">
        <f>SUMPRODUCT(-('Gastos Gerais'!$B$4:$B$1005=Analítico!$B82),-(Analítico!AA$3&gt;='Gastos Gerais'!$D$4:$D$1005),-(Analítico!AA$3&lt;='Gastos Gerais'!$E$4:$E$1005),-('Gastos Gerais'!$C$4:$C$1005))</f>
        <v>1200</v>
      </c>
      <c r="AB82" s="74">
        <f>SUMPRODUCT(-('Gastos Gerais'!$B$4:$B$1005=Analítico!$B82),-(Analítico!AB$3&gt;='Gastos Gerais'!$D$4:$D$1005),-(Analítico!AB$3&lt;='Gastos Gerais'!$E$4:$E$1005),-('Gastos Gerais'!$C$4:$C$1005))</f>
        <v>1200</v>
      </c>
      <c r="AC82" s="74">
        <f>SUMPRODUCT(-('Gastos Gerais'!$B$4:$B$1005=Analítico!$B82),-(Analítico!AC$3&gt;='Gastos Gerais'!$D$4:$D$1005),-(Analítico!AC$3&lt;='Gastos Gerais'!$E$4:$E$1005),-('Gastos Gerais'!$C$4:$C$1005))</f>
        <v>1200</v>
      </c>
      <c r="AD82" s="74">
        <f>SUMPRODUCT(-('Gastos Gerais'!$B$4:$B$1005=Analítico!$B82),-(Analítico!AD$3&gt;='Gastos Gerais'!$D$4:$D$1005),-(Analítico!AD$3&lt;='Gastos Gerais'!$E$4:$E$1005),-('Gastos Gerais'!$C$4:$C$1005))</f>
        <v>1200</v>
      </c>
      <c r="AE82" s="74">
        <f>SUMPRODUCT(-('Gastos Gerais'!$B$4:$B$1005=Analítico!$B82),-(Analítico!AE$3&gt;='Gastos Gerais'!$D$4:$D$1005),-(Analítico!AE$3&lt;='Gastos Gerais'!$E$4:$E$1005),-('Gastos Gerais'!$C$4:$C$1005))</f>
        <v>1200</v>
      </c>
      <c r="AF82" s="74">
        <f>SUMPRODUCT(-('Gastos Gerais'!$B$4:$B$1005=Analítico!$B82),-(Analítico!AF$3&gt;='Gastos Gerais'!$D$4:$D$1005),-(Analítico!AF$3&lt;='Gastos Gerais'!$E$4:$E$1005),-('Gastos Gerais'!$C$4:$C$1005))</f>
        <v>1200</v>
      </c>
      <c r="AG82" s="74">
        <f>SUMPRODUCT(-('Gastos Gerais'!$B$4:$B$1005=Analítico!$B82),-(Analítico!AG$3&gt;='Gastos Gerais'!$D$4:$D$1005),-(Analítico!AG$3&lt;='Gastos Gerais'!$E$4:$E$1005),-('Gastos Gerais'!$C$4:$C$1005))</f>
        <v>1200</v>
      </c>
      <c r="AH82" s="74">
        <f>SUMPRODUCT(-('Gastos Gerais'!$B$4:$B$1005=Analítico!$B82),-(Analítico!AH$3&gt;='Gastos Gerais'!$D$4:$D$1005),-(Analítico!AH$3&lt;='Gastos Gerais'!$E$4:$E$1005),-('Gastos Gerais'!$C$4:$C$1005))</f>
        <v>1200</v>
      </c>
      <c r="AI82" s="74">
        <f>SUMPRODUCT(-('Gastos Gerais'!$B$4:$B$1005=Analítico!$B82),-(Analítico!AI$3&gt;='Gastos Gerais'!$D$4:$D$1005),-(Analítico!AI$3&lt;='Gastos Gerais'!$E$4:$E$1005),-('Gastos Gerais'!$C$4:$C$1005))</f>
        <v>1200</v>
      </c>
      <c r="AJ82" s="74">
        <f>SUMPRODUCT(-('Gastos Gerais'!$B$4:$B$1005=Analítico!$B82),-(Analítico!AJ$3&gt;='Gastos Gerais'!$D$4:$D$1005),-(Analítico!AJ$3&lt;='Gastos Gerais'!$E$4:$E$1005),-('Gastos Gerais'!$C$4:$C$1005))</f>
        <v>1200</v>
      </c>
      <c r="AK82" s="74">
        <f>SUMPRODUCT(-('Gastos Gerais'!$B$4:$B$1005=Analítico!$B82),-(Analítico!AK$3&gt;='Gastos Gerais'!$D$4:$D$1005),-(Analítico!AK$3&lt;='Gastos Gerais'!$E$4:$E$1005),-('Gastos Gerais'!$C$4:$C$1005))</f>
        <v>1200</v>
      </c>
      <c r="AL82" s="74">
        <f>SUMPRODUCT(-('Gastos Gerais'!$B$4:$B$1005=Analítico!$B82),-(Analítico!AL$3&gt;='Gastos Gerais'!$D$4:$D$1005),-(Analítico!AL$3&lt;='Gastos Gerais'!$E$4:$E$1005),-('Gastos Gerais'!$C$4:$C$1005))</f>
        <v>1200</v>
      </c>
      <c r="AM82" s="74">
        <f>SUMPRODUCT(-('Gastos Gerais'!$B$4:$B$1005=Analítico!$B82),-(Analítico!AM$3&gt;='Gastos Gerais'!$D$4:$D$1005),-(Analítico!AM$3&lt;='Gastos Gerais'!$E$4:$E$1005),-('Gastos Gerais'!$C$4:$C$1005))</f>
        <v>1200</v>
      </c>
      <c r="AN82" s="74">
        <f>SUMPRODUCT(-('Gastos Gerais'!$B$4:$B$1005=Analítico!$B82),-(Analítico!AN$3&gt;='Gastos Gerais'!$D$4:$D$1005),-(Analítico!AN$3&lt;='Gastos Gerais'!$E$4:$E$1005),-('Gastos Gerais'!$C$4:$C$1005))</f>
        <v>1200</v>
      </c>
      <c r="AO82" s="74">
        <f>SUMPRODUCT(-('Gastos Gerais'!$B$4:$B$1005=Analítico!$B82),-(Analítico!AO$3&gt;='Gastos Gerais'!$D$4:$D$1005),-(Analítico!AO$3&lt;='Gastos Gerais'!$E$4:$E$1005),-('Gastos Gerais'!$C$4:$C$1005))</f>
        <v>1200</v>
      </c>
      <c r="AP82" s="74">
        <f>SUMPRODUCT(-('Gastos Gerais'!$B$4:$B$1005=Analítico!$B82),-(Analítico!AP$3&gt;='Gastos Gerais'!$D$4:$D$1005),-(Analítico!AP$3&lt;='Gastos Gerais'!$E$4:$E$1005),-('Gastos Gerais'!$C$4:$C$1005))</f>
        <v>1200</v>
      </c>
      <c r="AQ82" s="74">
        <f>SUMPRODUCT(-('Gastos Gerais'!$B$4:$B$1005=Analítico!$B82),-(Analítico!AQ$3&gt;='Gastos Gerais'!$D$4:$D$1005),-(Analítico!AQ$3&lt;='Gastos Gerais'!$E$4:$E$1005),-('Gastos Gerais'!$C$4:$C$1005))</f>
        <v>1200</v>
      </c>
      <c r="AR82" s="74">
        <f>SUMPRODUCT(-('Gastos Gerais'!$B$4:$B$1005=Analítico!$B82),-(Analítico!AR$3&gt;='Gastos Gerais'!$D$4:$D$1005),-(Analítico!AR$3&lt;='Gastos Gerais'!$E$4:$E$1005),-('Gastos Gerais'!$C$4:$C$1005))</f>
        <v>1200</v>
      </c>
      <c r="AS82" s="74">
        <f>SUMPRODUCT(-('Gastos Gerais'!$B$4:$B$1005=Analítico!$B82),-(Analítico!AS$3&gt;='Gastos Gerais'!$D$4:$D$1005),-(Analítico!AS$3&lt;='Gastos Gerais'!$E$4:$E$1005),-('Gastos Gerais'!$C$4:$C$1005))</f>
        <v>1200</v>
      </c>
      <c r="AT82" s="74">
        <f>SUMPRODUCT(-('Gastos Gerais'!$B$4:$B$1005=Analítico!$B82),-(Analítico!AT$3&gt;='Gastos Gerais'!$D$4:$D$1005),-(Analítico!AT$3&lt;='Gastos Gerais'!$E$4:$E$1005),-('Gastos Gerais'!$C$4:$C$1005))</f>
        <v>1200</v>
      </c>
      <c r="AU82" s="74">
        <f>SUMPRODUCT(-('Gastos Gerais'!$B$4:$B$1005=Analítico!$B82),-(Analítico!AU$3&gt;='Gastos Gerais'!$D$4:$D$1005),-(Analítico!AU$3&lt;='Gastos Gerais'!$E$4:$E$1005),-('Gastos Gerais'!$C$4:$C$1005))</f>
        <v>1200</v>
      </c>
      <c r="AV82" s="74">
        <f>SUMPRODUCT(-('Gastos Gerais'!$B$4:$B$1005=Analítico!$B82),-(Analítico!AV$3&gt;='Gastos Gerais'!$D$4:$D$1005),-(Analítico!AV$3&lt;='Gastos Gerais'!$E$4:$E$1005),-('Gastos Gerais'!$C$4:$C$1005))</f>
        <v>1200</v>
      </c>
      <c r="AW82" s="74">
        <f>SUMPRODUCT(-('Gastos Gerais'!$B$4:$B$1005=Analítico!$B82),-(Analítico!AW$3&gt;='Gastos Gerais'!$D$4:$D$1005),-(Analítico!AW$3&lt;='Gastos Gerais'!$E$4:$E$1005),-('Gastos Gerais'!$C$4:$C$1005))</f>
        <v>1200</v>
      </c>
      <c r="AX82" s="74">
        <f>SUMPRODUCT(-('Gastos Gerais'!$B$4:$B$1005=Analítico!$B82),-(Analítico!AX$3&gt;='Gastos Gerais'!$D$4:$D$1005),-(Analítico!AX$3&lt;='Gastos Gerais'!$E$4:$E$1005),-('Gastos Gerais'!$C$4:$C$1005))</f>
        <v>1200</v>
      </c>
      <c r="AY82" s="74">
        <f>SUMPRODUCT(-('Gastos Gerais'!$B$4:$B$1005=Analítico!$B82),-(Analítico!AY$3&gt;='Gastos Gerais'!$D$4:$D$1005),-(Analítico!AY$3&lt;='Gastos Gerais'!$E$4:$E$1005),-('Gastos Gerais'!$C$4:$C$1005))</f>
        <v>1200</v>
      </c>
      <c r="AZ82" s="74">
        <f>SUMPRODUCT(-('Gastos Gerais'!$B$4:$B$1005=Analítico!$B82),-(Analítico!AZ$3&gt;='Gastos Gerais'!$D$4:$D$1005),-(Analítico!AZ$3&lt;='Gastos Gerais'!$E$4:$E$1005),-('Gastos Gerais'!$C$4:$C$1005))</f>
        <v>1200</v>
      </c>
      <c r="BA82" s="74">
        <f>SUMPRODUCT(-('Gastos Gerais'!$B$4:$B$1005=Analítico!$B82),-(Analítico!BA$3&gt;='Gastos Gerais'!$D$4:$D$1005),-(Analítico!BA$3&lt;='Gastos Gerais'!$E$4:$E$1005),-('Gastos Gerais'!$C$4:$C$1005))</f>
        <v>1200</v>
      </c>
      <c r="BB82" s="74">
        <f>SUMPRODUCT(-('Gastos Gerais'!$B$4:$B$1005=Analítico!$B82),-(Analítico!BB$3&gt;='Gastos Gerais'!$D$4:$D$1005),-(Analítico!BB$3&lt;='Gastos Gerais'!$E$4:$E$1005),-('Gastos Gerais'!$C$4:$C$1005))</f>
        <v>1200</v>
      </c>
      <c r="BC82" s="74">
        <f>SUMPRODUCT(-('Gastos Gerais'!$B$4:$B$1005=Analítico!$B82),-(Analítico!BC$3&gt;='Gastos Gerais'!$D$4:$D$1005),-(Analítico!BC$3&lt;='Gastos Gerais'!$E$4:$E$1005),-('Gastos Gerais'!$C$4:$C$1005))</f>
        <v>1200</v>
      </c>
      <c r="BD82" s="74">
        <f>SUMPRODUCT(-('Gastos Gerais'!$B$4:$B$1005=Analítico!$B82),-(Analítico!BD$3&gt;='Gastos Gerais'!$D$4:$D$1005),-(Analítico!BD$3&lt;='Gastos Gerais'!$E$4:$E$1005),-('Gastos Gerais'!$C$4:$C$1005))</f>
        <v>1200</v>
      </c>
      <c r="BE82" s="74">
        <f>SUMPRODUCT(-('Gastos Gerais'!$B$4:$B$1005=Analítico!$B82),-(Analítico!BE$3&gt;='Gastos Gerais'!$D$4:$D$1005),-(Analítico!BE$3&lt;='Gastos Gerais'!$E$4:$E$1005),-('Gastos Gerais'!$C$4:$C$1005))</f>
        <v>1200</v>
      </c>
      <c r="BF82" s="74">
        <f>SUMPRODUCT(-('Gastos Gerais'!$B$4:$B$1005=Analítico!$B82),-(Analítico!BF$3&gt;='Gastos Gerais'!$D$4:$D$1005),-(Analítico!BF$3&lt;='Gastos Gerais'!$E$4:$E$1005),-('Gastos Gerais'!$C$4:$C$1005))</f>
        <v>1200</v>
      </c>
      <c r="BG82" s="74">
        <f>SUMPRODUCT(-('Gastos Gerais'!$B$4:$B$1005=Analítico!$B82),-(Analítico!BG$3&gt;='Gastos Gerais'!$D$4:$D$1005),-(Analítico!BG$3&lt;='Gastos Gerais'!$E$4:$E$1005),-('Gastos Gerais'!$C$4:$C$1005))</f>
        <v>1200</v>
      </c>
      <c r="BH82" s="74">
        <f>SUMPRODUCT(-('Gastos Gerais'!$B$4:$B$1005=Analítico!$B82),-(Analítico!BH$3&gt;='Gastos Gerais'!$D$4:$D$1005),-(Analítico!BH$3&lt;='Gastos Gerais'!$E$4:$E$1005),-('Gastos Gerais'!$C$4:$C$1005))</f>
        <v>1200</v>
      </c>
      <c r="BI82" s="74">
        <f>SUMPRODUCT(-('Gastos Gerais'!$B$4:$B$1005=Analítico!$B82),-(Analítico!BI$3&gt;='Gastos Gerais'!$D$4:$D$1005),-(Analítico!BI$3&lt;='Gastos Gerais'!$E$4:$E$1005),-('Gastos Gerais'!$C$4:$C$1005))</f>
        <v>1200</v>
      </c>
      <c r="BJ82" s="74">
        <f>SUMPRODUCT(-('Gastos Gerais'!$B$4:$B$1005=Analítico!$B82),-(Analítico!BJ$3&gt;='Gastos Gerais'!$D$4:$D$1005),-(Analítico!BJ$3&lt;='Gastos Gerais'!$E$4:$E$1005),-('Gastos Gerais'!$C$4:$C$1005))</f>
        <v>1200</v>
      </c>
      <c r="BK82" s="72">
        <f t="shared" si="31"/>
        <v>70800</v>
      </c>
      <c r="BL82" s="77">
        <f t="shared" ca="1" si="32"/>
        <v>1.0225126984941229E-3</v>
      </c>
    </row>
    <row r="83" spans="1:64" s="50" customFormat="1" ht="23.25" customHeight="1" x14ac:dyDescent="0.2">
      <c r="A83" s="19" t="s">
        <v>226</v>
      </c>
      <c r="B83" s="354" t="s">
        <v>227</v>
      </c>
      <c r="C83" s="74">
        <f>SUMPRODUCT(-('Gastos Gerais'!$B$4:$B$1005=Analítico!$B83),-(Analítico!C$3&gt;='Gastos Gerais'!$D$4:$D$1005),-(Analítico!C$3&lt;='Gastos Gerais'!$E$4:$E$1005),-('Gastos Gerais'!$C$4:$C$1005))</f>
        <v>0</v>
      </c>
      <c r="D83" s="74">
        <f>SUMPRODUCT(-('Gastos Gerais'!$B$4:$B$1005=Analítico!$B83),-(Analítico!D$3&gt;='Gastos Gerais'!$D$4:$D$1005),-(Analítico!D$3&lt;='Gastos Gerais'!$E$4:$E$1005),-('Gastos Gerais'!$C$4:$C$1005))</f>
        <v>0</v>
      </c>
      <c r="E83" s="74">
        <f>SUMPRODUCT(-('Gastos Gerais'!$B$4:$B$1005=Analítico!$B83),-(Analítico!E$3&gt;='Gastos Gerais'!$D$4:$D$1005),-(Analítico!E$3&lt;='Gastos Gerais'!$E$4:$E$1005),-('Gastos Gerais'!$C$4:$C$1005))</f>
        <v>0</v>
      </c>
      <c r="F83" s="74">
        <f>SUMPRODUCT(-('Gastos Gerais'!$B$4:$B$1005=Analítico!$B83),-(Analítico!F$3&gt;='Gastos Gerais'!$D$4:$D$1005),-(Analítico!F$3&lt;='Gastos Gerais'!$E$4:$E$1005),-('Gastos Gerais'!$C$4:$C$1005))</f>
        <v>0</v>
      </c>
      <c r="G83" s="74">
        <f>SUMPRODUCT(-('Gastos Gerais'!$B$4:$B$1005=Analítico!$B83),-(Analítico!G$3&gt;='Gastos Gerais'!$D$4:$D$1005),-(Analítico!G$3&lt;='Gastos Gerais'!$E$4:$E$1005),-('Gastos Gerais'!$C$4:$C$1005))</f>
        <v>0</v>
      </c>
      <c r="H83" s="74">
        <f>SUMPRODUCT(-('Gastos Gerais'!$B$4:$B$1005=Analítico!$B83),-(Analítico!H$3&gt;='Gastos Gerais'!$D$4:$D$1005),-(Analítico!H$3&lt;='Gastos Gerais'!$E$4:$E$1005),-('Gastos Gerais'!$C$4:$C$1005))</f>
        <v>0</v>
      </c>
      <c r="I83" s="74">
        <f>SUMPRODUCT(-('Gastos Gerais'!$B$4:$B$1005=Analítico!$B83),-(Analítico!I$3&gt;='Gastos Gerais'!$D$4:$D$1005),-(Analítico!I$3&lt;='Gastos Gerais'!$E$4:$E$1005),-('Gastos Gerais'!$C$4:$C$1005))</f>
        <v>0</v>
      </c>
      <c r="J83" s="74">
        <f>SUMPRODUCT(-('Gastos Gerais'!$B$4:$B$1005=Analítico!$B83),-(Analítico!J$3&gt;='Gastos Gerais'!$D$4:$D$1005),-(Analítico!J$3&lt;='Gastos Gerais'!$E$4:$E$1005),-('Gastos Gerais'!$C$4:$C$1005))</f>
        <v>0</v>
      </c>
      <c r="K83" s="74">
        <f>SUMPRODUCT(-('Gastos Gerais'!$B$4:$B$1005=Analítico!$B83),-(Analítico!K$3&gt;='Gastos Gerais'!$D$4:$D$1005),-(Analítico!K$3&lt;='Gastos Gerais'!$E$4:$E$1005),-('Gastos Gerais'!$C$4:$C$1005))</f>
        <v>0</v>
      </c>
      <c r="L83" s="74">
        <f>SUMPRODUCT(-('Gastos Gerais'!$B$4:$B$1005=Analítico!$B83),-(Analítico!L$3&gt;='Gastos Gerais'!$D$4:$D$1005),-(Analítico!L$3&lt;='Gastos Gerais'!$E$4:$E$1005),-('Gastos Gerais'!$C$4:$C$1005))</f>
        <v>0</v>
      </c>
      <c r="M83" s="74">
        <f>SUMPRODUCT(-('Gastos Gerais'!$B$4:$B$1005=Analítico!$B83),-(Analítico!M$3&gt;='Gastos Gerais'!$D$4:$D$1005),-(Analítico!M$3&lt;='Gastos Gerais'!$E$4:$E$1005),-('Gastos Gerais'!$C$4:$C$1005))</f>
        <v>0</v>
      </c>
      <c r="N83" s="74">
        <f>SUMPRODUCT(-('Gastos Gerais'!$B$4:$B$1005=Analítico!$B83),-(Analítico!N$3&gt;='Gastos Gerais'!$D$4:$D$1005),-(Analítico!N$3&lt;='Gastos Gerais'!$E$4:$E$1005),-('Gastos Gerais'!$C$4:$C$1005))</f>
        <v>0</v>
      </c>
      <c r="O83" s="74">
        <f>SUMPRODUCT(-('Gastos Gerais'!$B$4:$B$1005=Analítico!$B83),-(Analítico!O$3&gt;='Gastos Gerais'!$D$4:$D$1005),-(Analítico!O$3&lt;='Gastos Gerais'!$E$4:$E$1005),-('Gastos Gerais'!$C$4:$C$1005))</f>
        <v>0</v>
      </c>
      <c r="P83" s="74">
        <f>SUMPRODUCT(-('Gastos Gerais'!$B$4:$B$1005=Analítico!$B83),-(Analítico!P$3&gt;='Gastos Gerais'!$D$4:$D$1005),-(Analítico!P$3&lt;='Gastos Gerais'!$E$4:$E$1005),-('Gastos Gerais'!$C$4:$C$1005))</f>
        <v>0</v>
      </c>
      <c r="Q83" s="74">
        <f>SUMPRODUCT(-('Gastos Gerais'!$B$4:$B$1005=Analítico!$B83),-(Analítico!Q$3&gt;='Gastos Gerais'!$D$4:$D$1005),-(Analítico!Q$3&lt;='Gastos Gerais'!$E$4:$E$1005),-('Gastos Gerais'!$C$4:$C$1005))</f>
        <v>0</v>
      </c>
      <c r="R83" s="74">
        <f>SUMPRODUCT(-('Gastos Gerais'!$B$4:$B$1005=Analítico!$B83),-(Analítico!R$3&gt;='Gastos Gerais'!$D$4:$D$1005),-(Analítico!R$3&lt;='Gastos Gerais'!$E$4:$E$1005),-('Gastos Gerais'!$C$4:$C$1005))</f>
        <v>0</v>
      </c>
      <c r="S83" s="74">
        <f>SUMPRODUCT(-('Gastos Gerais'!$B$4:$B$1005=Analítico!$B83),-(Analítico!S$3&gt;='Gastos Gerais'!$D$4:$D$1005),-(Analítico!S$3&lt;='Gastos Gerais'!$E$4:$E$1005),-('Gastos Gerais'!$C$4:$C$1005))</f>
        <v>0</v>
      </c>
      <c r="T83" s="74">
        <f>SUMPRODUCT(-('Gastos Gerais'!$B$4:$B$1005=Analítico!$B83),-(Analítico!T$3&gt;='Gastos Gerais'!$D$4:$D$1005),-(Analítico!T$3&lt;='Gastos Gerais'!$E$4:$E$1005),-('Gastos Gerais'!$C$4:$C$1005))</f>
        <v>0</v>
      </c>
      <c r="U83" s="74">
        <f>SUMPRODUCT(-('Gastos Gerais'!$B$4:$B$1005=Analítico!$B83),-(Analítico!U$3&gt;='Gastos Gerais'!$D$4:$D$1005),-(Analítico!U$3&lt;='Gastos Gerais'!$E$4:$E$1005),-('Gastos Gerais'!$C$4:$C$1005))</f>
        <v>0</v>
      </c>
      <c r="V83" s="74">
        <f>SUMPRODUCT(-('Gastos Gerais'!$B$4:$B$1005=Analítico!$B83),-(Analítico!V$3&gt;='Gastos Gerais'!$D$4:$D$1005),-(Analítico!V$3&lt;='Gastos Gerais'!$E$4:$E$1005),-('Gastos Gerais'!$C$4:$C$1005))</f>
        <v>0</v>
      </c>
      <c r="W83" s="74">
        <f>SUMPRODUCT(-('Gastos Gerais'!$B$4:$B$1005=Analítico!$B83),-(Analítico!W$3&gt;='Gastos Gerais'!$D$4:$D$1005),-(Analítico!W$3&lt;='Gastos Gerais'!$E$4:$E$1005),-('Gastos Gerais'!$C$4:$C$1005))</f>
        <v>0</v>
      </c>
      <c r="X83" s="74">
        <f>SUMPRODUCT(-('Gastos Gerais'!$B$4:$B$1005=Analítico!$B83),-(Analítico!X$3&gt;='Gastos Gerais'!$D$4:$D$1005),-(Analítico!X$3&lt;='Gastos Gerais'!$E$4:$E$1005),-('Gastos Gerais'!$C$4:$C$1005))</f>
        <v>0</v>
      </c>
      <c r="Y83" s="74">
        <f>SUMPRODUCT(-('Gastos Gerais'!$B$4:$B$1005=Analítico!$B83),-(Analítico!Y$3&gt;='Gastos Gerais'!$D$4:$D$1005),-(Analítico!Y$3&lt;='Gastos Gerais'!$E$4:$E$1005),-('Gastos Gerais'!$C$4:$C$1005))</f>
        <v>0</v>
      </c>
      <c r="Z83" s="74">
        <f>SUMPRODUCT(-('Gastos Gerais'!$B$4:$B$1005=Analítico!$B83),-(Analítico!Z$3&gt;='Gastos Gerais'!$D$4:$D$1005),-(Analítico!Z$3&lt;='Gastos Gerais'!$E$4:$E$1005),-('Gastos Gerais'!$C$4:$C$1005))</f>
        <v>0</v>
      </c>
      <c r="AA83" s="74">
        <f>SUMPRODUCT(-('Gastos Gerais'!$B$4:$B$1005=Analítico!$B83),-(Analítico!AA$3&gt;='Gastos Gerais'!$D$4:$D$1005),-(Analítico!AA$3&lt;='Gastos Gerais'!$E$4:$E$1005),-('Gastos Gerais'!$C$4:$C$1005))</f>
        <v>0</v>
      </c>
      <c r="AB83" s="74">
        <f>SUMPRODUCT(-('Gastos Gerais'!$B$4:$B$1005=Analítico!$B83),-(Analítico!AB$3&gt;='Gastos Gerais'!$D$4:$D$1005),-(Analítico!AB$3&lt;='Gastos Gerais'!$E$4:$E$1005),-('Gastos Gerais'!$C$4:$C$1005))</f>
        <v>0</v>
      </c>
      <c r="AC83" s="74">
        <f>SUMPRODUCT(-('Gastos Gerais'!$B$4:$B$1005=Analítico!$B83),-(Analítico!AC$3&gt;='Gastos Gerais'!$D$4:$D$1005),-(Analítico!AC$3&lt;='Gastos Gerais'!$E$4:$E$1005),-('Gastos Gerais'!$C$4:$C$1005))</f>
        <v>0</v>
      </c>
      <c r="AD83" s="74">
        <f>SUMPRODUCT(-('Gastos Gerais'!$B$4:$B$1005=Analítico!$B83),-(Analítico!AD$3&gt;='Gastos Gerais'!$D$4:$D$1005),-(Analítico!AD$3&lt;='Gastos Gerais'!$E$4:$E$1005),-('Gastos Gerais'!$C$4:$C$1005))</f>
        <v>0</v>
      </c>
      <c r="AE83" s="74">
        <f>SUMPRODUCT(-('Gastos Gerais'!$B$4:$B$1005=Analítico!$B83),-(Analítico!AE$3&gt;='Gastos Gerais'!$D$4:$D$1005),-(Analítico!AE$3&lt;='Gastos Gerais'!$E$4:$E$1005),-('Gastos Gerais'!$C$4:$C$1005))</f>
        <v>0</v>
      </c>
      <c r="AF83" s="74">
        <f>SUMPRODUCT(-('Gastos Gerais'!$B$4:$B$1005=Analítico!$B83),-(Analítico!AF$3&gt;='Gastos Gerais'!$D$4:$D$1005),-(Analítico!AF$3&lt;='Gastos Gerais'!$E$4:$E$1005),-('Gastos Gerais'!$C$4:$C$1005))</f>
        <v>0</v>
      </c>
      <c r="AG83" s="74">
        <f>SUMPRODUCT(-('Gastos Gerais'!$B$4:$B$1005=Analítico!$B83),-(Analítico!AG$3&gt;='Gastos Gerais'!$D$4:$D$1005),-(Analítico!AG$3&lt;='Gastos Gerais'!$E$4:$E$1005),-('Gastos Gerais'!$C$4:$C$1005))</f>
        <v>0</v>
      </c>
      <c r="AH83" s="74">
        <f>SUMPRODUCT(-('Gastos Gerais'!$B$4:$B$1005=Analítico!$B83),-(Analítico!AH$3&gt;='Gastos Gerais'!$D$4:$D$1005),-(Analítico!AH$3&lt;='Gastos Gerais'!$E$4:$E$1005),-('Gastos Gerais'!$C$4:$C$1005))</f>
        <v>0</v>
      </c>
      <c r="AI83" s="74">
        <f>SUMPRODUCT(-('Gastos Gerais'!$B$4:$B$1005=Analítico!$B83),-(Analítico!AI$3&gt;='Gastos Gerais'!$D$4:$D$1005),-(Analítico!AI$3&lt;='Gastos Gerais'!$E$4:$E$1005),-('Gastos Gerais'!$C$4:$C$1005))</f>
        <v>0</v>
      </c>
      <c r="AJ83" s="74">
        <f>SUMPRODUCT(-('Gastos Gerais'!$B$4:$B$1005=Analítico!$B83),-(Analítico!AJ$3&gt;='Gastos Gerais'!$D$4:$D$1005),-(Analítico!AJ$3&lt;='Gastos Gerais'!$E$4:$E$1005),-('Gastos Gerais'!$C$4:$C$1005))</f>
        <v>0</v>
      </c>
      <c r="AK83" s="74">
        <f>SUMPRODUCT(-('Gastos Gerais'!$B$4:$B$1005=Analítico!$B83),-(Analítico!AK$3&gt;='Gastos Gerais'!$D$4:$D$1005),-(Analítico!AK$3&lt;='Gastos Gerais'!$E$4:$E$1005),-('Gastos Gerais'!$C$4:$C$1005))</f>
        <v>0</v>
      </c>
      <c r="AL83" s="74">
        <f>SUMPRODUCT(-('Gastos Gerais'!$B$4:$B$1005=Analítico!$B83),-(Analítico!AL$3&gt;='Gastos Gerais'!$D$4:$D$1005),-(Analítico!AL$3&lt;='Gastos Gerais'!$E$4:$E$1005),-('Gastos Gerais'!$C$4:$C$1005))</f>
        <v>0</v>
      </c>
      <c r="AM83" s="74">
        <f>SUMPRODUCT(-('Gastos Gerais'!$B$4:$B$1005=Analítico!$B83),-(Analítico!AM$3&gt;='Gastos Gerais'!$D$4:$D$1005),-(Analítico!AM$3&lt;='Gastos Gerais'!$E$4:$E$1005),-('Gastos Gerais'!$C$4:$C$1005))</f>
        <v>0</v>
      </c>
      <c r="AN83" s="74">
        <f>SUMPRODUCT(-('Gastos Gerais'!$B$4:$B$1005=Analítico!$B83),-(Analítico!AN$3&gt;='Gastos Gerais'!$D$4:$D$1005),-(Analítico!AN$3&lt;='Gastos Gerais'!$E$4:$E$1005),-('Gastos Gerais'!$C$4:$C$1005))</f>
        <v>0</v>
      </c>
      <c r="AO83" s="74">
        <f>SUMPRODUCT(-('Gastos Gerais'!$B$4:$B$1005=Analítico!$B83),-(Analítico!AO$3&gt;='Gastos Gerais'!$D$4:$D$1005),-(Analítico!AO$3&lt;='Gastos Gerais'!$E$4:$E$1005),-('Gastos Gerais'!$C$4:$C$1005))</f>
        <v>0</v>
      </c>
      <c r="AP83" s="74">
        <f>SUMPRODUCT(-('Gastos Gerais'!$B$4:$B$1005=Analítico!$B83),-(Analítico!AP$3&gt;='Gastos Gerais'!$D$4:$D$1005),-(Analítico!AP$3&lt;='Gastos Gerais'!$E$4:$E$1005),-('Gastos Gerais'!$C$4:$C$1005))</f>
        <v>0</v>
      </c>
      <c r="AQ83" s="74">
        <f>SUMPRODUCT(-('Gastos Gerais'!$B$4:$B$1005=Analítico!$B83),-(Analítico!AQ$3&gt;='Gastos Gerais'!$D$4:$D$1005),-(Analítico!AQ$3&lt;='Gastos Gerais'!$E$4:$E$1005),-('Gastos Gerais'!$C$4:$C$1005))</f>
        <v>0</v>
      </c>
      <c r="AR83" s="74">
        <f>SUMPRODUCT(-('Gastos Gerais'!$B$4:$B$1005=Analítico!$B83),-(Analítico!AR$3&gt;='Gastos Gerais'!$D$4:$D$1005),-(Analítico!AR$3&lt;='Gastos Gerais'!$E$4:$E$1005),-('Gastos Gerais'!$C$4:$C$1005))</f>
        <v>0</v>
      </c>
      <c r="AS83" s="74">
        <f>SUMPRODUCT(-('Gastos Gerais'!$B$4:$B$1005=Analítico!$B83),-(Analítico!AS$3&gt;='Gastos Gerais'!$D$4:$D$1005),-(Analítico!AS$3&lt;='Gastos Gerais'!$E$4:$E$1005),-('Gastos Gerais'!$C$4:$C$1005))</f>
        <v>0</v>
      </c>
      <c r="AT83" s="74">
        <f>SUMPRODUCT(-('Gastos Gerais'!$B$4:$B$1005=Analítico!$B83),-(Analítico!AT$3&gt;='Gastos Gerais'!$D$4:$D$1005),-(Analítico!AT$3&lt;='Gastos Gerais'!$E$4:$E$1005),-('Gastos Gerais'!$C$4:$C$1005))</f>
        <v>0</v>
      </c>
      <c r="AU83" s="74">
        <f>SUMPRODUCT(-('Gastos Gerais'!$B$4:$B$1005=Analítico!$B83),-(Analítico!AU$3&gt;='Gastos Gerais'!$D$4:$D$1005),-(Analítico!AU$3&lt;='Gastos Gerais'!$E$4:$E$1005),-('Gastos Gerais'!$C$4:$C$1005))</f>
        <v>0</v>
      </c>
      <c r="AV83" s="74">
        <f>SUMPRODUCT(-('Gastos Gerais'!$B$4:$B$1005=Analítico!$B83),-(Analítico!AV$3&gt;='Gastos Gerais'!$D$4:$D$1005),-(Analítico!AV$3&lt;='Gastos Gerais'!$E$4:$E$1005),-('Gastos Gerais'!$C$4:$C$1005))</f>
        <v>0</v>
      </c>
      <c r="AW83" s="74">
        <f>SUMPRODUCT(-('Gastos Gerais'!$B$4:$B$1005=Analítico!$B83),-(Analítico!AW$3&gt;='Gastos Gerais'!$D$4:$D$1005),-(Analítico!AW$3&lt;='Gastos Gerais'!$E$4:$E$1005),-('Gastos Gerais'!$C$4:$C$1005))</f>
        <v>0</v>
      </c>
      <c r="AX83" s="74">
        <f>SUMPRODUCT(-('Gastos Gerais'!$B$4:$B$1005=Analítico!$B83),-(Analítico!AX$3&gt;='Gastos Gerais'!$D$4:$D$1005),-(Analítico!AX$3&lt;='Gastos Gerais'!$E$4:$E$1005),-('Gastos Gerais'!$C$4:$C$1005))</f>
        <v>0</v>
      </c>
      <c r="AY83" s="74">
        <f>SUMPRODUCT(-('Gastos Gerais'!$B$4:$B$1005=Analítico!$B83),-(Analítico!AY$3&gt;='Gastos Gerais'!$D$4:$D$1005),-(Analítico!AY$3&lt;='Gastos Gerais'!$E$4:$E$1005),-('Gastos Gerais'!$C$4:$C$1005))</f>
        <v>0</v>
      </c>
      <c r="AZ83" s="74">
        <f>SUMPRODUCT(-('Gastos Gerais'!$B$4:$B$1005=Analítico!$B83),-(Analítico!AZ$3&gt;='Gastos Gerais'!$D$4:$D$1005),-(Analítico!AZ$3&lt;='Gastos Gerais'!$E$4:$E$1005),-('Gastos Gerais'!$C$4:$C$1005))</f>
        <v>0</v>
      </c>
      <c r="BA83" s="74">
        <f>SUMPRODUCT(-('Gastos Gerais'!$B$4:$B$1005=Analítico!$B83),-(Analítico!BA$3&gt;='Gastos Gerais'!$D$4:$D$1005),-(Analítico!BA$3&lt;='Gastos Gerais'!$E$4:$E$1005),-('Gastos Gerais'!$C$4:$C$1005))</f>
        <v>0</v>
      </c>
      <c r="BB83" s="74">
        <f>SUMPRODUCT(-('Gastos Gerais'!$B$4:$B$1005=Analítico!$B83),-(Analítico!BB$3&gt;='Gastos Gerais'!$D$4:$D$1005),-(Analítico!BB$3&lt;='Gastos Gerais'!$E$4:$E$1005),-('Gastos Gerais'!$C$4:$C$1005))</f>
        <v>0</v>
      </c>
      <c r="BC83" s="74">
        <f>SUMPRODUCT(-('Gastos Gerais'!$B$4:$B$1005=Analítico!$B83),-(Analítico!BC$3&gt;='Gastos Gerais'!$D$4:$D$1005),-(Analítico!BC$3&lt;='Gastos Gerais'!$E$4:$E$1005),-('Gastos Gerais'!$C$4:$C$1005))</f>
        <v>0</v>
      </c>
      <c r="BD83" s="74">
        <f>SUMPRODUCT(-('Gastos Gerais'!$B$4:$B$1005=Analítico!$B83),-(Analítico!BD$3&gt;='Gastos Gerais'!$D$4:$D$1005),-(Analítico!BD$3&lt;='Gastos Gerais'!$E$4:$E$1005),-('Gastos Gerais'!$C$4:$C$1005))</f>
        <v>0</v>
      </c>
      <c r="BE83" s="74">
        <f>SUMPRODUCT(-('Gastos Gerais'!$B$4:$B$1005=Analítico!$B83),-(Analítico!BE$3&gt;='Gastos Gerais'!$D$4:$D$1005),-(Analítico!BE$3&lt;='Gastos Gerais'!$E$4:$E$1005),-('Gastos Gerais'!$C$4:$C$1005))</f>
        <v>0</v>
      </c>
      <c r="BF83" s="74">
        <f>SUMPRODUCT(-('Gastos Gerais'!$B$4:$B$1005=Analítico!$B83),-(Analítico!BF$3&gt;='Gastos Gerais'!$D$4:$D$1005),-(Analítico!BF$3&lt;='Gastos Gerais'!$E$4:$E$1005),-('Gastos Gerais'!$C$4:$C$1005))</f>
        <v>0</v>
      </c>
      <c r="BG83" s="74">
        <f>SUMPRODUCT(-('Gastos Gerais'!$B$4:$B$1005=Analítico!$B83),-(Analítico!BG$3&gt;='Gastos Gerais'!$D$4:$D$1005),-(Analítico!BG$3&lt;='Gastos Gerais'!$E$4:$E$1005),-('Gastos Gerais'!$C$4:$C$1005))</f>
        <v>0</v>
      </c>
      <c r="BH83" s="74">
        <f>SUMPRODUCT(-('Gastos Gerais'!$B$4:$B$1005=Analítico!$B83),-(Analítico!BH$3&gt;='Gastos Gerais'!$D$4:$D$1005),-(Analítico!BH$3&lt;='Gastos Gerais'!$E$4:$E$1005),-('Gastos Gerais'!$C$4:$C$1005))</f>
        <v>0</v>
      </c>
      <c r="BI83" s="74">
        <f>SUMPRODUCT(-('Gastos Gerais'!$B$4:$B$1005=Analítico!$B83),-(Analítico!BI$3&gt;='Gastos Gerais'!$D$4:$D$1005),-(Analítico!BI$3&lt;='Gastos Gerais'!$E$4:$E$1005),-('Gastos Gerais'!$C$4:$C$1005))</f>
        <v>0</v>
      </c>
      <c r="BJ83" s="74">
        <f>SUMPRODUCT(-('Gastos Gerais'!$B$4:$B$1005=Analítico!$B83),-(Analítico!BJ$3&gt;='Gastos Gerais'!$D$4:$D$1005),-(Analítico!BJ$3&lt;='Gastos Gerais'!$E$4:$E$1005),-('Gastos Gerais'!$C$4:$C$1005))</f>
        <v>0</v>
      </c>
      <c r="BK83" s="72">
        <f t="shared" si="31"/>
        <v>0</v>
      </c>
      <c r="BL83" s="77">
        <f t="shared" ca="1" si="32"/>
        <v>0</v>
      </c>
    </row>
    <row r="84" spans="1:64" s="50" customFormat="1" ht="23.25" customHeight="1" x14ac:dyDescent="0.2">
      <c r="A84" s="19" t="s">
        <v>228</v>
      </c>
      <c r="B84" s="354" t="s">
        <v>229</v>
      </c>
      <c r="C84" s="74">
        <f>SUMPRODUCT(-('Gastos Gerais'!$B$4:$B$1005=Analítico!$B84),-(Analítico!C$3&gt;='Gastos Gerais'!$D$4:$D$1005),-(Analítico!C$3&lt;='Gastos Gerais'!$E$4:$E$1005),-('Gastos Gerais'!$C$4:$C$1005))</f>
        <v>0</v>
      </c>
      <c r="D84" s="74">
        <f>SUMPRODUCT(-('Gastos Gerais'!$B$4:$B$1005=Analítico!$B84),-(Analítico!D$3&gt;='Gastos Gerais'!$D$4:$D$1005),-(Analítico!D$3&lt;='Gastos Gerais'!$E$4:$E$1005),-('Gastos Gerais'!$C$4:$C$1005))</f>
        <v>80000</v>
      </c>
      <c r="E84" s="74">
        <f>SUMPRODUCT(-('Gastos Gerais'!$B$4:$B$1005=Analítico!$B84),-(Analítico!E$3&gt;='Gastos Gerais'!$D$4:$D$1005),-(Analítico!E$3&lt;='Gastos Gerais'!$E$4:$E$1005),-('Gastos Gerais'!$C$4:$C$1005))</f>
        <v>0</v>
      </c>
      <c r="F84" s="74">
        <f>SUMPRODUCT(-('Gastos Gerais'!$B$4:$B$1005=Analítico!$B84),-(Analítico!F$3&gt;='Gastos Gerais'!$D$4:$D$1005),-(Analítico!F$3&lt;='Gastos Gerais'!$E$4:$E$1005),-('Gastos Gerais'!$C$4:$C$1005))</f>
        <v>0</v>
      </c>
      <c r="G84" s="74">
        <f>SUMPRODUCT(-('Gastos Gerais'!$B$4:$B$1005=Analítico!$B84),-(Analítico!G$3&gt;='Gastos Gerais'!$D$4:$D$1005),-(Analítico!G$3&lt;='Gastos Gerais'!$E$4:$E$1005),-('Gastos Gerais'!$C$4:$C$1005))</f>
        <v>0</v>
      </c>
      <c r="H84" s="74">
        <f>SUMPRODUCT(-('Gastos Gerais'!$B$4:$B$1005=Analítico!$B84),-(Analítico!H$3&gt;='Gastos Gerais'!$D$4:$D$1005),-(Analítico!H$3&lt;='Gastos Gerais'!$E$4:$E$1005),-('Gastos Gerais'!$C$4:$C$1005))</f>
        <v>0</v>
      </c>
      <c r="I84" s="74">
        <f>SUMPRODUCT(-('Gastos Gerais'!$B$4:$B$1005=Analítico!$B84),-(Analítico!I$3&gt;='Gastos Gerais'!$D$4:$D$1005),-(Analítico!I$3&lt;='Gastos Gerais'!$E$4:$E$1005),-('Gastos Gerais'!$C$4:$C$1005))</f>
        <v>0</v>
      </c>
      <c r="J84" s="74">
        <f>SUMPRODUCT(-('Gastos Gerais'!$B$4:$B$1005=Analítico!$B84),-(Analítico!J$3&gt;='Gastos Gerais'!$D$4:$D$1005),-(Analítico!J$3&lt;='Gastos Gerais'!$E$4:$E$1005),-('Gastos Gerais'!$C$4:$C$1005))</f>
        <v>0</v>
      </c>
      <c r="K84" s="74">
        <f>SUMPRODUCT(-('Gastos Gerais'!$B$4:$B$1005=Analítico!$B84),-(Analítico!K$3&gt;='Gastos Gerais'!$D$4:$D$1005),-(Analítico!K$3&lt;='Gastos Gerais'!$E$4:$E$1005),-('Gastos Gerais'!$C$4:$C$1005))</f>
        <v>0</v>
      </c>
      <c r="L84" s="74">
        <f>SUMPRODUCT(-('Gastos Gerais'!$B$4:$B$1005=Analítico!$B84),-(Analítico!L$3&gt;='Gastos Gerais'!$D$4:$D$1005),-(Analítico!L$3&lt;='Gastos Gerais'!$E$4:$E$1005),-('Gastos Gerais'!$C$4:$C$1005))</f>
        <v>0</v>
      </c>
      <c r="M84" s="74">
        <f>SUMPRODUCT(-('Gastos Gerais'!$B$4:$B$1005=Analítico!$B84),-(Analítico!M$3&gt;='Gastos Gerais'!$D$4:$D$1005),-(Analítico!M$3&lt;='Gastos Gerais'!$E$4:$E$1005),-('Gastos Gerais'!$C$4:$C$1005))</f>
        <v>0</v>
      </c>
      <c r="N84" s="74">
        <f>SUMPRODUCT(-('Gastos Gerais'!$B$4:$B$1005=Analítico!$B84),-(Analítico!N$3&gt;='Gastos Gerais'!$D$4:$D$1005),-(Analítico!N$3&lt;='Gastos Gerais'!$E$4:$E$1005),-('Gastos Gerais'!$C$4:$C$1005))</f>
        <v>0</v>
      </c>
      <c r="O84" s="74">
        <f>SUMPRODUCT(-('Gastos Gerais'!$B$4:$B$1005=Analítico!$B84),-(Analítico!O$3&gt;='Gastos Gerais'!$D$4:$D$1005),-(Analítico!O$3&lt;='Gastos Gerais'!$E$4:$E$1005),-('Gastos Gerais'!$C$4:$C$1005))</f>
        <v>0</v>
      </c>
      <c r="P84" s="74">
        <f>SUMPRODUCT(-('Gastos Gerais'!$B$4:$B$1005=Analítico!$B84),-(Analítico!P$3&gt;='Gastos Gerais'!$D$4:$D$1005),-(Analítico!P$3&lt;='Gastos Gerais'!$E$4:$E$1005),-('Gastos Gerais'!$C$4:$C$1005))</f>
        <v>86000</v>
      </c>
      <c r="Q84" s="74">
        <f>SUMPRODUCT(-('Gastos Gerais'!$B$4:$B$1005=Analítico!$B84),-(Analítico!Q$3&gt;='Gastos Gerais'!$D$4:$D$1005),-(Analítico!Q$3&lt;='Gastos Gerais'!$E$4:$E$1005),-('Gastos Gerais'!$C$4:$C$1005))</f>
        <v>0</v>
      </c>
      <c r="R84" s="74">
        <f>SUMPRODUCT(-('Gastos Gerais'!$B$4:$B$1005=Analítico!$B84),-(Analítico!R$3&gt;='Gastos Gerais'!$D$4:$D$1005),-(Analítico!R$3&lt;='Gastos Gerais'!$E$4:$E$1005),-('Gastos Gerais'!$C$4:$C$1005))</f>
        <v>0</v>
      </c>
      <c r="S84" s="74">
        <f>SUMPRODUCT(-('Gastos Gerais'!$B$4:$B$1005=Analítico!$B84),-(Analítico!S$3&gt;='Gastos Gerais'!$D$4:$D$1005),-(Analítico!S$3&lt;='Gastos Gerais'!$E$4:$E$1005),-('Gastos Gerais'!$C$4:$C$1005))</f>
        <v>0</v>
      </c>
      <c r="T84" s="74">
        <f>SUMPRODUCT(-('Gastos Gerais'!$B$4:$B$1005=Analítico!$B84),-(Analítico!T$3&gt;='Gastos Gerais'!$D$4:$D$1005),-(Analítico!T$3&lt;='Gastos Gerais'!$E$4:$E$1005),-('Gastos Gerais'!$C$4:$C$1005))</f>
        <v>0</v>
      </c>
      <c r="U84" s="74">
        <f>SUMPRODUCT(-('Gastos Gerais'!$B$4:$B$1005=Analítico!$B84),-(Analítico!U$3&gt;='Gastos Gerais'!$D$4:$D$1005),-(Analítico!U$3&lt;='Gastos Gerais'!$E$4:$E$1005),-('Gastos Gerais'!$C$4:$C$1005))</f>
        <v>0</v>
      </c>
      <c r="V84" s="74">
        <f>SUMPRODUCT(-('Gastos Gerais'!$B$4:$B$1005=Analítico!$B84),-(Analítico!V$3&gt;='Gastos Gerais'!$D$4:$D$1005),-(Analítico!V$3&lt;='Gastos Gerais'!$E$4:$E$1005),-('Gastos Gerais'!$C$4:$C$1005))</f>
        <v>0</v>
      </c>
      <c r="W84" s="74">
        <f>SUMPRODUCT(-('Gastos Gerais'!$B$4:$B$1005=Analítico!$B84),-(Analítico!W$3&gt;='Gastos Gerais'!$D$4:$D$1005),-(Analítico!W$3&lt;='Gastos Gerais'!$E$4:$E$1005),-('Gastos Gerais'!$C$4:$C$1005))</f>
        <v>0</v>
      </c>
      <c r="X84" s="74">
        <f>SUMPRODUCT(-('Gastos Gerais'!$B$4:$B$1005=Analítico!$B84),-(Analítico!X$3&gt;='Gastos Gerais'!$D$4:$D$1005),-(Analítico!X$3&lt;='Gastos Gerais'!$E$4:$E$1005),-('Gastos Gerais'!$C$4:$C$1005))</f>
        <v>0</v>
      </c>
      <c r="Y84" s="74">
        <f>SUMPRODUCT(-('Gastos Gerais'!$B$4:$B$1005=Analítico!$B84),-(Analítico!Y$3&gt;='Gastos Gerais'!$D$4:$D$1005),-(Analítico!Y$3&lt;='Gastos Gerais'!$E$4:$E$1005),-('Gastos Gerais'!$C$4:$C$1005))</f>
        <v>0</v>
      </c>
      <c r="Z84" s="74">
        <f>SUMPRODUCT(-('Gastos Gerais'!$B$4:$B$1005=Analítico!$B84),-(Analítico!Z$3&gt;='Gastos Gerais'!$D$4:$D$1005),-(Analítico!Z$3&lt;='Gastos Gerais'!$E$4:$E$1005),-('Gastos Gerais'!$C$4:$C$1005))</f>
        <v>0</v>
      </c>
      <c r="AA84" s="74">
        <f>SUMPRODUCT(-('Gastos Gerais'!$B$4:$B$1005=Analítico!$B84),-(Analítico!AA$3&gt;='Gastos Gerais'!$D$4:$D$1005),-(Analítico!AA$3&lt;='Gastos Gerais'!$E$4:$E$1005),-('Gastos Gerais'!$C$4:$C$1005))</f>
        <v>0</v>
      </c>
      <c r="AB84" s="74">
        <f>SUMPRODUCT(-('Gastos Gerais'!$B$4:$B$1005=Analítico!$B84),-(Analítico!AB$3&gt;='Gastos Gerais'!$D$4:$D$1005),-(Analítico!AB$3&lt;='Gastos Gerais'!$E$4:$E$1005),-('Gastos Gerais'!$C$4:$C$1005))</f>
        <v>92000</v>
      </c>
      <c r="AC84" s="74">
        <f>SUMPRODUCT(-('Gastos Gerais'!$B$4:$B$1005=Analítico!$B84),-(Analítico!AC$3&gt;='Gastos Gerais'!$D$4:$D$1005),-(Analítico!AC$3&lt;='Gastos Gerais'!$E$4:$E$1005),-('Gastos Gerais'!$C$4:$C$1005))</f>
        <v>0</v>
      </c>
      <c r="AD84" s="74">
        <f>SUMPRODUCT(-('Gastos Gerais'!$B$4:$B$1005=Analítico!$B84),-(Analítico!AD$3&gt;='Gastos Gerais'!$D$4:$D$1005),-(Analítico!AD$3&lt;='Gastos Gerais'!$E$4:$E$1005),-('Gastos Gerais'!$C$4:$C$1005))</f>
        <v>0</v>
      </c>
      <c r="AE84" s="74">
        <f>SUMPRODUCT(-('Gastos Gerais'!$B$4:$B$1005=Analítico!$B84),-(Analítico!AE$3&gt;='Gastos Gerais'!$D$4:$D$1005),-(Analítico!AE$3&lt;='Gastos Gerais'!$E$4:$E$1005),-('Gastos Gerais'!$C$4:$C$1005))</f>
        <v>0</v>
      </c>
      <c r="AF84" s="74">
        <f>SUMPRODUCT(-('Gastos Gerais'!$B$4:$B$1005=Analítico!$B84),-(Analítico!AF$3&gt;='Gastos Gerais'!$D$4:$D$1005),-(Analítico!AF$3&lt;='Gastos Gerais'!$E$4:$E$1005),-('Gastos Gerais'!$C$4:$C$1005))</f>
        <v>0</v>
      </c>
      <c r="AG84" s="74">
        <f>SUMPRODUCT(-('Gastos Gerais'!$B$4:$B$1005=Analítico!$B84),-(Analítico!AG$3&gt;='Gastos Gerais'!$D$4:$D$1005),-(Analítico!AG$3&lt;='Gastos Gerais'!$E$4:$E$1005),-('Gastos Gerais'!$C$4:$C$1005))</f>
        <v>0</v>
      </c>
      <c r="AH84" s="74">
        <f>SUMPRODUCT(-('Gastos Gerais'!$B$4:$B$1005=Analítico!$B84),-(Analítico!AH$3&gt;='Gastos Gerais'!$D$4:$D$1005),-(Analítico!AH$3&lt;='Gastos Gerais'!$E$4:$E$1005),-('Gastos Gerais'!$C$4:$C$1005))</f>
        <v>0</v>
      </c>
      <c r="AI84" s="74">
        <f>SUMPRODUCT(-('Gastos Gerais'!$B$4:$B$1005=Analítico!$B84),-(Analítico!AI$3&gt;='Gastos Gerais'!$D$4:$D$1005),-(Analítico!AI$3&lt;='Gastos Gerais'!$E$4:$E$1005),-('Gastos Gerais'!$C$4:$C$1005))</f>
        <v>0</v>
      </c>
      <c r="AJ84" s="74">
        <f>SUMPRODUCT(-('Gastos Gerais'!$B$4:$B$1005=Analítico!$B84),-(Analítico!AJ$3&gt;='Gastos Gerais'!$D$4:$D$1005),-(Analítico!AJ$3&lt;='Gastos Gerais'!$E$4:$E$1005),-('Gastos Gerais'!$C$4:$C$1005))</f>
        <v>0</v>
      </c>
      <c r="AK84" s="74">
        <f>SUMPRODUCT(-('Gastos Gerais'!$B$4:$B$1005=Analítico!$B84),-(Analítico!AK$3&gt;='Gastos Gerais'!$D$4:$D$1005),-(Analítico!AK$3&lt;='Gastos Gerais'!$E$4:$E$1005),-('Gastos Gerais'!$C$4:$C$1005))</f>
        <v>0</v>
      </c>
      <c r="AL84" s="74">
        <f>SUMPRODUCT(-('Gastos Gerais'!$B$4:$B$1005=Analítico!$B84),-(Analítico!AL$3&gt;='Gastos Gerais'!$D$4:$D$1005),-(Analítico!AL$3&lt;='Gastos Gerais'!$E$4:$E$1005),-('Gastos Gerais'!$C$4:$C$1005))</f>
        <v>0</v>
      </c>
      <c r="AM84" s="74">
        <f>SUMPRODUCT(-('Gastos Gerais'!$B$4:$B$1005=Analítico!$B84),-(Analítico!AM$3&gt;='Gastos Gerais'!$D$4:$D$1005),-(Analítico!AM$3&lt;='Gastos Gerais'!$E$4:$E$1005),-('Gastos Gerais'!$C$4:$C$1005))</f>
        <v>0</v>
      </c>
      <c r="AN84" s="74">
        <f>SUMPRODUCT(-('Gastos Gerais'!$B$4:$B$1005=Analítico!$B84),-(Analítico!AN$3&gt;='Gastos Gerais'!$D$4:$D$1005),-(Analítico!AN$3&lt;='Gastos Gerais'!$E$4:$E$1005),-('Gastos Gerais'!$C$4:$C$1005))</f>
        <v>98000</v>
      </c>
      <c r="AO84" s="74">
        <f>SUMPRODUCT(-('Gastos Gerais'!$B$4:$B$1005=Analítico!$B84),-(Analítico!AO$3&gt;='Gastos Gerais'!$D$4:$D$1005),-(Analítico!AO$3&lt;='Gastos Gerais'!$E$4:$E$1005),-('Gastos Gerais'!$C$4:$C$1005))</f>
        <v>0</v>
      </c>
      <c r="AP84" s="74">
        <f>SUMPRODUCT(-('Gastos Gerais'!$B$4:$B$1005=Analítico!$B84),-(Analítico!AP$3&gt;='Gastos Gerais'!$D$4:$D$1005),-(Analítico!AP$3&lt;='Gastos Gerais'!$E$4:$E$1005),-('Gastos Gerais'!$C$4:$C$1005))</f>
        <v>0</v>
      </c>
      <c r="AQ84" s="74">
        <f>SUMPRODUCT(-('Gastos Gerais'!$B$4:$B$1005=Analítico!$B84),-(Analítico!AQ$3&gt;='Gastos Gerais'!$D$4:$D$1005),-(Analítico!AQ$3&lt;='Gastos Gerais'!$E$4:$E$1005),-('Gastos Gerais'!$C$4:$C$1005))</f>
        <v>0</v>
      </c>
      <c r="AR84" s="74">
        <f>SUMPRODUCT(-('Gastos Gerais'!$B$4:$B$1005=Analítico!$B84),-(Analítico!AR$3&gt;='Gastos Gerais'!$D$4:$D$1005),-(Analítico!AR$3&lt;='Gastos Gerais'!$E$4:$E$1005),-('Gastos Gerais'!$C$4:$C$1005))</f>
        <v>0</v>
      </c>
      <c r="AS84" s="74">
        <f>SUMPRODUCT(-('Gastos Gerais'!$B$4:$B$1005=Analítico!$B84),-(Analítico!AS$3&gt;='Gastos Gerais'!$D$4:$D$1005),-(Analítico!AS$3&lt;='Gastos Gerais'!$E$4:$E$1005),-('Gastos Gerais'!$C$4:$C$1005))</f>
        <v>0</v>
      </c>
      <c r="AT84" s="74">
        <f>SUMPRODUCT(-('Gastos Gerais'!$B$4:$B$1005=Analítico!$B84),-(Analítico!AT$3&gt;='Gastos Gerais'!$D$4:$D$1005),-(Analítico!AT$3&lt;='Gastos Gerais'!$E$4:$E$1005),-('Gastos Gerais'!$C$4:$C$1005))</f>
        <v>0</v>
      </c>
      <c r="AU84" s="74">
        <f>SUMPRODUCT(-('Gastos Gerais'!$B$4:$B$1005=Analítico!$B84),-(Analítico!AU$3&gt;='Gastos Gerais'!$D$4:$D$1005),-(Analítico!AU$3&lt;='Gastos Gerais'!$E$4:$E$1005),-('Gastos Gerais'!$C$4:$C$1005))</f>
        <v>0</v>
      </c>
      <c r="AV84" s="74">
        <f>SUMPRODUCT(-('Gastos Gerais'!$B$4:$B$1005=Analítico!$B84),-(Analítico!AV$3&gt;='Gastos Gerais'!$D$4:$D$1005),-(Analítico!AV$3&lt;='Gastos Gerais'!$E$4:$E$1005),-('Gastos Gerais'!$C$4:$C$1005))</f>
        <v>0</v>
      </c>
      <c r="AW84" s="74">
        <f>SUMPRODUCT(-('Gastos Gerais'!$B$4:$B$1005=Analítico!$B84),-(Analítico!AW$3&gt;='Gastos Gerais'!$D$4:$D$1005),-(Analítico!AW$3&lt;='Gastos Gerais'!$E$4:$E$1005),-('Gastos Gerais'!$C$4:$C$1005))</f>
        <v>0</v>
      </c>
      <c r="AX84" s="74">
        <f>SUMPRODUCT(-('Gastos Gerais'!$B$4:$B$1005=Analítico!$B84),-(Analítico!AX$3&gt;='Gastos Gerais'!$D$4:$D$1005),-(Analítico!AX$3&lt;='Gastos Gerais'!$E$4:$E$1005),-('Gastos Gerais'!$C$4:$C$1005))</f>
        <v>0</v>
      </c>
      <c r="AY84" s="74">
        <f>SUMPRODUCT(-('Gastos Gerais'!$B$4:$B$1005=Analítico!$B84),-(Analítico!AY$3&gt;='Gastos Gerais'!$D$4:$D$1005),-(Analítico!AY$3&lt;='Gastos Gerais'!$E$4:$E$1005),-('Gastos Gerais'!$C$4:$C$1005))</f>
        <v>0</v>
      </c>
      <c r="AZ84" s="74">
        <f>SUMPRODUCT(-('Gastos Gerais'!$B$4:$B$1005=Analítico!$B84),-(Analítico!AZ$3&gt;='Gastos Gerais'!$D$4:$D$1005),-(Analítico!AZ$3&lt;='Gastos Gerais'!$E$4:$E$1005),-('Gastos Gerais'!$C$4:$C$1005))</f>
        <v>104000</v>
      </c>
      <c r="BA84" s="74">
        <f>SUMPRODUCT(-('Gastos Gerais'!$B$4:$B$1005=Analítico!$B84),-(Analítico!BA$3&gt;='Gastos Gerais'!$D$4:$D$1005),-(Analítico!BA$3&lt;='Gastos Gerais'!$E$4:$E$1005),-('Gastos Gerais'!$C$4:$C$1005))</f>
        <v>0</v>
      </c>
      <c r="BB84" s="74">
        <f>SUMPRODUCT(-('Gastos Gerais'!$B$4:$B$1005=Analítico!$B84),-(Analítico!BB$3&gt;='Gastos Gerais'!$D$4:$D$1005),-(Analítico!BB$3&lt;='Gastos Gerais'!$E$4:$E$1005),-('Gastos Gerais'!$C$4:$C$1005))</f>
        <v>0</v>
      </c>
      <c r="BC84" s="74">
        <f>SUMPRODUCT(-('Gastos Gerais'!$B$4:$B$1005=Analítico!$B84),-(Analítico!BC$3&gt;='Gastos Gerais'!$D$4:$D$1005),-(Analítico!BC$3&lt;='Gastos Gerais'!$E$4:$E$1005),-('Gastos Gerais'!$C$4:$C$1005))</f>
        <v>0</v>
      </c>
      <c r="BD84" s="74">
        <f>SUMPRODUCT(-('Gastos Gerais'!$B$4:$B$1005=Analítico!$B84),-(Analítico!BD$3&gt;='Gastos Gerais'!$D$4:$D$1005),-(Analítico!BD$3&lt;='Gastos Gerais'!$E$4:$E$1005),-('Gastos Gerais'!$C$4:$C$1005))</f>
        <v>0</v>
      </c>
      <c r="BE84" s="74">
        <f>SUMPRODUCT(-('Gastos Gerais'!$B$4:$B$1005=Analítico!$B84),-(Analítico!BE$3&gt;='Gastos Gerais'!$D$4:$D$1005),-(Analítico!BE$3&lt;='Gastos Gerais'!$E$4:$E$1005),-('Gastos Gerais'!$C$4:$C$1005))</f>
        <v>0</v>
      </c>
      <c r="BF84" s="74">
        <f>SUMPRODUCT(-('Gastos Gerais'!$B$4:$B$1005=Analítico!$B84),-(Analítico!BF$3&gt;='Gastos Gerais'!$D$4:$D$1005),-(Analítico!BF$3&lt;='Gastos Gerais'!$E$4:$E$1005),-('Gastos Gerais'!$C$4:$C$1005))</f>
        <v>0</v>
      </c>
      <c r="BG84" s="74">
        <f>SUMPRODUCT(-('Gastos Gerais'!$B$4:$B$1005=Analítico!$B84),-(Analítico!BG$3&gt;='Gastos Gerais'!$D$4:$D$1005),-(Analítico!BG$3&lt;='Gastos Gerais'!$E$4:$E$1005),-('Gastos Gerais'!$C$4:$C$1005))</f>
        <v>0</v>
      </c>
      <c r="BH84" s="74">
        <f>SUMPRODUCT(-('Gastos Gerais'!$B$4:$B$1005=Analítico!$B84),-(Analítico!BH$3&gt;='Gastos Gerais'!$D$4:$D$1005),-(Analítico!BH$3&lt;='Gastos Gerais'!$E$4:$E$1005),-('Gastos Gerais'!$C$4:$C$1005))</f>
        <v>0</v>
      </c>
      <c r="BI84" s="74">
        <f>SUMPRODUCT(-('Gastos Gerais'!$B$4:$B$1005=Analítico!$B84),-(Analítico!BI$3&gt;='Gastos Gerais'!$D$4:$D$1005),-(Analítico!BI$3&lt;='Gastos Gerais'!$E$4:$E$1005),-('Gastos Gerais'!$C$4:$C$1005))</f>
        <v>0</v>
      </c>
      <c r="BJ84" s="74">
        <f>SUMPRODUCT(-('Gastos Gerais'!$B$4:$B$1005=Analítico!$B84),-(Analítico!BJ$3&gt;='Gastos Gerais'!$D$4:$D$1005),-(Analítico!BJ$3&lt;='Gastos Gerais'!$E$4:$E$1005),-('Gastos Gerais'!$C$4:$C$1005))</f>
        <v>0</v>
      </c>
      <c r="BK84" s="72">
        <f t="shared" si="31"/>
        <v>460000</v>
      </c>
      <c r="BL84" s="77">
        <f t="shared" ca="1" si="32"/>
        <v>6.6434440862612508E-3</v>
      </c>
    </row>
    <row r="85" spans="1:64" s="50" customFormat="1" ht="23.25" customHeight="1" x14ac:dyDescent="0.2">
      <c r="A85" s="19" t="s">
        <v>230</v>
      </c>
      <c r="B85" s="354" t="s">
        <v>231</v>
      </c>
      <c r="C85" s="74">
        <f>SUMPRODUCT(-('Gastos Gerais'!$B$4:$B$1005=Analítico!$B85),-(Analítico!C$3&gt;='Gastos Gerais'!$D$4:$D$1005),-(Analítico!C$3&lt;='Gastos Gerais'!$E$4:$E$1005),-('Gastos Gerais'!$C$4:$C$1005))</f>
        <v>0</v>
      </c>
      <c r="D85" s="74">
        <f>SUMPRODUCT(-('Gastos Gerais'!$B$4:$B$1005=Analítico!$B85),-(Analítico!D$3&gt;='Gastos Gerais'!$D$4:$D$1005),-(Analítico!D$3&lt;='Gastos Gerais'!$E$4:$E$1005),-('Gastos Gerais'!$C$4:$C$1005))</f>
        <v>0</v>
      </c>
      <c r="E85" s="74">
        <f>SUMPRODUCT(-('Gastos Gerais'!$B$4:$B$1005=Analítico!$B85),-(Analítico!E$3&gt;='Gastos Gerais'!$D$4:$D$1005),-(Analítico!E$3&lt;='Gastos Gerais'!$E$4:$E$1005),-('Gastos Gerais'!$C$4:$C$1005))</f>
        <v>0</v>
      </c>
      <c r="F85" s="74">
        <f>SUMPRODUCT(-('Gastos Gerais'!$B$4:$B$1005=Analítico!$B85),-(Analítico!F$3&gt;='Gastos Gerais'!$D$4:$D$1005),-(Analítico!F$3&lt;='Gastos Gerais'!$E$4:$E$1005),-('Gastos Gerais'!$C$4:$C$1005))</f>
        <v>0</v>
      </c>
      <c r="G85" s="74">
        <f>SUMPRODUCT(-('Gastos Gerais'!$B$4:$B$1005=Analítico!$B85),-(Analítico!G$3&gt;='Gastos Gerais'!$D$4:$D$1005),-(Analítico!G$3&lt;='Gastos Gerais'!$E$4:$E$1005),-('Gastos Gerais'!$C$4:$C$1005))</f>
        <v>0</v>
      </c>
      <c r="H85" s="74">
        <f>SUMPRODUCT(-('Gastos Gerais'!$B$4:$B$1005=Analítico!$B85),-(Analítico!H$3&gt;='Gastos Gerais'!$D$4:$D$1005),-(Analítico!H$3&lt;='Gastos Gerais'!$E$4:$E$1005),-('Gastos Gerais'!$C$4:$C$1005))</f>
        <v>0</v>
      </c>
      <c r="I85" s="74">
        <f>SUMPRODUCT(-('Gastos Gerais'!$B$4:$B$1005=Analítico!$B85),-(Analítico!I$3&gt;='Gastos Gerais'!$D$4:$D$1005),-(Analítico!I$3&lt;='Gastos Gerais'!$E$4:$E$1005),-('Gastos Gerais'!$C$4:$C$1005))</f>
        <v>0</v>
      </c>
      <c r="J85" s="74">
        <f>SUMPRODUCT(-('Gastos Gerais'!$B$4:$B$1005=Analítico!$B85),-(Analítico!J$3&gt;='Gastos Gerais'!$D$4:$D$1005),-(Analítico!J$3&lt;='Gastos Gerais'!$E$4:$E$1005),-('Gastos Gerais'!$C$4:$C$1005))</f>
        <v>0</v>
      </c>
      <c r="K85" s="74">
        <f>SUMPRODUCT(-('Gastos Gerais'!$B$4:$B$1005=Analítico!$B85),-(Analítico!K$3&gt;='Gastos Gerais'!$D$4:$D$1005),-(Analítico!K$3&lt;='Gastos Gerais'!$E$4:$E$1005),-('Gastos Gerais'!$C$4:$C$1005))</f>
        <v>0</v>
      </c>
      <c r="L85" s="74">
        <f>SUMPRODUCT(-('Gastos Gerais'!$B$4:$B$1005=Analítico!$B85),-(Analítico!L$3&gt;='Gastos Gerais'!$D$4:$D$1005),-(Analítico!L$3&lt;='Gastos Gerais'!$E$4:$E$1005),-('Gastos Gerais'!$C$4:$C$1005))</f>
        <v>0</v>
      </c>
      <c r="M85" s="74">
        <f>SUMPRODUCT(-('Gastos Gerais'!$B$4:$B$1005=Analítico!$B85),-(Analítico!M$3&gt;='Gastos Gerais'!$D$4:$D$1005),-(Analítico!M$3&lt;='Gastos Gerais'!$E$4:$E$1005),-('Gastos Gerais'!$C$4:$C$1005))</f>
        <v>0</v>
      </c>
      <c r="N85" s="74">
        <f>SUMPRODUCT(-('Gastos Gerais'!$B$4:$B$1005=Analítico!$B85),-(Analítico!N$3&gt;='Gastos Gerais'!$D$4:$D$1005),-(Analítico!N$3&lt;='Gastos Gerais'!$E$4:$E$1005),-('Gastos Gerais'!$C$4:$C$1005))</f>
        <v>0</v>
      </c>
      <c r="O85" s="74">
        <f>SUMPRODUCT(-('Gastos Gerais'!$B$4:$B$1005=Analítico!$B85),-(Analítico!O$3&gt;='Gastos Gerais'!$D$4:$D$1005),-(Analítico!O$3&lt;='Gastos Gerais'!$E$4:$E$1005),-('Gastos Gerais'!$C$4:$C$1005))</f>
        <v>0</v>
      </c>
      <c r="P85" s="74">
        <f>SUMPRODUCT(-('Gastos Gerais'!$B$4:$B$1005=Analítico!$B85),-(Analítico!P$3&gt;='Gastos Gerais'!$D$4:$D$1005),-(Analítico!P$3&lt;='Gastos Gerais'!$E$4:$E$1005),-('Gastos Gerais'!$C$4:$C$1005))</f>
        <v>0</v>
      </c>
      <c r="Q85" s="74">
        <f>SUMPRODUCT(-('Gastos Gerais'!$B$4:$B$1005=Analítico!$B85),-(Analítico!Q$3&gt;='Gastos Gerais'!$D$4:$D$1005),-(Analítico!Q$3&lt;='Gastos Gerais'!$E$4:$E$1005),-('Gastos Gerais'!$C$4:$C$1005))</f>
        <v>0</v>
      </c>
      <c r="R85" s="74">
        <f>SUMPRODUCT(-('Gastos Gerais'!$B$4:$B$1005=Analítico!$B85),-(Analítico!R$3&gt;='Gastos Gerais'!$D$4:$D$1005),-(Analítico!R$3&lt;='Gastos Gerais'!$E$4:$E$1005),-('Gastos Gerais'!$C$4:$C$1005))</f>
        <v>0</v>
      </c>
      <c r="S85" s="74">
        <f>SUMPRODUCT(-('Gastos Gerais'!$B$4:$B$1005=Analítico!$B85),-(Analítico!S$3&gt;='Gastos Gerais'!$D$4:$D$1005),-(Analítico!S$3&lt;='Gastos Gerais'!$E$4:$E$1005),-('Gastos Gerais'!$C$4:$C$1005))</f>
        <v>0</v>
      </c>
      <c r="T85" s="74">
        <f>SUMPRODUCT(-('Gastos Gerais'!$B$4:$B$1005=Analítico!$B85),-(Analítico!T$3&gt;='Gastos Gerais'!$D$4:$D$1005),-(Analítico!T$3&lt;='Gastos Gerais'!$E$4:$E$1005),-('Gastos Gerais'!$C$4:$C$1005))</f>
        <v>0</v>
      </c>
      <c r="U85" s="74">
        <f>SUMPRODUCT(-('Gastos Gerais'!$B$4:$B$1005=Analítico!$B85),-(Analítico!U$3&gt;='Gastos Gerais'!$D$4:$D$1005),-(Analítico!U$3&lt;='Gastos Gerais'!$E$4:$E$1005),-('Gastos Gerais'!$C$4:$C$1005))</f>
        <v>0</v>
      </c>
      <c r="V85" s="74">
        <f>SUMPRODUCT(-('Gastos Gerais'!$B$4:$B$1005=Analítico!$B85),-(Analítico!V$3&gt;='Gastos Gerais'!$D$4:$D$1005),-(Analítico!V$3&lt;='Gastos Gerais'!$E$4:$E$1005),-('Gastos Gerais'!$C$4:$C$1005))</f>
        <v>0</v>
      </c>
      <c r="W85" s="74">
        <f>SUMPRODUCT(-('Gastos Gerais'!$B$4:$B$1005=Analítico!$B85),-(Analítico!W$3&gt;='Gastos Gerais'!$D$4:$D$1005),-(Analítico!W$3&lt;='Gastos Gerais'!$E$4:$E$1005),-('Gastos Gerais'!$C$4:$C$1005))</f>
        <v>0</v>
      </c>
      <c r="X85" s="74">
        <f>SUMPRODUCT(-('Gastos Gerais'!$B$4:$B$1005=Analítico!$B85),-(Analítico!X$3&gt;='Gastos Gerais'!$D$4:$D$1005),-(Analítico!X$3&lt;='Gastos Gerais'!$E$4:$E$1005),-('Gastos Gerais'!$C$4:$C$1005))</f>
        <v>0</v>
      </c>
      <c r="Y85" s="74">
        <f>SUMPRODUCT(-('Gastos Gerais'!$B$4:$B$1005=Analítico!$B85),-(Analítico!Y$3&gt;='Gastos Gerais'!$D$4:$D$1005),-(Analítico!Y$3&lt;='Gastos Gerais'!$E$4:$E$1005),-('Gastos Gerais'!$C$4:$C$1005))</f>
        <v>0</v>
      </c>
      <c r="Z85" s="74">
        <f>SUMPRODUCT(-('Gastos Gerais'!$B$4:$B$1005=Analítico!$B85),-(Analítico!Z$3&gt;='Gastos Gerais'!$D$4:$D$1005),-(Analítico!Z$3&lt;='Gastos Gerais'!$E$4:$E$1005),-('Gastos Gerais'!$C$4:$C$1005))</f>
        <v>0</v>
      </c>
      <c r="AA85" s="74">
        <f>SUMPRODUCT(-('Gastos Gerais'!$B$4:$B$1005=Analítico!$B85),-(Analítico!AA$3&gt;='Gastos Gerais'!$D$4:$D$1005),-(Analítico!AA$3&lt;='Gastos Gerais'!$E$4:$E$1005),-('Gastos Gerais'!$C$4:$C$1005))</f>
        <v>0</v>
      </c>
      <c r="AB85" s="74">
        <f>SUMPRODUCT(-('Gastos Gerais'!$B$4:$B$1005=Analítico!$B85),-(Analítico!AB$3&gt;='Gastos Gerais'!$D$4:$D$1005),-(Analítico!AB$3&lt;='Gastos Gerais'!$E$4:$E$1005),-('Gastos Gerais'!$C$4:$C$1005))</f>
        <v>0</v>
      </c>
      <c r="AC85" s="74">
        <f>SUMPRODUCT(-('Gastos Gerais'!$B$4:$B$1005=Analítico!$B85),-(Analítico!AC$3&gt;='Gastos Gerais'!$D$4:$D$1005),-(Analítico!AC$3&lt;='Gastos Gerais'!$E$4:$E$1005),-('Gastos Gerais'!$C$4:$C$1005))</f>
        <v>0</v>
      </c>
      <c r="AD85" s="74">
        <f>SUMPRODUCT(-('Gastos Gerais'!$B$4:$B$1005=Analítico!$B85),-(Analítico!AD$3&gt;='Gastos Gerais'!$D$4:$D$1005),-(Analítico!AD$3&lt;='Gastos Gerais'!$E$4:$E$1005),-('Gastos Gerais'!$C$4:$C$1005))</f>
        <v>0</v>
      </c>
      <c r="AE85" s="74">
        <f>SUMPRODUCT(-('Gastos Gerais'!$B$4:$B$1005=Analítico!$B85),-(Analítico!AE$3&gt;='Gastos Gerais'!$D$4:$D$1005),-(Analítico!AE$3&lt;='Gastos Gerais'!$E$4:$E$1005),-('Gastos Gerais'!$C$4:$C$1005))</f>
        <v>0</v>
      </c>
      <c r="AF85" s="74">
        <f>SUMPRODUCT(-('Gastos Gerais'!$B$4:$B$1005=Analítico!$B85),-(Analítico!AF$3&gt;='Gastos Gerais'!$D$4:$D$1005),-(Analítico!AF$3&lt;='Gastos Gerais'!$E$4:$E$1005),-('Gastos Gerais'!$C$4:$C$1005))</f>
        <v>0</v>
      </c>
      <c r="AG85" s="74">
        <f>SUMPRODUCT(-('Gastos Gerais'!$B$4:$B$1005=Analítico!$B85),-(Analítico!AG$3&gt;='Gastos Gerais'!$D$4:$D$1005),-(Analítico!AG$3&lt;='Gastos Gerais'!$E$4:$E$1005),-('Gastos Gerais'!$C$4:$C$1005))</f>
        <v>0</v>
      </c>
      <c r="AH85" s="74">
        <f>SUMPRODUCT(-('Gastos Gerais'!$B$4:$B$1005=Analítico!$B85),-(Analítico!AH$3&gt;='Gastos Gerais'!$D$4:$D$1005),-(Analítico!AH$3&lt;='Gastos Gerais'!$E$4:$E$1005),-('Gastos Gerais'!$C$4:$C$1005))</f>
        <v>0</v>
      </c>
      <c r="AI85" s="74">
        <f>SUMPRODUCT(-('Gastos Gerais'!$B$4:$B$1005=Analítico!$B85),-(Analítico!AI$3&gt;='Gastos Gerais'!$D$4:$D$1005),-(Analítico!AI$3&lt;='Gastos Gerais'!$E$4:$E$1005),-('Gastos Gerais'!$C$4:$C$1005))</f>
        <v>0</v>
      </c>
      <c r="AJ85" s="74">
        <f>SUMPRODUCT(-('Gastos Gerais'!$B$4:$B$1005=Analítico!$B85),-(Analítico!AJ$3&gt;='Gastos Gerais'!$D$4:$D$1005),-(Analítico!AJ$3&lt;='Gastos Gerais'!$E$4:$E$1005),-('Gastos Gerais'!$C$4:$C$1005))</f>
        <v>0</v>
      </c>
      <c r="AK85" s="74">
        <f>SUMPRODUCT(-('Gastos Gerais'!$B$4:$B$1005=Analítico!$B85),-(Analítico!AK$3&gt;='Gastos Gerais'!$D$4:$D$1005),-(Analítico!AK$3&lt;='Gastos Gerais'!$E$4:$E$1005),-('Gastos Gerais'!$C$4:$C$1005))</f>
        <v>0</v>
      </c>
      <c r="AL85" s="74">
        <f>SUMPRODUCT(-('Gastos Gerais'!$B$4:$B$1005=Analítico!$B85),-(Analítico!AL$3&gt;='Gastos Gerais'!$D$4:$D$1005),-(Analítico!AL$3&lt;='Gastos Gerais'!$E$4:$E$1005),-('Gastos Gerais'!$C$4:$C$1005))</f>
        <v>0</v>
      </c>
      <c r="AM85" s="74">
        <f>SUMPRODUCT(-('Gastos Gerais'!$B$4:$B$1005=Analítico!$B85),-(Analítico!AM$3&gt;='Gastos Gerais'!$D$4:$D$1005),-(Analítico!AM$3&lt;='Gastos Gerais'!$E$4:$E$1005),-('Gastos Gerais'!$C$4:$C$1005))</f>
        <v>0</v>
      </c>
      <c r="AN85" s="74">
        <f>SUMPRODUCT(-('Gastos Gerais'!$B$4:$B$1005=Analítico!$B85),-(Analítico!AN$3&gt;='Gastos Gerais'!$D$4:$D$1005),-(Analítico!AN$3&lt;='Gastos Gerais'!$E$4:$E$1005),-('Gastos Gerais'!$C$4:$C$1005))</f>
        <v>0</v>
      </c>
      <c r="AO85" s="74">
        <f>SUMPRODUCT(-('Gastos Gerais'!$B$4:$B$1005=Analítico!$B85),-(Analítico!AO$3&gt;='Gastos Gerais'!$D$4:$D$1005),-(Analítico!AO$3&lt;='Gastos Gerais'!$E$4:$E$1005),-('Gastos Gerais'!$C$4:$C$1005))</f>
        <v>0</v>
      </c>
      <c r="AP85" s="74">
        <f>SUMPRODUCT(-('Gastos Gerais'!$B$4:$B$1005=Analítico!$B85),-(Analítico!AP$3&gt;='Gastos Gerais'!$D$4:$D$1005),-(Analítico!AP$3&lt;='Gastos Gerais'!$E$4:$E$1005),-('Gastos Gerais'!$C$4:$C$1005))</f>
        <v>0</v>
      </c>
      <c r="AQ85" s="74">
        <f>SUMPRODUCT(-('Gastos Gerais'!$B$4:$B$1005=Analítico!$B85),-(Analítico!AQ$3&gt;='Gastos Gerais'!$D$4:$D$1005),-(Analítico!AQ$3&lt;='Gastos Gerais'!$E$4:$E$1005),-('Gastos Gerais'!$C$4:$C$1005))</f>
        <v>0</v>
      </c>
      <c r="AR85" s="74">
        <f>SUMPRODUCT(-('Gastos Gerais'!$B$4:$B$1005=Analítico!$B85),-(Analítico!AR$3&gt;='Gastos Gerais'!$D$4:$D$1005),-(Analítico!AR$3&lt;='Gastos Gerais'!$E$4:$E$1005),-('Gastos Gerais'!$C$4:$C$1005))</f>
        <v>0</v>
      </c>
      <c r="AS85" s="74">
        <f>SUMPRODUCT(-('Gastos Gerais'!$B$4:$B$1005=Analítico!$B85),-(Analítico!AS$3&gt;='Gastos Gerais'!$D$4:$D$1005),-(Analítico!AS$3&lt;='Gastos Gerais'!$E$4:$E$1005),-('Gastos Gerais'!$C$4:$C$1005))</f>
        <v>0</v>
      </c>
      <c r="AT85" s="74">
        <f>SUMPRODUCT(-('Gastos Gerais'!$B$4:$B$1005=Analítico!$B85),-(Analítico!AT$3&gt;='Gastos Gerais'!$D$4:$D$1005),-(Analítico!AT$3&lt;='Gastos Gerais'!$E$4:$E$1005),-('Gastos Gerais'!$C$4:$C$1005))</f>
        <v>0</v>
      </c>
      <c r="AU85" s="74">
        <f>SUMPRODUCT(-('Gastos Gerais'!$B$4:$B$1005=Analítico!$B85),-(Analítico!AU$3&gt;='Gastos Gerais'!$D$4:$D$1005),-(Analítico!AU$3&lt;='Gastos Gerais'!$E$4:$E$1005),-('Gastos Gerais'!$C$4:$C$1005))</f>
        <v>0</v>
      </c>
      <c r="AV85" s="74">
        <f>SUMPRODUCT(-('Gastos Gerais'!$B$4:$B$1005=Analítico!$B85),-(Analítico!AV$3&gt;='Gastos Gerais'!$D$4:$D$1005),-(Analítico!AV$3&lt;='Gastos Gerais'!$E$4:$E$1005),-('Gastos Gerais'!$C$4:$C$1005))</f>
        <v>0</v>
      </c>
      <c r="AW85" s="74">
        <f>SUMPRODUCT(-('Gastos Gerais'!$B$4:$B$1005=Analítico!$B85),-(Analítico!AW$3&gt;='Gastos Gerais'!$D$4:$D$1005),-(Analítico!AW$3&lt;='Gastos Gerais'!$E$4:$E$1005),-('Gastos Gerais'!$C$4:$C$1005))</f>
        <v>0</v>
      </c>
      <c r="AX85" s="74">
        <f>SUMPRODUCT(-('Gastos Gerais'!$B$4:$B$1005=Analítico!$B85),-(Analítico!AX$3&gt;='Gastos Gerais'!$D$4:$D$1005),-(Analítico!AX$3&lt;='Gastos Gerais'!$E$4:$E$1005),-('Gastos Gerais'!$C$4:$C$1005))</f>
        <v>0</v>
      </c>
      <c r="AY85" s="74">
        <f>SUMPRODUCT(-('Gastos Gerais'!$B$4:$B$1005=Analítico!$B85),-(Analítico!AY$3&gt;='Gastos Gerais'!$D$4:$D$1005),-(Analítico!AY$3&lt;='Gastos Gerais'!$E$4:$E$1005),-('Gastos Gerais'!$C$4:$C$1005))</f>
        <v>0</v>
      </c>
      <c r="AZ85" s="74">
        <f>SUMPRODUCT(-('Gastos Gerais'!$B$4:$B$1005=Analítico!$B85),-(Analítico!AZ$3&gt;='Gastos Gerais'!$D$4:$D$1005),-(Analítico!AZ$3&lt;='Gastos Gerais'!$E$4:$E$1005),-('Gastos Gerais'!$C$4:$C$1005))</f>
        <v>0</v>
      </c>
      <c r="BA85" s="74">
        <f>SUMPRODUCT(-('Gastos Gerais'!$B$4:$B$1005=Analítico!$B85),-(Analítico!BA$3&gt;='Gastos Gerais'!$D$4:$D$1005),-(Analítico!BA$3&lt;='Gastos Gerais'!$E$4:$E$1005),-('Gastos Gerais'!$C$4:$C$1005))</f>
        <v>0</v>
      </c>
      <c r="BB85" s="74">
        <f>SUMPRODUCT(-('Gastos Gerais'!$B$4:$B$1005=Analítico!$B85),-(Analítico!BB$3&gt;='Gastos Gerais'!$D$4:$D$1005),-(Analítico!BB$3&lt;='Gastos Gerais'!$E$4:$E$1005),-('Gastos Gerais'!$C$4:$C$1005))</f>
        <v>0</v>
      </c>
      <c r="BC85" s="74">
        <f>SUMPRODUCT(-('Gastos Gerais'!$B$4:$B$1005=Analítico!$B85),-(Analítico!BC$3&gt;='Gastos Gerais'!$D$4:$D$1005),-(Analítico!BC$3&lt;='Gastos Gerais'!$E$4:$E$1005),-('Gastos Gerais'!$C$4:$C$1005))</f>
        <v>0</v>
      </c>
      <c r="BD85" s="74">
        <f>SUMPRODUCT(-('Gastos Gerais'!$B$4:$B$1005=Analítico!$B85),-(Analítico!BD$3&gt;='Gastos Gerais'!$D$4:$D$1005),-(Analítico!BD$3&lt;='Gastos Gerais'!$E$4:$E$1005),-('Gastos Gerais'!$C$4:$C$1005))</f>
        <v>0</v>
      </c>
      <c r="BE85" s="74">
        <f>SUMPRODUCT(-('Gastos Gerais'!$B$4:$B$1005=Analítico!$B85),-(Analítico!BE$3&gt;='Gastos Gerais'!$D$4:$D$1005),-(Analítico!BE$3&lt;='Gastos Gerais'!$E$4:$E$1005),-('Gastos Gerais'!$C$4:$C$1005))</f>
        <v>0</v>
      </c>
      <c r="BF85" s="74">
        <f>SUMPRODUCT(-('Gastos Gerais'!$B$4:$B$1005=Analítico!$B85),-(Analítico!BF$3&gt;='Gastos Gerais'!$D$4:$D$1005),-(Analítico!BF$3&lt;='Gastos Gerais'!$E$4:$E$1005),-('Gastos Gerais'!$C$4:$C$1005))</f>
        <v>0</v>
      </c>
      <c r="BG85" s="74">
        <f>SUMPRODUCT(-('Gastos Gerais'!$B$4:$B$1005=Analítico!$B85),-(Analítico!BG$3&gt;='Gastos Gerais'!$D$4:$D$1005),-(Analítico!BG$3&lt;='Gastos Gerais'!$E$4:$E$1005),-('Gastos Gerais'!$C$4:$C$1005))</f>
        <v>0</v>
      </c>
      <c r="BH85" s="74">
        <f>SUMPRODUCT(-('Gastos Gerais'!$B$4:$B$1005=Analítico!$B85),-(Analítico!BH$3&gt;='Gastos Gerais'!$D$4:$D$1005),-(Analítico!BH$3&lt;='Gastos Gerais'!$E$4:$E$1005),-('Gastos Gerais'!$C$4:$C$1005))</f>
        <v>0</v>
      </c>
      <c r="BI85" s="74">
        <f>SUMPRODUCT(-('Gastos Gerais'!$B$4:$B$1005=Analítico!$B85),-(Analítico!BI$3&gt;='Gastos Gerais'!$D$4:$D$1005),-(Analítico!BI$3&lt;='Gastos Gerais'!$E$4:$E$1005),-('Gastos Gerais'!$C$4:$C$1005))</f>
        <v>0</v>
      </c>
      <c r="BJ85" s="74">
        <f>SUMPRODUCT(-('Gastos Gerais'!$B$4:$B$1005=Analítico!$B85),-(Analítico!BJ$3&gt;='Gastos Gerais'!$D$4:$D$1005),-(Analítico!BJ$3&lt;='Gastos Gerais'!$E$4:$E$1005),-('Gastos Gerais'!$C$4:$C$1005))</f>
        <v>0</v>
      </c>
      <c r="BK85" s="72">
        <f t="shared" si="31"/>
        <v>0</v>
      </c>
      <c r="BL85" s="77">
        <f t="shared" ca="1" si="32"/>
        <v>0</v>
      </c>
    </row>
    <row r="86" spans="1:64" s="50" customFormat="1" ht="23.25" customHeight="1" x14ac:dyDescent="0.2">
      <c r="A86" s="19" t="s">
        <v>232</v>
      </c>
      <c r="B86" s="354" t="s">
        <v>233</v>
      </c>
      <c r="C86" s="74">
        <f>SUMPRODUCT(-('Gastos Gerais'!$B$4:$B$1005=Analítico!$B86),-(Analítico!C$3&gt;='Gastos Gerais'!$D$4:$D$1005),-(Analítico!C$3&lt;='Gastos Gerais'!$E$4:$E$1005),-('Gastos Gerais'!$C$4:$C$1005))</f>
        <v>4700</v>
      </c>
      <c r="D86" s="74">
        <f>SUMPRODUCT(-('Gastos Gerais'!$B$4:$B$1005=Analítico!$B86),-(Analítico!D$3&gt;='Gastos Gerais'!$D$4:$D$1005),-(Analítico!D$3&lt;='Gastos Gerais'!$E$4:$E$1005),-('Gastos Gerais'!$C$4:$C$1005))</f>
        <v>240550</v>
      </c>
      <c r="E86" s="74">
        <f>SUMPRODUCT(-('Gastos Gerais'!$B$4:$B$1005=Analítico!$B86),-(Analítico!E$3&gt;='Gastos Gerais'!$D$4:$D$1005),-(Analítico!E$3&lt;='Gastos Gerais'!$E$4:$E$1005),-('Gastos Gerais'!$C$4:$C$1005))</f>
        <v>25000</v>
      </c>
      <c r="F86" s="74">
        <f>SUMPRODUCT(-('Gastos Gerais'!$B$4:$B$1005=Analítico!$B86),-(Analítico!F$3&gt;='Gastos Gerais'!$D$4:$D$1005),-(Analítico!F$3&lt;='Gastos Gerais'!$E$4:$E$1005),-('Gastos Gerais'!$C$4:$C$1005))</f>
        <v>712700</v>
      </c>
      <c r="G86" s="74">
        <f>SUMPRODUCT(-('Gastos Gerais'!$B$4:$B$1005=Analítico!$B86),-(Analítico!G$3&gt;='Gastos Gerais'!$D$4:$D$1005),-(Analítico!G$3&lt;='Gastos Gerais'!$E$4:$E$1005),-('Gastos Gerais'!$C$4:$C$1005))</f>
        <v>592361.38</v>
      </c>
      <c r="H86" s="74">
        <f>SUMPRODUCT(-('Gastos Gerais'!$B$4:$B$1005=Analítico!$B86),-(Analítico!H$3&gt;='Gastos Gerais'!$D$4:$D$1005),-(Analítico!H$3&lt;='Gastos Gerais'!$E$4:$E$1005),-('Gastos Gerais'!$C$4:$C$1005))</f>
        <v>15700</v>
      </c>
      <c r="I86" s="74">
        <f>SUMPRODUCT(-('Gastos Gerais'!$B$4:$B$1005=Analítico!$B86),-(Analítico!I$3&gt;='Gastos Gerais'!$D$4:$D$1005),-(Analítico!I$3&lt;='Gastos Gerais'!$E$4:$E$1005),-('Gastos Gerais'!$C$4:$C$1005))</f>
        <v>39700</v>
      </c>
      <c r="J86" s="74">
        <f>SUMPRODUCT(-('Gastos Gerais'!$B$4:$B$1005=Analítico!$B86),-(Analítico!J$3&gt;='Gastos Gerais'!$D$4:$D$1005),-(Analítico!J$3&lt;='Gastos Gerais'!$E$4:$E$1005),-('Gastos Gerais'!$C$4:$C$1005))</f>
        <v>129700</v>
      </c>
      <c r="K86" s="74">
        <f>SUMPRODUCT(-('Gastos Gerais'!$B$4:$B$1005=Analítico!$B86),-(Analítico!K$3&gt;='Gastos Gerais'!$D$4:$D$1005),-(Analítico!K$3&lt;='Gastos Gerais'!$E$4:$E$1005),-('Gastos Gerais'!$C$4:$C$1005))</f>
        <v>39700</v>
      </c>
      <c r="L86" s="74">
        <f>SUMPRODUCT(-('Gastos Gerais'!$B$4:$B$1005=Analítico!$B86),-(Analítico!L$3&gt;='Gastos Gerais'!$D$4:$D$1005),-(Analítico!L$3&lt;='Gastos Gerais'!$E$4:$E$1005),-('Gastos Gerais'!$C$4:$C$1005))</f>
        <v>39700</v>
      </c>
      <c r="M86" s="74">
        <f>SUMPRODUCT(-('Gastos Gerais'!$B$4:$B$1005=Analítico!$B86),-(Analítico!M$3&gt;='Gastos Gerais'!$D$4:$D$1005),-(Analítico!M$3&lt;='Gastos Gerais'!$E$4:$E$1005),-('Gastos Gerais'!$C$4:$C$1005))</f>
        <v>39700</v>
      </c>
      <c r="N86" s="74">
        <f>SUMPRODUCT(-('Gastos Gerais'!$B$4:$B$1005=Analítico!$B86),-(Analítico!N$3&gt;='Gastos Gerais'!$D$4:$D$1005),-(Analítico!N$3&lt;='Gastos Gerais'!$E$4:$E$1005),-('Gastos Gerais'!$C$4:$C$1005))</f>
        <v>39700</v>
      </c>
      <c r="O86" s="74">
        <f>SUMPRODUCT(-('Gastos Gerais'!$B$4:$B$1005=Analítico!$B86),-(Analítico!O$3&gt;='Gastos Gerais'!$D$4:$D$1005),-(Analítico!O$3&lt;='Gastos Gerais'!$E$4:$E$1005),-('Gastos Gerais'!$C$4:$C$1005))</f>
        <v>39700</v>
      </c>
      <c r="P86" s="74">
        <f>SUMPRODUCT(-('Gastos Gerais'!$B$4:$B$1005=Analítico!$B86),-(Analítico!P$3&gt;='Gastos Gerais'!$D$4:$D$1005),-(Analítico!P$3&lt;='Gastos Gerais'!$E$4:$E$1005),-('Gastos Gerais'!$C$4:$C$1005))</f>
        <v>1410127.21</v>
      </c>
      <c r="Q86" s="74">
        <f>SUMPRODUCT(-('Gastos Gerais'!$B$4:$B$1005=Analítico!$B86),-(Analítico!Q$3&gt;='Gastos Gerais'!$D$4:$D$1005),-(Analítico!Q$3&lt;='Gastos Gerais'!$E$4:$E$1005),-('Gastos Gerais'!$C$4:$C$1005))</f>
        <v>39700</v>
      </c>
      <c r="R86" s="74">
        <f>SUMPRODUCT(-('Gastos Gerais'!$B$4:$B$1005=Analítico!$B86),-(Analítico!R$3&gt;='Gastos Gerais'!$D$4:$D$1005),-(Analítico!R$3&lt;='Gastos Gerais'!$E$4:$E$1005),-('Gastos Gerais'!$C$4:$C$1005))</f>
        <v>39700</v>
      </c>
      <c r="S86" s="74">
        <f>SUMPRODUCT(-('Gastos Gerais'!$B$4:$B$1005=Analítico!$B86),-(Analítico!S$3&gt;='Gastos Gerais'!$D$4:$D$1005),-(Analítico!S$3&lt;='Gastos Gerais'!$E$4:$E$1005),-('Gastos Gerais'!$C$4:$C$1005))</f>
        <v>39700</v>
      </c>
      <c r="T86" s="74">
        <f>SUMPRODUCT(-('Gastos Gerais'!$B$4:$B$1005=Analítico!$B86),-(Analítico!T$3&gt;='Gastos Gerais'!$D$4:$D$1005),-(Analítico!T$3&lt;='Gastos Gerais'!$E$4:$E$1005),-('Gastos Gerais'!$C$4:$C$1005))</f>
        <v>39700</v>
      </c>
      <c r="U86" s="74">
        <f>SUMPRODUCT(-('Gastos Gerais'!$B$4:$B$1005=Analítico!$B86),-(Analítico!U$3&gt;='Gastos Gerais'!$D$4:$D$1005),-(Analítico!U$3&lt;='Gastos Gerais'!$E$4:$E$1005),-('Gastos Gerais'!$C$4:$C$1005))</f>
        <v>39700</v>
      </c>
      <c r="V86" s="74">
        <f>SUMPRODUCT(-('Gastos Gerais'!$B$4:$B$1005=Analítico!$B86),-(Analítico!V$3&gt;='Gastos Gerais'!$D$4:$D$1005),-(Analítico!V$3&lt;='Gastos Gerais'!$E$4:$E$1005),-('Gastos Gerais'!$C$4:$C$1005))</f>
        <v>39700</v>
      </c>
      <c r="W86" s="74">
        <f>SUMPRODUCT(-('Gastos Gerais'!$B$4:$B$1005=Analítico!$B86),-(Analítico!W$3&gt;='Gastos Gerais'!$D$4:$D$1005),-(Analítico!W$3&lt;='Gastos Gerais'!$E$4:$E$1005),-('Gastos Gerais'!$C$4:$C$1005))</f>
        <v>39700</v>
      </c>
      <c r="X86" s="74">
        <f>SUMPRODUCT(-('Gastos Gerais'!$B$4:$B$1005=Analítico!$B86),-(Analítico!X$3&gt;='Gastos Gerais'!$D$4:$D$1005),-(Analítico!X$3&lt;='Gastos Gerais'!$E$4:$E$1005),-('Gastos Gerais'!$C$4:$C$1005))</f>
        <v>39700</v>
      </c>
      <c r="Y86" s="74">
        <f>SUMPRODUCT(-('Gastos Gerais'!$B$4:$B$1005=Analítico!$B86),-(Analítico!Y$3&gt;='Gastos Gerais'!$D$4:$D$1005),-(Analítico!Y$3&lt;='Gastos Gerais'!$E$4:$E$1005),-('Gastos Gerais'!$C$4:$C$1005))</f>
        <v>39700</v>
      </c>
      <c r="Z86" s="74">
        <f>SUMPRODUCT(-('Gastos Gerais'!$B$4:$B$1005=Analítico!$B86),-(Analítico!Z$3&gt;='Gastos Gerais'!$D$4:$D$1005),-(Analítico!Z$3&lt;='Gastos Gerais'!$E$4:$E$1005),-('Gastos Gerais'!$C$4:$C$1005))</f>
        <v>39700</v>
      </c>
      <c r="AA86" s="74">
        <f>SUMPRODUCT(-('Gastos Gerais'!$B$4:$B$1005=Analítico!$B86),-(Analítico!AA$3&gt;='Gastos Gerais'!$D$4:$D$1005),-(Analítico!AA$3&lt;='Gastos Gerais'!$E$4:$E$1005),-('Gastos Gerais'!$C$4:$C$1005))</f>
        <v>39700</v>
      </c>
      <c r="AB86" s="74">
        <f>SUMPRODUCT(-('Gastos Gerais'!$B$4:$B$1005=Analítico!$B86),-(Analítico!AB$3&gt;='Gastos Gerais'!$D$4:$D$1005),-(Analítico!AB$3&lt;='Gastos Gerais'!$E$4:$E$1005),-('Gastos Gerais'!$C$4:$C$1005))</f>
        <v>474700</v>
      </c>
      <c r="AC86" s="74">
        <f>SUMPRODUCT(-('Gastos Gerais'!$B$4:$B$1005=Analítico!$B86),-(Analítico!AC$3&gt;='Gastos Gerais'!$D$4:$D$1005),-(Analítico!AC$3&lt;='Gastos Gerais'!$E$4:$E$1005),-('Gastos Gerais'!$C$4:$C$1005))</f>
        <v>39700</v>
      </c>
      <c r="AD86" s="74">
        <f>SUMPRODUCT(-('Gastos Gerais'!$B$4:$B$1005=Analítico!$B86),-(Analítico!AD$3&gt;='Gastos Gerais'!$D$4:$D$1005),-(Analítico!AD$3&lt;='Gastos Gerais'!$E$4:$E$1005),-('Gastos Gerais'!$C$4:$C$1005))</f>
        <v>39700</v>
      </c>
      <c r="AE86" s="74">
        <f>SUMPRODUCT(-('Gastos Gerais'!$B$4:$B$1005=Analítico!$B86),-(Analítico!AE$3&gt;='Gastos Gerais'!$D$4:$D$1005),-(Analítico!AE$3&lt;='Gastos Gerais'!$E$4:$E$1005),-('Gastos Gerais'!$C$4:$C$1005))</f>
        <v>39700</v>
      </c>
      <c r="AF86" s="74">
        <f>SUMPRODUCT(-('Gastos Gerais'!$B$4:$B$1005=Analítico!$B86),-(Analítico!AF$3&gt;='Gastos Gerais'!$D$4:$D$1005),-(Analítico!AF$3&lt;='Gastos Gerais'!$E$4:$E$1005),-('Gastos Gerais'!$C$4:$C$1005))</f>
        <v>39700</v>
      </c>
      <c r="AG86" s="74">
        <f>SUMPRODUCT(-('Gastos Gerais'!$B$4:$B$1005=Analítico!$B86),-(Analítico!AG$3&gt;='Gastos Gerais'!$D$4:$D$1005),-(Analítico!AG$3&lt;='Gastos Gerais'!$E$4:$E$1005),-('Gastos Gerais'!$C$4:$C$1005))</f>
        <v>39700</v>
      </c>
      <c r="AH86" s="74">
        <f>SUMPRODUCT(-('Gastos Gerais'!$B$4:$B$1005=Analítico!$B86),-(Analítico!AH$3&gt;='Gastos Gerais'!$D$4:$D$1005),-(Analítico!AH$3&lt;='Gastos Gerais'!$E$4:$E$1005),-('Gastos Gerais'!$C$4:$C$1005))</f>
        <v>39700</v>
      </c>
      <c r="AI86" s="74">
        <f>SUMPRODUCT(-('Gastos Gerais'!$B$4:$B$1005=Analítico!$B86),-(Analítico!AI$3&gt;='Gastos Gerais'!$D$4:$D$1005),-(Analítico!AI$3&lt;='Gastos Gerais'!$E$4:$E$1005),-('Gastos Gerais'!$C$4:$C$1005))</f>
        <v>39700</v>
      </c>
      <c r="AJ86" s="74">
        <f>SUMPRODUCT(-('Gastos Gerais'!$B$4:$B$1005=Analítico!$B86),-(Analítico!AJ$3&gt;='Gastos Gerais'!$D$4:$D$1005),-(Analítico!AJ$3&lt;='Gastos Gerais'!$E$4:$E$1005),-('Gastos Gerais'!$C$4:$C$1005))</f>
        <v>39700</v>
      </c>
      <c r="AK86" s="74">
        <f>SUMPRODUCT(-('Gastos Gerais'!$B$4:$B$1005=Analítico!$B86),-(Analítico!AK$3&gt;='Gastos Gerais'!$D$4:$D$1005),-(Analítico!AK$3&lt;='Gastos Gerais'!$E$4:$E$1005),-('Gastos Gerais'!$C$4:$C$1005))</f>
        <v>39700</v>
      </c>
      <c r="AL86" s="74">
        <f>SUMPRODUCT(-('Gastos Gerais'!$B$4:$B$1005=Analítico!$B86),-(Analítico!AL$3&gt;='Gastos Gerais'!$D$4:$D$1005),-(Analítico!AL$3&lt;='Gastos Gerais'!$E$4:$E$1005),-('Gastos Gerais'!$C$4:$C$1005))</f>
        <v>39700</v>
      </c>
      <c r="AM86" s="74">
        <f>SUMPRODUCT(-('Gastos Gerais'!$B$4:$B$1005=Analítico!$B86),-(Analítico!AM$3&gt;='Gastos Gerais'!$D$4:$D$1005),-(Analítico!AM$3&lt;='Gastos Gerais'!$E$4:$E$1005),-('Gastos Gerais'!$C$4:$C$1005))</f>
        <v>39700</v>
      </c>
      <c r="AN86" s="74">
        <f>SUMPRODUCT(-('Gastos Gerais'!$B$4:$B$1005=Analítico!$B86),-(Analítico!AN$3&gt;='Gastos Gerais'!$D$4:$D$1005),-(Analítico!AN$3&lt;='Gastos Gerais'!$E$4:$E$1005),-('Gastos Gerais'!$C$4:$C$1005))</f>
        <v>476700</v>
      </c>
      <c r="AO86" s="74">
        <f>SUMPRODUCT(-('Gastos Gerais'!$B$4:$B$1005=Analítico!$B86),-(Analítico!AO$3&gt;='Gastos Gerais'!$D$4:$D$1005),-(Analítico!AO$3&lt;='Gastos Gerais'!$E$4:$E$1005),-('Gastos Gerais'!$C$4:$C$1005))</f>
        <v>39700</v>
      </c>
      <c r="AP86" s="74">
        <f>SUMPRODUCT(-('Gastos Gerais'!$B$4:$B$1005=Analítico!$B86),-(Analítico!AP$3&gt;='Gastos Gerais'!$D$4:$D$1005),-(Analítico!AP$3&lt;='Gastos Gerais'!$E$4:$E$1005),-('Gastos Gerais'!$C$4:$C$1005))</f>
        <v>39700</v>
      </c>
      <c r="AQ86" s="74">
        <f>SUMPRODUCT(-('Gastos Gerais'!$B$4:$B$1005=Analítico!$B86),-(Analítico!AQ$3&gt;='Gastos Gerais'!$D$4:$D$1005),-(Analítico!AQ$3&lt;='Gastos Gerais'!$E$4:$E$1005),-('Gastos Gerais'!$C$4:$C$1005))</f>
        <v>39700</v>
      </c>
      <c r="AR86" s="74">
        <f>SUMPRODUCT(-('Gastos Gerais'!$B$4:$B$1005=Analítico!$B86),-(Analítico!AR$3&gt;='Gastos Gerais'!$D$4:$D$1005),-(Analítico!AR$3&lt;='Gastos Gerais'!$E$4:$E$1005),-('Gastos Gerais'!$C$4:$C$1005))</f>
        <v>39700</v>
      </c>
      <c r="AS86" s="74">
        <f>SUMPRODUCT(-('Gastos Gerais'!$B$4:$B$1005=Analítico!$B86),-(Analítico!AS$3&gt;='Gastos Gerais'!$D$4:$D$1005),-(Analítico!AS$3&lt;='Gastos Gerais'!$E$4:$E$1005),-('Gastos Gerais'!$C$4:$C$1005))</f>
        <v>39700</v>
      </c>
      <c r="AT86" s="74">
        <f>SUMPRODUCT(-('Gastos Gerais'!$B$4:$B$1005=Analítico!$B86),-(Analítico!AT$3&gt;='Gastos Gerais'!$D$4:$D$1005),-(Analítico!AT$3&lt;='Gastos Gerais'!$E$4:$E$1005),-('Gastos Gerais'!$C$4:$C$1005))</f>
        <v>39700</v>
      </c>
      <c r="AU86" s="74">
        <f>SUMPRODUCT(-('Gastos Gerais'!$B$4:$B$1005=Analítico!$B86),-(Analítico!AU$3&gt;='Gastos Gerais'!$D$4:$D$1005),-(Analítico!AU$3&lt;='Gastos Gerais'!$E$4:$E$1005),-('Gastos Gerais'!$C$4:$C$1005))</f>
        <v>39700</v>
      </c>
      <c r="AV86" s="74">
        <f>SUMPRODUCT(-('Gastos Gerais'!$B$4:$B$1005=Analítico!$B86),-(Analítico!AV$3&gt;='Gastos Gerais'!$D$4:$D$1005),-(Analítico!AV$3&lt;='Gastos Gerais'!$E$4:$E$1005),-('Gastos Gerais'!$C$4:$C$1005))</f>
        <v>39700</v>
      </c>
      <c r="AW86" s="74">
        <f>SUMPRODUCT(-('Gastos Gerais'!$B$4:$B$1005=Analítico!$B86),-(Analítico!AW$3&gt;='Gastos Gerais'!$D$4:$D$1005),-(Analítico!AW$3&lt;='Gastos Gerais'!$E$4:$E$1005),-('Gastos Gerais'!$C$4:$C$1005))</f>
        <v>39700</v>
      </c>
      <c r="AX86" s="74">
        <f>SUMPRODUCT(-('Gastos Gerais'!$B$4:$B$1005=Analítico!$B86),-(Analítico!AX$3&gt;='Gastos Gerais'!$D$4:$D$1005),-(Analítico!AX$3&lt;='Gastos Gerais'!$E$4:$E$1005),-('Gastos Gerais'!$C$4:$C$1005))</f>
        <v>39700</v>
      </c>
      <c r="AY86" s="74">
        <f>SUMPRODUCT(-('Gastos Gerais'!$B$4:$B$1005=Analítico!$B86),-(Analítico!AY$3&gt;='Gastos Gerais'!$D$4:$D$1005),-(Analítico!AY$3&lt;='Gastos Gerais'!$E$4:$E$1005),-('Gastos Gerais'!$C$4:$C$1005))</f>
        <v>39700</v>
      </c>
      <c r="AZ86" s="74">
        <f>SUMPRODUCT(-('Gastos Gerais'!$B$4:$B$1005=Analítico!$B86),-(Analítico!AZ$3&gt;='Gastos Gerais'!$D$4:$D$1005),-(Analítico!AZ$3&lt;='Gastos Gerais'!$E$4:$E$1005),-('Gastos Gerais'!$C$4:$C$1005))</f>
        <v>469000</v>
      </c>
      <c r="BA86" s="74">
        <f>SUMPRODUCT(-('Gastos Gerais'!$B$4:$B$1005=Analítico!$B86),-(Analítico!BA$3&gt;='Gastos Gerais'!$D$4:$D$1005),-(Analítico!BA$3&lt;='Gastos Gerais'!$E$4:$E$1005),-('Gastos Gerais'!$C$4:$C$1005))</f>
        <v>39700</v>
      </c>
      <c r="BB86" s="74">
        <f>SUMPRODUCT(-('Gastos Gerais'!$B$4:$B$1005=Analítico!$B86),-(Analítico!BB$3&gt;='Gastos Gerais'!$D$4:$D$1005),-(Analítico!BB$3&lt;='Gastos Gerais'!$E$4:$E$1005),-('Gastos Gerais'!$C$4:$C$1005))</f>
        <v>39700</v>
      </c>
      <c r="BC86" s="74">
        <f>SUMPRODUCT(-('Gastos Gerais'!$B$4:$B$1005=Analítico!$B86),-(Analítico!BC$3&gt;='Gastos Gerais'!$D$4:$D$1005),-(Analítico!BC$3&lt;='Gastos Gerais'!$E$4:$E$1005),-('Gastos Gerais'!$C$4:$C$1005))</f>
        <v>39700</v>
      </c>
      <c r="BD86" s="74">
        <f>SUMPRODUCT(-('Gastos Gerais'!$B$4:$B$1005=Analítico!$B86),-(Analítico!BD$3&gt;='Gastos Gerais'!$D$4:$D$1005),-(Analítico!BD$3&lt;='Gastos Gerais'!$E$4:$E$1005),-('Gastos Gerais'!$C$4:$C$1005))</f>
        <v>39700</v>
      </c>
      <c r="BE86" s="74">
        <f>SUMPRODUCT(-('Gastos Gerais'!$B$4:$B$1005=Analítico!$B86),-(Analítico!BE$3&gt;='Gastos Gerais'!$D$4:$D$1005),-(Analítico!BE$3&lt;='Gastos Gerais'!$E$4:$E$1005),-('Gastos Gerais'!$C$4:$C$1005))</f>
        <v>39700</v>
      </c>
      <c r="BF86" s="74">
        <f>SUMPRODUCT(-('Gastos Gerais'!$B$4:$B$1005=Analítico!$B86),-(Analítico!BF$3&gt;='Gastos Gerais'!$D$4:$D$1005),-(Analítico!BF$3&lt;='Gastos Gerais'!$E$4:$E$1005),-('Gastos Gerais'!$C$4:$C$1005))</f>
        <v>39700</v>
      </c>
      <c r="BG86" s="74">
        <f>SUMPRODUCT(-('Gastos Gerais'!$B$4:$B$1005=Analítico!$B86),-(Analítico!BG$3&gt;='Gastos Gerais'!$D$4:$D$1005),-(Analítico!BG$3&lt;='Gastos Gerais'!$E$4:$E$1005),-('Gastos Gerais'!$C$4:$C$1005))</f>
        <v>39700</v>
      </c>
      <c r="BH86" s="74">
        <f>SUMPRODUCT(-('Gastos Gerais'!$B$4:$B$1005=Analítico!$B86),-(Analítico!BH$3&gt;='Gastos Gerais'!$D$4:$D$1005),-(Analítico!BH$3&lt;='Gastos Gerais'!$E$4:$E$1005),-('Gastos Gerais'!$C$4:$C$1005))</f>
        <v>39700</v>
      </c>
      <c r="BI86" s="74">
        <f>SUMPRODUCT(-('Gastos Gerais'!$B$4:$B$1005=Analítico!$B86),-(Analítico!BI$3&gt;='Gastos Gerais'!$D$4:$D$1005),-(Analítico!BI$3&lt;='Gastos Gerais'!$E$4:$E$1005),-('Gastos Gerais'!$C$4:$C$1005))</f>
        <v>39700</v>
      </c>
      <c r="BJ86" s="74">
        <f>SUMPRODUCT(-('Gastos Gerais'!$B$4:$B$1005=Analítico!$B86),-(Analítico!BJ$3&gt;='Gastos Gerais'!$D$4:$D$1005),-(Analítico!BJ$3&lt;='Gastos Gerais'!$E$4:$E$1005),-('Gastos Gerais'!$C$4:$C$1005))</f>
        <v>39700</v>
      </c>
      <c r="BK86" s="72">
        <f t="shared" si="31"/>
        <v>6496538.5899999999</v>
      </c>
      <c r="BL86" s="77">
        <f t="shared" ca="1" si="32"/>
        <v>9.3824762775877188E-2</v>
      </c>
    </row>
    <row r="87" spans="1:64" s="50" customFormat="1" ht="23.25" customHeight="1" x14ac:dyDescent="0.2">
      <c r="A87" s="19" t="s">
        <v>234</v>
      </c>
      <c r="B87" s="354" t="s">
        <v>235</v>
      </c>
      <c r="C87" s="74">
        <f>SUMPRODUCT(-('Gastos Gerais'!$B$4:$B$1005=Analítico!$B87),-(Analítico!C$3&gt;='Gastos Gerais'!$D$4:$D$1005),-(Analítico!C$3&lt;='Gastos Gerais'!$E$4:$E$1005),-('Gastos Gerais'!$C$4:$C$1005))</f>
        <v>0</v>
      </c>
      <c r="D87" s="74">
        <f>SUMPRODUCT(-('Gastos Gerais'!$B$4:$B$1005=Analítico!$B87),-(Analítico!D$3&gt;='Gastos Gerais'!$D$4:$D$1005),-(Analítico!D$3&lt;='Gastos Gerais'!$E$4:$E$1005),-('Gastos Gerais'!$C$4:$C$1005))</f>
        <v>0</v>
      </c>
      <c r="E87" s="74">
        <f>SUMPRODUCT(-('Gastos Gerais'!$B$4:$B$1005=Analítico!$B87),-(Analítico!E$3&gt;='Gastos Gerais'!$D$4:$D$1005),-(Analítico!E$3&lt;='Gastos Gerais'!$E$4:$E$1005),-('Gastos Gerais'!$C$4:$C$1005))</f>
        <v>0</v>
      </c>
      <c r="F87" s="74">
        <f>SUMPRODUCT(-('Gastos Gerais'!$B$4:$B$1005=Analítico!$B87),-(Analítico!F$3&gt;='Gastos Gerais'!$D$4:$D$1005),-(Analítico!F$3&lt;='Gastos Gerais'!$E$4:$E$1005),-('Gastos Gerais'!$C$4:$C$1005))</f>
        <v>0</v>
      </c>
      <c r="G87" s="74">
        <f>SUMPRODUCT(-('Gastos Gerais'!$B$4:$B$1005=Analítico!$B87),-(Analítico!G$3&gt;='Gastos Gerais'!$D$4:$D$1005),-(Analítico!G$3&lt;='Gastos Gerais'!$E$4:$E$1005),-('Gastos Gerais'!$C$4:$C$1005))</f>
        <v>0</v>
      </c>
      <c r="H87" s="74">
        <f>SUMPRODUCT(-('Gastos Gerais'!$B$4:$B$1005=Analítico!$B87),-(Analítico!H$3&gt;='Gastos Gerais'!$D$4:$D$1005),-(Analítico!H$3&lt;='Gastos Gerais'!$E$4:$E$1005),-('Gastos Gerais'!$C$4:$C$1005))</f>
        <v>0</v>
      </c>
      <c r="I87" s="74">
        <f>SUMPRODUCT(-('Gastos Gerais'!$B$4:$B$1005=Analítico!$B87),-(Analítico!I$3&gt;='Gastos Gerais'!$D$4:$D$1005),-(Analítico!I$3&lt;='Gastos Gerais'!$E$4:$E$1005),-('Gastos Gerais'!$C$4:$C$1005))</f>
        <v>0</v>
      </c>
      <c r="J87" s="74">
        <f>SUMPRODUCT(-('Gastos Gerais'!$B$4:$B$1005=Analítico!$B87),-(Analítico!J$3&gt;='Gastos Gerais'!$D$4:$D$1005),-(Analítico!J$3&lt;='Gastos Gerais'!$E$4:$E$1005),-('Gastos Gerais'!$C$4:$C$1005))</f>
        <v>0</v>
      </c>
      <c r="K87" s="74">
        <f>SUMPRODUCT(-('Gastos Gerais'!$B$4:$B$1005=Analítico!$B87),-(Analítico!K$3&gt;='Gastos Gerais'!$D$4:$D$1005),-(Analítico!K$3&lt;='Gastos Gerais'!$E$4:$E$1005),-('Gastos Gerais'!$C$4:$C$1005))</f>
        <v>0</v>
      </c>
      <c r="L87" s="74">
        <f>SUMPRODUCT(-('Gastos Gerais'!$B$4:$B$1005=Analítico!$B87),-(Analítico!L$3&gt;='Gastos Gerais'!$D$4:$D$1005),-(Analítico!L$3&lt;='Gastos Gerais'!$E$4:$E$1005),-('Gastos Gerais'!$C$4:$C$1005))</f>
        <v>0</v>
      </c>
      <c r="M87" s="74">
        <f>SUMPRODUCT(-('Gastos Gerais'!$B$4:$B$1005=Analítico!$B87),-(Analítico!M$3&gt;='Gastos Gerais'!$D$4:$D$1005),-(Analítico!M$3&lt;='Gastos Gerais'!$E$4:$E$1005),-('Gastos Gerais'!$C$4:$C$1005))</f>
        <v>0</v>
      </c>
      <c r="N87" s="74">
        <f>SUMPRODUCT(-('Gastos Gerais'!$B$4:$B$1005=Analítico!$B87),-(Analítico!N$3&gt;='Gastos Gerais'!$D$4:$D$1005),-(Analítico!N$3&lt;='Gastos Gerais'!$E$4:$E$1005),-('Gastos Gerais'!$C$4:$C$1005))</f>
        <v>0</v>
      </c>
      <c r="O87" s="74">
        <f>SUMPRODUCT(-('Gastos Gerais'!$B$4:$B$1005=Analítico!$B87),-(Analítico!O$3&gt;='Gastos Gerais'!$D$4:$D$1005),-(Analítico!O$3&lt;='Gastos Gerais'!$E$4:$E$1005),-('Gastos Gerais'!$C$4:$C$1005))</f>
        <v>0</v>
      </c>
      <c r="P87" s="74">
        <f>SUMPRODUCT(-('Gastos Gerais'!$B$4:$B$1005=Analítico!$B87),-(Analítico!P$3&gt;='Gastos Gerais'!$D$4:$D$1005),-(Analítico!P$3&lt;='Gastos Gerais'!$E$4:$E$1005),-('Gastos Gerais'!$C$4:$C$1005))</f>
        <v>0</v>
      </c>
      <c r="Q87" s="74">
        <f>SUMPRODUCT(-('Gastos Gerais'!$B$4:$B$1005=Analítico!$B87),-(Analítico!Q$3&gt;='Gastos Gerais'!$D$4:$D$1005),-(Analítico!Q$3&lt;='Gastos Gerais'!$E$4:$E$1005),-('Gastos Gerais'!$C$4:$C$1005))</f>
        <v>0</v>
      </c>
      <c r="R87" s="74">
        <f>SUMPRODUCT(-('Gastos Gerais'!$B$4:$B$1005=Analítico!$B87),-(Analítico!R$3&gt;='Gastos Gerais'!$D$4:$D$1005),-(Analítico!R$3&lt;='Gastos Gerais'!$E$4:$E$1005),-('Gastos Gerais'!$C$4:$C$1005))</f>
        <v>0</v>
      </c>
      <c r="S87" s="74">
        <f>SUMPRODUCT(-('Gastos Gerais'!$B$4:$B$1005=Analítico!$B87),-(Analítico!S$3&gt;='Gastos Gerais'!$D$4:$D$1005),-(Analítico!S$3&lt;='Gastos Gerais'!$E$4:$E$1005),-('Gastos Gerais'!$C$4:$C$1005))</f>
        <v>0</v>
      </c>
      <c r="T87" s="74">
        <f>SUMPRODUCT(-('Gastos Gerais'!$B$4:$B$1005=Analítico!$B87),-(Analítico!T$3&gt;='Gastos Gerais'!$D$4:$D$1005),-(Analítico!T$3&lt;='Gastos Gerais'!$E$4:$E$1005),-('Gastos Gerais'!$C$4:$C$1005))</f>
        <v>0</v>
      </c>
      <c r="U87" s="74">
        <f>SUMPRODUCT(-('Gastos Gerais'!$B$4:$B$1005=Analítico!$B87),-(Analítico!U$3&gt;='Gastos Gerais'!$D$4:$D$1005),-(Analítico!U$3&lt;='Gastos Gerais'!$E$4:$E$1005),-('Gastos Gerais'!$C$4:$C$1005))</f>
        <v>0</v>
      </c>
      <c r="V87" s="74">
        <f>SUMPRODUCT(-('Gastos Gerais'!$B$4:$B$1005=Analítico!$B87),-(Analítico!V$3&gt;='Gastos Gerais'!$D$4:$D$1005),-(Analítico!V$3&lt;='Gastos Gerais'!$E$4:$E$1005),-('Gastos Gerais'!$C$4:$C$1005))</f>
        <v>0</v>
      </c>
      <c r="W87" s="74">
        <f>SUMPRODUCT(-('Gastos Gerais'!$B$4:$B$1005=Analítico!$B87),-(Analítico!W$3&gt;='Gastos Gerais'!$D$4:$D$1005),-(Analítico!W$3&lt;='Gastos Gerais'!$E$4:$E$1005),-('Gastos Gerais'!$C$4:$C$1005))</f>
        <v>0</v>
      </c>
      <c r="X87" s="74">
        <f>SUMPRODUCT(-('Gastos Gerais'!$B$4:$B$1005=Analítico!$B87),-(Analítico!X$3&gt;='Gastos Gerais'!$D$4:$D$1005),-(Analítico!X$3&lt;='Gastos Gerais'!$E$4:$E$1005),-('Gastos Gerais'!$C$4:$C$1005))</f>
        <v>0</v>
      </c>
      <c r="Y87" s="74">
        <f>SUMPRODUCT(-('Gastos Gerais'!$B$4:$B$1005=Analítico!$B87),-(Analítico!Y$3&gt;='Gastos Gerais'!$D$4:$D$1005),-(Analítico!Y$3&lt;='Gastos Gerais'!$E$4:$E$1005),-('Gastos Gerais'!$C$4:$C$1005))</f>
        <v>0</v>
      </c>
      <c r="Z87" s="74">
        <f>SUMPRODUCT(-('Gastos Gerais'!$B$4:$B$1005=Analítico!$B87),-(Analítico!Z$3&gt;='Gastos Gerais'!$D$4:$D$1005),-(Analítico!Z$3&lt;='Gastos Gerais'!$E$4:$E$1005),-('Gastos Gerais'!$C$4:$C$1005))</f>
        <v>0</v>
      </c>
      <c r="AA87" s="74">
        <f>SUMPRODUCT(-('Gastos Gerais'!$B$4:$B$1005=Analítico!$B87),-(Analítico!AA$3&gt;='Gastos Gerais'!$D$4:$D$1005),-(Analítico!AA$3&lt;='Gastos Gerais'!$E$4:$E$1005),-('Gastos Gerais'!$C$4:$C$1005))</f>
        <v>0</v>
      </c>
      <c r="AB87" s="74">
        <f>SUMPRODUCT(-('Gastos Gerais'!$B$4:$B$1005=Analítico!$B87),-(Analítico!AB$3&gt;='Gastos Gerais'!$D$4:$D$1005),-(Analítico!AB$3&lt;='Gastos Gerais'!$E$4:$E$1005),-('Gastos Gerais'!$C$4:$C$1005))</f>
        <v>0</v>
      </c>
      <c r="AC87" s="74">
        <f>SUMPRODUCT(-('Gastos Gerais'!$B$4:$B$1005=Analítico!$B87),-(Analítico!AC$3&gt;='Gastos Gerais'!$D$4:$D$1005),-(Analítico!AC$3&lt;='Gastos Gerais'!$E$4:$E$1005),-('Gastos Gerais'!$C$4:$C$1005))</f>
        <v>0</v>
      </c>
      <c r="AD87" s="74">
        <f>SUMPRODUCT(-('Gastos Gerais'!$B$4:$B$1005=Analítico!$B87),-(Analítico!AD$3&gt;='Gastos Gerais'!$D$4:$D$1005),-(Analítico!AD$3&lt;='Gastos Gerais'!$E$4:$E$1005),-('Gastos Gerais'!$C$4:$C$1005))</f>
        <v>0</v>
      </c>
      <c r="AE87" s="74">
        <f>SUMPRODUCT(-('Gastos Gerais'!$B$4:$B$1005=Analítico!$B87),-(Analítico!AE$3&gt;='Gastos Gerais'!$D$4:$D$1005),-(Analítico!AE$3&lt;='Gastos Gerais'!$E$4:$E$1005),-('Gastos Gerais'!$C$4:$C$1005))</f>
        <v>0</v>
      </c>
      <c r="AF87" s="74">
        <f>SUMPRODUCT(-('Gastos Gerais'!$B$4:$B$1005=Analítico!$B87),-(Analítico!AF$3&gt;='Gastos Gerais'!$D$4:$D$1005),-(Analítico!AF$3&lt;='Gastos Gerais'!$E$4:$E$1005),-('Gastos Gerais'!$C$4:$C$1005))</f>
        <v>0</v>
      </c>
      <c r="AG87" s="74">
        <f>SUMPRODUCT(-('Gastos Gerais'!$B$4:$B$1005=Analítico!$B87),-(Analítico!AG$3&gt;='Gastos Gerais'!$D$4:$D$1005),-(Analítico!AG$3&lt;='Gastos Gerais'!$E$4:$E$1005),-('Gastos Gerais'!$C$4:$C$1005))</f>
        <v>0</v>
      </c>
      <c r="AH87" s="74">
        <f>SUMPRODUCT(-('Gastos Gerais'!$B$4:$B$1005=Analítico!$B87),-(Analítico!AH$3&gt;='Gastos Gerais'!$D$4:$D$1005),-(Analítico!AH$3&lt;='Gastos Gerais'!$E$4:$E$1005),-('Gastos Gerais'!$C$4:$C$1005))</f>
        <v>0</v>
      </c>
      <c r="AI87" s="74">
        <f>SUMPRODUCT(-('Gastos Gerais'!$B$4:$B$1005=Analítico!$B87),-(Analítico!AI$3&gt;='Gastos Gerais'!$D$4:$D$1005),-(Analítico!AI$3&lt;='Gastos Gerais'!$E$4:$E$1005),-('Gastos Gerais'!$C$4:$C$1005))</f>
        <v>0</v>
      </c>
      <c r="AJ87" s="74">
        <f>SUMPRODUCT(-('Gastos Gerais'!$B$4:$B$1005=Analítico!$B87),-(Analítico!AJ$3&gt;='Gastos Gerais'!$D$4:$D$1005),-(Analítico!AJ$3&lt;='Gastos Gerais'!$E$4:$E$1005),-('Gastos Gerais'!$C$4:$C$1005))</f>
        <v>0</v>
      </c>
      <c r="AK87" s="74">
        <f>SUMPRODUCT(-('Gastos Gerais'!$B$4:$B$1005=Analítico!$B87),-(Analítico!AK$3&gt;='Gastos Gerais'!$D$4:$D$1005),-(Analítico!AK$3&lt;='Gastos Gerais'!$E$4:$E$1005),-('Gastos Gerais'!$C$4:$C$1005))</f>
        <v>0</v>
      </c>
      <c r="AL87" s="74">
        <f>SUMPRODUCT(-('Gastos Gerais'!$B$4:$B$1005=Analítico!$B87),-(Analítico!AL$3&gt;='Gastos Gerais'!$D$4:$D$1005),-(Analítico!AL$3&lt;='Gastos Gerais'!$E$4:$E$1005),-('Gastos Gerais'!$C$4:$C$1005))</f>
        <v>0</v>
      </c>
      <c r="AM87" s="74">
        <f>SUMPRODUCT(-('Gastos Gerais'!$B$4:$B$1005=Analítico!$B87),-(Analítico!AM$3&gt;='Gastos Gerais'!$D$4:$D$1005),-(Analítico!AM$3&lt;='Gastos Gerais'!$E$4:$E$1005),-('Gastos Gerais'!$C$4:$C$1005))</f>
        <v>0</v>
      </c>
      <c r="AN87" s="74">
        <f>SUMPRODUCT(-('Gastos Gerais'!$B$4:$B$1005=Analítico!$B87),-(Analítico!AN$3&gt;='Gastos Gerais'!$D$4:$D$1005),-(Analítico!AN$3&lt;='Gastos Gerais'!$E$4:$E$1005),-('Gastos Gerais'!$C$4:$C$1005))</f>
        <v>0</v>
      </c>
      <c r="AO87" s="74">
        <f>SUMPRODUCT(-('Gastos Gerais'!$B$4:$B$1005=Analítico!$B87),-(Analítico!AO$3&gt;='Gastos Gerais'!$D$4:$D$1005),-(Analítico!AO$3&lt;='Gastos Gerais'!$E$4:$E$1005),-('Gastos Gerais'!$C$4:$C$1005))</f>
        <v>0</v>
      </c>
      <c r="AP87" s="74">
        <f>SUMPRODUCT(-('Gastos Gerais'!$B$4:$B$1005=Analítico!$B87),-(Analítico!AP$3&gt;='Gastos Gerais'!$D$4:$D$1005),-(Analítico!AP$3&lt;='Gastos Gerais'!$E$4:$E$1005),-('Gastos Gerais'!$C$4:$C$1005))</f>
        <v>0</v>
      </c>
      <c r="AQ87" s="74">
        <f>SUMPRODUCT(-('Gastos Gerais'!$B$4:$B$1005=Analítico!$B87),-(Analítico!AQ$3&gt;='Gastos Gerais'!$D$4:$D$1005),-(Analítico!AQ$3&lt;='Gastos Gerais'!$E$4:$E$1005),-('Gastos Gerais'!$C$4:$C$1005))</f>
        <v>0</v>
      </c>
      <c r="AR87" s="74">
        <f>SUMPRODUCT(-('Gastos Gerais'!$B$4:$B$1005=Analítico!$B87),-(Analítico!AR$3&gt;='Gastos Gerais'!$D$4:$D$1005),-(Analítico!AR$3&lt;='Gastos Gerais'!$E$4:$E$1005),-('Gastos Gerais'!$C$4:$C$1005))</f>
        <v>0</v>
      </c>
      <c r="AS87" s="74">
        <f>SUMPRODUCT(-('Gastos Gerais'!$B$4:$B$1005=Analítico!$B87),-(Analítico!AS$3&gt;='Gastos Gerais'!$D$4:$D$1005),-(Analítico!AS$3&lt;='Gastos Gerais'!$E$4:$E$1005),-('Gastos Gerais'!$C$4:$C$1005))</f>
        <v>0</v>
      </c>
      <c r="AT87" s="74">
        <f>SUMPRODUCT(-('Gastos Gerais'!$B$4:$B$1005=Analítico!$B87),-(Analítico!AT$3&gt;='Gastos Gerais'!$D$4:$D$1005),-(Analítico!AT$3&lt;='Gastos Gerais'!$E$4:$E$1005),-('Gastos Gerais'!$C$4:$C$1005))</f>
        <v>0</v>
      </c>
      <c r="AU87" s="74">
        <f>SUMPRODUCT(-('Gastos Gerais'!$B$4:$B$1005=Analítico!$B87),-(Analítico!AU$3&gt;='Gastos Gerais'!$D$4:$D$1005),-(Analítico!AU$3&lt;='Gastos Gerais'!$E$4:$E$1005),-('Gastos Gerais'!$C$4:$C$1005))</f>
        <v>0</v>
      </c>
      <c r="AV87" s="74">
        <f>SUMPRODUCT(-('Gastos Gerais'!$B$4:$B$1005=Analítico!$B87),-(Analítico!AV$3&gt;='Gastos Gerais'!$D$4:$D$1005),-(Analítico!AV$3&lt;='Gastos Gerais'!$E$4:$E$1005),-('Gastos Gerais'!$C$4:$C$1005))</f>
        <v>0</v>
      </c>
      <c r="AW87" s="74">
        <f>SUMPRODUCT(-('Gastos Gerais'!$B$4:$B$1005=Analítico!$B87),-(Analítico!AW$3&gt;='Gastos Gerais'!$D$4:$D$1005),-(Analítico!AW$3&lt;='Gastos Gerais'!$E$4:$E$1005),-('Gastos Gerais'!$C$4:$C$1005))</f>
        <v>0</v>
      </c>
      <c r="AX87" s="74">
        <f>SUMPRODUCT(-('Gastos Gerais'!$B$4:$B$1005=Analítico!$B87),-(Analítico!AX$3&gt;='Gastos Gerais'!$D$4:$D$1005),-(Analítico!AX$3&lt;='Gastos Gerais'!$E$4:$E$1005),-('Gastos Gerais'!$C$4:$C$1005))</f>
        <v>0</v>
      </c>
      <c r="AY87" s="74">
        <f>SUMPRODUCT(-('Gastos Gerais'!$B$4:$B$1005=Analítico!$B87),-(Analítico!AY$3&gt;='Gastos Gerais'!$D$4:$D$1005),-(Analítico!AY$3&lt;='Gastos Gerais'!$E$4:$E$1005),-('Gastos Gerais'!$C$4:$C$1005))</f>
        <v>0</v>
      </c>
      <c r="AZ87" s="74">
        <f>SUMPRODUCT(-('Gastos Gerais'!$B$4:$B$1005=Analítico!$B87),-(Analítico!AZ$3&gt;='Gastos Gerais'!$D$4:$D$1005),-(Analítico!AZ$3&lt;='Gastos Gerais'!$E$4:$E$1005),-('Gastos Gerais'!$C$4:$C$1005))</f>
        <v>0</v>
      </c>
      <c r="BA87" s="74">
        <f>SUMPRODUCT(-('Gastos Gerais'!$B$4:$B$1005=Analítico!$B87),-(Analítico!BA$3&gt;='Gastos Gerais'!$D$4:$D$1005),-(Analítico!BA$3&lt;='Gastos Gerais'!$E$4:$E$1005),-('Gastos Gerais'!$C$4:$C$1005))</f>
        <v>0</v>
      </c>
      <c r="BB87" s="74">
        <f>SUMPRODUCT(-('Gastos Gerais'!$B$4:$B$1005=Analítico!$B87),-(Analítico!BB$3&gt;='Gastos Gerais'!$D$4:$D$1005),-(Analítico!BB$3&lt;='Gastos Gerais'!$E$4:$E$1005),-('Gastos Gerais'!$C$4:$C$1005))</f>
        <v>0</v>
      </c>
      <c r="BC87" s="74">
        <f>SUMPRODUCT(-('Gastos Gerais'!$B$4:$B$1005=Analítico!$B87),-(Analítico!BC$3&gt;='Gastos Gerais'!$D$4:$D$1005),-(Analítico!BC$3&lt;='Gastos Gerais'!$E$4:$E$1005),-('Gastos Gerais'!$C$4:$C$1005))</f>
        <v>0</v>
      </c>
      <c r="BD87" s="74">
        <f>SUMPRODUCT(-('Gastos Gerais'!$B$4:$B$1005=Analítico!$B87),-(Analítico!BD$3&gt;='Gastos Gerais'!$D$4:$D$1005),-(Analítico!BD$3&lt;='Gastos Gerais'!$E$4:$E$1005),-('Gastos Gerais'!$C$4:$C$1005))</f>
        <v>0</v>
      </c>
      <c r="BE87" s="74">
        <f>SUMPRODUCT(-('Gastos Gerais'!$B$4:$B$1005=Analítico!$B87),-(Analítico!BE$3&gt;='Gastos Gerais'!$D$4:$D$1005),-(Analítico!BE$3&lt;='Gastos Gerais'!$E$4:$E$1005),-('Gastos Gerais'!$C$4:$C$1005))</f>
        <v>0</v>
      </c>
      <c r="BF87" s="74">
        <f>SUMPRODUCT(-('Gastos Gerais'!$B$4:$B$1005=Analítico!$B87),-(Analítico!BF$3&gt;='Gastos Gerais'!$D$4:$D$1005),-(Analítico!BF$3&lt;='Gastos Gerais'!$E$4:$E$1005),-('Gastos Gerais'!$C$4:$C$1005))</f>
        <v>0</v>
      </c>
      <c r="BG87" s="74">
        <f>SUMPRODUCT(-('Gastos Gerais'!$B$4:$B$1005=Analítico!$B87),-(Analítico!BG$3&gt;='Gastos Gerais'!$D$4:$D$1005),-(Analítico!BG$3&lt;='Gastos Gerais'!$E$4:$E$1005),-('Gastos Gerais'!$C$4:$C$1005))</f>
        <v>0</v>
      </c>
      <c r="BH87" s="74">
        <f>SUMPRODUCT(-('Gastos Gerais'!$B$4:$B$1005=Analítico!$B87),-(Analítico!BH$3&gt;='Gastos Gerais'!$D$4:$D$1005),-(Analítico!BH$3&lt;='Gastos Gerais'!$E$4:$E$1005),-('Gastos Gerais'!$C$4:$C$1005))</f>
        <v>0</v>
      </c>
      <c r="BI87" s="74">
        <f>SUMPRODUCT(-('Gastos Gerais'!$B$4:$B$1005=Analítico!$B87),-(Analítico!BI$3&gt;='Gastos Gerais'!$D$4:$D$1005),-(Analítico!BI$3&lt;='Gastos Gerais'!$E$4:$E$1005),-('Gastos Gerais'!$C$4:$C$1005))</f>
        <v>0</v>
      </c>
      <c r="BJ87" s="74">
        <f>SUMPRODUCT(-('Gastos Gerais'!$B$4:$B$1005=Analítico!$B87),-(Analítico!BJ$3&gt;='Gastos Gerais'!$D$4:$D$1005),-(Analítico!BJ$3&lt;='Gastos Gerais'!$E$4:$E$1005),-('Gastos Gerais'!$C$4:$C$1005))</f>
        <v>0</v>
      </c>
      <c r="BK87" s="72">
        <f t="shared" si="31"/>
        <v>0</v>
      </c>
      <c r="BL87" s="77">
        <f t="shared" ca="1" si="32"/>
        <v>0</v>
      </c>
    </row>
    <row r="88" spans="1:64" s="50" customFormat="1" ht="23.25" customHeight="1" x14ac:dyDescent="0.2">
      <c r="A88" s="19" t="s">
        <v>236</v>
      </c>
      <c r="B88" s="354" t="s">
        <v>237</v>
      </c>
      <c r="C88" s="74">
        <f>SUMPRODUCT(-('Gastos Gerais'!$B$4:$B$1005=Analítico!$B88),-(Analítico!C$3&gt;='Gastos Gerais'!$D$4:$D$1005),-(Analítico!C$3&lt;='Gastos Gerais'!$E$4:$E$1005),-('Gastos Gerais'!$C$4:$C$1005))</f>
        <v>0</v>
      </c>
      <c r="D88" s="74">
        <f>SUMPRODUCT(-('Gastos Gerais'!$B$4:$B$1005=Analítico!$B88),-(Analítico!D$3&gt;='Gastos Gerais'!$D$4:$D$1005),-(Analítico!D$3&lt;='Gastos Gerais'!$E$4:$E$1005),-('Gastos Gerais'!$C$4:$C$1005))</f>
        <v>0</v>
      </c>
      <c r="E88" s="74">
        <f>SUMPRODUCT(-('Gastos Gerais'!$B$4:$B$1005=Analítico!$B88),-(Analítico!E$3&gt;='Gastos Gerais'!$D$4:$D$1005),-(Analítico!E$3&lt;='Gastos Gerais'!$E$4:$E$1005),-('Gastos Gerais'!$C$4:$C$1005))</f>
        <v>0</v>
      </c>
      <c r="F88" s="74">
        <f>SUMPRODUCT(-('Gastos Gerais'!$B$4:$B$1005=Analítico!$B88),-(Analítico!F$3&gt;='Gastos Gerais'!$D$4:$D$1005),-(Analítico!F$3&lt;='Gastos Gerais'!$E$4:$E$1005),-('Gastos Gerais'!$C$4:$C$1005))</f>
        <v>0</v>
      </c>
      <c r="G88" s="74">
        <f>SUMPRODUCT(-('Gastos Gerais'!$B$4:$B$1005=Analítico!$B88),-(Analítico!G$3&gt;='Gastos Gerais'!$D$4:$D$1005),-(Analítico!G$3&lt;='Gastos Gerais'!$E$4:$E$1005),-('Gastos Gerais'!$C$4:$C$1005))</f>
        <v>0</v>
      </c>
      <c r="H88" s="74">
        <f>SUMPRODUCT(-('Gastos Gerais'!$B$4:$B$1005=Analítico!$B88),-(Analítico!H$3&gt;='Gastos Gerais'!$D$4:$D$1005),-(Analítico!H$3&lt;='Gastos Gerais'!$E$4:$E$1005),-('Gastos Gerais'!$C$4:$C$1005))</f>
        <v>0</v>
      </c>
      <c r="I88" s="74">
        <f>SUMPRODUCT(-('Gastos Gerais'!$B$4:$B$1005=Analítico!$B88),-(Analítico!I$3&gt;='Gastos Gerais'!$D$4:$D$1005),-(Analítico!I$3&lt;='Gastos Gerais'!$E$4:$E$1005),-('Gastos Gerais'!$C$4:$C$1005))</f>
        <v>0</v>
      </c>
      <c r="J88" s="74">
        <f>SUMPRODUCT(-('Gastos Gerais'!$B$4:$B$1005=Analítico!$B88),-(Analítico!J$3&gt;='Gastos Gerais'!$D$4:$D$1005),-(Analítico!J$3&lt;='Gastos Gerais'!$E$4:$E$1005),-('Gastos Gerais'!$C$4:$C$1005))</f>
        <v>0</v>
      </c>
      <c r="K88" s="74">
        <f>SUMPRODUCT(-('Gastos Gerais'!$B$4:$B$1005=Analítico!$B88),-(Analítico!K$3&gt;='Gastos Gerais'!$D$4:$D$1005),-(Analítico!K$3&lt;='Gastos Gerais'!$E$4:$E$1005),-('Gastos Gerais'!$C$4:$C$1005))</f>
        <v>0</v>
      </c>
      <c r="L88" s="74">
        <f>SUMPRODUCT(-('Gastos Gerais'!$B$4:$B$1005=Analítico!$B88),-(Analítico!L$3&gt;='Gastos Gerais'!$D$4:$D$1005),-(Analítico!L$3&lt;='Gastos Gerais'!$E$4:$E$1005),-('Gastos Gerais'!$C$4:$C$1005))</f>
        <v>0</v>
      </c>
      <c r="M88" s="74">
        <f>SUMPRODUCT(-('Gastos Gerais'!$B$4:$B$1005=Analítico!$B88),-(Analítico!M$3&gt;='Gastos Gerais'!$D$4:$D$1005),-(Analítico!M$3&lt;='Gastos Gerais'!$E$4:$E$1005),-('Gastos Gerais'!$C$4:$C$1005))</f>
        <v>0</v>
      </c>
      <c r="N88" s="74">
        <f>SUMPRODUCT(-('Gastos Gerais'!$B$4:$B$1005=Analítico!$B88),-(Analítico!N$3&gt;='Gastos Gerais'!$D$4:$D$1005),-(Analítico!N$3&lt;='Gastos Gerais'!$E$4:$E$1005),-('Gastos Gerais'!$C$4:$C$1005))</f>
        <v>0</v>
      </c>
      <c r="O88" s="74">
        <f>SUMPRODUCT(-('Gastos Gerais'!$B$4:$B$1005=Analítico!$B88),-(Analítico!O$3&gt;='Gastos Gerais'!$D$4:$D$1005),-(Analítico!O$3&lt;='Gastos Gerais'!$E$4:$E$1005),-('Gastos Gerais'!$C$4:$C$1005))</f>
        <v>0</v>
      </c>
      <c r="P88" s="74">
        <f>SUMPRODUCT(-('Gastos Gerais'!$B$4:$B$1005=Analítico!$B88),-(Analítico!P$3&gt;='Gastos Gerais'!$D$4:$D$1005),-(Analítico!P$3&lt;='Gastos Gerais'!$E$4:$E$1005),-('Gastos Gerais'!$C$4:$C$1005))</f>
        <v>0</v>
      </c>
      <c r="Q88" s="74">
        <f>SUMPRODUCT(-('Gastos Gerais'!$B$4:$B$1005=Analítico!$B88),-(Analítico!Q$3&gt;='Gastos Gerais'!$D$4:$D$1005),-(Analítico!Q$3&lt;='Gastos Gerais'!$E$4:$E$1005),-('Gastos Gerais'!$C$4:$C$1005))</f>
        <v>0</v>
      </c>
      <c r="R88" s="74">
        <f>SUMPRODUCT(-('Gastos Gerais'!$B$4:$B$1005=Analítico!$B88),-(Analítico!R$3&gt;='Gastos Gerais'!$D$4:$D$1005),-(Analítico!R$3&lt;='Gastos Gerais'!$E$4:$E$1005),-('Gastos Gerais'!$C$4:$C$1005))</f>
        <v>0</v>
      </c>
      <c r="S88" s="74">
        <f>SUMPRODUCT(-('Gastos Gerais'!$B$4:$B$1005=Analítico!$B88),-(Analítico!S$3&gt;='Gastos Gerais'!$D$4:$D$1005),-(Analítico!S$3&lt;='Gastos Gerais'!$E$4:$E$1005),-('Gastos Gerais'!$C$4:$C$1005))</f>
        <v>0</v>
      </c>
      <c r="T88" s="74">
        <f>SUMPRODUCT(-('Gastos Gerais'!$B$4:$B$1005=Analítico!$B88),-(Analítico!T$3&gt;='Gastos Gerais'!$D$4:$D$1005),-(Analítico!T$3&lt;='Gastos Gerais'!$E$4:$E$1005),-('Gastos Gerais'!$C$4:$C$1005))</f>
        <v>0</v>
      </c>
      <c r="U88" s="74">
        <f>SUMPRODUCT(-('Gastos Gerais'!$B$4:$B$1005=Analítico!$B88),-(Analítico!U$3&gt;='Gastos Gerais'!$D$4:$D$1005),-(Analítico!U$3&lt;='Gastos Gerais'!$E$4:$E$1005),-('Gastos Gerais'!$C$4:$C$1005))</f>
        <v>0</v>
      </c>
      <c r="V88" s="74">
        <f>SUMPRODUCT(-('Gastos Gerais'!$B$4:$B$1005=Analítico!$B88),-(Analítico!V$3&gt;='Gastos Gerais'!$D$4:$D$1005),-(Analítico!V$3&lt;='Gastos Gerais'!$E$4:$E$1005),-('Gastos Gerais'!$C$4:$C$1005))</f>
        <v>0</v>
      </c>
      <c r="W88" s="74">
        <f>SUMPRODUCT(-('Gastos Gerais'!$B$4:$B$1005=Analítico!$B88),-(Analítico!W$3&gt;='Gastos Gerais'!$D$4:$D$1005),-(Analítico!W$3&lt;='Gastos Gerais'!$E$4:$E$1005),-('Gastos Gerais'!$C$4:$C$1005))</f>
        <v>0</v>
      </c>
      <c r="X88" s="74">
        <f>SUMPRODUCT(-('Gastos Gerais'!$B$4:$B$1005=Analítico!$B88),-(Analítico!X$3&gt;='Gastos Gerais'!$D$4:$D$1005),-(Analítico!X$3&lt;='Gastos Gerais'!$E$4:$E$1005),-('Gastos Gerais'!$C$4:$C$1005))</f>
        <v>0</v>
      </c>
      <c r="Y88" s="74">
        <f>SUMPRODUCT(-('Gastos Gerais'!$B$4:$B$1005=Analítico!$B88),-(Analítico!Y$3&gt;='Gastos Gerais'!$D$4:$D$1005),-(Analítico!Y$3&lt;='Gastos Gerais'!$E$4:$E$1005),-('Gastos Gerais'!$C$4:$C$1005))</f>
        <v>0</v>
      </c>
      <c r="Z88" s="74">
        <f>SUMPRODUCT(-('Gastos Gerais'!$B$4:$B$1005=Analítico!$B88),-(Analítico!Z$3&gt;='Gastos Gerais'!$D$4:$D$1005),-(Analítico!Z$3&lt;='Gastos Gerais'!$E$4:$E$1005),-('Gastos Gerais'!$C$4:$C$1005))</f>
        <v>0</v>
      </c>
      <c r="AA88" s="74">
        <f>SUMPRODUCT(-('Gastos Gerais'!$B$4:$B$1005=Analítico!$B88),-(Analítico!AA$3&gt;='Gastos Gerais'!$D$4:$D$1005),-(Analítico!AA$3&lt;='Gastos Gerais'!$E$4:$E$1005),-('Gastos Gerais'!$C$4:$C$1005))</f>
        <v>0</v>
      </c>
      <c r="AB88" s="74">
        <f>SUMPRODUCT(-('Gastos Gerais'!$B$4:$B$1005=Analítico!$B88),-(Analítico!AB$3&gt;='Gastos Gerais'!$D$4:$D$1005),-(Analítico!AB$3&lt;='Gastos Gerais'!$E$4:$E$1005),-('Gastos Gerais'!$C$4:$C$1005))</f>
        <v>0</v>
      </c>
      <c r="AC88" s="74">
        <f>SUMPRODUCT(-('Gastos Gerais'!$B$4:$B$1005=Analítico!$B88),-(Analítico!AC$3&gt;='Gastos Gerais'!$D$4:$D$1005),-(Analítico!AC$3&lt;='Gastos Gerais'!$E$4:$E$1005),-('Gastos Gerais'!$C$4:$C$1005))</f>
        <v>0</v>
      </c>
      <c r="AD88" s="74">
        <f>SUMPRODUCT(-('Gastos Gerais'!$B$4:$B$1005=Analítico!$B88),-(Analítico!AD$3&gt;='Gastos Gerais'!$D$4:$D$1005),-(Analítico!AD$3&lt;='Gastos Gerais'!$E$4:$E$1005),-('Gastos Gerais'!$C$4:$C$1005))</f>
        <v>0</v>
      </c>
      <c r="AE88" s="74">
        <f>SUMPRODUCT(-('Gastos Gerais'!$B$4:$B$1005=Analítico!$B88),-(Analítico!AE$3&gt;='Gastos Gerais'!$D$4:$D$1005),-(Analítico!AE$3&lt;='Gastos Gerais'!$E$4:$E$1005),-('Gastos Gerais'!$C$4:$C$1005))</f>
        <v>0</v>
      </c>
      <c r="AF88" s="74">
        <f>SUMPRODUCT(-('Gastos Gerais'!$B$4:$B$1005=Analítico!$B88),-(Analítico!AF$3&gt;='Gastos Gerais'!$D$4:$D$1005),-(Analítico!AF$3&lt;='Gastos Gerais'!$E$4:$E$1005),-('Gastos Gerais'!$C$4:$C$1005))</f>
        <v>0</v>
      </c>
      <c r="AG88" s="74">
        <f>SUMPRODUCT(-('Gastos Gerais'!$B$4:$B$1005=Analítico!$B88),-(Analítico!AG$3&gt;='Gastos Gerais'!$D$4:$D$1005),-(Analítico!AG$3&lt;='Gastos Gerais'!$E$4:$E$1005),-('Gastos Gerais'!$C$4:$C$1005))</f>
        <v>0</v>
      </c>
      <c r="AH88" s="74">
        <f>SUMPRODUCT(-('Gastos Gerais'!$B$4:$B$1005=Analítico!$B88),-(Analítico!AH$3&gt;='Gastos Gerais'!$D$4:$D$1005),-(Analítico!AH$3&lt;='Gastos Gerais'!$E$4:$E$1005),-('Gastos Gerais'!$C$4:$C$1005))</f>
        <v>0</v>
      </c>
      <c r="AI88" s="74">
        <f>SUMPRODUCT(-('Gastos Gerais'!$B$4:$B$1005=Analítico!$B88),-(Analítico!AI$3&gt;='Gastos Gerais'!$D$4:$D$1005),-(Analítico!AI$3&lt;='Gastos Gerais'!$E$4:$E$1005),-('Gastos Gerais'!$C$4:$C$1005))</f>
        <v>0</v>
      </c>
      <c r="AJ88" s="74">
        <f>SUMPRODUCT(-('Gastos Gerais'!$B$4:$B$1005=Analítico!$B88),-(Analítico!AJ$3&gt;='Gastos Gerais'!$D$4:$D$1005),-(Analítico!AJ$3&lt;='Gastos Gerais'!$E$4:$E$1005),-('Gastos Gerais'!$C$4:$C$1005))</f>
        <v>0</v>
      </c>
      <c r="AK88" s="74">
        <f>SUMPRODUCT(-('Gastos Gerais'!$B$4:$B$1005=Analítico!$B88),-(Analítico!AK$3&gt;='Gastos Gerais'!$D$4:$D$1005),-(Analítico!AK$3&lt;='Gastos Gerais'!$E$4:$E$1005),-('Gastos Gerais'!$C$4:$C$1005))</f>
        <v>0</v>
      </c>
      <c r="AL88" s="74">
        <f>SUMPRODUCT(-('Gastos Gerais'!$B$4:$B$1005=Analítico!$B88),-(Analítico!AL$3&gt;='Gastos Gerais'!$D$4:$D$1005),-(Analítico!AL$3&lt;='Gastos Gerais'!$E$4:$E$1005),-('Gastos Gerais'!$C$4:$C$1005))</f>
        <v>0</v>
      </c>
      <c r="AM88" s="74">
        <f>SUMPRODUCT(-('Gastos Gerais'!$B$4:$B$1005=Analítico!$B88),-(Analítico!AM$3&gt;='Gastos Gerais'!$D$4:$D$1005),-(Analítico!AM$3&lt;='Gastos Gerais'!$E$4:$E$1005),-('Gastos Gerais'!$C$4:$C$1005))</f>
        <v>0</v>
      </c>
      <c r="AN88" s="74">
        <f>SUMPRODUCT(-('Gastos Gerais'!$B$4:$B$1005=Analítico!$B88),-(Analítico!AN$3&gt;='Gastos Gerais'!$D$4:$D$1005),-(Analítico!AN$3&lt;='Gastos Gerais'!$E$4:$E$1005),-('Gastos Gerais'!$C$4:$C$1005))</f>
        <v>0</v>
      </c>
      <c r="AO88" s="74">
        <f>SUMPRODUCT(-('Gastos Gerais'!$B$4:$B$1005=Analítico!$B88),-(Analítico!AO$3&gt;='Gastos Gerais'!$D$4:$D$1005),-(Analítico!AO$3&lt;='Gastos Gerais'!$E$4:$E$1005),-('Gastos Gerais'!$C$4:$C$1005))</f>
        <v>0</v>
      </c>
      <c r="AP88" s="74">
        <f>SUMPRODUCT(-('Gastos Gerais'!$B$4:$B$1005=Analítico!$B88),-(Analítico!AP$3&gt;='Gastos Gerais'!$D$4:$D$1005),-(Analítico!AP$3&lt;='Gastos Gerais'!$E$4:$E$1005),-('Gastos Gerais'!$C$4:$C$1005))</f>
        <v>0</v>
      </c>
      <c r="AQ88" s="74">
        <f>SUMPRODUCT(-('Gastos Gerais'!$B$4:$B$1005=Analítico!$B88),-(Analítico!AQ$3&gt;='Gastos Gerais'!$D$4:$D$1005),-(Analítico!AQ$3&lt;='Gastos Gerais'!$E$4:$E$1005),-('Gastos Gerais'!$C$4:$C$1005))</f>
        <v>0</v>
      </c>
      <c r="AR88" s="74">
        <f>SUMPRODUCT(-('Gastos Gerais'!$B$4:$B$1005=Analítico!$B88),-(Analítico!AR$3&gt;='Gastos Gerais'!$D$4:$D$1005),-(Analítico!AR$3&lt;='Gastos Gerais'!$E$4:$E$1005),-('Gastos Gerais'!$C$4:$C$1005))</f>
        <v>0</v>
      </c>
      <c r="AS88" s="74">
        <f>SUMPRODUCT(-('Gastos Gerais'!$B$4:$B$1005=Analítico!$B88),-(Analítico!AS$3&gt;='Gastos Gerais'!$D$4:$D$1005),-(Analítico!AS$3&lt;='Gastos Gerais'!$E$4:$E$1005),-('Gastos Gerais'!$C$4:$C$1005))</f>
        <v>0</v>
      </c>
      <c r="AT88" s="74">
        <f>SUMPRODUCT(-('Gastos Gerais'!$B$4:$B$1005=Analítico!$B88),-(Analítico!AT$3&gt;='Gastos Gerais'!$D$4:$D$1005),-(Analítico!AT$3&lt;='Gastos Gerais'!$E$4:$E$1005),-('Gastos Gerais'!$C$4:$C$1005))</f>
        <v>0</v>
      </c>
      <c r="AU88" s="74">
        <f>SUMPRODUCT(-('Gastos Gerais'!$B$4:$B$1005=Analítico!$B88),-(Analítico!AU$3&gt;='Gastos Gerais'!$D$4:$D$1005),-(Analítico!AU$3&lt;='Gastos Gerais'!$E$4:$E$1005),-('Gastos Gerais'!$C$4:$C$1005))</f>
        <v>0</v>
      </c>
      <c r="AV88" s="74">
        <f>SUMPRODUCT(-('Gastos Gerais'!$B$4:$B$1005=Analítico!$B88),-(Analítico!AV$3&gt;='Gastos Gerais'!$D$4:$D$1005),-(Analítico!AV$3&lt;='Gastos Gerais'!$E$4:$E$1005),-('Gastos Gerais'!$C$4:$C$1005))</f>
        <v>0</v>
      </c>
      <c r="AW88" s="74">
        <f>SUMPRODUCT(-('Gastos Gerais'!$B$4:$B$1005=Analítico!$B88),-(Analítico!AW$3&gt;='Gastos Gerais'!$D$4:$D$1005),-(Analítico!AW$3&lt;='Gastos Gerais'!$E$4:$E$1005),-('Gastos Gerais'!$C$4:$C$1005))</f>
        <v>0</v>
      </c>
      <c r="AX88" s="74">
        <f>SUMPRODUCT(-('Gastos Gerais'!$B$4:$B$1005=Analítico!$B88),-(Analítico!AX$3&gt;='Gastos Gerais'!$D$4:$D$1005),-(Analítico!AX$3&lt;='Gastos Gerais'!$E$4:$E$1005),-('Gastos Gerais'!$C$4:$C$1005))</f>
        <v>0</v>
      </c>
      <c r="AY88" s="74">
        <f>SUMPRODUCT(-('Gastos Gerais'!$B$4:$B$1005=Analítico!$B88),-(Analítico!AY$3&gt;='Gastos Gerais'!$D$4:$D$1005),-(Analítico!AY$3&lt;='Gastos Gerais'!$E$4:$E$1005),-('Gastos Gerais'!$C$4:$C$1005))</f>
        <v>0</v>
      </c>
      <c r="AZ88" s="74">
        <f>SUMPRODUCT(-('Gastos Gerais'!$B$4:$B$1005=Analítico!$B88),-(Analítico!AZ$3&gt;='Gastos Gerais'!$D$4:$D$1005),-(Analítico!AZ$3&lt;='Gastos Gerais'!$E$4:$E$1005),-('Gastos Gerais'!$C$4:$C$1005))</f>
        <v>0</v>
      </c>
      <c r="BA88" s="74">
        <f>SUMPRODUCT(-('Gastos Gerais'!$B$4:$B$1005=Analítico!$B88),-(Analítico!BA$3&gt;='Gastos Gerais'!$D$4:$D$1005),-(Analítico!BA$3&lt;='Gastos Gerais'!$E$4:$E$1005),-('Gastos Gerais'!$C$4:$C$1005))</f>
        <v>0</v>
      </c>
      <c r="BB88" s="74">
        <f>SUMPRODUCT(-('Gastos Gerais'!$B$4:$B$1005=Analítico!$B88),-(Analítico!BB$3&gt;='Gastos Gerais'!$D$4:$D$1005),-(Analítico!BB$3&lt;='Gastos Gerais'!$E$4:$E$1005),-('Gastos Gerais'!$C$4:$C$1005))</f>
        <v>0</v>
      </c>
      <c r="BC88" s="74">
        <f>SUMPRODUCT(-('Gastos Gerais'!$B$4:$B$1005=Analítico!$B88),-(Analítico!BC$3&gt;='Gastos Gerais'!$D$4:$D$1005),-(Analítico!BC$3&lt;='Gastos Gerais'!$E$4:$E$1005),-('Gastos Gerais'!$C$4:$C$1005))</f>
        <v>0</v>
      </c>
      <c r="BD88" s="74">
        <f>SUMPRODUCT(-('Gastos Gerais'!$B$4:$B$1005=Analítico!$B88),-(Analítico!BD$3&gt;='Gastos Gerais'!$D$4:$D$1005),-(Analítico!BD$3&lt;='Gastos Gerais'!$E$4:$E$1005),-('Gastos Gerais'!$C$4:$C$1005))</f>
        <v>0</v>
      </c>
      <c r="BE88" s="74">
        <f>SUMPRODUCT(-('Gastos Gerais'!$B$4:$B$1005=Analítico!$B88),-(Analítico!BE$3&gt;='Gastos Gerais'!$D$4:$D$1005),-(Analítico!BE$3&lt;='Gastos Gerais'!$E$4:$E$1005),-('Gastos Gerais'!$C$4:$C$1005))</f>
        <v>0</v>
      </c>
      <c r="BF88" s="74">
        <f>SUMPRODUCT(-('Gastos Gerais'!$B$4:$B$1005=Analítico!$B88),-(Analítico!BF$3&gt;='Gastos Gerais'!$D$4:$D$1005),-(Analítico!BF$3&lt;='Gastos Gerais'!$E$4:$E$1005),-('Gastos Gerais'!$C$4:$C$1005))</f>
        <v>0</v>
      </c>
      <c r="BG88" s="74">
        <f>SUMPRODUCT(-('Gastos Gerais'!$B$4:$B$1005=Analítico!$B88),-(Analítico!BG$3&gt;='Gastos Gerais'!$D$4:$D$1005),-(Analítico!BG$3&lt;='Gastos Gerais'!$E$4:$E$1005),-('Gastos Gerais'!$C$4:$C$1005))</f>
        <v>0</v>
      </c>
      <c r="BH88" s="74">
        <f>SUMPRODUCT(-('Gastos Gerais'!$B$4:$B$1005=Analítico!$B88),-(Analítico!BH$3&gt;='Gastos Gerais'!$D$4:$D$1005),-(Analítico!BH$3&lt;='Gastos Gerais'!$E$4:$E$1005),-('Gastos Gerais'!$C$4:$C$1005))</f>
        <v>0</v>
      </c>
      <c r="BI88" s="74">
        <f>SUMPRODUCT(-('Gastos Gerais'!$B$4:$B$1005=Analítico!$B88),-(Analítico!BI$3&gt;='Gastos Gerais'!$D$4:$D$1005),-(Analítico!BI$3&lt;='Gastos Gerais'!$E$4:$E$1005),-('Gastos Gerais'!$C$4:$C$1005))</f>
        <v>0</v>
      </c>
      <c r="BJ88" s="74">
        <f>SUMPRODUCT(-('Gastos Gerais'!$B$4:$B$1005=Analítico!$B88),-(Analítico!BJ$3&gt;='Gastos Gerais'!$D$4:$D$1005),-(Analítico!BJ$3&lt;='Gastos Gerais'!$E$4:$E$1005),-('Gastos Gerais'!$C$4:$C$1005))</f>
        <v>0</v>
      </c>
      <c r="BK88" s="72">
        <f t="shared" si="31"/>
        <v>0</v>
      </c>
      <c r="BL88" s="77">
        <f t="shared" ca="1" si="32"/>
        <v>0</v>
      </c>
    </row>
    <row r="89" spans="1:64" s="50" customFormat="1" ht="23.25" customHeight="1" x14ac:dyDescent="0.2">
      <c r="A89" s="19" t="s">
        <v>238</v>
      </c>
      <c r="B89" s="354" t="s">
        <v>239</v>
      </c>
      <c r="C89" s="74">
        <f>SUMPRODUCT(-('Gastos Gerais'!$B$4:$B$1005=Analítico!$B89),-(Analítico!C$3&gt;='Gastos Gerais'!$D$4:$D$1005),-(Analítico!C$3&lt;='Gastos Gerais'!$E$4:$E$1005),-('Gastos Gerais'!$C$4:$C$1005))</f>
        <v>0</v>
      </c>
      <c r="D89" s="74">
        <f>SUMPRODUCT(-('Gastos Gerais'!$B$4:$B$1005=Analítico!$B89),-(Analítico!D$3&gt;='Gastos Gerais'!$D$4:$D$1005),-(Analítico!D$3&lt;='Gastos Gerais'!$E$4:$E$1005),-('Gastos Gerais'!$C$4:$C$1005))</f>
        <v>0</v>
      </c>
      <c r="E89" s="74">
        <f>SUMPRODUCT(-('Gastos Gerais'!$B$4:$B$1005=Analítico!$B89),-(Analítico!E$3&gt;='Gastos Gerais'!$D$4:$D$1005),-(Analítico!E$3&lt;='Gastos Gerais'!$E$4:$E$1005),-('Gastos Gerais'!$C$4:$C$1005))</f>
        <v>0</v>
      </c>
      <c r="F89" s="74">
        <f>SUMPRODUCT(-('Gastos Gerais'!$B$4:$B$1005=Analítico!$B89),-(Analítico!F$3&gt;='Gastos Gerais'!$D$4:$D$1005),-(Analítico!F$3&lt;='Gastos Gerais'!$E$4:$E$1005),-('Gastos Gerais'!$C$4:$C$1005))</f>
        <v>0</v>
      </c>
      <c r="G89" s="74">
        <f>SUMPRODUCT(-('Gastos Gerais'!$B$4:$B$1005=Analítico!$B89),-(Analítico!G$3&gt;='Gastos Gerais'!$D$4:$D$1005),-(Analítico!G$3&lt;='Gastos Gerais'!$E$4:$E$1005),-('Gastos Gerais'!$C$4:$C$1005))</f>
        <v>0</v>
      </c>
      <c r="H89" s="74">
        <f>SUMPRODUCT(-('Gastos Gerais'!$B$4:$B$1005=Analítico!$B89),-(Analítico!H$3&gt;='Gastos Gerais'!$D$4:$D$1005),-(Analítico!H$3&lt;='Gastos Gerais'!$E$4:$E$1005),-('Gastos Gerais'!$C$4:$C$1005))</f>
        <v>0</v>
      </c>
      <c r="I89" s="74">
        <f>SUMPRODUCT(-('Gastos Gerais'!$B$4:$B$1005=Analítico!$B89),-(Analítico!I$3&gt;='Gastos Gerais'!$D$4:$D$1005),-(Analítico!I$3&lt;='Gastos Gerais'!$E$4:$E$1005),-('Gastos Gerais'!$C$4:$C$1005))</f>
        <v>0</v>
      </c>
      <c r="J89" s="74">
        <f>SUMPRODUCT(-('Gastos Gerais'!$B$4:$B$1005=Analítico!$B89),-(Analítico!J$3&gt;='Gastos Gerais'!$D$4:$D$1005),-(Analítico!J$3&lt;='Gastos Gerais'!$E$4:$E$1005),-('Gastos Gerais'!$C$4:$C$1005))</f>
        <v>0</v>
      </c>
      <c r="K89" s="74">
        <f>SUMPRODUCT(-('Gastos Gerais'!$B$4:$B$1005=Analítico!$B89),-(Analítico!K$3&gt;='Gastos Gerais'!$D$4:$D$1005),-(Analítico!K$3&lt;='Gastos Gerais'!$E$4:$E$1005),-('Gastos Gerais'!$C$4:$C$1005))</f>
        <v>0</v>
      </c>
      <c r="L89" s="74">
        <f>SUMPRODUCT(-('Gastos Gerais'!$B$4:$B$1005=Analítico!$B89),-(Analítico!L$3&gt;='Gastos Gerais'!$D$4:$D$1005),-(Analítico!L$3&lt;='Gastos Gerais'!$E$4:$E$1005),-('Gastos Gerais'!$C$4:$C$1005))</f>
        <v>0</v>
      </c>
      <c r="M89" s="74">
        <f>SUMPRODUCT(-('Gastos Gerais'!$B$4:$B$1005=Analítico!$B89),-(Analítico!M$3&gt;='Gastos Gerais'!$D$4:$D$1005),-(Analítico!M$3&lt;='Gastos Gerais'!$E$4:$E$1005),-('Gastos Gerais'!$C$4:$C$1005))</f>
        <v>0</v>
      </c>
      <c r="N89" s="74">
        <f>SUMPRODUCT(-('Gastos Gerais'!$B$4:$B$1005=Analítico!$B89),-(Analítico!N$3&gt;='Gastos Gerais'!$D$4:$D$1005),-(Analítico!N$3&lt;='Gastos Gerais'!$E$4:$E$1005),-('Gastos Gerais'!$C$4:$C$1005))</f>
        <v>0</v>
      </c>
      <c r="O89" s="74">
        <f>SUMPRODUCT(-('Gastos Gerais'!$B$4:$B$1005=Analítico!$B89),-(Analítico!O$3&gt;='Gastos Gerais'!$D$4:$D$1005),-(Analítico!O$3&lt;='Gastos Gerais'!$E$4:$E$1005),-('Gastos Gerais'!$C$4:$C$1005))</f>
        <v>0</v>
      </c>
      <c r="P89" s="74">
        <f>SUMPRODUCT(-('Gastos Gerais'!$B$4:$B$1005=Analítico!$B89),-(Analítico!P$3&gt;='Gastos Gerais'!$D$4:$D$1005),-(Analítico!P$3&lt;='Gastos Gerais'!$E$4:$E$1005),-('Gastos Gerais'!$C$4:$C$1005))</f>
        <v>0</v>
      </c>
      <c r="Q89" s="74">
        <f>SUMPRODUCT(-('Gastos Gerais'!$B$4:$B$1005=Analítico!$B89),-(Analítico!Q$3&gt;='Gastos Gerais'!$D$4:$D$1005),-(Analítico!Q$3&lt;='Gastos Gerais'!$E$4:$E$1005),-('Gastos Gerais'!$C$4:$C$1005))</f>
        <v>0</v>
      </c>
      <c r="R89" s="74">
        <f>SUMPRODUCT(-('Gastos Gerais'!$B$4:$B$1005=Analítico!$B89),-(Analítico!R$3&gt;='Gastos Gerais'!$D$4:$D$1005),-(Analítico!R$3&lt;='Gastos Gerais'!$E$4:$E$1005),-('Gastos Gerais'!$C$4:$C$1005))</f>
        <v>0</v>
      </c>
      <c r="S89" s="74">
        <f>SUMPRODUCT(-('Gastos Gerais'!$B$4:$B$1005=Analítico!$B89),-(Analítico!S$3&gt;='Gastos Gerais'!$D$4:$D$1005),-(Analítico!S$3&lt;='Gastos Gerais'!$E$4:$E$1005),-('Gastos Gerais'!$C$4:$C$1005))</f>
        <v>0</v>
      </c>
      <c r="T89" s="74">
        <f>SUMPRODUCT(-('Gastos Gerais'!$B$4:$B$1005=Analítico!$B89),-(Analítico!T$3&gt;='Gastos Gerais'!$D$4:$D$1005),-(Analítico!T$3&lt;='Gastos Gerais'!$E$4:$E$1005),-('Gastos Gerais'!$C$4:$C$1005))</f>
        <v>0</v>
      </c>
      <c r="U89" s="74">
        <f>SUMPRODUCT(-('Gastos Gerais'!$B$4:$B$1005=Analítico!$B89),-(Analítico!U$3&gt;='Gastos Gerais'!$D$4:$D$1005),-(Analítico!U$3&lt;='Gastos Gerais'!$E$4:$E$1005),-('Gastos Gerais'!$C$4:$C$1005))</f>
        <v>0</v>
      </c>
      <c r="V89" s="74">
        <f>SUMPRODUCT(-('Gastos Gerais'!$B$4:$B$1005=Analítico!$B89),-(Analítico!V$3&gt;='Gastos Gerais'!$D$4:$D$1005),-(Analítico!V$3&lt;='Gastos Gerais'!$E$4:$E$1005),-('Gastos Gerais'!$C$4:$C$1005))</f>
        <v>0</v>
      </c>
      <c r="W89" s="74">
        <f>SUMPRODUCT(-('Gastos Gerais'!$B$4:$B$1005=Analítico!$B89),-(Analítico!W$3&gt;='Gastos Gerais'!$D$4:$D$1005),-(Analítico!W$3&lt;='Gastos Gerais'!$E$4:$E$1005),-('Gastos Gerais'!$C$4:$C$1005))</f>
        <v>0</v>
      </c>
      <c r="X89" s="74">
        <f>SUMPRODUCT(-('Gastos Gerais'!$B$4:$B$1005=Analítico!$B89),-(Analítico!X$3&gt;='Gastos Gerais'!$D$4:$D$1005),-(Analítico!X$3&lt;='Gastos Gerais'!$E$4:$E$1005),-('Gastos Gerais'!$C$4:$C$1005))</f>
        <v>0</v>
      </c>
      <c r="Y89" s="74">
        <f>SUMPRODUCT(-('Gastos Gerais'!$B$4:$B$1005=Analítico!$B89),-(Analítico!Y$3&gt;='Gastos Gerais'!$D$4:$D$1005),-(Analítico!Y$3&lt;='Gastos Gerais'!$E$4:$E$1005),-('Gastos Gerais'!$C$4:$C$1005))</f>
        <v>0</v>
      </c>
      <c r="Z89" s="74">
        <f>SUMPRODUCT(-('Gastos Gerais'!$B$4:$B$1005=Analítico!$B89),-(Analítico!Z$3&gt;='Gastos Gerais'!$D$4:$D$1005),-(Analítico!Z$3&lt;='Gastos Gerais'!$E$4:$E$1005),-('Gastos Gerais'!$C$4:$C$1005))</f>
        <v>0</v>
      </c>
      <c r="AA89" s="74">
        <f>SUMPRODUCT(-('Gastos Gerais'!$B$4:$B$1005=Analítico!$B89),-(Analítico!AA$3&gt;='Gastos Gerais'!$D$4:$D$1005),-(Analítico!AA$3&lt;='Gastos Gerais'!$E$4:$E$1005),-('Gastos Gerais'!$C$4:$C$1005))</f>
        <v>0</v>
      </c>
      <c r="AB89" s="74">
        <f>SUMPRODUCT(-('Gastos Gerais'!$B$4:$B$1005=Analítico!$B89),-(Analítico!AB$3&gt;='Gastos Gerais'!$D$4:$D$1005),-(Analítico!AB$3&lt;='Gastos Gerais'!$E$4:$E$1005),-('Gastos Gerais'!$C$4:$C$1005))</f>
        <v>0</v>
      </c>
      <c r="AC89" s="74">
        <f>SUMPRODUCT(-('Gastos Gerais'!$B$4:$B$1005=Analítico!$B89),-(Analítico!AC$3&gt;='Gastos Gerais'!$D$4:$D$1005),-(Analítico!AC$3&lt;='Gastos Gerais'!$E$4:$E$1005),-('Gastos Gerais'!$C$4:$C$1005))</f>
        <v>0</v>
      </c>
      <c r="AD89" s="74">
        <f>SUMPRODUCT(-('Gastos Gerais'!$B$4:$B$1005=Analítico!$B89),-(Analítico!AD$3&gt;='Gastos Gerais'!$D$4:$D$1005),-(Analítico!AD$3&lt;='Gastos Gerais'!$E$4:$E$1005),-('Gastos Gerais'!$C$4:$C$1005))</f>
        <v>0</v>
      </c>
      <c r="AE89" s="74">
        <f>SUMPRODUCT(-('Gastos Gerais'!$B$4:$B$1005=Analítico!$B89),-(Analítico!AE$3&gt;='Gastos Gerais'!$D$4:$D$1005),-(Analítico!AE$3&lt;='Gastos Gerais'!$E$4:$E$1005),-('Gastos Gerais'!$C$4:$C$1005))</f>
        <v>0</v>
      </c>
      <c r="AF89" s="74">
        <f>SUMPRODUCT(-('Gastos Gerais'!$B$4:$B$1005=Analítico!$B89),-(Analítico!AF$3&gt;='Gastos Gerais'!$D$4:$D$1005),-(Analítico!AF$3&lt;='Gastos Gerais'!$E$4:$E$1005),-('Gastos Gerais'!$C$4:$C$1005))</f>
        <v>0</v>
      </c>
      <c r="AG89" s="74">
        <f>SUMPRODUCT(-('Gastos Gerais'!$B$4:$B$1005=Analítico!$B89),-(Analítico!AG$3&gt;='Gastos Gerais'!$D$4:$D$1005),-(Analítico!AG$3&lt;='Gastos Gerais'!$E$4:$E$1005),-('Gastos Gerais'!$C$4:$C$1005))</f>
        <v>0</v>
      </c>
      <c r="AH89" s="74">
        <f>SUMPRODUCT(-('Gastos Gerais'!$B$4:$B$1005=Analítico!$B89),-(Analítico!AH$3&gt;='Gastos Gerais'!$D$4:$D$1005),-(Analítico!AH$3&lt;='Gastos Gerais'!$E$4:$E$1005),-('Gastos Gerais'!$C$4:$C$1005))</f>
        <v>0</v>
      </c>
      <c r="AI89" s="74">
        <f>SUMPRODUCT(-('Gastos Gerais'!$B$4:$B$1005=Analítico!$B89),-(Analítico!AI$3&gt;='Gastos Gerais'!$D$4:$D$1005),-(Analítico!AI$3&lt;='Gastos Gerais'!$E$4:$E$1005),-('Gastos Gerais'!$C$4:$C$1005))</f>
        <v>0</v>
      </c>
      <c r="AJ89" s="74">
        <f>SUMPRODUCT(-('Gastos Gerais'!$B$4:$B$1005=Analítico!$B89),-(Analítico!AJ$3&gt;='Gastos Gerais'!$D$4:$D$1005),-(Analítico!AJ$3&lt;='Gastos Gerais'!$E$4:$E$1005),-('Gastos Gerais'!$C$4:$C$1005))</f>
        <v>0</v>
      </c>
      <c r="AK89" s="74">
        <f>SUMPRODUCT(-('Gastos Gerais'!$B$4:$B$1005=Analítico!$B89),-(Analítico!AK$3&gt;='Gastos Gerais'!$D$4:$D$1005),-(Analítico!AK$3&lt;='Gastos Gerais'!$E$4:$E$1005),-('Gastos Gerais'!$C$4:$C$1005))</f>
        <v>0</v>
      </c>
      <c r="AL89" s="74">
        <f>SUMPRODUCT(-('Gastos Gerais'!$B$4:$B$1005=Analítico!$B89),-(Analítico!AL$3&gt;='Gastos Gerais'!$D$4:$D$1005),-(Analítico!AL$3&lt;='Gastos Gerais'!$E$4:$E$1005),-('Gastos Gerais'!$C$4:$C$1005))</f>
        <v>0</v>
      </c>
      <c r="AM89" s="74">
        <f>SUMPRODUCT(-('Gastos Gerais'!$B$4:$B$1005=Analítico!$B89),-(Analítico!AM$3&gt;='Gastos Gerais'!$D$4:$D$1005),-(Analítico!AM$3&lt;='Gastos Gerais'!$E$4:$E$1005),-('Gastos Gerais'!$C$4:$C$1005))</f>
        <v>0</v>
      </c>
      <c r="AN89" s="74">
        <f>SUMPRODUCT(-('Gastos Gerais'!$B$4:$B$1005=Analítico!$B89),-(Analítico!AN$3&gt;='Gastos Gerais'!$D$4:$D$1005),-(Analítico!AN$3&lt;='Gastos Gerais'!$E$4:$E$1005),-('Gastos Gerais'!$C$4:$C$1005))</f>
        <v>0</v>
      </c>
      <c r="AO89" s="74">
        <f>SUMPRODUCT(-('Gastos Gerais'!$B$4:$B$1005=Analítico!$B89),-(Analítico!AO$3&gt;='Gastos Gerais'!$D$4:$D$1005),-(Analítico!AO$3&lt;='Gastos Gerais'!$E$4:$E$1005),-('Gastos Gerais'!$C$4:$C$1005))</f>
        <v>0</v>
      </c>
      <c r="AP89" s="74">
        <f>SUMPRODUCT(-('Gastos Gerais'!$B$4:$B$1005=Analítico!$B89),-(Analítico!AP$3&gt;='Gastos Gerais'!$D$4:$D$1005),-(Analítico!AP$3&lt;='Gastos Gerais'!$E$4:$E$1005),-('Gastos Gerais'!$C$4:$C$1005))</f>
        <v>0</v>
      </c>
      <c r="AQ89" s="74">
        <f>SUMPRODUCT(-('Gastos Gerais'!$B$4:$B$1005=Analítico!$B89),-(Analítico!AQ$3&gt;='Gastos Gerais'!$D$4:$D$1005),-(Analítico!AQ$3&lt;='Gastos Gerais'!$E$4:$E$1005),-('Gastos Gerais'!$C$4:$C$1005))</f>
        <v>0</v>
      </c>
      <c r="AR89" s="74">
        <f>SUMPRODUCT(-('Gastos Gerais'!$B$4:$B$1005=Analítico!$B89),-(Analítico!AR$3&gt;='Gastos Gerais'!$D$4:$D$1005),-(Analítico!AR$3&lt;='Gastos Gerais'!$E$4:$E$1005),-('Gastos Gerais'!$C$4:$C$1005))</f>
        <v>0</v>
      </c>
      <c r="AS89" s="74">
        <f>SUMPRODUCT(-('Gastos Gerais'!$B$4:$B$1005=Analítico!$B89),-(Analítico!AS$3&gt;='Gastos Gerais'!$D$4:$D$1005),-(Analítico!AS$3&lt;='Gastos Gerais'!$E$4:$E$1005),-('Gastos Gerais'!$C$4:$C$1005))</f>
        <v>0</v>
      </c>
      <c r="AT89" s="74">
        <f>SUMPRODUCT(-('Gastos Gerais'!$B$4:$B$1005=Analítico!$B89),-(Analítico!AT$3&gt;='Gastos Gerais'!$D$4:$D$1005),-(Analítico!AT$3&lt;='Gastos Gerais'!$E$4:$E$1005),-('Gastos Gerais'!$C$4:$C$1005))</f>
        <v>0</v>
      </c>
      <c r="AU89" s="74">
        <f>SUMPRODUCT(-('Gastos Gerais'!$B$4:$B$1005=Analítico!$B89),-(Analítico!AU$3&gt;='Gastos Gerais'!$D$4:$D$1005),-(Analítico!AU$3&lt;='Gastos Gerais'!$E$4:$E$1005),-('Gastos Gerais'!$C$4:$C$1005))</f>
        <v>0</v>
      </c>
      <c r="AV89" s="74">
        <f>SUMPRODUCT(-('Gastos Gerais'!$B$4:$B$1005=Analítico!$B89),-(Analítico!AV$3&gt;='Gastos Gerais'!$D$4:$D$1005),-(Analítico!AV$3&lt;='Gastos Gerais'!$E$4:$E$1005),-('Gastos Gerais'!$C$4:$C$1005))</f>
        <v>0</v>
      </c>
      <c r="AW89" s="74">
        <f>SUMPRODUCT(-('Gastos Gerais'!$B$4:$B$1005=Analítico!$B89),-(Analítico!AW$3&gt;='Gastos Gerais'!$D$4:$D$1005),-(Analítico!AW$3&lt;='Gastos Gerais'!$E$4:$E$1005),-('Gastos Gerais'!$C$4:$C$1005))</f>
        <v>0</v>
      </c>
      <c r="AX89" s="74">
        <f>SUMPRODUCT(-('Gastos Gerais'!$B$4:$B$1005=Analítico!$B89),-(Analítico!AX$3&gt;='Gastos Gerais'!$D$4:$D$1005),-(Analítico!AX$3&lt;='Gastos Gerais'!$E$4:$E$1005),-('Gastos Gerais'!$C$4:$C$1005))</f>
        <v>0</v>
      </c>
      <c r="AY89" s="74">
        <f>SUMPRODUCT(-('Gastos Gerais'!$B$4:$B$1005=Analítico!$B89),-(Analítico!AY$3&gt;='Gastos Gerais'!$D$4:$D$1005),-(Analítico!AY$3&lt;='Gastos Gerais'!$E$4:$E$1005),-('Gastos Gerais'!$C$4:$C$1005))</f>
        <v>0</v>
      </c>
      <c r="AZ89" s="74">
        <f>SUMPRODUCT(-('Gastos Gerais'!$B$4:$B$1005=Analítico!$B89),-(Analítico!AZ$3&gt;='Gastos Gerais'!$D$4:$D$1005),-(Analítico!AZ$3&lt;='Gastos Gerais'!$E$4:$E$1005),-('Gastos Gerais'!$C$4:$C$1005))</f>
        <v>0</v>
      </c>
      <c r="BA89" s="74">
        <f>SUMPRODUCT(-('Gastos Gerais'!$B$4:$B$1005=Analítico!$B89),-(Analítico!BA$3&gt;='Gastos Gerais'!$D$4:$D$1005),-(Analítico!BA$3&lt;='Gastos Gerais'!$E$4:$E$1005),-('Gastos Gerais'!$C$4:$C$1005))</f>
        <v>0</v>
      </c>
      <c r="BB89" s="74">
        <f>SUMPRODUCT(-('Gastos Gerais'!$B$4:$B$1005=Analítico!$B89),-(Analítico!BB$3&gt;='Gastos Gerais'!$D$4:$D$1005),-(Analítico!BB$3&lt;='Gastos Gerais'!$E$4:$E$1005),-('Gastos Gerais'!$C$4:$C$1005))</f>
        <v>0</v>
      </c>
      <c r="BC89" s="74">
        <f>SUMPRODUCT(-('Gastos Gerais'!$B$4:$B$1005=Analítico!$B89),-(Analítico!BC$3&gt;='Gastos Gerais'!$D$4:$D$1005),-(Analítico!BC$3&lt;='Gastos Gerais'!$E$4:$E$1005),-('Gastos Gerais'!$C$4:$C$1005))</f>
        <v>0</v>
      </c>
      <c r="BD89" s="74">
        <f>SUMPRODUCT(-('Gastos Gerais'!$B$4:$B$1005=Analítico!$B89),-(Analítico!BD$3&gt;='Gastos Gerais'!$D$4:$D$1005),-(Analítico!BD$3&lt;='Gastos Gerais'!$E$4:$E$1005),-('Gastos Gerais'!$C$4:$C$1005))</f>
        <v>0</v>
      </c>
      <c r="BE89" s="74">
        <f>SUMPRODUCT(-('Gastos Gerais'!$B$4:$B$1005=Analítico!$B89),-(Analítico!BE$3&gt;='Gastos Gerais'!$D$4:$D$1005),-(Analítico!BE$3&lt;='Gastos Gerais'!$E$4:$E$1005),-('Gastos Gerais'!$C$4:$C$1005))</f>
        <v>0</v>
      </c>
      <c r="BF89" s="74">
        <f>SUMPRODUCT(-('Gastos Gerais'!$B$4:$B$1005=Analítico!$B89),-(Analítico!BF$3&gt;='Gastos Gerais'!$D$4:$D$1005),-(Analítico!BF$3&lt;='Gastos Gerais'!$E$4:$E$1005),-('Gastos Gerais'!$C$4:$C$1005))</f>
        <v>0</v>
      </c>
      <c r="BG89" s="74">
        <f>SUMPRODUCT(-('Gastos Gerais'!$B$4:$B$1005=Analítico!$B89),-(Analítico!BG$3&gt;='Gastos Gerais'!$D$4:$D$1005),-(Analítico!BG$3&lt;='Gastos Gerais'!$E$4:$E$1005),-('Gastos Gerais'!$C$4:$C$1005))</f>
        <v>0</v>
      </c>
      <c r="BH89" s="74">
        <f>SUMPRODUCT(-('Gastos Gerais'!$B$4:$B$1005=Analítico!$B89),-(Analítico!BH$3&gt;='Gastos Gerais'!$D$4:$D$1005),-(Analítico!BH$3&lt;='Gastos Gerais'!$E$4:$E$1005),-('Gastos Gerais'!$C$4:$C$1005))</f>
        <v>0</v>
      </c>
      <c r="BI89" s="74">
        <f>SUMPRODUCT(-('Gastos Gerais'!$B$4:$B$1005=Analítico!$B89),-(Analítico!BI$3&gt;='Gastos Gerais'!$D$4:$D$1005),-(Analítico!BI$3&lt;='Gastos Gerais'!$E$4:$E$1005),-('Gastos Gerais'!$C$4:$C$1005))</f>
        <v>0</v>
      </c>
      <c r="BJ89" s="74">
        <f>SUMPRODUCT(-('Gastos Gerais'!$B$4:$B$1005=Analítico!$B89),-(Analítico!BJ$3&gt;='Gastos Gerais'!$D$4:$D$1005),-(Analítico!BJ$3&lt;='Gastos Gerais'!$E$4:$E$1005),-('Gastos Gerais'!$C$4:$C$1005))</f>
        <v>0</v>
      </c>
      <c r="BK89" s="72">
        <f t="shared" si="31"/>
        <v>0</v>
      </c>
      <c r="BL89" s="77">
        <f t="shared" ca="1" si="32"/>
        <v>0</v>
      </c>
    </row>
    <row r="90" spans="1:64" s="50" customFormat="1" ht="23.25" customHeight="1" x14ac:dyDescent="0.2">
      <c r="A90" s="19" t="s">
        <v>240</v>
      </c>
      <c r="B90" s="354" t="s">
        <v>241</v>
      </c>
      <c r="C90" s="74">
        <f>SUMPRODUCT(-('Gastos Gerais'!$B$4:$B$1005=Analítico!$B90),-(Analítico!C$3&gt;='Gastos Gerais'!$D$4:$D$1005),-(Analítico!C$3&lt;='Gastos Gerais'!$E$4:$E$1005),-('Gastos Gerais'!$C$4:$C$1005))</f>
        <v>0</v>
      </c>
      <c r="D90" s="74">
        <f>SUMPRODUCT(-('Gastos Gerais'!$B$4:$B$1005=Analítico!$B90),-(Analítico!D$3&gt;='Gastos Gerais'!$D$4:$D$1005),-(Analítico!D$3&lt;='Gastos Gerais'!$E$4:$E$1005),-('Gastos Gerais'!$C$4:$C$1005))</f>
        <v>0</v>
      </c>
      <c r="E90" s="74">
        <f>SUMPRODUCT(-('Gastos Gerais'!$B$4:$B$1005=Analítico!$B90),-(Analítico!E$3&gt;='Gastos Gerais'!$D$4:$D$1005),-(Analítico!E$3&lt;='Gastos Gerais'!$E$4:$E$1005),-('Gastos Gerais'!$C$4:$C$1005))</f>
        <v>0</v>
      </c>
      <c r="F90" s="74">
        <f>SUMPRODUCT(-('Gastos Gerais'!$B$4:$B$1005=Analítico!$B90),-(Analítico!F$3&gt;='Gastos Gerais'!$D$4:$D$1005),-(Analítico!F$3&lt;='Gastos Gerais'!$E$4:$E$1005),-('Gastos Gerais'!$C$4:$C$1005))</f>
        <v>0</v>
      </c>
      <c r="G90" s="74">
        <f>SUMPRODUCT(-('Gastos Gerais'!$B$4:$B$1005=Analítico!$B90),-(Analítico!G$3&gt;='Gastos Gerais'!$D$4:$D$1005),-(Analítico!G$3&lt;='Gastos Gerais'!$E$4:$E$1005),-('Gastos Gerais'!$C$4:$C$1005))</f>
        <v>0</v>
      </c>
      <c r="H90" s="74">
        <f>SUMPRODUCT(-('Gastos Gerais'!$B$4:$B$1005=Analítico!$B90),-(Analítico!H$3&gt;='Gastos Gerais'!$D$4:$D$1005),-(Analítico!H$3&lt;='Gastos Gerais'!$E$4:$E$1005),-('Gastos Gerais'!$C$4:$C$1005))</f>
        <v>0</v>
      </c>
      <c r="I90" s="74">
        <f>SUMPRODUCT(-('Gastos Gerais'!$B$4:$B$1005=Analítico!$B90),-(Analítico!I$3&gt;='Gastos Gerais'!$D$4:$D$1005),-(Analítico!I$3&lt;='Gastos Gerais'!$E$4:$E$1005),-('Gastos Gerais'!$C$4:$C$1005))</f>
        <v>0</v>
      </c>
      <c r="J90" s="74">
        <f>SUMPRODUCT(-('Gastos Gerais'!$B$4:$B$1005=Analítico!$B90),-(Analítico!J$3&gt;='Gastos Gerais'!$D$4:$D$1005),-(Analítico!J$3&lt;='Gastos Gerais'!$E$4:$E$1005),-('Gastos Gerais'!$C$4:$C$1005))</f>
        <v>0</v>
      </c>
      <c r="K90" s="74">
        <f>SUMPRODUCT(-('Gastos Gerais'!$B$4:$B$1005=Analítico!$B90),-(Analítico!K$3&gt;='Gastos Gerais'!$D$4:$D$1005),-(Analítico!K$3&lt;='Gastos Gerais'!$E$4:$E$1005),-('Gastos Gerais'!$C$4:$C$1005))</f>
        <v>0</v>
      </c>
      <c r="L90" s="74">
        <f>SUMPRODUCT(-('Gastos Gerais'!$B$4:$B$1005=Analítico!$B90),-(Analítico!L$3&gt;='Gastos Gerais'!$D$4:$D$1005),-(Analítico!L$3&lt;='Gastos Gerais'!$E$4:$E$1005),-('Gastos Gerais'!$C$4:$C$1005))</f>
        <v>0</v>
      </c>
      <c r="M90" s="74">
        <f>SUMPRODUCT(-('Gastos Gerais'!$B$4:$B$1005=Analítico!$B90),-(Analítico!M$3&gt;='Gastos Gerais'!$D$4:$D$1005),-(Analítico!M$3&lt;='Gastos Gerais'!$E$4:$E$1005),-('Gastos Gerais'!$C$4:$C$1005))</f>
        <v>0</v>
      </c>
      <c r="N90" s="74">
        <f>SUMPRODUCT(-('Gastos Gerais'!$B$4:$B$1005=Analítico!$B90),-(Analítico!N$3&gt;='Gastos Gerais'!$D$4:$D$1005),-(Analítico!N$3&lt;='Gastos Gerais'!$E$4:$E$1005),-('Gastos Gerais'!$C$4:$C$1005))</f>
        <v>0</v>
      </c>
      <c r="O90" s="74">
        <f>SUMPRODUCT(-('Gastos Gerais'!$B$4:$B$1005=Analítico!$B90),-(Analítico!O$3&gt;='Gastos Gerais'!$D$4:$D$1005),-(Analítico!O$3&lt;='Gastos Gerais'!$E$4:$E$1005),-('Gastos Gerais'!$C$4:$C$1005))</f>
        <v>0</v>
      </c>
      <c r="P90" s="74">
        <f>SUMPRODUCT(-('Gastos Gerais'!$B$4:$B$1005=Analítico!$B90),-(Analítico!P$3&gt;='Gastos Gerais'!$D$4:$D$1005),-(Analítico!P$3&lt;='Gastos Gerais'!$E$4:$E$1005),-('Gastos Gerais'!$C$4:$C$1005))</f>
        <v>0</v>
      </c>
      <c r="Q90" s="74">
        <f>SUMPRODUCT(-('Gastos Gerais'!$B$4:$B$1005=Analítico!$B90),-(Analítico!Q$3&gt;='Gastos Gerais'!$D$4:$D$1005),-(Analítico!Q$3&lt;='Gastos Gerais'!$E$4:$E$1005),-('Gastos Gerais'!$C$4:$C$1005))</f>
        <v>0</v>
      </c>
      <c r="R90" s="74">
        <f>SUMPRODUCT(-('Gastos Gerais'!$B$4:$B$1005=Analítico!$B90),-(Analítico!R$3&gt;='Gastos Gerais'!$D$4:$D$1005),-(Analítico!R$3&lt;='Gastos Gerais'!$E$4:$E$1005),-('Gastos Gerais'!$C$4:$C$1005))</f>
        <v>0</v>
      </c>
      <c r="S90" s="74">
        <f>SUMPRODUCT(-('Gastos Gerais'!$B$4:$B$1005=Analítico!$B90),-(Analítico!S$3&gt;='Gastos Gerais'!$D$4:$D$1005),-(Analítico!S$3&lt;='Gastos Gerais'!$E$4:$E$1005),-('Gastos Gerais'!$C$4:$C$1005))</f>
        <v>0</v>
      </c>
      <c r="T90" s="74">
        <f>SUMPRODUCT(-('Gastos Gerais'!$B$4:$B$1005=Analítico!$B90),-(Analítico!T$3&gt;='Gastos Gerais'!$D$4:$D$1005),-(Analítico!T$3&lt;='Gastos Gerais'!$E$4:$E$1005),-('Gastos Gerais'!$C$4:$C$1005))</f>
        <v>0</v>
      </c>
      <c r="U90" s="74">
        <f>SUMPRODUCT(-('Gastos Gerais'!$B$4:$B$1005=Analítico!$B90),-(Analítico!U$3&gt;='Gastos Gerais'!$D$4:$D$1005),-(Analítico!U$3&lt;='Gastos Gerais'!$E$4:$E$1005),-('Gastos Gerais'!$C$4:$C$1005))</f>
        <v>0</v>
      </c>
      <c r="V90" s="74">
        <f>SUMPRODUCT(-('Gastos Gerais'!$B$4:$B$1005=Analítico!$B90),-(Analítico!V$3&gt;='Gastos Gerais'!$D$4:$D$1005),-(Analítico!V$3&lt;='Gastos Gerais'!$E$4:$E$1005),-('Gastos Gerais'!$C$4:$C$1005))</f>
        <v>0</v>
      </c>
      <c r="W90" s="74">
        <f>SUMPRODUCT(-('Gastos Gerais'!$B$4:$B$1005=Analítico!$B90),-(Analítico!W$3&gt;='Gastos Gerais'!$D$4:$D$1005),-(Analítico!W$3&lt;='Gastos Gerais'!$E$4:$E$1005),-('Gastos Gerais'!$C$4:$C$1005))</f>
        <v>0</v>
      </c>
      <c r="X90" s="74">
        <f>SUMPRODUCT(-('Gastos Gerais'!$B$4:$B$1005=Analítico!$B90),-(Analítico!X$3&gt;='Gastos Gerais'!$D$4:$D$1005),-(Analítico!X$3&lt;='Gastos Gerais'!$E$4:$E$1005),-('Gastos Gerais'!$C$4:$C$1005))</f>
        <v>0</v>
      </c>
      <c r="Y90" s="74">
        <f>SUMPRODUCT(-('Gastos Gerais'!$B$4:$B$1005=Analítico!$B90),-(Analítico!Y$3&gt;='Gastos Gerais'!$D$4:$D$1005),-(Analítico!Y$3&lt;='Gastos Gerais'!$E$4:$E$1005),-('Gastos Gerais'!$C$4:$C$1005))</f>
        <v>0</v>
      </c>
      <c r="Z90" s="74">
        <f>SUMPRODUCT(-('Gastos Gerais'!$B$4:$B$1005=Analítico!$B90),-(Analítico!Z$3&gt;='Gastos Gerais'!$D$4:$D$1005),-(Analítico!Z$3&lt;='Gastos Gerais'!$E$4:$E$1005),-('Gastos Gerais'!$C$4:$C$1005))</f>
        <v>0</v>
      </c>
      <c r="AA90" s="74">
        <f>SUMPRODUCT(-('Gastos Gerais'!$B$4:$B$1005=Analítico!$B90),-(Analítico!AA$3&gt;='Gastos Gerais'!$D$4:$D$1005),-(Analítico!AA$3&lt;='Gastos Gerais'!$E$4:$E$1005),-('Gastos Gerais'!$C$4:$C$1005))</f>
        <v>0</v>
      </c>
      <c r="AB90" s="74">
        <f>SUMPRODUCT(-('Gastos Gerais'!$B$4:$B$1005=Analítico!$B90),-(Analítico!AB$3&gt;='Gastos Gerais'!$D$4:$D$1005),-(Analítico!AB$3&lt;='Gastos Gerais'!$E$4:$E$1005),-('Gastos Gerais'!$C$4:$C$1005))</f>
        <v>0</v>
      </c>
      <c r="AC90" s="74">
        <f>SUMPRODUCT(-('Gastos Gerais'!$B$4:$B$1005=Analítico!$B90),-(Analítico!AC$3&gt;='Gastos Gerais'!$D$4:$D$1005),-(Analítico!AC$3&lt;='Gastos Gerais'!$E$4:$E$1005),-('Gastos Gerais'!$C$4:$C$1005))</f>
        <v>0</v>
      </c>
      <c r="AD90" s="74">
        <f>SUMPRODUCT(-('Gastos Gerais'!$B$4:$B$1005=Analítico!$B90),-(Analítico!AD$3&gt;='Gastos Gerais'!$D$4:$D$1005),-(Analítico!AD$3&lt;='Gastos Gerais'!$E$4:$E$1005),-('Gastos Gerais'!$C$4:$C$1005))</f>
        <v>0</v>
      </c>
      <c r="AE90" s="74">
        <f>SUMPRODUCT(-('Gastos Gerais'!$B$4:$B$1005=Analítico!$B90),-(Analítico!AE$3&gt;='Gastos Gerais'!$D$4:$D$1005),-(Analítico!AE$3&lt;='Gastos Gerais'!$E$4:$E$1005),-('Gastos Gerais'!$C$4:$C$1005))</f>
        <v>0</v>
      </c>
      <c r="AF90" s="74">
        <f>SUMPRODUCT(-('Gastos Gerais'!$B$4:$B$1005=Analítico!$B90),-(Analítico!AF$3&gt;='Gastos Gerais'!$D$4:$D$1005),-(Analítico!AF$3&lt;='Gastos Gerais'!$E$4:$E$1005),-('Gastos Gerais'!$C$4:$C$1005))</f>
        <v>0</v>
      </c>
      <c r="AG90" s="74">
        <f>SUMPRODUCT(-('Gastos Gerais'!$B$4:$B$1005=Analítico!$B90),-(Analítico!AG$3&gt;='Gastos Gerais'!$D$4:$D$1005),-(Analítico!AG$3&lt;='Gastos Gerais'!$E$4:$E$1005),-('Gastos Gerais'!$C$4:$C$1005))</f>
        <v>0</v>
      </c>
      <c r="AH90" s="74">
        <f>SUMPRODUCT(-('Gastos Gerais'!$B$4:$B$1005=Analítico!$B90),-(Analítico!AH$3&gt;='Gastos Gerais'!$D$4:$D$1005),-(Analítico!AH$3&lt;='Gastos Gerais'!$E$4:$E$1005),-('Gastos Gerais'!$C$4:$C$1005))</f>
        <v>0</v>
      </c>
      <c r="AI90" s="74">
        <f>SUMPRODUCT(-('Gastos Gerais'!$B$4:$B$1005=Analítico!$B90),-(Analítico!AI$3&gt;='Gastos Gerais'!$D$4:$D$1005),-(Analítico!AI$3&lt;='Gastos Gerais'!$E$4:$E$1005),-('Gastos Gerais'!$C$4:$C$1005))</f>
        <v>0</v>
      </c>
      <c r="AJ90" s="74">
        <f>SUMPRODUCT(-('Gastos Gerais'!$B$4:$B$1005=Analítico!$B90),-(Analítico!AJ$3&gt;='Gastos Gerais'!$D$4:$D$1005),-(Analítico!AJ$3&lt;='Gastos Gerais'!$E$4:$E$1005),-('Gastos Gerais'!$C$4:$C$1005))</f>
        <v>0</v>
      </c>
      <c r="AK90" s="74">
        <f>SUMPRODUCT(-('Gastos Gerais'!$B$4:$B$1005=Analítico!$B90),-(Analítico!AK$3&gt;='Gastos Gerais'!$D$4:$D$1005),-(Analítico!AK$3&lt;='Gastos Gerais'!$E$4:$E$1005),-('Gastos Gerais'!$C$4:$C$1005))</f>
        <v>0</v>
      </c>
      <c r="AL90" s="74">
        <f>SUMPRODUCT(-('Gastos Gerais'!$B$4:$B$1005=Analítico!$B90),-(Analítico!AL$3&gt;='Gastos Gerais'!$D$4:$D$1005),-(Analítico!AL$3&lt;='Gastos Gerais'!$E$4:$E$1005),-('Gastos Gerais'!$C$4:$C$1005))</f>
        <v>0</v>
      </c>
      <c r="AM90" s="74">
        <f>SUMPRODUCT(-('Gastos Gerais'!$B$4:$B$1005=Analítico!$B90),-(Analítico!AM$3&gt;='Gastos Gerais'!$D$4:$D$1005),-(Analítico!AM$3&lt;='Gastos Gerais'!$E$4:$E$1005),-('Gastos Gerais'!$C$4:$C$1005))</f>
        <v>0</v>
      </c>
      <c r="AN90" s="74">
        <f>SUMPRODUCT(-('Gastos Gerais'!$B$4:$B$1005=Analítico!$B90),-(Analítico!AN$3&gt;='Gastos Gerais'!$D$4:$D$1005),-(Analítico!AN$3&lt;='Gastos Gerais'!$E$4:$E$1005),-('Gastos Gerais'!$C$4:$C$1005))</f>
        <v>0</v>
      </c>
      <c r="AO90" s="74">
        <f>SUMPRODUCT(-('Gastos Gerais'!$B$4:$B$1005=Analítico!$B90),-(Analítico!AO$3&gt;='Gastos Gerais'!$D$4:$D$1005),-(Analítico!AO$3&lt;='Gastos Gerais'!$E$4:$E$1005),-('Gastos Gerais'!$C$4:$C$1005))</f>
        <v>0</v>
      </c>
      <c r="AP90" s="74">
        <f>SUMPRODUCT(-('Gastos Gerais'!$B$4:$B$1005=Analítico!$B90),-(Analítico!AP$3&gt;='Gastos Gerais'!$D$4:$D$1005),-(Analítico!AP$3&lt;='Gastos Gerais'!$E$4:$E$1005),-('Gastos Gerais'!$C$4:$C$1005))</f>
        <v>0</v>
      </c>
      <c r="AQ90" s="74">
        <f>SUMPRODUCT(-('Gastos Gerais'!$B$4:$B$1005=Analítico!$B90),-(Analítico!AQ$3&gt;='Gastos Gerais'!$D$4:$D$1005),-(Analítico!AQ$3&lt;='Gastos Gerais'!$E$4:$E$1005),-('Gastos Gerais'!$C$4:$C$1005))</f>
        <v>0</v>
      </c>
      <c r="AR90" s="74">
        <f>SUMPRODUCT(-('Gastos Gerais'!$B$4:$B$1005=Analítico!$B90),-(Analítico!AR$3&gt;='Gastos Gerais'!$D$4:$D$1005),-(Analítico!AR$3&lt;='Gastos Gerais'!$E$4:$E$1005),-('Gastos Gerais'!$C$4:$C$1005))</f>
        <v>0</v>
      </c>
      <c r="AS90" s="74">
        <f>SUMPRODUCT(-('Gastos Gerais'!$B$4:$B$1005=Analítico!$B90),-(Analítico!AS$3&gt;='Gastos Gerais'!$D$4:$D$1005),-(Analítico!AS$3&lt;='Gastos Gerais'!$E$4:$E$1005),-('Gastos Gerais'!$C$4:$C$1005))</f>
        <v>0</v>
      </c>
      <c r="AT90" s="74">
        <f>SUMPRODUCT(-('Gastos Gerais'!$B$4:$B$1005=Analítico!$B90),-(Analítico!AT$3&gt;='Gastos Gerais'!$D$4:$D$1005),-(Analítico!AT$3&lt;='Gastos Gerais'!$E$4:$E$1005),-('Gastos Gerais'!$C$4:$C$1005))</f>
        <v>0</v>
      </c>
      <c r="AU90" s="74">
        <f>SUMPRODUCT(-('Gastos Gerais'!$B$4:$B$1005=Analítico!$B90),-(Analítico!AU$3&gt;='Gastos Gerais'!$D$4:$D$1005),-(Analítico!AU$3&lt;='Gastos Gerais'!$E$4:$E$1005),-('Gastos Gerais'!$C$4:$C$1005))</f>
        <v>0</v>
      </c>
      <c r="AV90" s="74">
        <f>SUMPRODUCT(-('Gastos Gerais'!$B$4:$B$1005=Analítico!$B90),-(Analítico!AV$3&gt;='Gastos Gerais'!$D$4:$D$1005),-(Analítico!AV$3&lt;='Gastos Gerais'!$E$4:$E$1005),-('Gastos Gerais'!$C$4:$C$1005))</f>
        <v>0</v>
      </c>
      <c r="AW90" s="74">
        <f>SUMPRODUCT(-('Gastos Gerais'!$B$4:$B$1005=Analítico!$B90),-(Analítico!AW$3&gt;='Gastos Gerais'!$D$4:$D$1005),-(Analítico!AW$3&lt;='Gastos Gerais'!$E$4:$E$1005),-('Gastos Gerais'!$C$4:$C$1005))</f>
        <v>0</v>
      </c>
      <c r="AX90" s="74">
        <f>SUMPRODUCT(-('Gastos Gerais'!$B$4:$B$1005=Analítico!$B90),-(Analítico!AX$3&gt;='Gastos Gerais'!$D$4:$D$1005),-(Analítico!AX$3&lt;='Gastos Gerais'!$E$4:$E$1005),-('Gastos Gerais'!$C$4:$C$1005))</f>
        <v>0</v>
      </c>
      <c r="AY90" s="74">
        <f>SUMPRODUCT(-('Gastos Gerais'!$B$4:$B$1005=Analítico!$B90),-(Analítico!AY$3&gt;='Gastos Gerais'!$D$4:$D$1005),-(Analítico!AY$3&lt;='Gastos Gerais'!$E$4:$E$1005),-('Gastos Gerais'!$C$4:$C$1005))</f>
        <v>0</v>
      </c>
      <c r="AZ90" s="74">
        <f>SUMPRODUCT(-('Gastos Gerais'!$B$4:$B$1005=Analítico!$B90),-(Analítico!AZ$3&gt;='Gastos Gerais'!$D$4:$D$1005),-(Analítico!AZ$3&lt;='Gastos Gerais'!$E$4:$E$1005),-('Gastos Gerais'!$C$4:$C$1005))</f>
        <v>0</v>
      </c>
      <c r="BA90" s="74">
        <f>SUMPRODUCT(-('Gastos Gerais'!$B$4:$B$1005=Analítico!$B90),-(Analítico!BA$3&gt;='Gastos Gerais'!$D$4:$D$1005),-(Analítico!BA$3&lt;='Gastos Gerais'!$E$4:$E$1005),-('Gastos Gerais'!$C$4:$C$1005))</f>
        <v>0</v>
      </c>
      <c r="BB90" s="74">
        <f>SUMPRODUCT(-('Gastos Gerais'!$B$4:$B$1005=Analítico!$B90),-(Analítico!BB$3&gt;='Gastos Gerais'!$D$4:$D$1005),-(Analítico!BB$3&lt;='Gastos Gerais'!$E$4:$E$1005),-('Gastos Gerais'!$C$4:$C$1005))</f>
        <v>0</v>
      </c>
      <c r="BC90" s="74">
        <f>SUMPRODUCT(-('Gastos Gerais'!$B$4:$B$1005=Analítico!$B90),-(Analítico!BC$3&gt;='Gastos Gerais'!$D$4:$D$1005),-(Analítico!BC$3&lt;='Gastos Gerais'!$E$4:$E$1005),-('Gastos Gerais'!$C$4:$C$1005))</f>
        <v>0</v>
      </c>
      <c r="BD90" s="74">
        <f>SUMPRODUCT(-('Gastos Gerais'!$B$4:$B$1005=Analítico!$B90),-(Analítico!BD$3&gt;='Gastos Gerais'!$D$4:$D$1005),-(Analítico!BD$3&lt;='Gastos Gerais'!$E$4:$E$1005),-('Gastos Gerais'!$C$4:$C$1005))</f>
        <v>0</v>
      </c>
      <c r="BE90" s="74">
        <f>SUMPRODUCT(-('Gastos Gerais'!$B$4:$B$1005=Analítico!$B90),-(Analítico!BE$3&gt;='Gastos Gerais'!$D$4:$D$1005),-(Analítico!BE$3&lt;='Gastos Gerais'!$E$4:$E$1005),-('Gastos Gerais'!$C$4:$C$1005))</f>
        <v>0</v>
      </c>
      <c r="BF90" s="74">
        <f>SUMPRODUCT(-('Gastos Gerais'!$B$4:$B$1005=Analítico!$B90),-(Analítico!BF$3&gt;='Gastos Gerais'!$D$4:$D$1005),-(Analítico!BF$3&lt;='Gastos Gerais'!$E$4:$E$1005),-('Gastos Gerais'!$C$4:$C$1005))</f>
        <v>0</v>
      </c>
      <c r="BG90" s="74">
        <f>SUMPRODUCT(-('Gastos Gerais'!$B$4:$B$1005=Analítico!$B90),-(Analítico!BG$3&gt;='Gastos Gerais'!$D$4:$D$1005),-(Analítico!BG$3&lt;='Gastos Gerais'!$E$4:$E$1005),-('Gastos Gerais'!$C$4:$C$1005))</f>
        <v>0</v>
      </c>
      <c r="BH90" s="74">
        <f>SUMPRODUCT(-('Gastos Gerais'!$B$4:$B$1005=Analítico!$B90),-(Analítico!BH$3&gt;='Gastos Gerais'!$D$4:$D$1005),-(Analítico!BH$3&lt;='Gastos Gerais'!$E$4:$E$1005),-('Gastos Gerais'!$C$4:$C$1005))</f>
        <v>0</v>
      </c>
      <c r="BI90" s="74">
        <f>SUMPRODUCT(-('Gastos Gerais'!$B$4:$B$1005=Analítico!$B90),-(Analítico!BI$3&gt;='Gastos Gerais'!$D$4:$D$1005),-(Analítico!BI$3&lt;='Gastos Gerais'!$E$4:$E$1005),-('Gastos Gerais'!$C$4:$C$1005))</f>
        <v>0</v>
      </c>
      <c r="BJ90" s="74">
        <f>SUMPRODUCT(-('Gastos Gerais'!$B$4:$B$1005=Analítico!$B90),-(Analítico!BJ$3&gt;='Gastos Gerais'!$D$4:$D$1005),-(Analítico!BJ$3&lt;='Gastos Gerais'!$E$4:$E$1005),-('Gastos Gerais'!$C$4:$C$1005))</f>
        <v>0</v>
      </c>
      <c r="BK90" s="72">
        <f t="shared" si="31"/>
        <v>0</v>
      </c>
      <c r="BL90" s="77">
        <f t="shared" ca="1" si="32"/>
        <v>0</v>
      </c>
    </row>
    <row r="91" spans="1:64" s="50" customFormat="1" ht="23.25" customHeight="1" x14ac:dyDescent="0.2">
      <c r="A91" s="19" t="s">
        <v>242</v>
      </c>
      <c r="B91" s="354" t="s">
        <v>243</v>
      </c>
      <c r="C91" s="74">
        <f>SUMPRODUCT(-('Gastos Gerais'!$B$4:$B$1005=Analítico!$B91),-(Analítico!C$3&gt;='Gastos Gerais'!$D$4:$D$1005),-(Analítico!C$3&lt;='Gastos Gerais'!$E$4:$E$1005),-('Gastos Gerais'!$C$4:$C$1005))</f>
        <v>0</v>
      </c>
      <c r="D91" s="74">
        <f>SUMPRODUCT(-('Gastos Gerais'!$B$4:$B$1005=Analítico!$B91),-(Analítico!D$3&gt;='Gastos Gerais'!$D$4:$D$1005),-(Analítico!D$3&lt;='Gastos Gerais'!$E$4:$E$1005),-('Gastos Gerais'!$C$4:$C$1005))</f>
        <v>0</v>
      </c>
      <c r="E91" s="74">
        <f>SUMPRODUCT(-('Gastos Gerais'!$B$4:$B$1005=Analítico!$B91),-(Analítico!E$3&gt;='Gastos Gerais'!$D$4:$D$1005),-(Analítico!E$3&lt;='Gastos Gerais'!$E$4:$E$1005),-('Gastos Gerais'!$C$4:$C$1005))</f>
        <v>0</v>
      </c>
      <c r="F91" s="74">
        <f>SUMPRODUCT(-('Gastos Gerais'!$B$4:$B$1005=Analítico!$B91),-(Analítico!F$3&gt;='Gastos Gerais'!$D$4:$D$1005),-(Analítico!F$3&lt;='Gastos Gerais'!$E$4:$E$1005),-('Gastos Gerais'!$C$4:$C$1005))</f>
        <v>0</v>
      </c>
      <c r="G91" s="74">
        <f>SUMPRODUCT(-('Gastos Gerais'!$B$4:$B$1005=Analítico!$B91),-(Analítico!G$3&gt;='Gastos Gerais'!$D$4:$D$1005),-(Analítico!G$3&lt;='Gastos Gerais'!$E$4:$E$1005),-('Gastos Gerais'!$C$4:$C$1005))</f>
        <v>0</v>
      </c>
      <c r="H91" s="74">
        <f>SUMPRODUCT(-('Gastos Gerais'!$B$4:$B$1005=Analítico!$B91),-(Analítico!H$3&gt;='Gastos Gerais'!$D$4:$D$1005),-(Analítico!H$3&lt;='Gastos Gerais'!$E$4:$E$1005),-('Gastos Gerais'!$C$4:$C$1005))</f>
        <v>0</v>
      </c>
      <c r="I91" s="74">
        <f>SUMPRODUCT(-('Gastos Gerais'!$B$4:$B$1005=Analítico!$B91),-(Analítico!I$3&gt;='Gastos Gerais'!$D$4:$D$1005),-(Analítico!I$3&lt;='Gastos Gerais'!$E$4:$E$1005),-('Gastos Gerais'!$C$4:$C$1005))</f>
        <v>0</v>
      </c>
      <c r="J91" s="74">
        <f>SUMPRODUCT(-('Gastos Gerais'!$B$4:$B$1005=Analítico!$B91),-(Analítico!J$3&gt;='Gastos Gerais'!$D$4:$D$1005),-(Analítico!J$3&lt;='Gastos Gerais'!$E$4:$E$1005),-('Gastos Gerais'!$C$4:$C$1005))</f>
        <v>0</v>
      </c>
      <c r="K91" s="74">
        <f>SUMPRODUCT(-('Gastos Gerais'!$B$4:$B$1005=Analítico!$B91),-(Analítico!K$3&gt;='Gastos Gerais'!$D$4:$D$1005),-(Analítico!K$3&lt;='Gastos Gerais'!$E$4:$E$1005),-('Gastos Gerais'!$C$4:$C$1005))</f>
        <v>0</v>
      </c>
      <c r="L91" s="74">
        <f>SUMPRODUCT(-('Gastos Gerais'!$B$4:$B$1005=Analítico!$B91),-(Analítico!L$3&gt;='Gastos Gerais'!$D$4:$D$1005),-(Analítico!L$3&lt;='Gastos Gerais'!$E$4:$E$1005),-('Gastos Gerais'!$C$4:$C$1005))</f>
        <v>0</v>
      </c>
      <c r="M91" s="74">
        <f>SUMPRODUCT(-('Gastos Gerais'!$B$4:$B$1005=Analítico!$B91),-(Analítico!M$3&gt;='Gastos Gerais'!$D$4:$D$1005),-(Analítico!M$3&lt;='Gastos Gerais'!$E$4:$E$1005),-('Gastos Gerais'!$C$4:$C$1005))</f>
        <v>0</v>
      </c>
      <c r="N91" s="74">
        <f>SUMPRODUCT(-('Gastos Gerais'!$B$4:$B$1005=Analítico!$B91),-(Analítico!N$3&gt;='Gastos Gerais'!$D$4:$D$1005),-(Analítico!N$3&lt;='Gastos Gerais'!$E$4:$E$1005),-('Gastos Gerais'!$C$4:$C$1005))</f>
        <v>0</v>
      </c>
      <c r="O91" s="74">
        <f>SUMPRODUCT(-('Gastos Gerais'!$B$4:$B$1005=Analítico!$B91),-(Analítico!O$3&gt;='Gastos Gerais'!$D$4:$D$1005),-(Analítico!O$3&lt;='Gastos Gerais'!$E$4:$E$1005),-('Gastos Gerais'!$C$4:$C$1005))</f>
        <v>0</v>
      </c>
      <c r="P91" s="74">
        <f>SUMPRODUCT(-('Gastos Gerais'!$B$4:$B$1005=Analítico!$B91),-(Analítico!P$3&gt;='Gastos Gerais'!$D$4:$D$1005),-(Analítico!P$3&lt;='Gastos Gerais'!$E$4:$E$1005),-('Gastos Gerais'!$C$4:$C$1005))</f>
        <v>0</v>
      </c>
      <c r="Q91" s="74">
        <f>SUMPRODUCT(-('Gastos Gerais'!$B$4:$B$1005=Analítico!$B91),-(Analítico!Q$3&gt;='Gastos Gerais'!$D$4:$D$1005),-(Analítico!Q$3&lt;='Gastos Gerais'!$E$4:$E$1005),-('Gastos Gerais'!$C$4:$C$1005))</f>
        <v>0</v>
      </c>
      <c r="R91" s="74">
        <f>SUMPRODUCT(-('Gastos Gerais'!$B$4:$B$1005=Analítico!$B91),-(Analítico!R$3&gt;='Gastos Gerais'!$D$4:$D$1005),-(Analítico!R$3&lt;='Gastos Gerais'!$E$4:$E$1005),-('Gastos Gerais'!$C$4:$C$1005))</f>
        <v>0</v>
      </c>
      <c r="S91" s="74">
        <f>SUMPRODUCT(-('Gastos Gerais'!$B$4:$B$1005=Analítico!$B91),-(Analítico!S$3&gt;='Gastos Gerais'!$D$4:$D$1005),-(Analítico!S$3&lt;='Gastos Gerais'!$E$4:$E$1005),-('Gastos Gerais'!$C$4:$C$1005))</f>
        <v>0</v>
      </c>
      <c r="T91" s="74">
        <f>SUMPRODUCT(-('Gastos Gerais'!$B$4:$B$1005=Analítico!$B91),-(Analítico!T$3&gt;='Gastos Gerais'!$D$4:$D$1005),-(Analítico!T$3&lt;='Gastos Gerais'!$E$4:$E$1005),-('Gastos Gerais'!$C$4:$C$1005))</f>
        <v>0</v>
      </c>
      <c r="U91" s="74">
        <f>SUMPRODUCT(-('Gastos Gerais'!$B$4:$B$1005=Analítico!$B91),-(Analítico!U$3&gt;='Gastos Gerais'!$D$4:$D$1005),-(Analítico!U$3&lt;='Gastos Gerais'!$E$4:$E$1005),-('Gastos Gerais'!$C$4:$C$1005))</f>
        <v>0</v>
      </c>
      <c r="V91" s="74">
        <f>SUMPRODUCT(-('Gastos Gerais'!$B$4:$B$1005=Analítico!$B91),-(Analítico!V$3&gt;='Gastos Gerais'!$D$4:$D$1005),-(Analítico!V$3&lt;='Gastos Gerais'!$E$4:$E$1005),-('Gastos Gerais'!$C$4:$C$1005))</f>
        <v>0</v>
      </c>
      <c r="W91" s="74">
        <f>SUMPRODUCT(-('Gastos Gerais'!$B$4:$B$1005=Analítico!$B91),-(Analítico!W$3&gt;='Gastos Gerais'!$D$4:$D$1005),-(Analítico!W$3&lt;='Gastos Gerais'!$E$4:$E$1005),-('Gastos Gerais'!$C$4:$C$1005))</f>
        <v>0</v>
      </c>
      <c r="X91" s="74">
        <f>SUMPRODUCT(-('Gastos Gerais'!$B$4:$B$1005=Analítico!$B91),-(Analítico!X$3&gt;='Gastos Gerais'!$D$4:$D$1005),-(Analítico!X$3&lt;='Gastos Gerais'!$E$4:$E$1005),-('Gastos Gerais'!$C$4:$C$1005))</f>
        <v>0</v>
      </c>
      <c r="Y91" s="74">
        <f>SUMPRODUCT(-('Gastos Gerais'!$B$4:$B$1005=Analítico!$B91),-(Analítico!Y$3&gt;='Gastos Gerais'!$D$4:$D$1005),-(Analítico!Y$3&lt;='Gastos Gerais'!$E$4:$E$1005),-('Gastos Gerais'!$C$4:$C$1005))</f>
        <v>0</v>
      </c>
      <c r="Z91" s="74">
        <f>SUMPRODUCT(-('Gastos Gerais'!$B$4:$B$1005=Analítico!$B91),-(Analítico!Z$3&gt;='Gastos Gerais'!$D$4:$D$1005),-(Analítico!Z$3&lt;='Gastos Gerais'!$E$4:$E$1005),-('Gastos Gerais'!$C$4:$C$1005))</f>
        <v>0</v>
      </c>
      <c r="AA91" s="74">
        <f>SUMPRODUCT(-('Gastos Gerais'!$B$4:$B$1005=Analítico!$B91),-(Analítico!AA$3&gt;='Gastos Gerais'!$D$4:$D$1005),-(Analítico!AA$3&lt;='Gastos Gerais'!$E$4:$E$1005),-('Gastos Gerais'!$C$4:$C$1005))</f>
        <v>0</v>
      </c>
      <c r="AB91" s="74">
        <f>SUMPRODUCT(-('Gastos Gerais'!$B$4:$B$1005=Analítico!$B91),-(Analítico!AB$3&gt;='Gastos Gerais'!$D$4:$D$1005),-(Analítico!AB$3&lt;='Gastos Gerais'!$E$4:$E$1005),-('Gastos Gerais'!$C$4:$C$1005))</f>
        <v>0</v>
      </c>
      <c r="AC91" s="74">
        <f>SUMPRODUCT(-('Gastos Gerais'!$B$4:$B$1005=Analítico!$B91),-(Analítico!AC$3&gt;='Gastos Gerais'!$D$4:$D$1005),-(Analítico!AC$3&lt;='Gastos Gerais'!$E$4:$E$1005),-('Gastos Gerais'!$C$4:$C$1005))</f>
        <v>0</v>
      </c>
      <c r="AD91" s="74">
        <f>SUMPRODUCT(-('Gastos Gerais'!$B$4:$B$1005=Analítico!$B91),-(Analítico!AD$3&gt;='Gastos Gerais'!$D$4:$D$1005),-(Analítico!AD$3&lt;='Gastos Gerais'!$E$4:$E$1005),-('Gastos Gerais'!$C$4:$C$1005))</f>
        <v>0</v>
      </c>
      <c r="AE91" s="74">
        <f>SUMPRODUCT(-('Gastos Gerais'!$B$4:$B$1005=Analítico!$B91),-(Analítico!AE$3&gt;='Gastos Gerais'!$D$4:$D$1005),-(Analítico!AE$3&lt;='Gastos Gerais'!$E$4:$E$1005),-('Gastos Gerais'!$C$4:$C$1005))</f>
        <v>0</v>
      </c>
      <c r="AF91" s="74">
        <f>SUMPRODUCT(-('Gastos Gerais'!$B$4:$B$1005=Analítico!$B91),-(Analítico!AF$3&gt;='Gastos Gerais'!$D$4:$D$1005),-(Analítico!AF$3&lt;='Gastos Gerais'!$E$4:$E$1005),-('Gastos Gerais'!$C$4:$C$1005))</f>
        <v>0</v>
      </c>
      <c r="AG91" s="74">
        <f>SUMPRODUCT(-('Gastos Gerais'!$B$4:$B$1005=Analítico!$B91),-(Analítico!AG$3&gt;='Gastos Gerais'!$D$4:$D$1005),-(Analítico!AG$3&lt;='Gastos Gerais'!$E$4:$E$1005),-('Gastos Gerais'!$C$4:$C$1005))</f>
        <v>0</v>
      </c>
      <c r="AH91" s="74">
        <f>SUMPRODUCT(-('Gastos Gerais'!$B$4:$B$1005=Analítico!$B91),-(Analítico!AH$3&gt;='Gastos Gerais'!$D$4:$D$1005),-(Analítico!AH$3&lt;='Gastos Gerais'!$E$4:$E$1005),-('Gastos Gerais'!$C$4:$C$1005))</f>
        <v>0</v>
      </c>
      <c r="AI91" s="74">
        <f>SUMPRODUCT(-('Gastos Gerais'!$B$4:$B$1005=Analítico!$B91),-(Analítico!AI$3&gt;='Gastos Gerais'!$D$4:$D$1005),-(Analítico!AI$3&lt;='Gastos Gerais'!$E$4:$E$1005),-('Gastos Gerais'!$C$4:$C$1005))</f>
        <v>0</v>
      </c>
      <c r="AJ91" s="74">
        <f>SUMPRODUCT(-('Gastos Gerais'!$B$4:$B$1005=Analítico!$B91),-(Analítico!AJ$3&gt;='Gastos Gerais'!$D$4:$D$1005),-(Analítico!AJ$3&lt;='Gastos Gerais'!$E$4:$E$1005),-('Gastos Gerais'!$C$4:$C$1005))</f>
        <v>0</v>
      </c>
      <c r="AK91" s="74">
        <f>SUMPRODUCT(-('Gastos Gerais'!$B$4:$B$1005=Analítico!$B91),-(Analítico!AK$3&gt;='Gastos Gerais'!$D$4:$D$1005),-(Analítico!AK$3&lt;='Gastos Gerais'!$E$4:$E$1005),-('Gastos Gerais'!$C$4:$C$1005))</f>
        <v>0</v>
      </c>
      <c r="AL91" s="74">
        <f>SUMPRODUCT(-('Gastos Gerais'!$B$4:$B$1005=Analítico!$B91),-(Analítico!AL$3&gt;='Gastos Gerais'!$D$4:$D$1005),-(Analítico!AL$3&lt;='Gastos Gerais'!$E$4:$E$1005),-('Gastos Gerais'!$C$4:$C$1005))</f>
        <v>0</v>
      </c>
      <c r="AM91" s="74">
        <f>SUMPRODUCT(-('Gastos Gerais'!$B$4:$B$1005=Analítico!$B91),-(Analítico!AM$3&gt;='Gastos Gerais'!$D$4:$D$1005),-(Analítico!AM$3&lt;='Gastos Gerais'!$E$4:$E$1005),-('Gastos Gerais'!$C$4:$C$1005))</f>
        <v>0</v>
      </c>
      <c r="AN91" s="74">
        <f>SUMPRODUCT(-('Gastos Gerais'!$B$4:$B$1005=Analítico!$B91),-(Analítico!AN$3&gt;='Gastos Gerais'!$D$4:$D$1005),-(Analítico!AN$3&lt;='Gastos Gerais'!$E$4:$E$1005),-('Gastos Gerais'!$C$4:$C$1005))</f>
        <v>0</v>
      </c>
      <c r="AO91" s="74">
        <f>SUMPRODUCT(-('Gastos Gerais'!$B$4:$B$1005=Analítico!$B91),-(Analítico!AO$3&gt;='Gastos Gerais'!$D$4:$D$1005),-(Analítico!AO$3&lt;='Gastos Gerais'!$E$4:$E$1005),-('Gastos Gerais'!$C$4:$C$1005))</f>
        <v>0</v>
      </c>
      <c r="AP91" s="74">
        <f>SUMPRODUCT(-('Gastos Gerais'!$B$4:$B$1005=Analítico!$B91),-(Analítico!AP$3&gt;='Gastos Gerais'!$D$4:$D$1005),-(Analítico!AP$3&lt;='Gastos Gerais'!$E$4:$E$1005),-('Gastos Gerais'!$C$4:$C$1005))</f>
        <v>0</v>
      </c>
      <c r="AQ91" s="74">
        <f>SUMPRODUCT(-('Gastos Gerais'!$B$4:$B$1005=Analítico!$B91),-(Analítico!AQ$3&gt;='Gastos Gerais'!$D$4:$D$1005),-(Analítico!AQ$3&lt;='Gastos Gerais'!$E$4:$E$1005),-('Gastos Gerais'!$C$4:$C$1005))</f>
        <v>0</v>
      </c>
      <c r="AR91" s="74">
        <f>SUMPRODUCT(-('Gastos Gerais'!$B$4:$B$1005=Analítico!$B91),-(Analítico!AR$3&gt;='Gastos Gerais'!$D$4:$D$1005),-(Analítico!AR$3&lt;='Gastos Gerais'!$E$4:$E$1005),-('Gastos Gerais'!$C$4:$C$1005))</f>
        <v>0</v>
      </c>
      <c r="AS91" s="74">
        <f>SUMPRODUCT(-('Gastos Gerais'!$B$4:$B$1005=Analítico!$B91),-(Analítico!AS$3&gt;='Gastos Gerais'!$D$4:$D$1005),-(Analítico!AS$3&lt;='Gastos Gerais'!$E$4:$E$1005),-('Gastos Gerais'!$C$4:$C$1005))</f>
        <v>0</v>
      </c>
      <c r="AT91" s="74">
        <f>SUMPRODUCT(-('Gastos Gerais'!$B$4:$B$1005=Analítico!$B91),-(Analítico!AT$3&gt;='Gastos Gerais'!$D$4:$D$1005),-(Analítico!AT$3&lt;='Gastos Gerais'!$E$4:$E$1005),-('Gastos Gerais'!$C$4:$C$1005))</f>
        <v>0</v>
      </c>
      <c r="AU91" s="74">
        <f>SUMPRODUCT(-('Gastos Gerais'!$B$4:$B$1005=Analítico!$B91),-(Analítico!AU$3&gt;='Gastos Gerais'!$D$4:$D$1005),-(Analítico!AU$3&lt;='Gastos Gerais'!$E$4:$E$1005),-('Gastos Gerais'!$C$4:$C$1005))</f>
        <v>0</v>
      </c>
      <c r="AV91" s="74">
        <f>SUMPRODUCT(-('Gastos Gerais'!$B$4:$B$1005=Analítico!$B91),-(Analítico!AV$3&gt;='Gastos Gerais'!$D$4:$D$1005),-(Analítico!AV$3&lt;='Gastos Gerais'!$E$4:$E$1005),-('Gastos Gerais'!$C$4:$C$1005))</f>
        <v>0</v>
      </c>
      <c r="AW91" s="74">
        <f>SUMPRODUCT(-('Gastos Gerais'!$B$4:$B$1005=Analítico!$B91),-(Analítico!AW$3&gt;='Gastos Gerais'!$D$4:$D$1005),-(Analítico!AW$3&lt;='Gastos Gerais'!$E$4:$E$1005),-('Gastos Gerais'!$C$4:$C$1005))</f>
        <v>0</v>
      </c>
      <c r="AX91" s="74">
        <f>SUMPRODUCT(-('Gastos Gerais'!$B$4:$B$1005=Analítico!$B91),-(Analítico!AX$3&gt;='Gastos Gerais'!$D$4:$D$1005),-(Analítico!AX$3&lt;='Gastos Gerais'!$E$4:$E$1005),-('Gastos Gerais'!$C$4:$C$1005))</f>
        <v>0</v>
      </c>
      <c r="AY91" s="74">
        <f>SUMPRODUCT(-('Gastos Gerais'!$B$4:$B$1005=Analítico!$B91),-(Analítico!AY$3&gt;='Gastos Gerais'!$D$4:$D$1005),-(Analítico!AY$3&lt;='Gastos Gerais'!$E$4:$E$1005),-('Gastos Gerais'!$C$4:$C$1005))</f>
        <v>0</v>
      </c>
      <c r="AZ91" s="74">
        <f>SUMPRODUCT(-('Gastos Gerais'!$B$4:$B$1005=Analítico!$B91),-(Analítico!AZ$3&gt;='Gastos Gerais'!$D$4:$D$1005),-(Analítico!AZ$3&lt;='Gastos Gerais'!$E$4:$E$1005),-('Gastos Gerais'!$C$4:$C$1005))</f>
        <v>0</v>
      </c>
      <c r="BA91" s="74">
        <f>SUMPRODUCT(-('Gastos Gerais'!$B$4:$B$1005=Analítico!$B91),-(Analítico!BA$3&gt;='Gastos Gerais'!$D$4:$D$1005),-(Analítico!BA$3&lt;='Gastos Gerais'!$E$4:$E$1005),-('Gastos Gerais'!$C$4:$C$1005))</f>
        <v>0</v>
      </c>
      <c r="BB91" s="74">
        <f>SUMPRODUCT(-('Gastos Gerais'!$B$4:$B$1005=Analítico!$B91),-(Analítico!BB$3&gt;='Gastos Gerais'!$D$4:$D$1005),-(Analítico!BB$3&lt;='Gastos Gerais'!$E$4:$E$1005),-('Gastos Gerais'!$C$4:$C$1005))</f>
        <v>0</v>
      </c>
      <c r="BC91" s="74">
        <f>SUMPRODUCT(-('Gastos Gerais'!$B$4:$B$1005=Analítico!$B91),-(Analítico!BC$3&gt;='Gastos Gerais'!$D$4:$D$1005),-(Analítico!BC$3&lt;='Gastos Gerais'!$E$4:$E$1005),-('Gastos Gerais'!$C$4:$C$1005))</f>
        <v>0</v>
      </c>
      <c r="BD91" s="74">
        <f>SUMPRODUCT(-('Gastos Gerais'!$B$4:$B$1005=Analítico!$B91),-(Analítico!BD$3&gt;='Gastos Gerais'!$D$4:$D$1005),-(Analítico!BD$3&lt;='Gastos Gerais'!$E$4:$E$1005),-('Gastos Gerais'!$C$4:$C$1005))</f>
        <v>0</v>
      </c>
      <c r="BE91" s="74">
        <f>SUMPRODUCT(-('Gastos Gerais'!$B$4:$B$1005=Analítico!$B91),-(Analítico!BE$3&gt;='Gastos Gerais'!$D$4:$D$1005),-(Analítico!BE$3&lt;='Gastos Gerais'!$E$4:$E$1005),-('Gastos Gerais'!$C$4:$C$1005))</f>
        <v>0</v>
      </c>
      <c r="BF91" s="74">
        <f>SUMPRODUCT(-('Gastos Gerais'!$B$4:$B$1005=Analítico!$B91),-(Analítico!BF$3&gt;='Gastos Gerais'!$D$4:$D$1005),-(Analítico!BF$3&lt;='Gastos Gerais'!$E$4:$E$1005),-('Gastos Gerais'!$C$4:$C$1005))</f>
        <v>0</v>
      </c>
      <c r="BG91" s="74">
        <f>SUMPRODUCT(-('Gastos Gerais'!$B$4:$B$1005=Analítico!$B91),-(Analítico!BG$3&gt;='Gastos Gerais'!$D$4:$D$1005),-(Analítico!BG$3&lt;='Gastos Gerais'!$E$4:$E$1005),-('Gastos Gerais'!$C$4:$C$1005))</f>
        <v>0</v>
      </c>
      <c r="BH91" s="74">
        <f>SUMPRODUCT(-('Gastos Gerais'!$B$4:$B$1005=Analítico!$B91),-(Analítico!BH$3&gt;='Gastos Gerais'!$D$4:$D$1005),-(Analítico!BH$3&lt;='Gastos Gerais'!$E$4:$E$1005),-('Gastos Gerais'!$C$4:$C$1005))</f>
        <v>0</v>
      </c>
      <c r="BI91" s="74">
        <f>SUMPRODUCT(-('Gastos Gerais'!$B$4:$B$1005=Analítico!$B91),-(Analítico!BI$3&gt;='Gastos Gerais'!$D$4:$D$1005),-(Analítico!BI$3&lt;='Gastos Gerais'!$E$4:$E$1005),-('Gastos Gerais'!$C$4:$C$1005))</f>
        <v>0</v>
      </c>
      <c r="BJ91" s="74">
        <f>SUMPRODUCT(-('Gastos Gerais'!$B$4:$B$1005=Analítico!$B91),-(Analítico!BJ$3&gt;='Gastos Gerais'!$D$4:$D$1005),-(Analítico!BJ$3&lt;='Gastos Gerais'!$E$4:$E$1005),-('Gastos Gerais'!$C$4:$C$1005))</f>
        <v>0</v>
      </c>
      <c r="BK91" s="72">
        <f t="shared" ref="BK91:BK117" si="33">SUM(C91:BJ91)</f>
        <v>0</v>
      </c>
      <c r="BL91" s="77">
        <f t="shared" ref="BL91:BL117" ca="1" si="34">IF($BK$147=0,0,BK91/$BK$147)</f>
        <v>0</v>
      </c>
    </row>
    <row r="92" spans="1:64" s="50" customFormat="1" ht="23.25" customHeight="1" x14ac:dyDescent="0.2">
      <c r="A92" s="19" t="s">
        <v>244</v>
      </c>
      <c r="B92" s="354" t="s">
        <v>245</v>
      </c>
      <c r="C92" s="74">
        <f>SUMPRODUCT(-('Gastos Gerais'!$B$4:$B$1005=Analítico!$B92),-(Analítico!C$3&gt;='Gastos Gerais'!$D$4:$D$1005),-(Analítico!C$3&lt;='Gastos Gerais'!$E$4:$E$1005),-('Gastos Gerais'!$C$4:$C$1005))</f>
        <v>0</v>
      </c>
      <c r="D92" s="74">
        <f>SUMPRODUCT(-('Gastos Gerais'!$B$4:$B$1005=Analítico!$B92),-(Analítico!D$3&gt;='Gastos Gerais'!$D$4:$D$1005),-(Analítico!D$3&lt;='Gastos Gerais'!$E$4:$E$1005),-('Gastos Gerais'!$C$4:$C$1005))</f>
        <v>0</v>
      </c>
      <c r="E92" s="74">
        <f>SUMPRODUCT(-('Gastos Gerais'!$B$4:$B$1005=Analítico!$B92),-(Analítico!E$3&gt;='Gastos Gerais'!$D$4:$D$1005),-(Analítico!E$3&lt;='Gastos Gerais'!$E$4:$E$1005),-('Gastos Gerais'!$C$4:$C$1005))</f>
        <v>0</v>
      </c>
      <c r="F92" s="74">
        <f>SUMPRODUCT(-('Gastos Gerais'!$B$4:$B$1005=Analítico!$B92),-(Analítico!F$3&gt;='Gastos Gerais'!$D$4:$D$1005),-(Analítico!F$3&lt;='Gastos Gerais'!$E$4:$E$1005),-('Gastos Gerais'!$C$4:$C$1005))</f>
        <v>0</v>
      </c>
      <c r="G92" s="74">
        <f>SUMPRODUCT(-('Gastos Gerais'!$B$4:$B$1005=Analítico!$B92),-(Analítico!G$3&gt;='Gastos Gerais'!$D$4:$D$1005),-(Analítico!G$3&lt;='Gastos Gerais'!$E$4:$E$1005),-('Gastos Gerais'!$C$4:$C$1005))</f>
        <v>0</v>
      </c>
      <c r="H92" s="74">
        <f>SUMPRODUCT(-('Gastos Gerais'!$B$4:$B$1005=Analítico!$B92),-(Analítico!H$3&gt;='Gastos Gerais'!$D$4:$D$1005),-(Analítico!H$3&lt;='Gastos Gerais'!$E$4:$E$1005),-('Gastos Gerais'!$C$4:$C$1005))</f>
        <v>0</v>
      </c>
      <c r="I92" s="74">
        <f>SUMPRODUCT(-('Gastos Gerais'!$B$4:$B$1005=Analítico!$B92),-(Analítico!I$3&gt;='Gastos Gerais'!$D$4:$D$1005),-(Analítico!I$3&lt;='Gastos Gerais'!$E$4:$E$1005),-('Gastos Gerais'!$C$4:$C$1005))</f>
        <v>0</v>
      </c>
      <c r="J92" s="74">
        <f>SUMPRODUCT(-('Gastos Gerais'!$B$4:$B$1005=Analítico!$B92),-(Analítico!J$3&gt;='Gastos Gerais'!$D$4:$D$1005),-(Analítico!J$3&lt;='Gastos Gerais'!$E$4:$E$1005),-('Gastos Gerais'!$C$4:$C$1005))</f>
        <v>0</v>
      </c>
      <c r="K92" s="74">
        <f>SUMPRODUCT(-('Gastos Gerais'!$B$4:$B$1005=Analítico!$B92),-(Analítico!K$3&gt;='Gastos Gerais'!$D$4:$D$1005),-(Analítico!K$3&lt;='Gastos Gerais'!$E$4:$E$1005),-('Gastos Gerais'!$C$4:$C$1005))</f>
        <v>0</v>
      </c>
      <c r="L92" s="74">
        <f>SUMPRODUCT(-('Gastos Gerais'!$B$4:$B$1005=Analítico!$B92),-(Analítico!L$3&gt;='Gastos Gerais'!$D$4:$D$1005),-(Analítico!L$3&lt;='Gastos Gerais'!$E$4:$E$1005),-('Gastos Gerais'!$C$4:$C$1005))</f>
        <v>0</v>
      </c>
      <c r="M92" s="74">
        <f>SUMPRODUCT(-('Gastos Gerais'!$B$4:$B$1005=Analítico!$B92),-(Analítico!M$3&gt;='Gastos Gerais'!$D$4:$D$1005),-(Analítico!M$3&lt;='Gastos Gerais'!$E$4:$E$1005),-('Gastos Gerais'!$C$4:$C$1005))</f>
        <v>0</v>
      </c>
      <c r="N92" s="74">
        <f>SUMPRODUCT(-('Gastos Gerais'!$B$4:$B$1005=Analítico!$B92),-(Analítico!N$3&gt;='Gastos Gerais'!$D$4:$D$1005),-(Analítico!N$3&lt;='Gastos Gerais'!$E$4:$E$1005),-('Gastos Gerais'!$C$4:$C$1005))</f>
        <v>0</v>
      </c>
      <c r="O92" s="74">
        <f>SUMPRODUCT(-('Gastos Gerais'!$B$4:$B$1005=Analítico!$B92),-(Analítico!O$3&gt;='Gastos Gerais'!$D$4:$D$1005),-(Analítico!O$3&lt;='Gastos Gerais'!$E$4:$E$1005),-('Gastos Gerais'!$C$4:$C$1005))</f>
        <v>0</v>
      </c>
      <c r="P92" s="74">
        <f>SUMPRODUCT(-('Gastos Gerais'!$B$4:$B$1005=Analítico!$B92),-(Analítico!P$3&gt;='Gastos Gerais'!$D$4:$D$1005),-(Analítico!P$3&lt;='Gastos Gerais'!$E$4:$E$1005),-('Gastos Gerais'!$C$4:$C$1005))</f>
        <v>0</v>
      </c>
      <c r="Q92" s="74">
        <f>SUMPRODUCT(-('Gastos Gerais'!$B$4:$B$1005=Analítico!$B92),-(Analítico!Q$3&gt;='Gastos Gerais'!$D$4:$D$1005),-(Analítico!Q$3&lt;='Gastos Gerais'!$E$4:$E$1005),-('Gastos Gerais'!$C$4:$C$1005))</f>
        <v>0</v>
      </c>
      <c r="R92" s="74">
        <f>SUMPRODUCT(-('Gastos Gerais'!$B$4:$B$1005=Analítico!$B92),-(Analítico!R$3&gt;='Gastos Gerais'!$D$4:$D$1005),-(Analítico!R$3&lt;='Gastos Gerais'!$E$4:$E$1005),-('Gastos Gerais'!$C$4:$C$1005))</f>
        <v>0</v>
      </c>
      <c r="S92" s="74">
        <f>SUMPRODUCT(-('Gastos Gerais'!$B$4:$B$1005=Analítico!$B92),-(Analítico!S$3&gt;='Gastos Gerais'!$D$4:$D$1005),-(Analítico!S$3&lt;='Gastos Gerais'!$E$4:$E$1005),-('Gastos Gerais'!$C$4:$C$1005))</f>
        <v>0</v>
      </c>
      <c r="T92" s="74">
        <f>SUMPRODUCT(-('Gastos Gerais'!$B$4:$B$1005=Analítico!$B92),-(Analítico!T$3&gt;='Gastos Gerais'!$D$4:$D$1005),-(Analítico!T$3&lt;='Gastos Gerais'!$E$4:$E$1005),-('Gastos Gerais'!$C$4:$C$1005))</f>
        <v>0</v>
      </c>
      <c r="U92" s="74">
        <f>SUMPRODUCT(-('Gastos Gerais'!$B$4:$B$1005=Analítico!$B92),-(Analítico!U$3&gt;='Gastos Gerais'!$D$4:$D$1005),-(Analítico!U$3&lt;='Gastos Gerais'!$E$4:$E$1005),-('Gastos Gerais'!$C$4:$C$1005))</f>
        <v>0</v>
      </c>
      <c r="V92" s="74">
        <f>SUMPRODUCT(-('Gastos Gerais'!$B$4:$B$1005=Analítico!$B92),-(Analítico!V$3&gt;='Gastos Gerais'!$D$4:$D$1005),-(Analítico!V$3&lt;='Gastos Gerais'!$E$4:$E$1005),-('Gastos Gerais'!$C$4:$C$1005))</f>
        <v>0</v>
      </c>
      <c r="W92" s="74">
        <f>SUMPRODUCT(-('Gastos Gerais'!$B$4:$B$1005=Analítico!$B92),-(Analítico!W$3&gt;='Gastos Gerais'!$D$4:$D$1005),-(Analítico!W$3&lt;='Gastos Gerais'!$E$4:$E$1005),-('Gastos Gerais'!$C$4:$C$1005))</f>
        <v>0</v>
      </c>
      <c r="X92" s="74">
        <f>SUMPRODUCT(-('Gastos Gerais'!$B$4:$B$1005=Analítico!$B92),-(Analítico!X$3&gt;='Gastos Gerais'!$D$4:$D$1005),-(Analítico!X$3&lt;='Gastos Gerais'!$E$4:$E$1005),-('Gastos Gerais'!$C$4:$C$1005))</f>
        <v>0</v>
      </c>
      <c r="Y92" s="74">
        <f>SUMPRODUCT(-('Gastos Gerais'!$B$4:$B$1005=Analítico!$B92),-(Analítico!Y$3&gt;='Gastos Gerais'!$D$4:$D$1005),-(Analítico!Y$3&lt;='Gastos Gerais'!$E$4:$E$1005),-('Gastos Gerais'!$C$4:$C$1005))</f>
        <v>0</v>
      </c>
      <c r="Z92" s="74">
        <f>SUMPRODUCT(-('Gastos Gerais'!$B$4:$B$1005=Analítico!$B92),-(Analítico!Z$3&gt;='Gastos Gerais'!$D$4:$D$1005),-(Analítico!Z$3&lt;='Gastos Gerais'!$E$4:$E$1005),-('Gastos Gerais'!$C$4:$C$1005))</f>
        <v>0</v>
      </c>
      <c r="AA92" s="74">
        <f>SUMPRODUCT(-('Gastos Gerais'!$B$4:$B$1005=Analítico!$B92),-(Analítico!AA$3&gt;='Gastos Gerais'!$D$4:$D$1005),-(Analítico!AA$3&lt;='Gastos Gerais'!$E$4:$E$1005),-('Gastos Gerais'!$C$4:$C$1005))</f>
        <v>0</v>
      </c>
      <c r="AB92" s="74">
        <f>SUMPRODUCT(-('Gastos Gerais'!$B$4:$B$1005=Analítico!$B92),-(Analítico!AB$3&gt;='Gastos Gerais'!$D$4:$D$1005),-(Analítico!AB$3&lt;='Gastos Gerais'!$E$4:$E$1005),-('Gastos Gerais'!$C$4:$C$1005))</f>
        <v>0</v>
      </c>
      <c r="AC92" s="74">
        <f>SUMPRODUCT(-('Gastos Gerais'!$B$4:$B$1005=Analítico!$B92),-(Analítico!AC$3&gt;='Gastos Gerais'!$D$4:$D$1005),-(Analítico!AC$3&lt;='Gastos Gerais'!$E$4:$E$1005),-('Gastos Gerais'!$C$4:$C$1005))</f>
        <v>0</v>
      </c>
      <c r="AD92" s="74">
        <f>SUMPRODUCT(-('Gastos Gerais'!$B$4:$B$1005=Analítico!$B92),-(Analítico!AD$3&gt;='Gastos Gerais'!$D$4:$D$1005),-(Analítico!AD$3&lt;='Gastos Gerais'!$E$4:$E$1005),-('Gastos Gerais'!$C$4:$C$1005))</f>
        <v>0</v>
      </c>
      <c r="AE92" s="74">
        <f>SUMPRODUCT(-('Gastos Gerais'!$B$4:$B$1005=Analítico!$B92),-(Analítico!AE$3&gt;='Gastos Gerais'!$D$4:$D$1005),-(Analítico!AE$3&lt;='Gastos Gerais'!$E$4:$E$1005),-('Gastos Gerais'!$C$4:$C$1005))</f>
        <v>0</v>
      </c>
      <c r="AF92" s="74">
        <f>SUMPRODUCT(-('Gastos Gerais'!$B$4:$B$1005=Analítico!$B92),-(Analítico!AF$3&gt;='Gastos Gerais'!$D$4:$D$1005),-(Analítico!AF$3&lt;='Gastos Gerais'!$E$4:$E$1005),-('Gastos Gerais'!$C$4:$C$1005))</f>
        <v>0</v>
      </c>
      <c r="AG92" s="74">
        <f>SUMPRODUCT(-('Gastos Gerais'!$B$4:$B$1005=Analítico!$B92),-(Analítico!AG$3&gt;='Gastos Gerais'!$D$4:$D$1005),-(Analítico!AG$3&lt;='Gastos Gerais'!$E$4:$E$1005),-('Gastos Gerais'!$C$4:$C$1005))</f>
        <v>0</v>
      </c>
      <c r="AH92" s="74">
        <f>SUMPRODUCT(-('Gastos Gerais'!$B$4:$B$1005=Analítico!$B92),-(Analítico!AH$3&gt;='Gastos Gerais'!$D$4:$D$1005),-(Analítico!AH$3&lt;='Gastos Gerais'!$E$4:$E$1005),-('Gastos Gerais'!$C$4:$C$1005))</f>
        <v>0</v>
      </c>
      <c r="AI92" s="74">
        <f>SUMPRODUCT(-('Gastos Gerais'!$B$4:$B$1005=Analítico!$B92),-(Analítico!AI$3&gt;='Gastos Gerais'!$D$4:$D$1005),-(Analítico!AI$3&lt;='Gastos Gerais'!$E$4:$E$1005),-('Gastos Gerais'!$C$4:$C$1005))</f>
        <v>0</v>
      </c>
      <c r="AJ92" s="74">
        <f>SUMPRODUCT(-('Gastos Gerais'!$B$4:$B$1005=Analítico!$B92),-(Analítico!AJ$3&gt;='Gastos Gerais'!$D$4:$D$1005),-(Analítico!AJ$3&lt;='Gastos Gerais'!$E$4:$E$1005),-('Gastos Gerais'!$C$4:$C$1005))</f>
        <v>0</v>
      </c>
      <c r="AK92" s="74">
        <f>SUMPRODUCT(-('Gastos Gerais'!$B$4:$B$1005=Analítico!$B92),-(Analítico!AK$3&gt;='Gastos Gerais'!$D$4:$D$1005),-(Analítico!AK$3&lt;='Gastos Gerais'!$E$4:$E$1005),-('Gastos Gerais'!$C$4:$C$1005))</f>
        <v>0</v>
      </c>
      <c r="AL92" s="74">
        <f>SUMPRODUCT(-('Gastos Gerais'!$B$4:$B$1005=Analítico!$B92),-(Analítico!AL$3&gt;='Gastos Gerais'!$D$4:$D$1005),-(Analítico!AL$3&lt;='Gastos Gerais'!$E$4:$E$1005),-('Gastos Gerais'!$C$4:$C$1005))</f>
        <v>0</v>
      </c>
      <c r="AM92" s="74">
        <f>SUMPRODUCT(-('Gastos Gerais'!$B$4:$B$1005=Analítico!$B92),-(Analítico!AM$3&gt;='Gastos Gerais'!$D$4:$D$1005),-(Analítico!AM$3&lt;='Gastos Gerais'!$E$4:$E$1005),-('Gastos Gerais'!$C$4:$C$1005))</f>
        <v>0</v>
      </c>
      <c r="AN92" s="74">
        <f>SUMPRODUCT(-('Gastos Gerais'!$B$4:$B$1005=Analítico!$B92),-(Analítico!AN$3&gt;='Gastos Gerais'!$D$4:$D$1005),-(Analítico!AN$3&lt;='Gastos Gerais'!$E$4:$E$1005),-('Gastos Gerais'!$C$4:$C$1005))</f>
        <v>0</v>
      </c>
      <c r="AO92" s="74">
        <f>SUMPRODUCT(-('Gastos Gerais'!$B$4:$B$1005=Analítico!$B92),-(Analítico!AO$3&gt;='Gastos Gerais'!$D$4:$D$1005),-(Analítico!AO$3&lt;='Gastos Gerais'!$E$4:$E$1005),-('Gastos Gerais'!$C$4:$C$1005))</f>
        <v>0</v>
      </c>
      <c r="AP92" s="74">
        <f>SUMPRODUCT(-('Gastos Gerais'!$B$4:$B$1005=Analítico!$B92),-(Analítico!AP$3&gt;='Gastos Gerais'!$D$4:$D$1005),-(Analítico!AP$3&lt;='Gastos Gerais'!$E$4:$E$1005),-('Gastos Gerais'!$C$4:$C$1005))</f>
        <v>0</v>
      </c>
      <c r="AQ92" s="74">
        <f>SUMPRODUCT(-('Gastos Gerais'!$B$4:$B$1005=Analítico!$B92),-(Analítico!AQ$3&gt;='Gastos Gerais'!$D$4:$D$1005),-(Analítico!AQ$3&lt;='Gastos Gerais'!$E$4:$E$1005),-('Gastos Gerais'!$C$4:$C$1005))</f>
        <v>0</v>
      </c>
      <c r="AR92" s="74">
        <f>SUMPRODUCT(-('Gastos Gerais'!$B$4:$B$1005=Analítico!$B92),-(Analítico!AR$3&gt;='Gastos Gerais'!$D$4:$D$1005),-(Analítico!AR$3&lt;='Gastos Gerais'!$E$4:$E$1005),-('Gastos Gerais'!$C$4:$C$1005))</f>
        <v>0</v>
      </c>
      <c r="AS92" s="74">
        <f>SUMPRODUCT(-('Gastos Gerais'!$B$4:$B$1005=Analítico!$B92),-(Analítico!AS$3&gt;='Gastos Gerais'!$D$4:$D$1005),-(Analítico!AS$3&lt;='Gastos Gerais'!$E$4:$E$1005),-('Gastos Gerais'!$C$4:$C$1005))</f>
        <v>0</v>
      </c>
      <c r="AT92" s="74">
        <f>SUMPRODUCT(-('Gastos Gerais'!$B$4:$B$1005=Analítico!$B92),-(Analítico!AT$3&gt;='Gastos Gerais'!$D$4:$D$1005),-(Analítico!AT$3&lt;='Gastos Gerais'!$E$4:$E$1005),-('Gastos Gerais'!$C$4:$C$1005))</f>
        <v>0</v>
      </c>
      <c r="AU92" s="74">
        <f>SUMPRODUCT(-('Gastos Gerais'!$B$4:$B$1005=Analítico!$B92),-(Analítico!AU$3&gt;='Gastos Gerais'!$D$4:$D$1005),-(Analítico!AU$3&lt;='Gastos Gerais'!$E$4:$E$1005),-('Gastos Gerais'!$C$4:$C$1005))</f>
        <v>0</v>
      </c>
      <c r="AV92" s="74">
        <f>SUMPRODUCT(-('Gastos Gerais'!$B$4:$B$1005=Analítico!$B92),-(Analítico!AV$3&gt;='Gastos Gerais'!$D$4:$D$1005),-(Analítico!AV$3&lt;='Gastos Gerais'!$E$4:$E$1005),-('Gastos Gerais'!$C$4:$C$1005))</f>
        <v>0</v>
      </c>
      <c r="AW92" s="74">
        <f>SUMPRODUCT(-('Gastos Gerais'!$B$4:$B$1005=Analítico!$B92),-(Analítico!AW$3&gt;='Gastos Gerais'!$D$4:$D$1005),-(Analítico!AW$3&lt;='Gastos Gerais'!$E$4:$E$1005),-('Gastos Gerais'!$C$4:$C$1005))</f>
        <v>0</v>
      </c>
      <c r="AX92" s="74">
        <f>SUMPRODUCT(-('Gastos Gerais'!$B$4:$B$1005=Analítico!$B92),-(Analítico!AX$3&gt;='Gastos Gerais'!$D$4:$D$1005),-(Analítico!AX$3&lt;='Gastos Gerais'!$E$4:$E$1005),-('Gastos Gerais'!$C$4:$C$1005))</f>
        <v>0</v>
      </c>
      <c r="AY92" s="74">
        <f>SUMPRODUCT(-('Gastos Gerais'!$B$4:$B$1005=Analítico!$B92),-(Analítico!AY$3&gt;='Gastos Gerais'!$D$4:$D$1005),-(Analítico!AY$3&lt;='Gastos Gerais'!$E$4:$E$1005),-('Gastos Gerais'!$C$4:$C$1005))</f>
        <v>0</v>
      </c>
      <c r="AZ92" s="74">
        <f>SUMPRODUCT(-('Gastos Gerais'!$B$4:$B$1005=Analítico!$B92),-(Analítico!AZ$3&gt;='Gastos Gerais'!$D$4:$D$1005),-(Analítico!AZ$3&lt;='Gastos Gerais'!$E$4:$E$1005),-('Gastos Gerais'!$C$4:$C$1005))</f>
        <v>0</v>
      </c>
      <c r="BA92" s="74">
        <f>SUMPRODUCT(-('Gastos Gerais'!$B$4:$B$1005=Analítico!$B92),-(Analítico!BA$3&gt;='Gastos Gerais'!$D$4:$D$1005),-(Analítico!BA$3&lt;='Gastos Gerais'!$E$4:$E$1005),-('Gastos Gerais'!$C$4:$C$1005))</f>
        <v>0</v>
      </c>
      <c r="BB92" s="74">
        <f>SUMPRODUCT(-('Gastos Gerais'!$B$4:$B$1005=Analítico!$B92),-(Analítico!BB$3&gt;='Gastos Gerais'!$D$4:$D$1005),-(Analítico!BB$3&lt;='Gastos Gerais'!$E$4:$E$1005),-('Gastos Gerais'!$C$4:$C$1005))</f>
        <v>0</v>
      </c>
      <c r="BC92" s="74">
        <f>SUMPRODUCT(-('Gastos Gerais'!$B$4:$B$1005=Analítico!$B92),-(Analítico!BC$3&gt;='Gastos Gerais'!$D$4:$D$1005),-(Analítico!BC$3&lt;='Gastos Gerais'!$E$4:$E$1005),-('Gastos Gerais'!$C$4:$C$1005))</f>
        <v>0</v>
      </c>
      <c r="BD92" s="74">
        <f>SUMPRODUCT(-('Gastos Gerais'!$B$4:$B$1005=Analítico!$B92),-(Analítico!BD$3&gt;='Gastos Gerais'!$D$4:$D$1005),-(Analítico!BD$3&lt;='Gastos Gerais'!$E$4:$E$1005),-('Gastos Gerais'!$C$4:$C$1005))</f>
        <v>0</v>
      </c>
      <c r="BE92" s="74">
        <f>SUMPRODUCT(-('Gastos Gerais'!$B$4:$B$1005=Analítico!$B92),-(Analítico!BE$3&gt;='Gastos Gerais'!$D$4:$D$1005),-(Analítico!BE$3&lt;='Gastos Gerais'!$E$4:$E$1005),-('Gastos Gerais'!$C$4:$C$1005))</f>
        <v>0</v>
      </c>
      <c r="BF92" s="74">
        <f>SUMPRODUCT(-('Gastos Gerais'!$B$4:$B$1005=Analítico!$B92),-(Analítico!BF$3&gt;='Gastos Gerais'!$D$4:$D$1005),-(Analítico!BF$3&lt;='Gastos Gerais'!$E$4:$E$1005),-('Gastos Gerais'!$C$4:$C$1005))</f>
        <v>0</v>
      </c>
      <c r="BG92" s="74">
        <f>SUMPRODUCT(-('Gastos Gerais'!$B$4:$B$1005=Analítico!$B92),-(Analítico!BG$3&gt;='Gastos Gerais'!$D$4:$D$1005),-(Analítico!BG$3&lt;='Gastos Gerais'!$E$4:$E$1005),-('Gastos Gerais'!$C$4:$C$1005))</f>
        <v>0</v>
      </c>
      <c r="BH92" s="74">
        <f>SUMPRODUCT(-('Gastos Gerais'!$B$4:$B$1005=Analítico!$B92),-(Analítico!BH$3&gt;='Gastos Gerais'!$D$4:$D$1005),-(Analítico!BH$3&lt;='Gastos Gerais'!$E$4:$E$1005),-('Gastos Gerais'!$C$4:$C$1005))</f>
        <v>0</v>
      </c>
      <c r="BI92" s="74">
        <f>SUMPRODUCT(-('Gastos Gerais'!$B$4:$B$1005=Analítico!$B92),-(Analítico!BI$3&gt;='Gastos Gerais'!$D$4:$D$1005),-(Analítico!BI$3&lt;='Gastos Gerais'!$E$4:$E$1005),-('Gastos Gerais'!$C$4:$C$1005))</f>
        <v>0</v>
      </c>
      <c r="BJ92" s="74">
        <f>SUMPRODUCT(-('Gastos Gerais'!$B$4:$B$1005=Analítico!$B92),-(Analítico!BJ$3&gt;='Gastos Gerais'!$D$4:$D$1005),-(Analítico!BJ$3&lt;='Gastos Gerais'!$E$4:$E$1005),-('Gastos Gerais'!$C$4:$C$1005))</f>
        <v>0</v>
      </c>
      <c r="BK92" s="72">
        <f t="shared" si="33"/>
        <v>0</v>
      </c>
      <c r="BL92" s="77">
        <f t="shared" ca="1" si="34"/>
        <v>0</v>
      </c>
    </row>
    <row r="93" spans="1:64" s="50" customFormat="1" ht="23.25" customHeight="1" x14ac:dyDescent="0.2">
      <c r="A93" s="19" t="s">
        <v>246</v>
      </c>
      <c r="B93" s="354" t="s">
        <v>247</v>
      </c>
      <c r="C93" s="74">
        <f>SUMPRODUCT(-('Gastos Gerais'!$B$4:$B$1005=Analítico!$B93),-(Analítico!C$3&gt;='Gastos Gerais'!$D$4:$D$1005),-(Analítico!C$3&lt;='Gastos Gerais'!$E$4:$E$1005),-('Gastos Gerais'!$C$4:$C$1005))</f>
        <v>0</v>
      </c>
      <c r="D93" s="74">
        <f>SUMPRODUCT(-('Gastos Gerais'!$B$4:$B$1005=Analítico!$B93),-(Analítico!D$3&gt;='Gastos Gerais'!$D$4:$D$1005),-(Analítico!D$3&lt;='Gastos Gerais'!$E$4:$E$1005),-('Gastos Gerais'!$C$4:$C$1005))</f>
        <v>0</v>
      </c>
      <c r="E93" s="74">
        <f>SUMPRODUCT(-('Gastos Gerais'!$B$4:$B$1005=Analítico!$B93),-(Analítico!E$3&gt;='Gastos Gerais'!$D$4:$D$1005),-(Analítico!E$3&lt;='Gastos Gerais'!$E$4:$E$1005),-('Gastos Gerais'!$C$4:$C$1005))</f>
        <v>0</v>
      </c>
      <c r="F93" s="74">
        <f>SUMPRODUCT(-('Gastos Gerais'!$B$4:$B$1005=Analítico!$B93),-(Analítico!F$3&gt;='Gastos Gerais'!$D$4:$D$1005),-(Analítico!F$3&lt;='Gastos Gerais'!$E$4:$E$1005),-('Gastos Gerais'!$C$4:$C$1005))</f>
        <v>0</v>
      </c>
      <c r="G93" s="74">
        <f>SUMPRODUCT(-('Gastos Gerais'!$B$4:$B$1005=Analítico!$B93),-(Analítico!G$3&gt;='Gastos Gerais'!$D$4:$D$1005),-(Analítico!G$3&lt;='Gastos Gerais'!$E$4:$E$1005),-('Gastos Gerais'!$C$4:$C$1005))</f>
        <v>0</v>
      </c>
      <c r="H93" s="74">
        <f>SUMPRODUCT(-('Gastos Gerais'!$B$4:$B$1005=Analítico!$B93),-(Analítico!H$3&gt;='Gastos Gerais'!$D$4:$D$1005),-(Analítico!H$3&lt;='Gastos Gerais'!$E$4:$E$1005),-('Gastos Gerais'!$C$4:$C$1005))</f>
        <v>0</v>
      </c>
      <c r="I93" s="74">
        <f>SUMPRODUCT(-('Gastos Gerais'!$B$4:$B$1005=Analítico!$B93),-(Analítico!I$3&gt;='Gastos Gerais'!$D$4:$D$1005),-(Analítico!I$3&lt;='Gastos Gerais'!$E$4:$E$1005),-('Gastos Gerais'!$C$4:$C$1005))</f>
        <v>0</v>
      </c>
      <c r="J93" s="74">
        <f>SUMPRODUCT(-('Gastos Gerais'!$B$4:$B$1005=Analítico!$B93),-(Analítico!J$3&gt;='Gastos Gerais'!$D$4:$D$1005),-(Analítico!J$3&lt;='Gastos Gerais'!$E$4:$E$1005),-('Gastos Gerais'!$C$4:$C$1005))</f>
        <v>0</v>
      </c>
      <c r="K93" s="74">
        <f>SUMPRODUCT(-('Gastos Gerais'!$B$4:$B$1005=Analítico!$B93),-(Analítico!K$3&gt;='Gastos Gerais'!$D$4:$D$1005),-(Analítico!K$3&lt;='Gastos Gerais'!$E$4:$E$1005),-('Gastos Gerais'!$C$4:$C$1005))</f>
        <v>0</v>
      </c>
      <c r="L93" s="74">
        <f>SUMPRODUCT(-('Gastos Gerais'!$B$4:$B$1005=Analítico!$B93),-(Analítico!L$3&gt;='Gastos Gerais'!$D$4:$D$1005),-(Analítico!L$3&lt;='Gastos Gerais'!$E$4:$E$1005),-('Gastos Gerais'!$C$4:$C$1005))</f>
        <v>0</v>
      </c>
      <c r="M93" s="74">
        <f>SUMPRODUCT(-('Gastos Gerais'!$B$4:$B$1005=Analítico!$B93),-(Analítico!M$3&gt;='Gastos Gerais'!$D$4:$D$1005),-(Analítico!M$3&lt;='Gastos Gerais'!$E$4:$E$1005),-('Gastos Gerais'!$C$4:$C$1005))</f>
        <v>0</v>
      </c>
      <c r="N93" s="74">
        <f>SUMPRODUCT(-('Gastos Gerais'!$B$4:$B$1005=Analítico!$B93),-(Analítico!N$3&gt;='Gastos Gerais'!$D$4:$D$1005),-(Analítico!N$3&lt;='Gastos Gerais'!$E$4:$E$1005),-('Gastos Gerais'!$C$4:$C$1005))</f>
        <v>0</v>
      </c>
      <c r="O93" s="74">
        <f>SUMPRODUCT(-('Gastos Gerais'!$B$4:$B$1005=Analítico!$B93),-(Analítico!O$3&gt;='Gastos Gerais'!$D$4:$D$1005),-(Analítico!O$3&lt;='Gastos Gerais'!$E$4:$E$1005),-('Gastos Gerais'!$C$4:$C$1005))</f>
        <v>0</v>
      </c>
      <c r="P93" s="74">
        <f>SUMPRODUCT(-('Gastos Gerais'!$B$4:$B$1005=Analítico!$B93),-(Analítico!P$3&gt;='Gastos Gerais'!$D$4:$D$1005),-(Analítico!P$3&lt;='Gastos Gerais'!$E$4:$E$1005),-('Gastos Gerais'!$C$4:$C$1005))</f>
        <v>0</v>
      </c>
      <c r="Q93" s="74">
        <f>SUMPRODUCT(-('Gastos Gerais'!$B$4:$B$1005=Analítico!$B93),-(Analítico!Q$3&gt;='Gastos Gerais'!$D$4:$D$1005),-(Analítico!Q$3&lt;='Gastos Gerais'!$E$4:$E$1005),-('Gastos Gerais'!$C$4:$C$1005))</f>
        <v>0</v>
      </c>
      <c r="R93" s="74">
        <f>SUMPRODUCT(-('Gastos Gerais'!$B$4:$B$1005=Analítico!$B93),-(Analítico!R$3&gt;='Gastos Gerais'!$D$4:$D$1005),-(Analítico!R$3&lt;='Gastos Gerais'!$E$4:$E$1005),-('Gastos Gerais'!$C$4:$C$1005))</f>
        <v>0</v>
      </c>
      <c r="S93" s="74">
        <f>SUMPRODUCT(-('Gastos Gerais'!$B$4:$B$1005=Analítico!$B93),-(Analítico!S$3&gt;='Gastos Gerais'!$D$4:$D$1005),-(Analítico!S$3&lt;='Gastos Gerais'!$E$4:$E$1005),-('Gastos Gerais'!$C$4:$C$1005))</f>
        <v>0</v>
      </c>
      <c r="T93" s="74">
        <f>SUMPRODUCT(-('Gastos Gerais'!$B$4:$B$1005=Analítico!$B93),-(Analítico!T$3&gt;='Gastos Gerais'!$D$4:$D$1005),-(Analítico!T$3&lt;='Gastos Gerais'!$E$4:$E$1005),-('Gastos Gerais'!$C$4:$C$1005))</f>
        <v>0</v>
      </c>
      <c r="U93" s="74">
        <f>SUMPRODUCT(-('Gastos Gerais'!$B$4:$B$1005=Analítico!$B93),-(Analítico!U$3&gt;='Gastos Gerais'!$D$4:$D$1005),-(Analítico!U$3&lt;='Gastos Gerais'!$E$4:$E$1005),-('Gastos Gerais'!$C$4:$C$1005))</f>
        <v>0</v>
      </c>
      <c r="V93" s="74">
        <f>SUMPRODUCT(-('Gastos Gerais'!$B$4:$B$1005=Analítico!$B93),-(Analítico!V$3&gt;='Gastos Gerais'!$D$4:$D$1005),-(Analítico!V$3&lt;='Gastos Gerais'!$E$4:$E$1005),-('Gastos Gerais'!$C$4:$C$1005))</f>
        <v>0</v>
      </c>
      <c r="W93" s="74">
        <f>SUMPRODUCT(-('Gastos Gerais'!$B$4:$B$1005=Analítico!$B93),-(Analítico!W$3&gt;='Gastos Gerais'!$D$4:$D$1005),-(Analítico!W$3&lt;='Gastos Gerais'!$E$4:$E$1005),-('Gastos Gerais'!$C$4:$C$1005))</f>
        <v>0</v>
      </c>
      <c r="X93" s="74">
        <f>SUMPRODUCT(-('Gastos Gerais'!$B$4:$B$1005=Analítico!$B93),-(Analítico!X$3&gt;='Gastos Gerais'!$D$4:$D$1005),-(Analítico!X$3&lt;='Gastos Gerais'!$E$4:$E$1005),-('Gastos Gerais'!$C$4:$C$1005))</f>
        <v>0</v>
      </c>
      <c r="Y93" s="74">
        <f>SUMPRODUCT(-('Gastos Gerais'!$B$4:$B$1005=Analítico!$B93),-(Analítico!Y$3&gt;='Gastos Gerais'!$D$4:$D$1005),-(Analítico!Y$3&lt;='Gastos Gerais'!$E$4:$E$1005),-('Gastos Gerais'!$C$4:$C$1005))</f>
        <v>0</v>
      </c>
      <c r="Z93" s="74">
        <f>SUMPRODUCT(-('Gastos Gerais'!$B$4:$B$1005=Analítico!$B93),-(Analítico!Z$3&gt;='Gastos Gerais'!$D$4:$D$1005),-(Analítico!Z$3&lt;='Gastos Gerais'!$E$4:$E$1005),-('Gastos Gerais'!$C$4:$C$1005))</f>
        <v>0</v>
      </c>
      <c r="AA93" s="74">
        <f>SUMPRODUCT(-('Gastos Gerais'!$B$4:$B$1005=Analítico!$B93),-(Analítico!AA$3&gt;='Gastos Gerais'!$D$4:$D$1005),-(Analítico!AA$3&lt;='Gastos Gerais'!$E$4:$E$1005),-('Gastos Gerais'!$C$4:$C$1005))</f>
        <v>0</v>
      </c>
      <c r="AB93" s="74">
        <f>SUMPRODUCT(-('Gastos Gerais'!$B$4:$B$1005=Analítico!$B93),-(Analítico!AB$3&gt;='Gastos Gerais'!$D$4:$D$1005),-(Analítico!AB$3&lt;='Gastos Gerais'!$E$4:$E$1005),-('Gastos Gerais'!$C$4:$C$1005))</f>
        <v>0</v>
      </c>
      <c r="AC93" s="74">
        <f>SUMPRODUCT(-('Gastos Gerais'!$B$4:$B$1005=Analítico!$B93),-(Analítico!AC$3&gt;='Gastos Gerais'!$D$4:$D$1005),-(Analítico!AC$3&lt;='Gastos Gerais'!$E$4:$E$1005),-('Gastos Gerais'!$C$4:$C$1005))</f>
        <v>0</v>
      </c>
      <c r="AD93" s="74">
        <f>SUMPRODUCT(-('Gastos Gerais'!$B$4:$B$1005=Analítico!$B93),-(Analítico!AD$3&gt;='Gastos Gerais'!$D$4:$D$1005),-(Analítico!AD$3&lt;='Gastos Gerais'!$E$4:$E$1005),-('Gastos Gerais'!$C$4:$C$1005))</f>
        <v>0</v>
      </c>
      <c r="AE93" s="74">
        <f>SUMPRODUCT(-('Gastos Gerais'!$B$4:$B$1005=Analítico!$B93),-(Analítico!AE$3&gt;='Gastos Gerais'!$D$4:$D$1005),-(Analítico!AE$3&lt;='Gastos Gerais'!$E$4:$E$1005),-('Gastos Gerais'!$C$4:$C$1005))</f>
        <v>0</v>
      </c>
      <c r="AF93" s="74">
        <f>SUMPRODUCT(-('Gastos Gerais'!$B$4:$B$1005=Analítico!$B93),-(Analítico!AF$3&gt;='Gastos Gerais'!$D$4:$D$1005),-(Analítico!AF$3&lt;='Gastos Gerais'!$E$4:$E$1005),-('Gastos Gerais'!$C$4:$C$1005))</f>
        <v>0</v>
      </c>
      <c r="AG93" s="74">
        <f>SUMPRODUCT(-('Gastos Gerais'!$B$4:$B$1005=Analítico!$B93),-(Analítico!AG$3&gt;='Gastos Gerais'!$D$4:$D$1005),-(Analítico!AG$3&lt;='Gastos Gerais'!$E$4:$E$1005),-('Gastos Gerais'!$C$4:$C$1005))</f>
        <v>0</v>
      </c>
      <c r="AH93" s="74">
        <f>SUMPRODUCT(-('Gastos Gerais'!$B$4:$B$1005=Analítico!$B93),-(Analítico!AH$3&gt;='Gastos Gerais'!$D$4:$D$1005),-(Analítico!AH$3&lt;='Gastos Gerais'!$E$4:$E$1005),-('Gastos Gerais'!$C$4:$C$1005))</f>
        <v>0</v>
      </c>
      <c r="AI93" s="74">
        <f>SUMPRODUCT(-('Gastos Gerais'!$B$4:$B$1005=Analítico!$B93),-(Analítico!AI$3&gt;='Gastos Gerais'!$D$4:$D$1005),-(Analítico!AI$3&lt;='Gastos Gerais'!$E$4:$E$1005),-('Gastos Gerais'!$C$4:$C$1005))</f>
        <v>0</v>
      </c>
      <c r="AJ93" s="74">
        <f>SUMPRODUCT(-('Gastos Gerais'!$B$4:$B$1005=Analítico!$B93),-(Analítico!AJ$3&gt;='Gastos Gerais'!$D$4:$D$1005),-(Analítico!AJ$3&lt;='Gastos Gerais'!$E$4:$E$1005),-('Gastos Gerais'!$C$4:$C$1005))</f>
        <v>0</v>
      </c>
      <c r="AK93" s="74">
        <f>SUMPRODUCT(-('Gastos Gerais'!$B$4:$B$1005=Analítico!$B93),-(Analítico!AK$3&gt;='Gastos Gerais'!$D$4:$D$1005),-(Analítico!AK$3&lt;='Gastos Gerais'!$E$4:$E$1005),-('Gastos Gerais'!$C$4:$C$1005))</f>
        <v>0</v>
      </c>
      <c r="AL93" s="74">
        <f>SUMPRODUCT(-('Gastos Gerais'!$B$4:$B$1005=Analítico!$B93),-(Analítico!AL$3&gt;='Gastos Gerais'!$D$4:$D$1005),-(Analítico!AL$3&lt;='Gastos Gerais'!$E$4:$E$1005),-('Gastos Gerais'!$C$4:$C$1005))</f>
        <v>0</v>
      </c>
      <c r="AM93" s="74">
        <f>SUMPRODUCT(-('Gastos Gerais'!$B$4:$B$1005=Analítico!$B93),-(Analítico!AM$3&gt;='Gastos Gerais'!$D$4:$D$1005),-(Analítico!AM$3&lt;='Gastos Gerais'!$E$4:$E$1005),-('Gastos Gerais'!$C$4:$C$1005))</f>
        <v>0</v>
      </c>
      <c r="AN93" s="74">
        <f>SUMPRODUCT(-('Gastos Gerais'!$B$4:$B$1005=Analítico!$B93),-(Analítico!AN$3&gt;='Gastos Gerais'!$D$4:$D$1005),-(Analítico!AN$3&lt;='Gastos Gerais'!$E$4:$E$1005),-('Gastos Gerais'!$C$4:$C$1005))</f>
        <v>0</v>
      </c>
      <c r="AO93" s="74">
        <f>SUMPRODUCT(-('Gastos Gerais'!$B$4:$B$1005=Analítico!$B93),-(Analítico!AO$3&gt;='Gastos Gerais'!$D$4:$D$1005),-(Analítico!AO$3&lt;='Gastos Gerais'!$E$4:$E$1005),-('Gastos Gerais'!$C$4:$C$1005))</f>
        <v>0</v>
      </c>
      <c r="AP93" s="74">
        <f>SUMPRODUCT(-('Gastos Gerais'!$B$4:$B$1005=Analítico!$B93),-(Analítico!AP$3&gt;='Gastos Gerais'!$D$4:$D$1005),-(Analítico!AP$3&lt;='Gastos Gerais'!$E$4:$E$1005),-('Gastos Gerais'!$C$4:$C$1005))</f>
        <v>0</v>
      </c>
      <c r="AQ93" s="74">
        <f>SUMPRODUCT(-('Gastos Gerais'!$B$4:$B$1005=Analítico!$B93),-(Analítico!AQ$3&gt;='Gastos Gerais'!$D$4:$D$1005),-(Analítico!AQ$3&lt;='Gastos Gerais'!$E$4:$E$1005),-('Gastos Gerais'!$C$4:$C$1005))</f>
        <v>0</v>
      </c>
      <c r="AR93" s="74">
        <f>SUMPRODUCT(-('Gastos Gerais'!$B$4:$B$1005=Analítico!$B93),-(Analítico!AR$3&gt;='Gastos Gerais'!$D$4:$D$1005),-(Analítico!AR$3&lt;='Gastos Gerais'!$E$4:$E$1005),-('Gastos Gerais'!$C$4:$C$1005))</f>
        <v>0</v>
      </c>
      <c r="AS93" s="74">
        <f>SUMPRODUCT(-('Gastos Gerais'!$B$4:$B$1005=Analítico!$B93),-(Analítico!AS$3&gt;='Gastos Gerais'!$D$4:$D$1005),-(Analítico!AS$3&lt;='Gastos Gerais'!$E$4:$E$1005),-('Gastos Gerais'!$C$4:$C$1005))</f>
        <v>0</v>
      </c>
      <c r="AT93" s="74">
        <f>SUMPRODUCT(-('Gastos Gerais'!$B$4:$B$1005=Analítico!$B93),-(Analítico!AT$3&gt;='Gastos Gerais'!$D$4:$D$1005),-(Analítico!AT$3&lt;='Gastos Gerais'!$E$4:$E$1005),-('Gastos Gerais'!$C$4:$C$1005))</f>
        <v>0</v>
      </c>
      <c r="AU93" s="74">
        <f>SUMPRODUCT(-('Gastos Gerais'!$B$4:$B$1005=Analítico!$B93),-(Analítico!AU$3&gt;='Gastos Gerais'!$D$4:$D$1005),-(Analítico!AU$3&lt;='Gastos Gerais'!$E$4:$E$1005),-('Gastos Gerais'!$C$4:$C$1005))</f>
        <v>0</v>
      </c>
      <c r="AV93" s="74">
        <f>SUMPRODUCT(-('Gastos Gerais'!$B$4:$B$1005=Analítico!$B93),-(Analítico!AV$3&gt;='Gastos Gerais'!$D$4:$D$1005),-(Analítico!AV$3&lt;='Gastos Gerais'!$E$4:$E$1005),-('Gastos Gerais'!$C$4:$C$1005))</f>
        <v>0</v>
      </c>
      <c r="AW93" s="74">
        <f>SUMPRODUCT(-('Gastos Gerais'!$B$4:$B$1005=Analítico!$B93),-(Analítico!AW$3&gt;='Gastos Gerais'!$D$4:$D$1005),-(Analítico!AW$3&lt;='Gastos Gerais'!$E$4:$E$1005),-('Gastos Gerais'!$C$4:$C$1005))</f>
        <v>0</v>
      </c>
      <c r="AX93" s="74">
        <f>SUMPRODUCT(-('Gastos Gerais'!$B$4:$B$1005=Analítico!$B93),-(Analítico!AX$3&gt;='Gastos Gerais'!$D$4:$D$1005),-(Analítico!AX$3&lt;='Gastos Gerais'!$E$4:$E$1005),-('Gastos Gerais'!$C$4:$C$1005))</f>
        <v>0</v>
      </c>
      <c r="AY93" s="74">
        <f>SUMPRODUCT(-('Gastos Gerais'!$B$4:$B$1005=Analítico!$B93),-(Analítico!AY$3&gt;='Gastos Gerais'!$D$4:$D$1005),-(Analítico!AY$3&lt;='Gastos Gerais'!$E$4:$E$1005),-('Gastos Gerais'!$C$4:$C$1005))</f>
        <v>0</v>
      </c>
      <c r="AZ93" s="74">
        <f>SUMPRODUCT(-('Gastos Gerais'!$B$4:$B$1005=Analítico!$B93),-(Analítico!AZ$3&gt;='Gastos Gerais'!$D$4:$D$1005),-(Analítico!AZ$3&lt;='Gastos Gerais'!$E$4:$E$1005),-('Gastos Gerais'!$C$4:$C$1005))</f>
        <v>0</v>
      </c>
      <c r="BA93" s="74">
        <f>SUMPRODUCT(-('Gastos Gerais'!$B$4:$B$1005=Analítico!$B93),-(Analítico!BA$3&gt;='Gastos Gerais'!$D$4:$D$1005),-(Analítico!BA$3&lt;='Gastos Gerais'!$E$4:$E$1005),-('Gastos Gerais'!$C$4:$C$1005))</f>
        <v>0</v>
      </c>
      <c r="BB93" s="74">
        <f>SUMPRODUCT(-('Gastos Gerais'!$B$4:$B$1005=Analítico!$B93),-(Analítico!BB$3&gt;='Gastos Gerais'!$D$4:$D$1005),-(Analítico!BB$3&lt;='Gastos Gerais'!$E$4:$E$1005),-('Gastos Gerais'!$C$4:$C$1005))</f>
        <v>0</v>
      </c>
      <c r="BC93" s="74">
        <f>SUMPRODUCT(-('Gastos Gerais'!$B$4:$B$1005=Analítico!$B93),-(Analítico!BC$3&gt;='Gastos Gerais'!$D$4:$D$1005),-(Analítico!BC$3&lt;='Gastos Gerais'!$E$4:$E$1005),-('Gastos Gerais'!$C$4:$C$1005))</f>
        <v>0</v>
      </c>
      <c r="BD93" s="74">
        <f>SUMPRODUCT(-('Gastos Gerais'!$B$4:$B$1005=Analítico!$B93),-(Analítico!BD$3&gt;='Gastos Gerais'!$D$4:$D$1005),-(Analítico!BD$3&lt;='Gastos Gerais'!$E$4:$E$1005),-('Gastos Gerais'!$C$4:$C$1005))</f>
        <v>0</v>
      </c>
      <c r="BE93" s="74">
        <f>SUMPRODUCT(-('Gastos Gerais'!$B$4:$B$1005=Analítico!$B93),-(Analítico!BE$3&gt;='Gastos Gerais'!$D$4:$D$1005),-(Analítico!BE$3&lt;='Gastos Gerais'!$E$4:$E$1005),-('Gastos Gerais'!$C$4:$C$1005))</f>
        <v>0</v>
      </c>
      <c r="BF93" s="74">
        <f>SUMPRODUCT(-('Gastos Gerais'!$B$4:$B$1005=Analítico!$B93),-(Analítico!BF$3&gt;='Gastos Gerais'!$D$4:$D$1005),-(Analítico!BF$3&lt;='Gastos Gerais'!$E$4:$E$1005),-('Gastos Gerais'!$C$4:$C$1005))</f>
        <v>0</v>
      </c>
      <c r="BG93" s="74">
        <f>SUMPRODUCT(-('Gastos Gerais'!$B$4:$B$1005=Analítico!$B93),-(Analítico!BG$3&gt;='Gastos Gerais'!$D$4:$D$1005),-(Analítico!BG$3&lt;='Gastos Gerais'!$E$4:$E$1005),-('Gastos Gerais'!$C$4:$C$1005))</f>
        <v>0</v>
      </c>
      <c r="BH93" s="74">
        <f>SUMPRODUCT(-('Gastos Gerais'!$B$4:$B$1005=Analítico!$B93),-(Analítico!BH$3&gt;='Gastos Gerais'!$D$4:$D$1005),-(Analítico!BH$3&lt;='Gastos Gerais'!$E$4:$E$1005),-('Gastos Gerais'!$C$4:$C$1005))</f>
        <v>0</v>
      </c>
      <c r="BI93" s="74">
        <f>SUMPRODUCT(-('Gastos Gerais'!$B$4:$B$1005=Analítico!$B93),-(Analítico!BI$3&gt;='Gastos Gerais'!$D$4:$D$1005),-(Analítico!BI$3&lt;='Gastos Gerais'!$E$4:$E$1005),-('Gastos Gerais'!$C$4:$C$1005))</f>
        <v>0</v>
      </c>
      <c r="BJ93" s="74">
        <f>SUMPRODUCT(-('Gastos Gerais'!$B$4:$B$1005=Analítico!$B93),-(Analítico!BJ$3&gt;='Gastos Gerais'!$D$4:$D$1005),-(Analítico!BJ$3&lt;='Gastos Gerais'!$E$4:$E$1005),-('Gastos Gerais'!$C$4:$C$1005))</f>
        <v>0</v>
      </c>
      <c r="BK93" s="72">
        <f t="shared" si="33"/>
        <v>0</v>
      </c>
      <c r="BL93" s="77">
        <f t="shared" ca="1" si="34"/>
        <v>0</v>
      </c>
    </row>
    <row r="94" spans="1:64" s="50" customFormat="1" ht="23.25" customHeight="1" x14ac:dyDescent="0.2">
      <c r="A94" s="19" t="s">
        <v>248</v>
      </c>
      <c r="B94" s="354" t="s">
        <v>249</v>
      </c>
      <c r="C94" s="74">
        <f>SUMPRODUCT(-('Gastos Gerais'!$B$4:$B$1005=Analítico!$B94),-(Analítico!C$3&gt;='Gastos Gerais'!$D$4:$D$1005),-(Analítico!C$3&lt;='Gastos Gerais'!$E$4:$E$1005),-('Gastos Gerais'!$C$4:$C$1005))</f>
        <v>0</v>
      </c>
      <c r="D94" s="74">
        <f>SUMPRODUCT(-('Gastos Gerais'!$B$4:$B$1005=Analítico!$B94),-(Analítico!D$3&gt;='Gastos Gerais'!$D$4:$D$1005),-(Analítico!D$3&lt;='Gastos Gerais'!$E$4:$E$1005),-('Gastos Gerais'!$C$4:$C$1005))</f>
        <v>0</v>
      </c>
      <c r="E94" s="74">
        <f>SUMPRODUCT(-('Gastos Gerais'!$B$4:$B$1005=Analítico!$B94),-(Analítico!E$3&gt;='Gastos Gerais'!$D$4:$D$1005),-(Analítico!E$3&lt;='Gastos Gerais'!$E$4:$E$1005),-('Gastos Gerais'!$C$4:$C$1005))</f>
        <v>0</v>
      </c>
      <c r="F94" s="74">
        <f>SUMPRODUCT(-('Gastos Gerais'!$B$4:$B$1005=Analítico!$B94),-(Analítico!F$3&gt;='Gastos Gerais'!$D$4:$D$1005),-(Analítico!F$3&lt;='Gastos Gerais'!$E$4:$E$1005),-('Gastos Gerais'!$C$4:$C$1005))</f>
        <v>0</v>
      </c>
      <c r="G94" s="74">
        <f>SUMPRODUCT(-('Gastos Gerais'!$B$4:$B$1005=Analítico!$B94),-(Analítico!G$3&gt;='Gastos Gerais'!$D$4:$D$1005),-(Analítico!G$3&lt;='Gastos Gerais'!$E$4:$E$1005),-('Gastos Gerais'!$C$4:$C$1005))</f>
        <v>0</v>
      </c>
      <c r="H94" s="74">
        <f>SUMPRODUCT(-('Gastos Gerais'!$B$4:$B$1005=Analítico!$B94),-(Analítico!H$3&gt;='Gastos Gerais'!$D$4:$D$1005),-(Analítico!H$3&lt;='Gastos Gerais'!$E$4:$E$1005),-('Gastos Gerais'!$C$4:$C$1005))</f>
        <v>0</v>
      </c>
      <c r="I94" s="74">
        <f>SUMPRODUCT(-('Gastos Gerais'!$B$4:$B$1005=Analítico!$B94),-(Analítico!I$3&gt;='Gastos Gerais'!$D$4:$D$1005),-(Analítico!I$3&lt;='Gastos Gerais'!$E$4:$E$1005),-('Gastos Gerais'!$C$4:$C$1005))</f>
        <v>0</v>
      </c>
      <c r="J94" s="74">
        <f>SUMPRODUCT(-('Gastos Gerais'!$B$4:$B$1005=Analítico!$B94),-(Analítico!J$3&gt;='Gastos Gerais'!$D$4:$D$1005),-(Analítico!J$3&lt;='Gastos Gerais'!$E$4:$E$1005),-('Gastos Gerais'!$C$4:$C$1005))</f>
        <v>0</v>
      </c>
      <c r="K94" s="74">
        <f>SUMPRODUCT(-('Gastos Gerais'!$B$4:$B$1005=Analítico!$B94),-(Analítico!K$3&gt;='Gastos Gerais'!$D$4:$D$1005),-(Analítico!K$3&lt;='Gastos Gerais'!$E$4:$E$1005),-('Gastos Gerais'!$C$4:$C$1005))</f>
        <v>0</v>
      </c>
      <c r="L94" s="74">
        <f>SUMPRODUCT(-('Gastos Gerais'!$B$4:$B$1005=Analítico!$B94),-(Analítico!L$3&gt;='Gastos Gerais'!$D$4:$D$1005),-(Analítico!L$3&lt;='Gastos Gerais'!$E$4:$E$1005),-('Gastos Gerais'!$C$4:$C$1005))</f>
        <v>0</v>
      </c>
      <c r="M94" s="74">
        <f>SUMPRODUCT(-('Gastos Gerais'!$B$4:$B$1005=Analítico!$B94),-(Analítico!M$3&gt;='Gastos Gerais'!$D$4:$D$1005),-(Analítico!M$3&lt;='Gastos Gerais'!$E$4:$E$1005),-('Gastos Gerais'!$C$4:$C$1005))</f>
        <v>0</v>
      </c>
      <c r="N94" s="74">
        <f>SUMPRODUCT(-('Gastos Gerais'!$B$4:$B$1005=Analítico!$B94),-(Analítico!N$3&gt;='Gastos Gerais'!$D$4:$D$1005),-(Analítico!N$3&lt;='Gastos Gerais'!$E$4:$E$1005),-('Gastos Gerais'!$C$4:$C$1005))</f>
        <v>0</v>
      </c>
      <c r="O94" s="74">
        <f>SUMPRODUCT(-('Gastos Gerais'!$B$4:$B$1005=Analítico!$B94),-(Analítico!O$3&gt;='Gastos Gerais'!$D$4:$D$1005),-(Analítico!O$3&lt;='Gastos Gerais'!$E$4:$E$1005),-('Gastos Gerais'!$C$4:$C$1005))</f>
        <v>0</v>
      </c>
      <c r="P94" s="74">
        <f>SUMPRODUCT(-('Gastos Gerais'!$B$4:$B$1005=Analítico!$B94),-(Analítico!P$3&gt;='Gastos Gerais'!$D$4:$D$1005),-(Analítico!P$3&lt;='Gastos Gerais'!$E$4:$E$1005),-('Gastos Gerais'!$C$4:$C$1005))</f>
        <v>0</v>
      </c>
      <c r="Q94" s="74">
        <f>SUMPRODUCT(-('Gastos Gerais'!$B$4:$B$1005=Analítico!$B94),-(Analítico!Q$3&gt;='Gastos Gerais'!$D$4:$D$1005),-(Analítico!Q$3&lt;='Gastos Gerais'!$E$4:$E$1005),-('Gastos Gerais'!$C$4:$C$1005))</f>
        <v>0</v>
      </c>
      <c r="R94" s="74">
        <f>SUMPRODUCT(-('Gastos Gerais'!$B$4:$B$1005=Analítico!$B94),-(Analítico!R$3&gt;='Gastos Gerais'!$D$4:$D$1005),-(Analítico!R$3&lt;='Gastos Gerais'!$E$4:$E$1005),-('Gastos Gerais'!$C$4:$C$1005))</f>
        <v>0</v>
      </c>
      <c r="S94" s="74">
        <f>SUMPRODUCT(-('Gastos Gerais'!$B$4:$B$1005=Analítico!$B94),-(Analítico!S$3&gt;='Gastos Gerais'!$D$4:$D$1005),-(Analítico!S$3&lt;='Gastos Gerais'!$E$4:$E$1005),-('Gastos Gerais'!$C$4:$C$1005))</f>
        <v>0</v>
      </c>
      <c r="T94" s="74">
        <f>SUMPRODUCT(-('Gastos Gerais'!$B$4:$B$1005=Analítico!$B94),-(Analítico!T$3&gt;='Gastos Gerais'!$D$4:$D$1005),-(Analítico!T$3&lt;='Gastos Gerais'!$E$4:$E$1005),-('Gastos Gerais'!$C$4:$C$1005))</f>
        <v>0</v>
      </c>
      <c r="U94" s="74">
        <f>SUMPRODUCT(-('Gastos Gerais'!$B$4:$B$1005=Analítico!$B94),-(Analítico!U$3&gt;='Gastos Gerais'!$D$4:$D$1005),-(Analítico!U$3&lt;='Gastos Gerais'!$E$4:$E$1005),-('Gastos Gerais'!$C$4:$C$1005))</f>
        <v>0</v>
      </c>
      <c r="V94" s="74">
        <f>SUMPRODUCT(-('Gastos Gerais'!$B$4:$B$1005=Analítico!$B94),-(Analítico!V$3&gt;='Gastos Gerais'!$D$4:$D$1005),-(Analítico!V$3&lt;='Gastos Gerais'!$E$4:$E$1005),-('Gastos Gerais'!$C$4:$C$1005))</f>
        <v>0</v>
      </c>
      <c r="W94" s="74">
        <f>SUMPRODUCT(-('Gastos Gerais'!$B$4:$B$1005=Analítico!$B94),-(Analítico!W$3&gt;='Gastos Gerais'!$D$4:$D$1005),-(Analítico!W$3&lt;='Gastos Gerais'!$E$4:$E$1005),-('Gastos Gerais'!$C$4:$C$1005))</f>
        <v>0</v>
      </c>
      <c r="X94" s="74">
        <f>SUMPRODUCT(-('Gastos Gerais'!$B$4:$B$1005=Analítico!$B94),-(Analítico!X$3&gt;='Gastos Gerais'!$D$4:$D$1005),-(Analítico!X$3&lt;='Gastos Gerais'!$E$4:$E$1005),-('Gastos Gerais'!$C$4:$C$1005))</f>
        <v>0</v>
      </c>
      <c r="Y94" s="74">
        <f>SUMPRODUCT(-('Gastos Gerais'!$B$4:$B$1005=Analítico!$B94),-(Analítico!Y$3&gt;='Gastos Gerais'!$D$4:$D$1005),-(Analítico!Y$3&lt;='Gastos Gerais'!$E$4:$E$1005),-('Gastos Gerais'!$C$4:$C$1005))</f>
        <v>0</v>
      </c>
      <c r="Z94" s="74">
        <f>SUMPRODUCT(-('Gastos Gerais'!$B$4:$B$1005=Analítico!$B94),-(Analítico!Z$3&gt;='Gastos Gerais'!$D$4:$D$1005),-(Analítico!Z$3&lt;='Gastos Gerais'!$E$4:$E$1005),-('Gastos Gerais'!$C$4:$C$1005))</f>
        <v>0</v>
      </c>
      <c r="AA94" s="74">
        <f>SUMPRODUCT(-('Gastos Gerais'!$B$4:$B$1005=Analítico!$B94),-(Analítico!AA$3&gt;='Gastos Gerais'!$D$4:$D$1005),-(Analítico!AA$3&lt;='Gastos Gerais'!$E$4:$E$1005),-('Gastos Gerais'!$C$4:$C$1005))</f>
        <v>0</v>
      </c>
      <c r="AB94" s="74">
        <f>SUMPRODUCT(-('Gastos Gerais'!$B$4:$B$1005=Analítico!$B94),-(Analítico!AB$3&gt;='Gastos Gerais'!$D$4:$D$1005),-(Analítico!AB$3&lt;='Gastos Gerais'!$E$4:$E$1005),-('Gastos Gerais'!$C$4:$C$1005))</f>
        <v>0</v>
      </c>
      <c r="AC94" s="74">
        <f>SUMPRODUCT(-('Gastos Gerais'!$B$4:$B$1005=Analítico!$B94),-(Analítico!AC$3&gt;='Gastos Gerais'!$D$4:$D$1005),-(Analítico!AC$3&lt;='Gastos Gerais'!$E$4:$E$1005),-('Gastos Gerais'!$C$4:$C$1005))</f>
        <v>0</v>
      </c>
      <c r="AD94" s="74">
        <f>SUMPRODUCT(-('Gastos Gerais'!$B$4:$B$1005=Analítico!$B94),-(Analítico!AD$3&gt;='Gastos Gerais'!$D$4:$D$1005),-(Analítico!AD$3&lt;='Gastos Gerais'!$E$4:$E$1005),-('Gastos Gerais'!$C$4:$C$1005))</f>
        <v>0</v>
      </c>
      <c r="AE94" s="74">
        <f>SUMPRODUCT(-('Gastos Gerais'!$B$4:$B$1005=Analítico!$B94),-(Analítico!AE$3&gt;='Gastos Gerais'!$D$4:$D$1005),-(Analítico!AE$3&lt;='Gastos Gerais'!$E$4:$E$1005),-('Gastos Gerais'!$C$4:$C$1005))</f>
        <v>0</v>
      </c>
      <c r="AF94" s="74">
        <f>SUMPRODUCT(-('Gastos Gerais'!$B$4:$B$1005=Analítico!$B94),-(Analítico!AF$3&gt;='Gastos Gerais'!$D$4:$D$1005),-(Analítico!AF$3&lt;='Gastos Gerais'!$E$4:$E$1005),-('Gastos Gerais'!$C$4:$C$1005))</f>
        <v>0</v>
      </c>
      <c r="AG94" s="74">
        <f>SUMPRODUCT(-('Gastos Gerais'!$B$4:$B$1005=Analítico!$B94),-(Analítico!AG$3&gt;='Gastos Gerais'!$D$4:$D$1005),-(Analítico!AG$3&lt;='Gastos Gerais'!$E$4:$E$1005),-('Gastos Gerais'!$C$4:$C$1005))</f>
        <v>0</v>
      </c>
      <c r="AH94" s="74">
        <f>SUMPRODUCT(-('Gastos Gerais'!$B$4:$B$1005=Analítico!$B94),-(Analítico!AH$3&gt;='Gastos Gerais'!$D$4:$D$1005),-(Analítico!AH$3&lt;='Gastos Gerais'!$E$4:$E$1005),-('Gastos Gerais'!$C$4:$C$1005))</f>
        <v>0</v>
      </c>
      <c r="AI94" s="74">
        <f>SUMPRODUCT(-('Gastos Gerais'!$B$4:$B$1005=Analítico!$B94),-(Analítico!AI$3&gt;='Gastos Gerais'!$D$4:$D$1005),-(Analítico!AI$3&lt;='Gastos Gerais'!$E$4:$E$1005),-('Gastos Gerais'!$C$4:$C$1005))</f>
        <v>0</v>
      </c>
      <c r="AJ94" s="74">
        <f>SUMPRODUCT(-('Gastos Gerais'!$B$4:$B$1005=Analítico!$B94),-(Analítico!AJ$3&gt;='Gastos Gerais'!$D$4:$D$1005),-(Analítico!AJ$3&lt;='Gastos Gerais'!$E$4:$E$1005),-('Gastos Gerais'!$C$4:$C$1005))</f>
        <v>0</v>
      </c>
      <c r="AK94" s="74">
        <f>SUMPRODUCT(-('Gastos Gerais'!$B$4:$B$1005=Analítico!$B94),-(Analítico!AK$3&gt;='Gastos Gerais'!$D$4:$D$1005),-(Analítico!AK$3&lt;='Gastos Gerais'!$E$4:$E$1005),-('Gastos Gerais'!$C$4:$C$1005))</f>
        <v>0</v>
      </c>
      <c r="AL94" s="74">
        <f>SUMPRODUCT(-('Gastos Gerais'!$B$4:$B$1005=Analítico!$B94),-(Analítico!AL$3&gt;='Gastos Gerais'!$D$4:$D$1005),-(Analítico!AL$3&lt;='Gastos Gerais'!$E$4:$E$1005),-('Gastos Gerais'!$C$4:$C$1005))</f>
        <v>0</v>
      </c>
      <c r="AM94" s="74">
        <f>SUMPRODUCT(-('Gastos Gerais'!$B$4:$B$1005=Analítico!$B94),-(Analítico!AM$3&gt;='Gastos Gerais'!$D$4:$D$1005),-(Analítico!AM$3&lt;='Gastos Gerais'!$E$4:$E$1005),-('Gastos Gerais'!$C$4:$C$1005))</f>
        <v>0</v>
      </c>
      <c r="AN94" s="74">
        <f>SUMPRODUCT(-('Gastos Gerais'!$B$4:$B$1005=Analítico!$B94),-(Analítico!AN$3&gt;='Gastos Gerais'!$D$4:$D$1005),-(Analítico!AN$3&lt;='Gastos Gerais'!$E$4:$E$1005),-('Gastos Gerais'!$C$4:$C$1005))</f>
        <v>0</v>
      </c>
      <c r="AO94" s="74">
        <f>SUMPRODUCT(-('Gastos Gerais'!$B$4:$B$1005=Analítico!$B94),-(Analítico!AO$3&gt;='Gastos Gerais'!$D$4:$D$1005),-(Analítico!AO$3&lt;='Gastos Gerais'!$E$4:$E$1005),-('Gastos Gerais'!$C$4:$C$1005))</f>
        <v>0</v>
      </c>
      <c r="AP94" s="74">
        <f>SUMPRODUCT(-('Gastos Gerais'!$B$4:$B$1005=Analítico!$B94),-(Analítico!AP$3&gt;='Gastos Gerais'!$D$4:$D$1005),-(Analítico!AP$3&lt;='Gastos Gerais'!$E$4:$E$1005),-('Gastos Gerais'!$C$4:$C$1005))</f>
        <v>0</v>
      </c>
      <c r="AQ94" s="74">
        <f>SUMPRODUCT(-('Gastos Gerais'!$B$4:$B$1005=Analítico!$B94),-(Analítico!AQ$3&gt;='Gastos Gerais'!$D$4:$D$1005),-(Analítico!AQ$3&lt;='Gastos Gerais'!$E$4:$E$1005),-('Gastos Gerais'!$C$4:$C$1005))</f>
        <v>0</v>
      </c>
      <c r="AR94" s="74">
        <f>SUMPRODUCT(-('Gastos Gerais'!$B$4:$B$1005=Analítico!$B94),-(Analítico!AR$3&gt;='Gastos Gerais'!$D$4:$D$1005),-(Analítico!AR$3&lt;='Gastos Gerais'!$E$4:$E$1005),-('Gastos Gerais'!$C$4:$C$1005))</f>
        <v>0</v>
      </c>
      <c r="AS94" s="74">
        <f>SUMPRODUCT(-('Gastos Gerais'!$B$4:$B$1005=Analítico!$B94),-(Analítico!AS$3&gt;='Gastos Gerais'!$D$4:$D$1005),-(Analítico!AS$3&lt;='Gastos Gerais'!$E$4:$E$1005),-('Gastos Gerais'!$C$4:$C$1005))</f>
        <v>0</v>
      </c>
      <c r="AT94" s="74">
        <f>SUMPRODUCT(-('Gastos Gerais'!$B$4:$B$1005=Analítico!$B94),-(Analítico!AT$3&gt;='Gastos Gerais'!$D$4:$D$1005),-(Analítico!AT$3&lt;='Gastos Gerais'!$E$4:$E$1005),-('Gastos Gerais'!$C$4:$C$1005))</f>
        <v>0</v>
      </c>
      <c r="AU94" s="74">
        <f>SUMPRODUCT(-('Gastos Gerais'!$B$4:$B$1005=Analítico!$B94),-(Analítico!AU$3&gt;='Gastos Gerais'!$D$4:$D$1005),-(Analítico!AU$3&lt;='Gastos Gerais'!$E$4:$E$1005),-('Gastos Gerais'!$C$4:$C$1005))</f>
        <v>0</v>
      </c>
      <c r="AV94" s="74">
        <f>SUMPRODUCT(-('Gastos Gerais'!$B$4:$B$1005=Analítico!$B94),-(Analítico!AV$3&gt;='Gastos Gerais'!$D$4:$D$1005),-(Analítico!AV$3&lt;='Gastos Gerais'!$E$4:$E$1005),-('Gastos Gerais'!$C$4:$C$1005))</f>
        <v>0</v>
      </c>
      <c r="AW94" s="74">
        <f>SUMPRODUCT(-('Gastos Gerais'!$B$4:$B$1005=Analítico!$B94),-(Analítico!AW$3&gt;='Gastos Gerais'!$D$4:$D$1005),-(Analítico!AW$3&lt;='Gastos Gerais'!$E$4:$E$1005),-('Gastos Gerais'!$C$4:$C$1005))</f>
        <v>0</v>
      </c>
      <c r="AX94" s="74">
        <f>SUMPRODUCT(-('Gastos Gerais'!$B$4:$B$1005=Analítico!$B94),-(Analítico!AX$3&gt;='Gastos Gerais'!$D$4:$D$1005),-(Analítico!AX$3&lt;='Gastos Gerais'!$E$4:$E$1005),-('Gastos Gerais'!$C$4:$C$1005))</f>
        <v>0</v>
      </c>
      <c r="AY94" s="74">
        <f>SUMPRODUCT(-('Gastos Gerais'!$B$4:$B$1005=Analítico!$B94),-(Analítico!AY$3&gt;='Gastos Gerais'!$D$4:$D$1005),-(Analítico!AY$3&lt;='Gastos Gerais'!$E$4:$E$1005),-('Gastos Gerais'!$C$4:$C$1005))</f>
        <v>0</v>
      </c>
      <c r="AZ94" s="74">
        <f>SUMPRODUCT(-('Gastos Gerais'!$B$4:$B$1005=Analítico!$B94),-(Analítico!AZ$3&gt;='Gastos Gerais'!$D$4:$D$1005),-(Analítico!AZ$3&lt;='Gastos Gerais'!$E$4:$E$1005),-('Gastos Gerais'!$C$4:$C$1005))</f>
        <v>0</v>
      </c>
      <c r="BA94" s="74">
        <f>SUMPRODUCT(-('Gastos Gerais'!$B$4:$B$1005=Analítico!$B94),-(Analítico!BA$3&gt;='Gastos Gerais'!$D$4:$D$1005),-(Analítico!BA$3&lt;='Gastos Gerais'!$E$4:$E$1005),-('Gastos Gerais'!$C$4:$C$1005))</f>
        <v>0</v>
      </c>
      <c r="BB94" s="74">
        <f>SUMPRODUCT(-('Gastos Gerais'!$B$4:$B$1005=Analítico!$B94),-(Analítico!BB$3&gt;='Gastos Gerais'!$D$4:$D$1005),-(Analítico!BB$3&lt;='Gastos Gerais'!$E$4:$E$1005),-('Gastos Gerais'!$C$4:$C$1005))</f>
        <v>0</v>
      </c>
      <c r="BC94" s="74">
        <f>SUMPRODUCT(-('Gastos Gerais'!$B$4:$B$1005=Analítico!$B94),-(Analítico!BC$3&gt;='Gastos Gerais'!$D$4:$D$1005),-(Analítico!BC$3&lt;='Gastos Gerais'!$E$4:$E$1005),-('Gastos Gerais'!$C$4:$C$1005))</f>
        <v>0</v>
      </c>
      <c r="BD94" s="74">
        <f>SUMPRODUCT(-('Gastos Gerais'!$B$4:$B$1005=Analítico!$B94),-(Analítico!BD$3&gt;='Gastos Gerais'!$D$4:$D$1005),-(Analítico!BD$3&lt;='Gastos Gerais'!$E$4:$E$1005),-('Gastos Gerais'!$C$4:$C$1005))</f>
        <v>0</v>
      </c>
      <c r="BE94" s="74">
        <f>SUMPRODUCT(-('Gastos Gerais'!$B$4:$B$1005=Analítico!$B94),-(Analítico!BE$3&gt;='Gastos Gerais'!$D$4:$D$1005),-(Analítico!BE$3&lt;='Gastos Gerais'!$E$4:$E$1005),-('Gastos Gerais'!$C$4:$C$1005))</f>
        <v>0</v>
      </c>
      <c r="BF94" s="74">
        <f>SUMPRODUCT(-('Gastos Gerais'!$B$4:$B$1005=Analítico!$B94),-(Analítico!BF$3&gt;='Gastos Gerais'!$D$4:$D$1005),-(Analítico!BF$3&lt;='Gastos Gerais'!$E$4:$E$1005),-('Gastos Gerais'!$C$4:$C$1005))</f>
        <v>0</v>
      </c>
      <c r="BG94" s="74">
        <f>SUMPRODUCT(-('Gastos Gerais'!$B$4:$B$1005=Analítico!$B94),-(Analítico!BG$3&gt;='Gastos Gerais'!$D$4:$D$1005),-(Analítico!BG$3&lt;='Gastos Gerais'!$E$4:$E$1005),-('Gastos Gerais'!$C$4:$C$1005))</f>
        <v>0</v>
      </c>
      <c r="BH94" s="74">
        <f>SUMPRODUCT(-('Gastos Gerais'!$B$4:$B$1005=Analítico!$B94),-(Analítico!BH$3&gt;='Gastos Gerais'!$D$4:$D$1005),-(Analítico!BH$3&lt;='Gastos Gerais'!$E$4:$E$1005),-('Gastos Gerais'!$C$4:$C$1005))</f>
        <v>0</v>
      </c>
      <c r="BI94" s="74">
        <f>SUMPRODUCT(-('Gastos Gerais'!$B$4:$B$1005=Analítico!$B94),-(Analítico!BI$3&gt;='Gastos Gerais'!$D$4:$D$1005),-(Analítico!BI$3&lt;='Gastos Gerais'!$E$4:$E$1005),-('Gastos Gerais'!$C$4:$C$1005))</f>
        <v>0</v>
      </c>
      <c r="BJ94" s="74">
        <f>SUMPRODUCT(-('Gastos Gerais'!$B$4:$B$1005=Analítico!$B94),-(Analítico!BJ$3&gt;='Gastos Gerais'!$D$4:$D$1005),-(Analítico!BJ$3&lt;='Gastos Gerais'!$E$4:$E$1005),-('Gastos Gerais'!$C$4:$C$1005))</f>
        <v>0</v>
      </c>
      <c r="BK94" s="72">
        <f t="shared" si="33"/>
        <v>0</v>
      </c>
      <c r="BL94" s="77">
        <f t="shared" ca="1" si="34"/>
        <v>0</v>
      </c>
    </row>
    <row r="95" spans="1:64" s="50" customFormat="1" ht="23.25" customHeight="1" x14ac:dyDescent="0.2">
      <c r="A95" s="19" t="s">
        <v>250</v>
      </c>
      <c r="B95" s="354" t="s">
        <v>251</v>
      </c>
      <c r="C95" s="74">
        <f>SUMPRODUCT(-('Gastos Gerais'!$B$4:$B$1005=Analítico!$B95),-(Analítico!C$3&gt;='Gastos Gerais'!$D$4:$D$1005),-(Analítico!C$3&lt;='Gastos Gerais'!$E$4:$E$1005),-('Gastos Gerais'!$C$4:$C$1005))</f>
        <v>8300</v>
      </c>
      <c r="D95" s="74">
        <f>SUMPRODUCT(-('Gastos Gerais'!$B$4:$B$1005=Analítico!$B95),-(Analítico!D$3&gt;='Gastos Gerais'!$D$4:$D$1005),-(Analítico!D$3&lt;='Gastos Gerais'!$E$4:$E$1005),-('Gastos Gerais'!$C$4:$C$1005))</f>
        <v>8300</v>
      </c>
      <c r="E95" s="74">
        <f>SUMPRODUCT(-('Gastos Gerais'!$B$4:$B$1005=Analítico!$B95),-(Analítico!E$3&gt;='Gastos Gerais'!$D$4:$D$1005),-(Analítico!E$3&lt;='Gastos Gerais'!$E$4:$E$1005),-('Gastos Gerais'!$C$4:$C$1005))</f>
        <v>8300</v>
      </c>
      <c r="F95" s="74">
        <f>SUMPRODUCT(-('Gastos Gerais'!$B$4:$B$1005=Analítico!$B95),-(Analítico!F$3&gt;='Gastos Gerais'!$D$4:$D$1005),-(Analítico!F$3&lt;='Gastos Gerais'!$E$4:$E$1005),-('Gastos Gerais'!$C$4:$C$1005))</f>
        <v>8300</v>
      </c>
      <c r="G95" s="74">
        <f>SUMPRODUCT(-('Gastos Gerais'!$B$4:$B$1005=Analítico!$B95),-(Analítico!G$3&gt;='Gastos Gerais'!$D$4:$D$1005),-(Analítico!G$3&lt;='Gastos Gerais'!$E$4:$E$1005),-('Gastos Gerais'!$C$4:$C$1005))</f>
        <v>8300</v>
      </c>
      <c r="H95" s="74">
        <f>SUMPRODUCT(-('Gastos Gerais'!$B$4:$B$1005=Analítico!$B95),-(Analítico!H$3&gt;='Gastos Gerais'!$D$4:$D$1005),-(Analítico!H$3&lt;='Gastos Gerais'!$E$4:$E$1005),-('Gastos Gerais'!$C$4:$C$1005))</f>
        <v>8300</v>
      </c>
      <c r="I95" s="74">
        <f>SUMPRODUCT(-('Gastos Gerais'!$B$4:$B$1005=Analítico!$B95),-(Analítico!I$3&gt;='Gastos Gerais'!$D$4:$D$1005),-(Analítico!I$3&lt;='Gastos Gerais'!$E$4:$E$1005),-('Gastos Gerais'!$C$4:$C$1005))</f>
        <v>8300</v>
      </c>
      <c r="J95" s="74">
        <f>SUMPRODUCT(-('Gastos Gerais'!$B$4:$B$1005=Analítico!$B95),-(Analítico!J$3&gt;='Gastos Gerais'!$D$4:$D$1005),-(Analítico!J$3&lt;='Gastos Gerais'!$E$4:$E$1005),-('Gastos Gerais'!$C$4:$C$1005))</f>
        <v>8300</v>
      </c>
      <c r="K95" s="74">
        <f>SUMPRODUCT(-('Gastos Gerais'!$B$4:$B$1005=Analítico!$B95),-(Analítico!K$3&gt;='Gastos Gerais'!$D$4:$D$1005),-(Analítico!K$3&lt;='Gastos Gerais'!$E$4:$E$1005),-('Gastos Gerais'!$C$4:$C$1005))</f>
        <v>8300</v>
      </c>
      <c r="L95" s="74">
        <f>SUMPRODUCT(-('Gastos Gerais'!$B$4:$B$1005=Analítico!$B95),-(Analítico!L$3&gt;='Gastos Gerais'!$D$4:$D$1005),-(Analítico!L$3&lt;='Gastos Gerais'!$E$4:$E$1005),-('Gastos Gerais'!$C$4:$C$1005))</f>
        <v>8300</v>
      </c>
      <c r="M95" s="74">
        <f>SUMPRODUCT(-('Gastos Gerais'!$B$4:$B$1005=Analítico!$B95),-(Analítico!M$3&gt;='Gastos Gerais'!$D$4:$D$1005),-(Analítico!M$3&lt;='Gastos Gerais'!$E$4:$E$1005),-('Gastos Gerais'!$C$4:$C$1005))</f>
        <v>8300</v>
      </c>
      <c r="N95" s="74">
        <f>SUMPRODUCT(-('Gastos Gerais'!$B$4:$B$1005=Analítico!$B95),-(Analítico!N$3&gt;='Gastos Gerais'!$D$4:$D$1005),-(Analítico!N$3&lt;='Gastos Gerais'!$E$4:$E$1005),-('Gastos Gerais'!$C$4:$C$1005))</f>
        <v>8300</v>
      </c>
      <c r="O95" s="74">
        <f>SUMPRODUCT(-('Gastos Gerais'!$B$4:$B$1005=Analítico!$B95),-(Analítico!O$3&gt;='Gastos Gerais'!$D$4:$D$1005),-(Analítico!O$3&lt;='Gastos Gerais'!$E$4:$E$1005),-('Gastos Gerais'!$C$4:$C$1005))</f>
        <v>8300</v>
      </c>
      <c r="P95" s="74">
        <f>SUMPRODUCT(-('Gastos Gerais'!$B$4:$B$1005=Analítico!$B95),-(Analítico!P$3&gt;='Gastos Gerais'!$D$4:$D$1005),-(Analítico!P$3&lt;='Gastos Gerais'!$E$4:$E$1005),-('Gastos Gerais'!$C$4:$C$1005))</f>
        <v>8300</v>
      </c>
      <c r="Q95" s="74">
        <f>SUMPRODUCT(-('Gastos Gerais'!$B$4:$B$1005=Analítico!$B95),-(Analítico!Q$3&gt;='Gastos Gerais'!$D$4:$D$1005),-(Analítico!Q$3&lt;='Gastos Gerais'!$E$4:$E$1005),-('Gastos Gerais'!$C$4:$C$1005))</f>
        <v>8300</v>
      </c>
      <c r="R95" s="74">
        <f>SUMPRODUCT(-('Gastos Gerais'!$B$4:$B$1005=Analítico!$B95),-(Analítico!R$3&gt;='Gastos Gerais'!$D$4:$D$1005),-(Analítico!R$3&lt;='Gastos Gerais'!$E$4:$E$1005),-('Gastos Gerais'!$C$4:$C$1005))</f>
        <v>8300</v>
      </c>
      <c r="S95" s="74">
        <f>SUMPRODUCT(-('Gastos Gerais'!$B$4:$B$1005=Analítico!$B95),-(Analítico!S$3&gt;='Gastos Gerais'!$D$4:$D$1005),-(Analítico!S$3&lt;='Gastos Gerais'!$E$4:$E$1005),-('Gastos Gerais'!$C$4:$C$1005))</f>
        <v>8300</v>
      </c>
      <c r="T95" s="74">
        <f>SUMPRODUCT(-('Gastos Gerais'!$B$4:$B$1005=Analítico!$B95),-(Analítico!T$3&gt;='Gastos Gerais'!$D$4:$D$1005),-(Analítico!T$3&lt;='Gastos Gerais'!$E$4:$E$1005),-('Gastos Gerais'!$C$4:$C$1005))</f>
        <v>8300</v>
      </c>
      <c r="U95" s="74">
        <f>SUMPRODUCT(-('Gastos Gerais'!$B$4:$B$1005=Analítico!$B95),-(Analítico!U$3&gt;='Gastos Gerais'!$D$4:$D$1005),-(Analítico!U$3&lt;='Gastos Gerais'!$E$4:$E$1005),-('Gastos Gerais'!$C$4:$C$1005))</f>
        <v>8300</v>
      </c>
      <c r="V95" s="74">
        <f>SUMPRODUCT(-('Gastos Gerais'!$B$4:$B$1005=Analítico!$B95),-(Analítico!V$3&gt;='Gastos Gerais'!$D$4:$D$1005),-(Analítico!V$3&lt;='Gastos Gerais'!$E$4:$E$1005),-('Gastos Gerais'!$C$4:$C$1005))</f>
        <v>8300</v>
      </c>
      <c r="W95" s="74">
        <f>SUMPRODUCT(-('Gastos Gerais'!$B$4:$B$1005=Analítico!$B95),-(Analítico!W$3&gt;='Gastos Gerais'!$D$4:$D$1005),-(Analítico!W$3&lt;='Gastos Gerais'!$E$4:$E$1005),-('Gastos Gerais'!$C$4:$C$1005))</f>
        <v>8300</v>
      </c>
      <c r="X95" s="74">
        <f>SUMPRODUCT(-('Gastos Gerais'!$B$4:$B$1005=Analítico!$B95),-(Analítico!X$3&gt;='Gastos Gerais'!$D$4:$D$1005),-(Analítico!X$3&lt;='Gastos Gerais'!$E$4:$E$1005),-('Gastos Gerais'!$C$4:$C$1005))</f>
        <v>8300</v>
      </c>
      <c r="Y95" s="74">
        <f>SUMPRODUCT(-('Gastos Gerais'!$B$4:$B$1005=Analítico!$B95),-(Analítico!Y$3&gt;='Gastos Gerais'!$D$4:$D$1005),-(Analítico!Y$3&lt;='Gastos Gerais'!$E$4:$E$1005),-('Gastos Gerais'!$C$4:$C$1005))</f>
        <v>8300</v>
      </c>
      <c r="Z95" s="74">
        <f>SUMPRODUCT(-('Gastos Gerais'!$B$4:$B$1005=Analítico!$B95),-(Analítico!Z$3&gt;='Gastos Gerais'!$D$4:$D$1005),-(Analítico!Z$3&lt;='Gastos Gerais'!$E$4:$E$1005),-('Gastos Gerais'!$C$4:$C$1005))</f>
        <v>8300</v>
      </c>
      <c r="AA95" s="74">
        <f>SUMPRODUCT(-('Gastos Gerais'!$B$4:$B$1005=Analítico!$B95),-(Analítico!AA$3&gt;='Gastos Gerais'!$D$4:$D$1005),-(Analítico!AA$3&lt;='Gastos Gerais'!$E$4:$E$1005),-('Gastos Gerais'!$C$4:$C$1005))</f>
        <v>8300</v>
      </c>
      <c r="AB95" s="74">
        <f>SUMPRODUCT(-('Gastos Gerais'!$B$4:$B$1005=Analítico!$B95),-(Analítico!AB$3&gt;='Gastos Gerais'!$D$4:$D$1005),-(Analítico!AB$3&lt;='Gastos Gerais'!$E$4:$E$1005),-('Gastos Gerais'!$C$4:$C$1005))</f>
        <v>8300</v>
      </c>
      <c r="AC95" s="74">
        <f>SUMPRODUCT(-('Gastos Gerais'!$B$4:$B$1005=Analítico!$B95),-(Analítico!AC$3&gt;='Gastos Gerais'!$D$4:$D$1005),-(Analítico!AC$3&lt;='Gastos Gerais'!$E$4:$E$1005),-('Gastos Gerais'!$C$4:$C$1005))</f>
        <v>8300</v>
      </c>
      <c r="AD95" s="74">
        <f>SUMPRODUCT(-('Gastos Gerais'!$B$4:$B$1005=Analítico!$B95),-(Analítico!AD$3&gt;='Gastos Gerais'!$D$4:$D$1005),-(Analítico!AD$3&lt;='Gastos Gerais'!$E$4:$E$1005),-('Gastos Gerais'!$C$4:$C$1005))</f>
        <v>8300</v>
      </c>
      <c r="AE95" s="74">
        <f>SUMPRODUCT(-('Gastos Gerais'!$B$4:$B$1005=Analítico!$B95),-(Analítico!AE$3&gt;='Gastos Gerais'!$D$4:$D$1005),-(Analítico!AE$3&lt;='Gastos Gerais'!$E$4:$E$1005),-('Gastos Gerais'!$C$4:$C$1005))</f>
        <v>8300</v>
      </c>
      <c r="AF95" s="74">
        <f>SUMPRODUCT(-('Gastos Gerais'!$B$4:$B$1005=Analítico!$B95),-(Analítico!AF$3&gt;='Gastos Gerais'!$D$4:$D$1005),-(Analítico!AF$3&lt;='Gastos Gerais'!$E$4:$E$1005),-('Gastos Gerais'!$C$4:$C$1005))</f>
        <v>8300</v>
      </c>
      <c r="AG95" s="74">
        <f>SUMPRODUCT(-('Gastos Gerais'!$B$4:$B$1005=Analítico!$B95),-(Analítico!AG$3&gt;='Gastos Gerais'!$D$4:$D$1005),-(Analítico!AG$3&lt;='Gastos Gerais'!$E$4:$E$1005),-('Gastos Gerais'!$C$4:$C$1005))</f>
        <v>8300</v>
      </c>
      <c r="AH95" s="74">
        <f>SUMPRODUCT(-('Gastos Gerais'!$B$4:$B$1005=Analítico!$B95),-(Analítico!AH$3&gt;='Gastos Gerais'!$D$4:$D$1005),-(Analítico!AH$3&lt;='Gastos Gerais'!$E$4:$E$1005),-('Gastos Gerais'!$C$4:$C$1005))</f>
        <v>8300</v>
      </c>
      <c r="AI95" s="74">
        <f>SUMPRODUCT(-('Gastos Gerais'!$B$4:$B$1005=Analítico!$B95),-(Analítico!AI$3&gt;='Gastos Gerais'!$D$4:$D$1005),-(Analítico!AI$3&lt;='Gastos Gerais'!$E$4:$E$1005),-('Gastos Gerais'!$C$4:$C$1005))</f>
        <v>8300</v>
      </c>
      <c r="AJ95" s="74">
        <f>SUMPRODUCT(-('Gastos Gerais'!$B$4:$B$1005=Analítico!$B95),-(Analítico!AJ$3&gt;='Gastos Gerais'!$D$4:$D$1005),-(Analítico!AJ$3&lt;='Gastos Gerais'!$E$4:$E$1005),-('Gastos Gerais'!$C$4:$C$1005))</f>
        <v>8300</v>
      </c>
      <c r="AK95" s="74">
        <f>SUMPRODUCT(-('Gastos Gerais'!$B$4:$B$1005=Analítico!$B95),-(Analítico!AK$3&gt;='Gastos Gerais'!$D$4:$D$1005),-(Analítico!AK$3&lt;='Gastos Gerais'!$E$4:$E$1005),-('Gastos Gerais'!$C$4:$C$1005))</f>
        <v>8300</v>
      </c>
      <c r="AL95" s="74">
        <f>SUMPRODUCT(-('Gastos Gerais'!$B$4:$B$1005=Analítico!$B95),-(Analítico!AL$3&gt;='Gastos Gerais'!$D$4:$D$1005),-(Analítico!AL$3&lt;='Gastos Gerais'!$E$4:$E$1005),-('Gastos Gerais'!$C$4:$C$1005))</f>
        <v>8300</v>
      </c>
      <c r="AM95" s="74">
        <f>SUMPRODUCT(-('Gastos Gerais'!$B$4:$B$1005=Analítico!$B95),-(Analítico!AM$3&gt;='Gastos Gerais'!$D$4:$D$1005),-(Analítico!AM$3&lt;='Gastos Gerais'!$E$4:$E$1005),-('Gastos Gerais'!$C$4:$C$1005))</f>
        <v>8300</v>
      </c>
      <c r="AN95" s="74">
        <f>SUMPRODUCT(-('Gastos Gerais'!$B$4:$B$1005=Analítico!$B95),-(Analítico!AN$3&gt;='Gastos Gerais'!$D$4:$D$1005),-(Analítico!AN$3&lt;='Gastos Gerais'!$E$4:$E$1005),-('Gastos Gerais'!$C$4:$C$1005))</f>
        <v>8300</v>
      </c>
      <c r="AO95" s="74">
        <f>SUMPRODUCT(-('Gastos Gerais'!$B$4:$B$1005=Analítico!$B95),-(Analítico!AO$3&gt;='Gastos Gerais'!$D$4:$D$1005),-(Analítico!AO$3&lt;='Gastos Gerais'!$E$4:$E$1005),-('Gastos Gerais'!$C$4:$C$1005))</f>
        <v>8300</v>
      </c>
      <c r="AP95" s="74">
        <f>SUMPRODUCT(-('Gastos Gerais'!$B$4:$B$1005=Analítico!$B95),-(Analítico!AP$3&gt;='Gastos Gerais'!$D$4:$D$1005),-(Analítico!AP$3&lt;='Gastos Gerais'!$E$4:$E$1005),-('Gastos Gerais'!$C$4:$C$1005))</f>
        <v>8300</v>
      </c>
      <c r="AQ95" s="74">
        <f>SUMPRODUCT(-('Gastos Gerais'!$B$4:$B$1005=Analítico!$B95),-(Analítico!AQ$3&gt;='Gastos Gerais'!$D$4:$D$1005),-(Analítico!AQ$3&lt;='Gastos Gerais'!$E$4:$E$1005),-('Gastos Gerais'!$C$4:$C$1005))</f>
        <v>8300</v>
      </c>
      <c r="AR95" s="74">
        <f>SUMPRODUCT(-('Gastos Gerais'!$B$4:$B$1005=Analítico!$B95),-(Analítico!AR$3&gt;='Gastos Gerais'!$D$4:$D$1005),-(Analítico!AR$3&lt;='Gastos Gerais'!$E$4:$E$1005),-('Gastos Gerais'!$C$4:$C$1005))</f>
        <v>8300</v>
      </c>
      <c r="AS95" s="74">
        <f>SUMPRODUCT(-('Gastos Gerais'!$B$4:$B$1005=Analítico!$B95),-(Analítico!AS$3&gt;='Gastos Gerais'!$D$4:$D$1005),-(Analítico!AS$3&lt;='Gastos Gerais'!$E$4:$E$1005),-('Gastos Gerais'!$C$4:$C$1005))</f>
        <v>8300</v>
      </c>
      <c r="AT95" s="74">
        <f>SUMPRODUCT(-('Gastos Gerais'!$B$4:$B$1005=Analítico!$B95),-(Analítico!AT$3&gt;='Gastos Gerais'!$D$4:$D$1005),-(Analítico!AT$3&lt;='Gastos Gerais'!$E$4:$E$1005),-('Gastos Gerais'!$C$4:$C$1005))</f>
        <v>8300</v>
      </c>
      <c r="AU95" s="74">
        <f>SUMPRODUCT(-('Gastos Gerais'!$B$4:$B$1005=Analítico!$B95),-(Analítico!AU$3&gt;='Gastos Gerais'!$D$4:$D$1005),-(Analítico!AU$3&lt;='Gastos Gerais'!$E$4:$E$1005),-('Gastos Gerais'!$C$4:$C$1005))</f>
        <v>8300</v>
      </c>
      <c r="AV95" s="74">
        <f>SUMPRODUCT(-('Gastos Gerais'!$B$4:$B$1005=Analítico!$B95),-(Analítico!AV$3&gt;='Gastos Gerais'!$D$4:$D$1005),-(Analítico!AV$3&lt;='Gastos Gerais'!$E$4:$E$1005),-('Gastos Gerais'!$C$4:$C$1005))</f>
        <v>8300</v>
      </c>
      <c r="AW95" s="74">
        <f>SUMPRODUCT(-('Gastos Gerais'!$B$4:$B$1005=Analítico!$B95),-(Analítico!AW$3&gt;='Gastos Gerais'!$D$4:$D$1005),-(Analítico!AW$3&lt;='Gastos Gerais'!$E$4:$E$1005),-('Gastos Gerais'!$C$4:$C$1005))</f>
        <v>8300</v>
      </c>
      <c r="AX95" s="74">
        <f>SUMPRODUCT(-('Gastos Gerais'!$B$4:$B$1005=Analítico!$B95),-(Analítico!AX$3&gt;='Gastos Gerais'!$D$4:$D$1005),-(Analítico!AX$3&lt;='Gastos Gerais'!$E$4:$E$1005),-('Gastos Gerais'!$C$4:$C$1005))</f>
        <v>8300</v>
      </c>
      <c r="AY95" s="74">
        <f>SUMPRODUCT(-('Gastos Gerais'!$B$4:$B$1005=Analítico!$B95),-(Analítico!AY$3&gt;='Gastos Gerais'!$D$4:$D$1005),-(Analítico!AY$3&lt;='Gastos Gerais'!$E$4:$E$1005),-('Gastos Gerais'!$C$4:$C$1005))</f>
        <v>8300</v>
      </c>
      <c r="AZ95" s="74">
        <f>SUMPRODUCT(-('Gastos Gerais'!$B$4:$B$1005=Analítico!$B95),-(Analítico!AZ$3&gt;='Gastos Gerais'!$D$4:$D$1005),-(Analítico!AZ$3&lt;='Gastos Gerais'!$E$4:$E$1005),-('Gastos Gerais'!$C$4:$C$1005))</f>
        <v>8300</v>
      </c>
      <c r="BA95" s="74">
        <f>SUMPRODUCT(-('Gastos Gerais'!$B$4:$B$1005=Analítico!$B95),-(Analítico!BA$3&gt;='Gastos Gerais'!$D$4:$D$1005),-(Analítico!BA$3&lt;='Gastos Gerais'!$E$4:$E$1005),-('Gastos Gerais'!$C$4:$C$1005))</f>
        <v>8300</v>
      </c>
      <c r="BB95" s="74">
        <f>SUMPRODUCT(-('Gastos Gerais'!$B$4:$B$1005=Analítico!$B95),-(Analítico!BB$3&gt;='Gastos Gerais'!$D$4:$D$1005),-(Analítico!BB$3&lt;='Gastos Gerais'!$E$4:$E$1005),-('Gastos Gerais'!$C$4:$C$1005))</f>
        <v>8300</v>
      </c>
      <c r="BC95" s="74">
        <f>SUMPRODUCT(-('Gastos Gerais'!$B$4:$B$1005=Analítico!$B95),-(Analítico!BC$3&gt;='Gastos Gerais'!$D$4:$D$1005),-(Analítico!BC$3&lt;='Gastos Gerais'!$E$4:$E$1005),-('Gastos Gerais'!$C$4:$C$1005))</f>
        <v>8300</v>
      </c>
      <c r="BD95" s="74">
        <f>SUMPRODUCT(-('Gastos Gerais'!$B$4:$B$1005=Analítico!$B95),-(Analítico!BD$3&gt;='Gastos Gerais'!$D$4:$D$1005),-(Analítico!BD$3&lt;='Gastos Gerais'!$E$4:$E$1005),-('Gastos Gerais'!$C$4:$C$1005))</f>
        <v>8300</v>
      </c>
      <c r="BE95" s="74">
        <f>SUMPRODUCT(-('Gastos Gerais'!$B$4:$B$1005=Analítico!$B95),-(Analítico!BE$3&gt;='Gastos Gerais'!$D$4:$D$1005),-(Analítico!BE$3&lt;='Gastos Gerais'!$E$4:$E$1005),-('Gastos Gerais'!$C$4:$C$1005))</f>
        <v>8300</v>
      </c>
      <c r="BF95" s="74">
        <f>SUMPRODUCT(-('Gastos Gerais'!$B$4:$B$1005=Analítico!$B95),-(Analítico!BF$3&gt;='Gastos Gerais'!$D$4:$D$1005),-(Analítico!BF$3&lt;='Gastos Gerais'!$E$4:$E$1005),-('Gastos Gerais'!$C$4:$C$1005))</f>
        <v>8300</v>
      </c>
      <c r="BG95" s="74">
        <f>SUMPRODUCT(-('Gastos Gerais'!$B$4:$B$1005=Analítico!$B95),-(Analítico!BG$3&gt;='Gastos Gerais'!$D$4:$D$1005),-(Analítico!BG$3&lt;='Gastos Gerais'!$E$4:$E$1005),-('Gastos Gerais'!$C$4:$C$1005))</f>
        <v>8300</v>
      </c>
      <c r="BH95" s="74">
        <f>SUMPRODUCT(-('Gastos Gerais'!$B$4:$B$1005=Analítico!$B95),-(Analítico!BH$3&gt;='Gastos Gerais'!$D$4:$D$1005),-(Analítico!BH$3&lt;='Gastos Gerais'!$E$4:$E$1005),-('Gastos Gerais'!$C$4:$C$1005))</f>
        <v>8300</v>
      </c>
      <c r="BI95" s="74">
        <f>SUMPRODUCT(-('Gastos Gerais'!$B$4:$B$1005=Analítico!$B95),-(Analítico!BI$3&gt;='Gastos Gerais'!$D$4:$D$1005),-(Analítico!BI$3&lt;='Gastos Gerais'!$E$4:$E$1005),-('Gastos Gerais'!$C$4:$C$1005))</f>
        <v>8300</v>
      </c>
      <c r="BJ95" s="74">
        <f>SUMPRODUCT(-('Gastos Gerais'!$B$4:$B$1005=Analítico!$B95),-(Analítico!BJ$3&gt;='Gastos Gerais'!$D$4:$D$1005),-(Analítico!BJ$3&lt;='Gastos Gerais'!$E$4:$E$1005),-('Gastos Gerais'!$C$4:$C$1005))</f>
        <v>8300</v>
      </c>
      <c r="BK95" s="72">
        <f t="shared" si="33"/>
        <v>498000</v>
      </c>
      <c r="BL95" s="77">
        <f t="shared" ca="1" si="34"/>
        <v>7.1922503368654408E-3</v>
      </c>
    </row>
    <row r="96" spans="1:64" s="50" customFormat="1" ht="23.25" customHeight="1" x14ac:dyDescent="0.2">
      <c r="A96" s="19" t="s">
        <v>252</v>
      </c>
      <c r="B96" s="354" t="s">
        <v>253</v>
      </c>
      <c r="C96" s="74">
        <f>SUMPRODUCT(-('Gastos Gerais'!$B$4:$B$1005=Analítico!$B96),-(Analítico!C$3&gt;='Gastos Gerais'!$D$4:$D$1005),-(Analítico!C$3&lt;='Gastos Gerais'!$E$4:$E$1005),-('Gastos Gerais'!$C$4:$C$1005))</f>
        <v>1000</v>
      </c>
      <c r="D96" s="74">
        <f>SUMPRODUCT(-('Gastos Gerais'!$B$4:$B$1005=Analítico!$B96),-(Analítico!D$3&gt;='Gastos Gerais'!$D$4:$D$1005),-(Analítico!D$3&lt;='Gastos Gerais'!$E$4:$E$1005),-('Gastos Gerais'!$C$4:$C$1005))</f>
        <v>1000</v>
      </c>
      <c r="E96" s="74">
        <f>SUMPRODUCT(-('Gastos Gerais'!$B$4:$B$1005=Analítico!$B96),-(Analítico!E$3&gt;='Gastos Gerais'!$D$4:$D$1005),-(Analítico!E$3&lt;='Gastos Gerais'!$E$4:$E$1005),-('Gastos Gerais'!$C$4:$C$1005))</f>
        <v>1000</v>
      </c>
      <c r="F96" s="74">
        <f>SUMPRODUCT(-('Gastos Gerais'!$B$4:$B$1005=Analítico!$B96),-(Analítico!F$3&gt;='Gastos Gerais'!$D$4:$D$1005),-(Analítico!F$3&lt;='Gastos Gerais'!$E$4:$E$1005),-('Gastos Gerais'!$C$4:$C$1005))</f>
        <v>1000</v>
      </c>
      <c r="G96" s="74">
        <f>SUMPRODUCT(-('Gastos Gerais'!$B$4:$B$1005=Analítico!$B96),-(Analítico!G$3&gt;='Gastos Gerais'!$D$4:$D$1005),-(Analítico!G$3&lt;='Gastos Gerais'!$E$4:$E$1005),-('Gastos Gerais'!$C$4:$C$1005))</f>
        <v>1000</v>
      </c>
      <c r="H96" s="74">
        <f>SUMPRODUCT(-('Gastos Gerais'!$B$4:$B$1005=Analítico!$B96),-(Analítico!H$3&gt;='Gastos Gerais'!$D$4:$D$1005),-(Analítico!H$3&lt;='Gastos Gerais'!$E$4:$E$1005),-('Gastos Gerais'!$C$4:$C$1005))</f>
        <v>1000</v>
      </c>
      <c r="I96" s="74">
        <f>SUMPRODUCT(-('Gastos Gerais'!$B$4:$B$1005=Analítico!$B96),-(Analítico!I$3&gt;='Gastos Gerais'!$D$4:$D$1005),-(Analítico!I$3&lt;='Gastos Gerais'!$E$4:$E$1005),-('Gastos Gerais'!$C$4:$C$1005))</f>
        <v>1000</v>
      </c>
      <c r="J96" s="74">
        <f>SUMPRODUCT(-('Gastos Gerais'!$B$4:$B$1005=Analítico!$B96),-(Analítico!J$3&gt;='Gastos Gerais'!$D$4:$D$1005),-(Analítico!J$3&lt;='Gastos Gerais'!$E$4:$E$1005),-('Gastos Gerais'!$C$4:$C$1005))</f>
        <v>1000</v>
      </c>
      <c r="K96" s="74">
        <f>SUMPRODUCT(-('Gastos Gerais'!$B$4:$B$1005=Analítico!$B96),-(Analítico!K$3&gt;='Gastos Gerais'!$D$4:$D$1005),-(Analítico!K$3&lt;='Gastos Gerais'!$E$4:$E$1005),-('Gastos Gerais'!$C$4:$C$1005))</f>
        <v>1000</v>
      </c>
      <c r="L96" s="74">
        <f>SUMPRODUCT(-('Gastos Gerais'!$B$4:$B$1005=Analítico!$B96),-(Analítico!L$3&gt;='Gastos Gerais'!$D$4:$D$1005),-(Analítico!L$3&lt;='Gastos Gerais'!$E$4:$E$1005),-('Gastos Gerais'!$C$4:$C$1005))</f>
        <v>1000</v>
      </c>
      <c r="M96" s="74">
        <f>SUMPRODUCT(-('Gastos Gerais'!$B$4:$B$1005=Analítico!$B96),-(Analítico!M$3&gt;='Gastos Gerais'!$D$4:$D$1005),-(Analítico!M$3&lt;='Gastos Gerais'!$E$4:$E$1005),-('Gastos Gerais'!$C$4:$C$1005))</f>
        <v>1000</v>
      </c>
      <c r="N96" s="74">
        <f>SUMPRODUCT(-('Gastos Gerais'!$B$4:$B$1005=Analítico!$B96),-(Analítico!N$3&gt;='Gastos Gerais'!$D$4:$D$1005),-(Analítico!N$3&lt;='Gastos Gerais'!$E$4:$E$1005),-('Gastos Gerais'!$C$4:$C$1005))</f>
        <v>1000</v>
      </c>
      <c r="O96" s="74">
        <f>SUMPRODUCT(-('Gastos Gerais'!$B$4:$B$1005=Analítico!$B96),-(Analítico!O$3&gt;='Gastos Gerais'!$D$4:$D$1005),-(Analítico!O$3&lt;='Gastos Gerais'!$E$4:$E$1005),-('Gastos Gerais'!$C$4:$C$1005))</f>
        <v>1000</v>
      </c>
      <c r="P96" s="74">
        <f>SUMPRODUCT(-('Gastos Gerais'!$B$4:$B$1005=Analítico!$B96),-(Analítico!P$3&gt;='Gastos Gerais'!$D$4:$D$1005),-(Analítico!P$3&lt;='Gastos Gerais'!$E$4:$E$1005),-('Gastos Gerais'!$C$4:$C$1005))</f>
        <v>1000</v>
      </c>
      <c r="Q96" s="74">
        <f>SUMPRODUCT(-('Gastos Gerais'!$B$4:$B$1005=Analítico!$B96),-(Analítico!Q$3&gt;='Gastos Gerais'!$D$4:$D$1005),-(Analítico!Q$3&lt;='Gastos Gerais'!$E$4:$E$1005),-('Gastos Gerais'!$C$4:$C$1005))</f>
        <v>1000</v>
      </c>
      <c r="R96" s="74">
        <f>SUMPRODUCT(-('Gastos Gerais'!$B$4:$B$1005=Analítico!$B96),-(Analítico!R$3&gt;='Gastos Gerais'!$D$4:$D$1005),-(Analítico!R$3&lt;='Gastos Gerais'!$E$4:$E$1005),-('Gastos Gerais'!$C$4:$C$1005))</f>
        <v>1000</v>
      </c>
      <c r="S96" s="74">
        <f>SUMPRODUCT(-('Gastos Gerais'!$B$4:$B$1005=Analítico!$B96),-(Analítico!S$3&gt;='Gastos Gerais'!$D$4:$D$1005),-(Analítico!S$3&lt;='Gastos Gerais'!$E$4:$E$1005),-('Gastos Gerais'!$C$4:$C$1005))</f>
        <v>1000</v>
      </c>
      <c r="T96" s="74">
        <f>SUMPRODUCT(-('Gastos Gerais'!$B$4:$B$1005=Analítico!$B96),-(Analítico!T$3&gt;='Gastos Gerais'!$D$4:$D$1005),-(Analítico!T$3&lt;='Gastos Gerais'!$E$4:$E$1005),-('Gastos Gerais'!$C$4:$C$1005))</f>
        <v>1000</v>
      </c>
      <c r="U96" s="74">
        <f>SUMPRODUCT(-('Gastos Gerais'!$B$4:$B$1005=Analítico!$B96),-(Analítico!U$3&gt;='Gastos Gerais'!$D$4:$D$1005),-(Analítico!U$3&lt;='Gastos Gerais'!$E$4:$E$1005),-('Gastos Gerais'!$C$4:$C$1005))</f>
        <v>1000</v>
      </c>
      <c r="V96" s="74">
        <f>SUMPRODUCT(-('Gastos Gerais'!$B$4:$B$1005=Analítico!$B96),-(Analítico!V$3&gt;='Gastos Gerais'!$D$4:$D$1005),-(Analítico!V$3&lt;='Gastos Gerais'!$E$4:$E$1005),-('Gastos Gerais'!$C$4:$C$1005))</f>
        <v>1000</v>
      </c>
      <c r="W96" s="74">
        <f>SUMPRODUCT(-('Gastos Gerais'!$B$4:$B$1005=Analítico!$B96),-(Analítico!W$3&gt;='Gastos Gerais'!$D$4:$D$1005),-(Analítico!W$3&lt;='Gastos Gerais'!$E$4:$E$1005),-('Gastos Gerais'!$C$4:$C$1005))</f>
        <v>1000</v>
      </c>
      <c r="X96" s="74">
        <f>SUMPRODUCT(-('Gastos Gerais'!$B$4:$B$1005=Analítico!$B96),-(Analítico!X$3&gt;='Gastos Gerais'!$D$4:$D$1005),-(Analítico!X$3&lt;='Gastos Gerais'!$E$4:$E$1005),-('Gastos Gerais'!$C$4:$C$1005))</f>
        <v>1000</v>
      </c>
      <c r="Y96" s="74">
        <f>SUMPRODUCT(-('Gastos Gerais'!$B$4:$B$1005=Analítico!$B96),-(Analítico!Y$3&gt;='Gastos Gerais'!$D$4:$D$1005),-(Analítico!Y$3&lt;='Gastos Gerais'!$E$4:$E$1005),-('Gastos Gerais'!$C$4:$C$1005))</f>
        <v>1000</v>
      </c>
      <c r="Z96" s="74">
        <f>SUMPRODUCT(-('Gastos Gerais'!$B$4:$B$1005=Analítico!$B96),-(Analítico!Z$3&gt;='Gastos Gerais'!$D$4:$D$1005),-(Analítico!Z$3&lt;='Gastos Gerais'!$E$4:$E$1005),-('Gastos Gerais'!$C$4:$C$1005))</f>
        <v>1000</v>
      </c>
      <c r="AA96" s="74">
        <f>SUMPRODUCT(-('Gastos Gerais'!$B$4:$B$1005=Analítico!$B96),-(Analítico!AA$3&gt;='Gastos Gerais'!$D$4:$D$1005),-(Analítico!AA$3&lt;='Gastos Gerais'!$E$4:$E$1005),-('Gastos Gerais'!$C$4:$C$1005))</f>
        <v>1000</v>
      </c>
      <c r="AB96" s="74">
        <f>SUMPRODUCT(-('Gastos Gerais'!$B$4:$B$1005=Analítico!$B96),-(Analítico!AB$3&gt;='Gastos Gerais'!$D$4:$D$1005),-(Analítico!AB$3&lt;='Gastos Gerais'!$E$4:$E$1005),-('Gastos Gerais'!$C$4:$C$1005))</f>
        <v>1000</v>
      </c>
      <c r="AC96" s="74">
        <f>SUMPRODUCT(-('Gastos Gerais'!$B$4:$B$1005=Analítico!$B96),-(Analítico!AC$3&gt;='Gastos Gerais'!$D$4:$D$1005),-(Analítico!AC$3&lt;='Gastos Gerais'!$E$4:$E$1005),-('Gastos Gerais'!$C$4:$C$1005))</f>
        <v>1000</v>
      </c>
      <c r="AD96" s="74">
        <f>SUMPRODUCT(-('Gastos Gerais'!$B$4:$B$1005=Analítico!$B96),-(Analítico!AD$3&gt;='Gastos Gerais'!$D$4:$D$1005),-(Analítico!AD$3&lt;='Gastos Gerais'!$E$4:$E$1005),-('Gastos Gerais'!$C$4:$C$1005))</f>
        <v>1000</v>
      </c>
      <c r="AE96" s="74">
        <f>SUMPRODUCT(-('Gastos Gerais'!$B$4:$B$1005=Analítico!$B96),-(Analítico!AE$3&gt;='Gastos Gerais'!$D$4:$D$1005),-(Analítico!AE$3&lt;='Gastos Gerais'!$E$4:$E$1005),-('Gastos Gerais'!$C$4:$C$1005))</f>
        <v>1000</v>
      </c>
      <c r="AF96" s="74">
        <f>SUMPRODUCT(-('Gastos Gerais'!$B$4:$B$1005=Analítico!$B96),-(Analítico!AF$3&gt;='Gastos Gerais'!$D$4:$D$1005),-(Analítico!AF$3&lt;='Gastos Gerais'!$E$4:$E$1005),-('Gastos Gerais'!$C$4:$C$1005))</f>
        <v>1000</v>
      </c>
      <c r="AG96" s="74">
        <f>SUMPRODUCT(-('Gastos Gerais'!$B$4:$B$1005=Analítico!$B96),-(Analítico!AG$3&gt;='Gastos Gerais'!$D$4:$D$1005),-(Analítico!AG$3&lt;='Gastos Gerais'!$E$4:$E$1005),-('Gastos Gerais'!$C$4:$C$1005))</f>
        <v>1000</v>
      </c>
      <c r="AH96" s="74">
        <f>SUMPRODUCT(-('Gastos Gerais'!$B$4:$B$1005=Analítico!$B96),-(Analítico!AH$3&gt;='Gastos Gerais'!$D$4:$D$1005),-(Analítico!AH$3&lt;='Gastos Gerais'!$E$4:$E$1005),-('Gastos Gerais'!$C$4:$C$1005))</f>
        <v>1000</v>
      </c>
      <c r="AI96" s="74">
        <f>SUMPRODUCT(-('Gastos Gerais'!$B$4:$B$1005=Analítico!$B96),-(Analítico!AI$3&gt;='Gastos Gerais'!$D$4:$D$1005),-(Analítico!AI$3&lt;='Gastos Gerais'!$E$4:$E$1005),-('Gastos Gerais'!$C$4:$C$1005))</f>
        <v>1000</v>
      </c>
      <c r="AJ96" s="74">
        <f>SUMPRODUCT(-('Gastos Gerais'!$B$4:$B$1005=Analítico!$B96),-(Analítico!AJ$3&gt;='Gastos Gerais'!$D$4:$D$1005),-(Analítico!AJ$3&lt;='Gastos Gerais'!$E$4:$E$1005),-('Gastos Gerais'!$C$4:$C$1005))</f>
        <v>1000</v>
      </c>
      <c r="AK96" s="74">
        <f>SUMPRODUCT(-('Gastos Gerais'!$B$4:$B$1005=Analítico!$B96),-(Analítico!AK$3&gt;='Gastos Gerais'!$D$4:$D$1005),-(Analítico!AK$3&lt;='Gastos Gerais'!$E$4:$E$1005),-('Gastos Gerais'!$C$4:$C$1005))</f>
        <v>1000</v>
      </c>
      <c r="AL96" s="74">
        <f>SUMPRODUCT(-('Gastos Gerais'!$B$4:$B$1005=Analítico!$B96),-(Analítico!AL$3&gt;='Gastos Gerais'!$D$4:$D$1005),-(Analítico!AL$3&lt;='Gastos Gerais'!$E$4:$E$1005),-('Gastos Gerais'!$C$4:$C$1005))</f>
        <v>1000</v>
      </c>
      <c r="AM96" s="74">
        <f>SUMPRODUCT(-('Gastos Gerais'!$B$4:$B$1005=Analítico!$B96),-(Analítico!AM$3&gt;='Gastos Gerais'!$D$4:$D$1005),-(Analítico!AM$3&lt;='Gastos Gerais'!$E$4:$E$1005),-('Gastos Gerais'!$C$4:$C$1005))</f>
        <v>1000</v>
      </c>
      <c r="AN96" s="74">
        <f>SUMPRODUCT(-('Gastos Gerais'!$B$4:$B$1005=Analítico!$B96),-(Analítico!AN$3&gt;='Gastos Gerais'!$D$4:$D$1005),-(Analítico!AN$3&lt;='Gastos Gerais'!$E$4:$E$1005),-('Gastos Gerais'!$C$4:$C$1005))</f>
        <v>1000</v>
      </c>
      <c r="AO96" s="74">
        <f>SUMPRODUCT(-('Gastos Gerais'!$B$4:$B$1005=Analítico!$B96),-(Analítico!AO$3&gt;='Gastos Gerais'!$D$4:$D$1005),-(Analítico!AO$3&lt;='Gastos Gerais'!$E$4:$E$1005),-('Gastos Gerais'!$C$4:$C$1005))</f>
        <v>1000</v>
      </c>
      <c r="AP96" s="74">
        <f>SUMPRODUCT(-('Gastos Gerais'!$B$4:$B$1005=Analítico!$B96),-(Analítico!AP$3&gt;='Gastos Gerais'!$D$4:$D$1005),-(Analítico!AP$3&lt;='Gastos Gerais'!$E$4:$E$1005),-('Gastos Gerais'!$C$4:$C$1005))</f>
        <v>1000</v>
      </c>
      <c r="AQ96" s="74">
        <f>SUMPRODUCT(-('Gastos Gerais'!$B$4:$B$1005=Analítico!$B96),-(Analítico!AQ$3&gt;='Gastos Gerais'!$D$4:$D$1005),-(Analítico!AQ$3&lt;='Gastos Gerais'!$E$4:$E$1005),-('Gastos Gerais'!$C$4:$C$1005))</f>
        <v>1000</v>
      </c>
      <c r="AR96" s="74">
        <f>SUMPRODUCT(-('Gastos Gerais'!$B$4:$B$1005=Analítico!$B96),-(Analítico!AR$3&gt;='Gastos Gerais'!$D$4:$D$1005),-(Analítico!AR$3&lt;='Gastos Gerais'!$E$4:$E$1005),-('Gastos Gerais'!$C$4:$C$1005))</f>
        <v>1000</v>
      </c>
      <c r="AS96" s="74">
        <f>SUMPRODUCT(-('Gastos Gerais'!$B$4:$B$1005=Analítico!$B96),-(Analítico!AS$3&gt;='Gastos Gerais'!$D$4:$D$1005),-(Analítico!AS$3&lt;='Gastos Gerais'!$E$4:$E$1005),-('Gastos Gerais'!$C$4:$C$1005))</f>
        <v>1000</v>
      </c>
      <c r="AT96" s="74">
        <f>SUMPRODUCT(-('Gastos Gerais'!$B$4:$B$1005=Analítico!$B96),-(Analítico!AT$3&gt;='Gastos Gerais'!$D$4:$D$1005),-(Analítico!AT$3&lt;='Gastos Gerais'!$E$4:$E$1005),-('Gastos Gerais'!$C$4:$C$1005))</f>
        <v>1000</v>
      </c>
      <c r="AU96" s="74">
        <f>SUMPRODUCT(-('Gastos Gerais'!$B$4:$B$1005=Analítico!$B96),-(Analítico!AU$3&gt;='Gastos Gerais'!$D$4:$D$1005),-(Analítico!AU$3&lt;='Gastos Gerais'!$E$4:$E$1005),-('Gastos Gerais'!$C$4:$C$1005))</f>
        <v>1000</v>
      </c>
      <c r="AV96" s="74">
        <f>SUMPRODUCT(-('Gastos Gerais'!$B$4:$B$1005=Analítico!$B96),-(Analítico!AV$3&gt;='Gastos Gerais'!$D$4:$D$1005),-(Analítico!AV$3&lt;='Gastos Gerais'!$E$4:$E$1005),-('Gastos Gerais'!$C$4:$C$1005))</f>
        <v>1000</v>
      </c>
      <c r="AW96" s="74">
        <f>SUMPRODUCT(-('Gastos Gerais'!$B$4:$B$1005=Analítico!$B96),-(Analítico!AW$3&gt;='Gastos Gerais'!$D$4:$D$1005),-(Analítico!AW$3&lt;='Gastos Gerais'!$E$4:$E$1005),-('Gastos Gerais'!$C$4:$C$1005))</f>
        <v>1000</v>
      </c>
      <c r="AX96" s="74">
        <f>SUMPRODUCT(-('Gastos Gerais'!$B$4:$B$1005=Analítico!$B96),-(Analítico!AX$3&gt;='Gastos Gerais'!$D$4:$D$1005),-(Analítico!AX$3&lt;='Gastos Gerais'!$E$4:$E$1005),-('Gastos Gerais'!$C$4:$C$1005))</f>
        <v>1000</v>
      </c>
      <c r="AY96" s="74">
        <f>SUMPRODUCT(-('Gastos Gerais'!$B$4:$B$1005=Analítico!$B96),-(Analítico!AY$3&gt;='Gastos Gerais'!$D$4:$D$1005),-(Analítico!AY$3&lt;='Gastos Gerais'!$E$4:$E$1005),-('Gastos Gerais'!$C$4:$C$1005))</f>
        <v>1000</v>
      </c>
      <c r="AZ96" s="74">
        <f>SUMPRODUCT(-('Gastos Gerais'!$B$4:$B$1005=Analítico!$B96),-(Analítico!AZ$3&gt;='Gastos Gerais'!$D$4:$D$1005),-(Analítico!AZ$3&lt;='Gastos Gerais'!$E$4:$E$1005),-('Gastos Gerais'!$C$4:$C$1005))</f>
        <v>1000</v>
      </c>
      <c r="BA96" s="74">
        <f>SUMPRODUCT(-('Gastos Gerais'!$B$4:$B$1005=Analítico!$B96),-(Analítico!BA$3&gt;='Gastos Gerais'!$D$4:$D$1005),-(Analítico!BA$3&lt;='Gastos Gerais'!$E$4:$E$1005),-('Gastos Gerais'!$C$4:$C$1005))</f>
        <v>1000</v>
      </c>
      <c r="BB96" s="74">
        <f>SUMPRODUCT(-('Gastos Gerais'!$B$4:$B$1005=Analítico!$B96),-(Analítico!BB$3&gt;='Gastos Gerais'!$D$4:$D$1005),-(Analítico!BB$3&lt;='Gastos Gerais'!$E$4:$E$1005),-('Gastos Gerais'!$C$4:$C$1005))</f>
        <v>1000</v>
      </c>
      <c r="BC96" s="74">
        <f>SUMPRODUCT(-('Gastos Gerais'!$B$4:$B$1005=Analítico!$B96),-(Analítico!BC$3&gt;='Gastos Gerais'!$D$4:$D$1005),-(Analítico!BC$3&lt;='Gastos Gerais'!$E$4:$E$1005),-('Gastos Gerais'!$C$4:$C$1005))</f>
        <v>1000</v>
      </c>
      <c r="BD96" s="74">
        <f>SUMPRODUCT(-('Gastos Gerais'!$B$4:$B$1005=Analítico!$B96),-(Analítico!BD$3&gt;='Gastos Gerais'!$D$4:$D$1005),-(Analítico!BD$3&lt;='Gastos Gerais'!$E$4:$E$1005),-('Gastos Gerais'!$C$4:$C$1005))</f>
        <v>1000</v>
      </c>
      <c r="BE96" s="74">
        <f>SUMPRODUCT(-('Gastos Gerais'!$B$4:$B$1005=Analítico!$B96),-(Analítico!BE$3&gt;='Gastos Gerais'!$D$4:$D$1005),-(Analítico!BE$3&lt;='Gastos Gerais'!$E$4:$E$1005),-('Gastos Gerais'!$C$4:$C$1005))</f>
        <v>1000</v>
      </c>
      <c r="BF96" s="74">
        <f>SUMPRODUCT(-('Gastos Gerais'!$B$4:$B$1005=Analítico!$B96),-(Analítico!BF$3&gt;='Gastos Gerais'!$D$4:$D$1005),-(Analítico!BF$3&lt;='Gastos Gerais'!$E$4:$E$1005),-('Gastos Gerais'!$C$4:$C$1005))</f>
        <v>1000</v>
      </c>
      <c r="BG96" s="74">
        <f>SUMPRODUCT(-('Gastos Gerais'!$B$4:$B$1005=Analítico!$B96),-(Analítico!BG$3&gt;='Gastos Gerais'!$D$4:$D$1005),-(Analítico!BG$3&lt;='Gastos Gerais'!$E$4:$E$1005),-('Gastos Gerais'!$C$4:$C$1005))</f>
        <v>1000</v>
      </c>
      <c r="BH96" s="74">
        <f>SUMPRODUCT(-('Gastos Gerais'!$B$4:$B$1005=Analítico!$B96),-(Analítico!BH$3&gt;='Gastos Gerais'!$D$4:$D$1005),-(Analítico!BH$3&lt;='Gastos Gerais'!$E$4:$E$1005),-('Gastos Gerais'!$C$4:$C$1005))</f>
        <v>1000</v>
      </c>
      <c r="BI96" s="74">
        <f>SUMPRODUCT(-('Gastos Gerais'!$B$4:$B$1005=Analítico!$B96),-(Analítico!BI$3&gt;='Gastos Gerais'!$D$4:$D$1005),-(Analítico!BI$3&lt;='Gastos Gerais'!$E$4:$E$1005),-('Gastos Gerais'!$C$4:$C$1005))</f>
        <v>1000</v>
      </c>
      <c r="BJ96" s="74">
        <f>SUMPRODUCT(-('Gastos Gerais'!$B$4:$B$1005=Analítico!$B96),-(Analítico!BJ$3&gt;='Gastos Gerais'!$D$4:$D$1005),-(Analítico!BJ$3&lt;='Gastos Gerais'!$E$4:$E$1005),-('Gastos Gerais'!$C$4:$C$1005))</f>
        <v>1000</v>
      </c>
      <c r="BK96" s="72">
        <f t="shared" si="33"/>
        <v>60000</v>
      </c>
      <c r="BL96" s="77">
        <f t="shared" ca="1" si="34"/>
        <v>8.66536185164511E-4</v>
      </c>
    </row>
    <row r="97" spans="1:64" s="50" customFormat="1" ht="23.25" customHeight="1" x14ac:dyDescent="0.2">
      <c r="A97" s="19" t="s">
        <v>254</v>
      </c>
      <c r="B97" s="354" t="s">
        <v>255</v>
      </c>
      <c r="C97" s="74">
        <f>SUMPRODUCT(-('Gastos Gerais'!$B$4:$B$1005=Analítico!$B97),-(Analítico!C$3&gt;='Gastos Gerais'!$D$4:$D$1005),-(Analítico!C$3&lt;='Gastos Gerais'!$E$4:$E$1005),-('Gastos Gerais'!$C$4:$C$1005))</f>
        <v>0</v>
      </c>
      <c r="D97" s="74">
        <f>SUMPRODUCT(-('Gastos Gerais'!$B$4:$B$1005=Analítico!$B97),-(Analítico!D$3&gt;='Gastos Gerais'!$D$4:$D$1005),-(Analítico!D$3&lt;='Gastos Gerais'!$E$4:$E$1005),-('Gastos Gerais'!$C$4:$C$1005))</f>
        <v>410000</v>
      </c>
      <c r="E97" s="74">
        <f>SUMPRODUCT(-('Gastos Gerais'!$B$4:$B$1005=Analítico!$B97),-(Analítico!E$3&gt;='Gastos Gerais'!$D$4:$D$1005),-(Analítico!E$3&lt;='Gastos Gerais'!$E$4:$E$1005),-('Gastos Gerais'!$C$4:$C$1005))</f>
        <v>410000</v>
      </c>
      <c r="F97" s="74">
        <f>SUMPRODUCT(-('Gastos Gerais'!$B$4:$B$1005=Analítico!$B97),-(Analítico!F$3&gt;='Gastos Gerais'!$D$4:$D$1005),-(Analítico!F$3&lt;='Gastos Gerais'!$E$4:$E$1005),-('Gastos Gerais'!$C$4:$C$1005))</f>
        <v>410000</v>
      </c>
      <c r="G97" s="74">
        <f>SUMPRODUCT(-('Gastos Gerais'!$B$4:$B$1005=Analítico!$B97),-(Analítico!G$3&gt;='Gastos Gerais'!$D$4:$D$1005),-(Analítico!G$3&lt;='Gastos Gerais'!$E$4:$E$1005),-('Gastos Gerais'!$C$4:$C$1005))</f>
        <v>410000</v>
      </c>
      <c r="H97" s="74">
        <f>SUMPRODUCT(-('Gastos Gerais'!$B$4:$B$1005=Analítico!$B97),-(Analítico!H$3&gt;='Gastos Gerais'!$D$4:$D$1005),-(Analítico!H$3&lt;='Gastos Gerais'!$E$4:$E$1005),-('Gastos Gerais'!$C$4:$C$1005))</f>
        <v>410000</v>
      </c>
      <c r="I97" s="74">
        <f>SUMPRODUCT(-('Gastos Gerais'!$B$4:$B$1005=Analítico!$B97),-(Analítico!I$3&gt;='Gastos Gerais'!$D$4:$D$1005),-(Analítico!I$3&lt;='Gastos Gerais'!$E$4:$E$1005),-('Gastos Gerais'!$C$4:$C$1005))</f>
        <v>410000</v>
      </c>
      <c r="J97" s="74">
        <f>SUMPRODUCT(-('Gastos Gerais'!$B$4:$B$1005=Analítico!$B97),-(Analítico!J$3&gt;='Gastos Gerais'!$D$4:$D$1005),-(Analítico!J$3&lt;='Gastos Gerais'!$E$4:$E$1005),-('Gastos Gerais'!$C$4:$C$1005))</f>
        <v>410000</v>
      </c>
      <c r="K97" s="74">
        <f>SUMPRODUCT(-('Gastos Gerais'!$B$4:$B$1005=Analítico!$B97),-(Analítico!K$3&gt;='Gastos Gerais'!$D$4:$D$1005),-(Analítico!K$3&lt;='Gastos Gerais'!$E$4:$E$1005),-('Gastos Gerais'!$C$4:$C$1005))</f>
        <v>410000</v>
      </c>
      <c r="L97" s="74">
        <f>SUMPRODUCT(-('Gastos Gerais'!$B$4:$B$1005=Analítico!$B97),-(Analítico!L$3&gt;='Gastos Gerais'!$D$4:$D$1005),-(Analítico!L$3&lt;='Gastos Gerais'!$E$4:$E$1005),-('Gastos Gerais'!$C$4:$C$1005))</f>
        <v>410000</v>
      </c>
      <c r="M97" s="74">
        <f>SUMPRODUCT(-('Gastos Gerais'!$B$4:$B$1005=Analítico!$B97),-(Analítico!M$3&gt;='Gastos Gerais'!$D$4:$D$1005),-(Analítico!M$3&lt;='Gastos Gerais'!$E$4:$E$1005),-('Gastos Gerais'!$C$4:$C$1005))</f>
        <v>410000</v>
      </c>
      <c r="N97" s="74">
        <f>SUMPRODUCT(-('Gastos Gerais'!$B$4:$B$1005=Analítico!$B97),-(Analítico!N$3&gt;='Gastos Gerais'!$D$4:$D$1005),-(Analítico!N$3&lt;='Gastos Gerais'!$E$4:$E$1005),-('Gastos Gerais'!$C$4:$C$1005))</f>
        <v>410000</v>
      </c>
      <c r="O97" s="74">
        <f>SUMPRODUCT(-('Gastos Gerais'!$B$4:$B$1005=Analítico!$B97),-(Analítico!O$3&gt;='Gastos Gerais'!$D$4:$D$1005),-(Analítico!O$3&lt;='Gastos Gerais'!$E$4:$E$1005),-('Gastos Gerais'!$C$4:$C$1005))</f>
        <v>430000</v>
      </c>
      <c r="P97" s="74">
        <f>SUMPRODUCT(-('Gastos Gerais'!$B$4:$B$1005=Analítico!$B97),-(Analítico!P$3&gt;='Gastos Gerais'!$D$4:$D$1005),-(Analítico!P$3&lt;='Gastos Gerais'!$E$4:$E$1005),-('Gastos Gerais'!$C$4:$C$1005))</f>
        <v>430000</v>
      </c>
      <c r="Q97" s="74">
        <f>SUMPRODUCT(-('Gastos Gerais'!$B$4:$B$1005=Analítico!$B97),-(Analítico!Q$3&gt;='Gastos Gerais'!$D$4:$D$1005),-(Analítico!Q$3&lt;='Gastos Gerais'!$E$4:$E$1005),-('Gastos Gerais'!$C$4:$C$1005))</f>
        <v>430000</v>
      </c>
      <c r="R97" s="74">
        <f>SUMPRODUCT(-('Gastos Gerais'!$B$4:$B$1005=Analítico!$B97),-(Analítico!R$3&gt;='Gastos Gerais'!$D$4:$D$1005),-(Analítico!R$3&lt;='Gastos Gerais'!$E$4:$E$1005),-('Gastos Gerais'!$C$4:$C$1005))</f>
        <v>430000</v>
      </c>
      <c r="S97" s="74">
        <f>SUMPRODUCT(-('Gastos Gerais'!$B$4:$B$1005=Analítico!$B97),-(Analítico!S$3&gt;='Gastos Gerais'!$D$4:$D$1005),-(Analítico!S$3&lt;='Gastos Gerais'!$E$4:$E$1005),-('Gastos Gerais'!$C$4:$C$1005))</f>
        <v>430000</v>
      </c>
      <c r="T97" s="74">
        <f>SUMPRODUCT(-('Gastos Gerais'!$B$4:$B$1005=Analítico!$B97),-(Analítico!T$3&gt;='Gastos Gerais'!$D$4:$D$1005),-(Analítico!T$3&lt;='Gastos Gerais'!$E$4:$E$1005),-('Gastos Gerais'!$C$4:$C$1005))</f>
        <v>430000</v>
      </c>
      <c r="U97" s="74">
        <f>SUMPRODUCT(-('Gastos Gerais'!$B$4:$B$1005=Analítico!$B97),-(Analítico!U$3&gt;='Gastos Gerais'!$D$4:$D$1005),-(Analítico!U$3&lt;='Gastos Gerais'!$E$4:$E$1005),-('Gastos Gerais'!$C$4:$C$1005))</f>
        <v>430000</v>
      </c>
      <c r="V97" s="74">
        <f>SUMPRODUCT(-('Gastos Gerais'!$B$4:$B$1005=Analítico!$B97),-(Analítico!V$3&gt;='Gastos Gerais'!$D$4:$D$1005),-(Analítico!V$3&lt;='Gastos Gerais'!$E$4:$E$1005),-('Gastos Gerais'!$C$4:$C$1005))</f>
        <v>430000</v>
      </c>
      <c r="W97" s="74">
        <f>SUMPRODUCT(-('Gastos Gerais'!$B$4:$B$1005=Analítico!$B97),-(Analítico!W$3&gt;='Gastos Gerais'!$D$4:$D$1005),-(Analítico!W$3&lt;='Gastos Gerais'!$E$4:$E$1005),-('Gastos Gerais'!$C$4:$C$1005))</f>
        <v>430000</v>
      </c>
      <c r="X97" s="74">
        <f>SUMPRODUCT(-('Gastos Gerais'!$B$4:$B$1005=Analítico!$B97),-(Analítico!X$3&gt;='Gastos Gerais'!$D$4:$D$1005),-(Analítico!X$3&lt;='Gastos Gerais'!$E$4:$E$1005),-('Gastos Gerais'!$C$4:$C$1005))</f>
        <v>430000</v>
      </c>
      <c r="Y97" s="74">
        <f>SUMPRODUCT(-('Gastos Gerais'!$B$4:$B$1005=Analítico!$B97),-(Analítico!Y$3&gt;='Gastos Gerais'!$D$4:$D$1005),-(Analítico!Y$3&lt;='Gastos Gerais'!$E$4:$E$1005),-('Gastos Gerais'!$C$4:$C$1005))</f>
        <v>430000</v>
      </c>
      <c r="Z97" s="74">
        <f>SUMPRODUCT(-('Gastos Gerais'!$B$4:$B$1005=Analítico!$B97),-(Analítico!Z$3&gt;='Gastos Gerais'!$D$4:$D$1005),-(Analítico!Z$3&lt;='Gastos Gerais'!$E$4:$E$1005),-('Gastos Gerais'!$C$4:$C$1005))</f>
        <v>430000</v>
      </c>
      <c r="AA97" s="74">
        <f>SUMPRODUCT(-('Gastos Gerais'!$B$4:$B$1005=Analítico!$B97),-(Analítico!AA$3&gt;='Gastos Gerais'!$D$4:$D$1005),-(Analítico!AA$3&lt;='Gastos Gerais'!$E$4:$E$1005),-('Gastos Gerais'!$C$4:$C$1005))</f>
        <v>435000</v>
      </c>
      <c r="AB97" s="74">
        <f>SUMPRODUCT(-('Gastos Gerais'!$B$4:$B$1005=Analítico!$B97),-(Analítico!AB$3&gt;='Gastos Gerais'!$D$4:$D$1005),-(Analítico!AB$3&lt;='Gastos Gerais'!$E$4:$E$1005),-('Gastos Gerais'!$C$4:$C$1005))</f>
        <v>435000</v>
      </c>
      <c r="AC97" s="74">
        <f>SUMPRODUCT(-('Gastos Gerais'!$B$4:$B$1005=Analítico!$B97),-(Analítico!AC$3&gt;='Gastos Gerais'!$D$4:$D$1005),-(Analítico!AC$3&lt;='Gastos Gerais'!$E$4:$E$1005),-('Gastos Gerais'!$C$4:$C$1005))</f>
        <v>435000</v>
      </c>
      <c r="AD97" s="74">
        <f>SUMPRODUCT(-('Gastos Gerais'!$B$4:$B$1005=Analítico!$B97),-(Analítico!AD$3&gt;='Gastos Gerais'!$D$4:$D$1005),-(Analítico!AD$3&lt;='Gastos Gerais'!$E$4:$E$1005),-('Gastos Gerais'!$C$4:$C$1005))</f>
        <v>435000</v>
      </c>
      <c r="AE97" s="74">
        <f>SUMPRODUCT(-('Gastos Gerais'!$B$4:$B$1005=Analítico!$B97),-(Analítico!AE$3&gt;='Gastos Gerais'!$D$4:$D$1005),-(Analítico!AE$3&lt;='Gastos Gerais'!$E$4:$E$1005),-('Gastos Gerais'!$C$4:$C$1005))</f>
        <v>435000</v>
      </c>
      <c r="AF97" s="74">
        <f>SUMPRODUCT(-('Gastos Gerais'!$B$4:$B$1005=Analítico!$B97),-(Analítico!AF$3&gt;='Gastos Gerais'!$D$4:$D$1005),-(Analítico!AF$3&lt;='Gastos Gerais'!$E$4:$E$1005),-('Gastos Gerais'!$C$4:$C$1005))</f>
        <v>435000</v>
      </c>
      <c r="AG97" s="74">
        <f>SUMPRODUCT(-('Gastos Gerais'!$B$4:$B$1005=Analítico!$B97),-(Analítico!AG$3&gt;='Gastos Gerais'!$D$4:$D$1005),-(Analítico!AG$3&lt;='Gastos Gerais'!$E$4:$E$1005),-('Gastos Gerais'!$C$4:$C$1005))</f>
        <v>435000</v>
      </c>
      <c r="AH97" s="74">
        <f>SUMPRODUCT(-('Gastos Gerais'!$B$4:$B$1005=Analítico!$B97),-(Analítico!AH$3&gt;='Gastos Gerais'!$D$4:$D$1005),-(Analítico!AH$3&lt;='Gastos Gerais'!$E$4:$E$1005),-('Gastos Gerais'!$C$4:$C$1005))</f>
        <v>435000</v>
      </c>
      <c r="AI97" s="74">
        <f>SUMPRODUCT(-('Gastos Gerais'!$B$4:$B$1005=Analítico!$B97),-(Analítico!AI$3&gt;='Gastos Gerais'!$D$4:$D$1005),-(Analítico!AI$3&lt;='Gastos Gerais'!$E$4:$E$1005),-('Gastos Gerais'!$C$4:$C$1005))</f>
        <v>435000</v>
      </c>
      <c r="AJ97" s="74">
        <f>SUMPRODUCT(-('Gastos Gerais'!$B$4:$B$1005=Analítico!$B97),-(Analítico!AJ$3&gt;='Gastos Gerais'!$D$4:$D$1005),-(Analítico!AJ$3&lt;='Gastos Gerais'!$E$4:$E$1005),-('Gastos Gerais'!$C$4:$C$1005))</f>
        <v>435000</v>
      </c>
      <c r="AK97" s="74">
        <f>SUMPRODUCT(-('Gastos Gerais'!$B$4:$B$1005=Analítico!$B97),-(Analítico!AK$3&gt;='Gastos Gerais'!$D$4:$D$1005),-(Analítico!AK$3&lt;='Gastos Gerais'!$E$4:$E$1005),-('Gastos Gerais'!$C$4:$C$1005))</f>
        <v>435000</v>
      </c>
      <c r="AL97" s="74">
        <f>SUMPRODUCT(-('Gastos Gerais'!$B$4:$B$1005=Analítico!$B97),-(Analítico!AL$3&gt;='Gastos Gerais'!$D$4:$D$1005),-(Analítico!AL$3&lt;='Gastos Gerais'!$E$4:$E$1005),-('Gastos Gerais'!$C$4:$C$1005))</f>
        <v>435000</v>
      </c>
      <c r="AM97" s="74">
        <f>SUMPRODUCT(-('Gastos Gerais'!$B$4:$B$1005=Analítico!$B97),-(Analítico!AM$3&gt;='Gastos Gerais'!$D$4:$D$1005),-(Analítico!AM$3&lt;='Gastos Gerais'!$E$4:$E$1005),-('Gastos Gerais'!$C$4:$C$1005))</f>
        <v>440000</v>
      </c>
      <c r="AN97" s="74">
        <f>SUMPRODUCT(-('Gastos Gerais'!$B$4:$B$1005=Analítico!$B97),-(Analítico!AN$3&gt;='Gastos Gerais'!$D$4:$D$1005),-(Analítico!AN$3&lt;='Gastos Gerais'!$E$4:$E$1005),-('Gastos Gerais'!$C$4:$C$1005))</f>
        <v>440000</v>
      </c>
      <c r="AO97" s="74">
        <f>SUMPRODUCT(-('Gastos Gerais'!$B$4:$B$1005=Analítico!$B97),-(Analítico!AO$3&gt;='Gastos Gerais'!$D$4:$D$1005),-(Analítico!AO$3&lt;='Gastos Gerais'!$E$4:$E$1005),-('Gastos Gerais'!$C$4:$C$1005))</f>
        <v>440000</v>
      </c>
      <c r="AP97" s="74">
        <f>SUMPRODUCT(-('Gastos Gerais'!$B$4:$B$1005=Analítico!$B97),-(Analítico!AP$3&gt;='Gastos Gerais'!$D$4:$D$1005),-(Analítico!AP$3&lt;='Gastos Gerais'!$E$4:$E$1005),-('Gastos Gerais'!$C$4:$C$1005))</f>
        <v>440000</v>
      </c>
      <c r="AQ97" s="74">
        <f>SUMPRODUCT(-('Gastos Gerais'!$B$4:$B$1005=Analítico!$B97),-(Analítico!AQ$3&gt;='Gastos Gerais'!$D$4:$D$1005),-(Analítico!AQ$3&lt;='Gastos Gerais'!$E$4:$E$1005),-('Gastos Gerais'!$C$4:$C$1005))</f>
        <v>440000</v>
      </c>
      <c r="AR97" s="74">
        <f>SUMPRODUCT(-('Gastos Gerais'!$B$4:$B$1005=Analítico!$B97),-(Analítico!AR$3&gt;='Gastos Gerais'!$D$4:$D$1005),-(Analítico!AR$3&lt;='Gastos Gerais'!$E$4:$E$1005),-('Gastos Gerais'!$C$4:$C$1005))</f>
        <v>440000</v>
      </c>
      <c r="AS97" s="74">
        <f>SUMPRODUCT(-('Gastos Gerais'!$B$4:$B$1005=Analítico!$B97),-(Analítico!AS$3&gt;='Gastos Gerais'!$D$4:$D$1005),-(Analítico!AS$3&lt;='Gastos Gerais'!$E$4:$E$1005),-('Gastos Gerais'!$C$4:$C$1005))</f>
        <v>440000</v>
      </c>
      <c r="AT97" s="74">
        <f>SUMPRODUCT(-('Gastos Gerais'!$B$4:$B$1005=Analítico!$B97),-(Analítico!AT$3&gt;='Gastos Gerais'!$D$4:$D$1005),-(Analítico!AT$3&lt;='Gastos Gerais'!$E$4:$E$1005),-('Gastos Gerais'!$C$4:$C$1005))</f>
        <v>440000</v>
      </c>
      <c r="AU97" s="74">
        <f>SUMPRODUCT(-('Gastos Gerais'!$B$4:$B$1005=Analítico!$B97),-(Analítico!AU$3&gt;='Gastos Gerais'!$D$4:$D$1005),-(Analítico!AU$3&lt;='Gastos Gerais'!$E$4:$E$1005),-('Gastos Gerais'!$C$4:$C$1005))</f>
        <v>440000</v>
      </c>
      <c r="AV97" s="74">
        <f>SUMPRODUCT(-('Gastos Gerais'!$B$4:$B$1005=Analítico!$B97),-(Analítico!AV$3&gt;='Gastos Gerais'!$D$4:$D$1005),-(Analítico!AV$3&lt;='Gastos Gerais'!$E$4:$E$1005),-('Gastos Gerais'!$C$4:$C$1005))</f>
        <v>440000</v>
      </c>
      <c r="AW97" s="74">
        <f>SUMPRODUCT(-('Gastos Gerais'!$B$4:$B$1005=Analítico!$B97),-(Analítico!AW$3&gt;='Gastos Gerais'!$D$4:$D$1005),-(Analítico!AW$3&lt;='Gastos Gerais'!$E$4:$E$1005),-('Gastos Gerais'!$C$4:$C$1005))</f>
        <v>440000</v>
      </c>
      <c r="AX97" s="74">
        <f>SUMPRODUCT(-('Gastos Gerais'!$B$4:$B$1005=Analítico!$B97),-(Analítico!AX$3&gt;='Gastos Gerais'!$D$4:$D$1005),-(Analítico!AX$3&lt;='Gastos Gerais'!$E$4:$E$1005),-('Gastos Gerais'!$C$4:$C$1005))</f>
        <v>440000</v>
      </c>
      <c r="AY97" s="74">
        <f>SUMPRODUCT(-('Gastos Gerais'!$B$4:$B$1005=Analítico!$B97),-(Analítico!AY$3&gt;='Gastos Gerais'!$D$4:$D$1005),-(Analítico!AY$3&lt;='Gastos Gerais'!$E$4:$E$1005),-('Gastos Gerais'!$C$4:$C$1005))</f>
        <v>445000</v>
      </c>
      <c r="AZ97" s="74">
        <f>SUMPRODUCT(-('Gastos Gerais'!$B$4:$B$1005=Analítico!$B97),-(Analítico!AZ$3&gt;='Gastos Gerais'!$D$4:$D$1005),-(Analítico!AZ$3&lt;='Gastos Gerais'!$E$4:$E$1005),-('Gastos Gerais'!$C$4:$C$1005))</f>
        <v>445000</v>
      </c>
      <c r="BA97" s="74">
        <f>SUMPRODUCT(-('Gastos Gerais'!$B$4:$B$1005=Analítico!$B97),-(Analítico!BA$3&gt;='Gastos Gerais'!$D$4:$D$1005),-(Analítico!BA$3&lt;='Gastos Gerais'!$E$4:$E$1005),-('Gastos Gerais'!$C$4:$C$1005))</f>
        <v>445000</v>
      </c>
      <c r="BB97" s="74">
        <f>SUMPRODUCT(-('Gastos Gerais'!$B$4:$B$1005=Analítico!$B97),-(Analítico!BB$3&gt;='Gastos Gerais'!$D$4:$D$1005),-(Analítico!BB$3&lt;='Gastos Gerais'!$E$4:$E$1005),-('Gastos Gerais'!$C$4:$C$1005))</f>
        <v>445000</v>
      </c>
      <c r="BC97" s="74">
        <f>SUMPRODUCT(-('Gastos Gerais'!$B$4:$B$1005=Analítico!$B97),-(Analítico!BC$3&gt;='Gastos Gerais'!$D$4:$D$1005),-(Analítico!BC$3&lt;='Gastos Gerais'!$E$4:$E$1005),-('Gastos Gerais'!$C$4:$C$1005))</f>
        <v>445000</v>
      </c>
      <c r="BD97" s="74">
        <f>SUMPRODUCT(-('Gastos Gerais'!$B$4:$B$1005=Analítico!$B97),-(Analítico!BD$3&gt;='Gastos Gerais'!$D$4:$D$1005),-(Analítico!BD$3&lt;='Gastos Gerais'!$E$4:$E$1005),-('Gastos Gerais'!$C$4:$C$1005))</f>
        <v>445000</v>
      </c>
      <c r="BE97" s="74">
        <f>SUMPRODUCT(-('Gastos Gerais'!$B$4:$B$1005=Analítico!$B97),-(Analítico!BE$3&gt;='Gastos Gerais'!$D$4:$D$1005),-(Analítico!BE$3&lt;='Gastos Gerais'!$E$4:$E$1005),-('Gastos Gerais'!$C$4:$C$1005))</f>
        <v>445000</v>
      </c>
      <c r="BF97" s="74">
        <f>SUMPRODUCT(-('Gastos Gerais'!$B$4:$B$1005=Analítico!$B97),-(Analítico!BF$3&gt;='Gastos Gerais'!$D$4:$D$1005),-(Analítico!BF$3&lt;='Gastos Gerais'!$E$4:$E$1005),-('Gastos Gerais'!$C$4:$C$1005))</f>
        <v>445000</v>
      </c>
      <c r="BG97" s="74">
        <f>SUMPRODUCT(-('Gastos Gerais'!$B$4:$B$1005=Analítico!$B97),-(Analítico!BG$3&gt;='Gastos Gerais'!$D$4:$D$1005),-(Analítico!BG$3&lt;='Gastos Gerais'!$E$4:$E$1005),-('Gastos Gerais'!$C$4:$C$1005))</f>
        <v>445000</v>
      </c>
      <c r="BH97" s="74">
        <f>SUMPRODUCT(-('Gastos Gerais'!$B$4:$B$1005=Analítico!$B97),-(Analítico!BH$3&gt;='Gastos Gerais'!$D$4:$D$1005),-(Analítico!BH$3&lt;='Gastos Gerais'!$E$4:$E$1005),-('Gastos Gerais'!$C$4:$C$1005))</f>
        <v>445000</v>
      </c>
      <c r="BI97" s="74">
        <f>SUMPRODUCT(-('Gastos Gerais'!$B$4:$B$1005=Analítico!$B97),-(Analítico!BI$3&gt;='Gastos Gerais'!$D$4:$D$1005),-(Analítico!BI$3&lt;='Gastos Gerais'!$E$4:$E$1005),-('Gastos Gerais'!$C$4:$C$1005))</f>
        <v>445000</v>
      </c>
      <c r="BJ97" s="74">
        <f>SUMPRODUCT(-('Gastos Gerais'!$B$4:$B$1005=Analítico!$B97),-(Analítico!BJ$3&gt;='Gastos Gerais'!$D$4:$D$1005),-(Analítico!BJ$3&lt;='Gastos Gerais'!$E$4:$E$1005),-('Gastos Gerais'!$C$4:$C$1005))</f>
        <v>445000</v>
      </c>
      <c r="BK97" s="72">
        <f t="shared" si="33"/>
        <v>25510000</v>
      </c>
      <c r="BL97" s="77">
        <f t="shared" ca="1" si="34"/>
        <v>0.36842230139244458</v>
      </c>
    </row>
    <row r="98" spans="1:64" s="50" customFormat="1" ht="23.25" customHeight="1" x14ac:dyDescent="0.2">
      <c r="A98" s="19" t="s">
        <v>256</v>
      </c>
      <c r="B98" s="354" t="s">
        <v>257</v>
      </c>
      <c r="C98" s="74">
        <f>SUMPRODUCT(-('Gastos Gerais'!$B$4:$B$1005=Analítico!$B98),-(Analítico!C$3&gt;='Gastos Gerais'!$D$4:$D$1005),-(Analítico!C$3&lt;='Gastos Gerais'!$E$4:$E$1005),-('Gastos Gerais'!$C$4:$C$1005))</f>
        <v>0</v>
      </c>
      <c r="D98" s="74">
        <f>SUMPRODUCT(-('Gastos Gerais'!$B$4:$B$1005=Analítico!$B98),-(Analítico!D$3&gt;='Gastos Gerais'!$D$4:$D$1005),-(Analítico!D$3&lt;='Gastos Gerais'!$E$4:$E$1005),-('Gastos Gerais'!$C$4:$C$1005))</f>
        <v>0</v>
      </c>
      <c r="E98" s="74">
        <f>SUMPRODUCT(-('Gastos Gerais'!$B$4:$B$1005=Analítico!$B98),-(Analítico!E$3&gt;='Gastos Gerais'!$D$4:$D$1005),-(Analítico!E$3&lt;='Gastos Gerais'!$E$4:$E$1005),-('Gastos Gerais'!$C$4:$C$1005))</f>
        <v>0</v>
      </c>
      <c r="F98" s="74">
        <f>SUMPRODUCT(-('Gastos Gerais'!$B$4:$B$1005=Analítico!$B98),-(Analítico!F$3&gt;='Gastos Gerais'!$D$4:$D$1005),-(Analítico!F$3&lt;='Gastos Gerais'!$E$4:$E$1005),-('Gastos Gerais'!$C$4:$C$1005))</f>
        <v>0</v>
      </c>
      <c r="G98" s="74">
        <f>SUMPRODUCT(-('Gastos Gerais'!$B$4:$B$1005=Analítico!$B98),-(Analítico!G$3&gt;='Gastos Gerais'!$D$4:$D$1005),-(Analítico!G$3&lt;='Gastos Gerais'!$E$4:$E$1005),-('Gastos Gerais'!$C$4:$C$1005))</f>
        <v>0</v>
      </c>
      <c r="H98" s="74">
        <f>SUMPRODUCT(-('Gastos Gerais'!$B$4:$B$1005=Analítico!$B98),-(Analítico!H$3&gt;='Gastos Gerais'!$D$4:$D$1005),-(Analítico!H$3&lt;='Gastos Gerais'!$E$4:$E$1005),-('Gastos Gerais'!$C$4:$C$1005))</f>
        <v>0</v>
      </c>
      <c r="I98" s="74">
        <f>SUMPRODUCT(-('Gastos Gerais'!$B$4:$B$1005=Analítico!$B98),-(Analítico!I$3&gt;='Gastos Gerais'!$D$4:$D$1005),-(Analítico!I$3&lt;='Gastos Gerais'!$E$4:$E$1005),-('Gastos Gerais'!$C$4:$C$1005))</f>
        <v>0</v>
      </c>
      <c r="J98" s="74">
        <f>SUMPRODUCT(-('Gastos Gerais'!$B$4:$B$1005=Analítico!$B98),-(Analítico!J$3&gt;='Gastos Gerais'!$D$4:$D$1005),-(Analítico!J$3&lt;='Gastos Gerais'!$E$4:$E$1005),-('Gastos Gerais'!$C$4:$C$1005))</f>
        <v>0</v>
      </c>
      <c r="K98" s="74">
        <f>SUMPRODUCT(-('Gastos Gerais'!$B$4:$B$1005=Analítico!$B98),-(Analítico!K$3&gt;='Gastos Gerais'!$D$4:$D$1005),-(Analítico!K$3&lt;='Gastos Gerais'!$E$4:$E$1005),-('Gastos Gerais'!$C$4:$C$1005))</f>
        <v>0</v>
      </c>
      <c r="L98" s="74">
        <f>SUMPRODUCT(-('Gastos Gerais'!$B$4:$B$1005=Analítico!$B98),-(Analítico!L$3&gt;='Gastos Gerais'!$D$4:$D$1005),-(Analítico!L$3&lt;='Gastos Gerais'!$E$4:$E$1005),-('Gastos Gerais'!$C$4:$C$1005))</f>
        <v>0</v>
      </c>
      <c r="M98" s="74">
        <f>SUMPRODUCT(-('Gastos Gerais'!$B$4:$B$1005=Analítico!$B98),-(Analítico!M$3&gt;='Gastos Gerais'!$D$4:$D$1005),-(Analítico!M$3&lt;='Gastos Gerais'!$E$4:$E$1005),-('Gastos Gerais'!$C$4:$C$1005))</f>
        <v>0</v>
      </c>
      <c r="N98" s="74">
        <f>SUMPRODUCT(-('Gastos Gerais'!$B$4:$B$1005=Analítico!$B98),-(Analítico!N$3&gt;='Gastos Gerais'!$D$4:$D$1005),-(Analítico!N$3&lt;='Gastos Gerais'!$E$4:$E$1005),-('Gastos Gerais'!$C$4:$C$1005))</f>
        <v>0</v>
      </c>
      <c r="O98" s="74">
        <f>SUMPRODUCT(-('Gastos Gerais'!$B$4:$B$1005=Analítico!$B98),-(Analítico!O$3&gt;='Gastos Gerais'!$D$4:$D$1005),-(Analítico!O$3&lt;='Gastos Gerais'!$E$4:$E$1005),-('Gastos Gerais'!$C$4:$C$1005))</f>
        <v>0</v>
      </c>
      <c r="P98" s="74">
        <f>SUMPRODUCT(-('Gastos Gerais'!$B$4:$B$1005=Analítico!$B98),-(Analítico!P$3&gt;='Gastos Gerais'!$D$4:$D$1005),-(Analítico!P$3&lt;='Gastos Gerais'!$E$4:$E$1005),-('Gastos Gerais'!$C$4:$C$1005))</f>
        <v>0</v>
      </c>
      <c r="Q98" s="74">
        <f>SUMPRODUCT(-('Gastos Gerais'!$B$4:$B$1005=Analítico!$B98),-(Analítico!Q$3&gt;='Gastos Gerais'!$D$4:$D$1005),-(Analítico!Q$3&lt;='Gastos Gerais'!$E$4:$E$1005),-('Gastos Gerais'!$C$4:$C$1005))</f>
        <v>0</v>
      </c>
      <c r="R98" s="74">
        <f>SUMPRODUCT(-('Gastos Gerais'!$B$4:$B$1005=Analítico!$B98),-(Analítico!R$3&gt;='Gastos Gerais'!$D$4:$D$1005),-(Analítico!R$3&lt;='Gastos Gerais'!$E$4:$E$1005),-('Gastos Gerais'!$C$4:$C$1005))</f>
        <v>0</v>
      </c>
      <c r="S98" s="74">
        <f>SUMPRODUCT(-('Gastos Gerais'!$B$4:$B$1005=Analítico!$B98),-(Analítico!S$3&gt;='Gastos Gerais'!$D$4:$D$1005),-(Analítico!S$3&lt;='Gastos Gerais'!$E$4:$E$1005),-('Gastos Gerais'!$C$4:$C$1005))</f>
        <v>0</v>
      </c>
      <c r="T98" s="74">
        <f>SUMPRODUCT(-('Gastos Gerais'!$B$4:$B$1005=Analítico!$B98),-(Analítico!T$3&gt;='Gastos Gerais'!$D$4:$D$1005),-(Analítico!T$3&lt;='Gastos Gerais'!$E$4:$E$1005),-('Gastos Gerais'!$C$4:$C$1005))</f>
        <v>0</v>
      </c>
      <c r="U98" s="74">
        <f>SUMPRODUCT(-('Gastos Gerais'!$B$4:$B$1005=Analítico!$B98),-(Analítico!U$3&gt;='Gastos Gerais'!$D$4:$D$1005),-(Analítico!U$3&lt;='Gastos Gerais'!$E$4:$E$1005),-('Gastos Gerais'!$C$4:$C$1005))</f>
        <v>0</v>
      </c>
      <c r="V98" s="74">
        <f>SUMPRODUCT(-('Gastos Gerais'!$B$4:$B$1005=Analítico!$B98),-(Analítico!V$3&gt;='Gastos Gerais'!$D$4:$D$1005),-(Analítico!V$3&lt;='Gastos Gerais'!$E$4:$E$1005),-('Gastos Gerais'!$C$4:$C$1005))</f>
        <v>0</v>
      </c>
      <c r="W98" s="74">
        <f>SUMPRODUCT(-('Gastos Gerais'!$B$4:$B$1005=Analítico!$B98),-(Analítico!W$3&gt;='Gastos Gerais'!$D$4:$D$1005),-(Analítico!W$3&lt;='Gastos Gerais'!$E$4:$E$1005),-('Gastos Gerais'!$C$4:$C$1005))</f>
        <v>0</v>
      </c>
      <c r="X98" s="74">
        <f>SUMPRODUCT(-('Gastos Gerais'!$B$4:$B$1005=Analítico!$B98),-(Analítico!X$3&gt;='Gastos Gerais'!$D$4:$D$1005),-(Analítico!X$3&lt;='Gastos Gerais'!$E$4:$E$1005),-('Gastos Gerais'!$C$4:$C$1005))</f>
        <v>0</v>
      </c>
      <c r="Y98" s="74">
        <f>SUMPRODUCT(-('Gastos Gerais'!$B$4:$B$1005=Analítico!$B98),-(Analítico!Y$3&gt;='Gastos Gerais'!$D$4:$D$1005),-(Analítico!Y$3&lt;='Gastos Gerais'!$E$4:$E$1005),-('Gastos Gerais'!$C$4:$C$1005))</f>
        <v>0</v>
      </c>
      <c r="Z98" s="74">
        <f>SUMPRODUCT(-('Gastos Gerais'!$B$4:$B$1005=Analítico!$B98),-(Analítico!Z$3&gt;='Gastos Gerais'!$D$4:$D$1005),-(Analítico!Z$3&lt;='Gastos Gerais'!$E$4:$E$1005),-('Gastos Gerais'!$C$4:$C$1005))</f>
        <v>0</v>
      </c>
      <c r="AA98" s="74">
        <f>SUMPRODUCT(-('Gastos Gerais'!$B$4:$B$1005=Analítico!$B98),-(Analítico!AA$3&gt;='Gastos Gerais'!$D$4:$D$1005),-(Analítico!AA$3&lt;='Gastos Gerais'!$E$4:$E$1005),-('Gastos Gerais'!$C$4:$C$1005))</f>
        <v>0</v>
      </c>
      <c r="AB98" s="74">
        <f>SUMPRODUCT(-('Gastos Gerais'!$B$4:$B$1005=Analítico!$B98),-(Analítico!AB$3&gt;='Gastos Gerais'!$D$4:$D$1005),-(Analítico!AB$3&lt;='Gastos Gerais'!$E$4:$E$1005),-('Gastos Gerais'!$C$4:$C$1005))</f>
        <v>0</v>
      </c>
      <c r="AC98" s="74">
        <f>SUMPRODUCT(-('Gastos Gerais'!$B$4:$B$1005=Analítico!$B98),-(Analítico!AC$3&gt;='Gastos Gerais'!$D$4:$D$1005),-(Analítico!AC$3&lt;='Gastos Gerais'!$E$4:$E$1005),-('Gastos Gerais'!$C$4:$C$1005))</f>
        <v>0</v>
      </c>
      <c r="AD98" s="74">
        <f>SUMPRODUCT(-('Gastos Gerais'!$B$4:$B$1005=Analítico!$B98),-(Analítico!AD$3&gt;='Gastos Gerais'!$D$4:$D$1005),-(Analítico!AD$3&lt;='Gastos Gerais'!$E$4:$E$1005),-('Gastos Gerais'!$C$4:$C$1005))</f>
        <v>0</v>
      </c>
      <c r="AE98" s="74">
        <f>SUMPRODUCT(-('Gastos Gerais'!$B$4:$B$1005=Analítico!$B98),-(Analítico!AE$3&gt;='Gastos Gerais'!$D$4:$D$1005),-(Analítico!AE$3&lt;='Gastos Gerais'!$E$4:$E$1005),-('Gastos Gerais'!$C$4:$C$1005))</f>
        <v>0</v>
      </c>
      <c r="AF98" s="74">
        <f>SUMPRODUCT(-('Gastos Gerais'!$B$4:$B$1005=Analítico!$B98),-(Analítico!AF$3&gt;='Gastos Gerais'!$D$4:$D$1005),-(Analítico!AF$3&lt;='Gastos Gerais'!$E$4:$E$1005),-('Gastos Gerais'!$C$4:$C$1005))</f>
        <v>0</v>
      </c>
      <c r="AG98" s="74">
        <f>SUMPRODUCT(-('Gastos Gerais'!$B$4:$B$1005=Analítico!$B98),-(Analítico!AG$3&gt;='Gastos Gerais'!$D$4:$D$1005),-(Analítico!AG$3&lt;='Gastos Gerais'!$E$4:$E$1005),-('Gastos Gerais'!$C$4:$C$1005))</f>
        <v>0</v>
      </c>
      <c r="AH98" s="74">
        <f>SUMPRODUCT(-('Gastos Gerais'!$B$4:$B$1005=Analítico!$B98),-(Analítico!AH$3&gt;='Gastos Gerais'!$D$4:$D$1005),-(Analítico!AH$3&lt;='Gastos Gerais'!$E$4:$E$1005),-('Gastos Gerais'!$C$4:$C$1005))</f>
        <v>0</v>
      </c>
      <c r="AI98" s="74">
        <f>SUMPRODUCT(-('Gastos Gerais'!$B$4:$B$1005=Analítico!$B98),-(Analítico!AI$3&gt;='Gastos Gerais'!$D$4:$D$1005),-(Analítico!AI$3&lt;='Gastos Gerais'!$E$4:$E$1005),-('Gastos Gerais'!$C$4:$C$1005))</f>
        <v>0</v>
      </c>
      <c r="AJ98" s="74">
        <f>SUMPRODUCT(-('Gastos Gerais'!$B$4:$B$1005=Analítico!$B98),-(Analítico!AJ$3&gt;='Gastos Gerais'!$D$4:$D$1005),-(Analítico!AJ$3&lt;='Gastos Gerais'!$E$4:$E$1005),-('Gastos Gerais'!$C$4:$C$1005))</f>
        <v>0</v>
      </c>
      <c r="AK98" s="74">
        <f>SUMPRODUCT(-('Gastos Gerais'!$B$4:$B$1005=Analítico!$B98),-(Analítico!AK$3&gt;='Gastos Gerais'!$D$4:$D$1005),-(Analítico!AK$3&lt;='Gastos Gerais'!$E$4:$E$1005),-('Gastos Gerais'!$C$4:$C$1005))</f>
        <v>0</v>
      </c>
      <c r="AL98" s="74">
        <f>SUMPRODUCT(-('Gastos Gerais'!$B$4:$B$1005=Analítico!$B98),-(Analítico!AL$3&gt;='Gastos Gerais'!$D$4:$D$1005),-(Analítico!AL$3&lt;='Gastos Gerais'!$E$4:$E$1005),-('Gastos Gerais'!$C$4:$C$1005))</f>
        <v>0</v>
      </c>
      <c r="AM98" s="74">
        <f>SUMPRODUCT(-('Gastos Gerais'!$B$4:$B$1005=Analítico!$B98),-(Analítico!AM$3&gt;='Gastos Gerais'!$D$4:$D$1005),-(Analítico!AM$3&lt;='Gastos Gerais'!$E$4:$E$1005),-('Gastos Gerais'!$C$4:$C$1005))</f>
        <v>0</v>
      </c>
      <c r="AN98" s="74">
        <f>SUMPRODUCT(-('Gastos Gerais'!$B$4:$B$1005=Analítico!$B98),-(Analítico!AN$3&gt;='Gastos Gerais'!$D$4:$D$1005),-(Analítico!AN$3&lt;='Gastos Gerais'!$E$4:$E$1005),-('Gastos Gerais'!$C$4:$C$1005))</f>
        <v>0</v>
      </c>
      <c r="AO98" s="74">
        <f>SUMPRODUCT(-('Gastos Gerais'!$B$4:$B$1005=Analítico!$B98),-(Analítico!AO$3&gt;='Gastos Gerais'!$D$4:$D$1005),-(Analítico!AO$3&lt;='Gastos Gerais'!$E$4:$E$1005),-('Gastos Gerais'!$C$4:$C$1005))</f>
        <v>0</v>
      </c>
      <c r="AP98" s="74">
        <f>SUMPRODUCT(-('Gastos Gerais'!$B$4:$B$1005=Analítico!$B98),-(Analítico!AP$3&gt;='Gastos Gerais'!$D$4:$D$1005),-(Analítico!AP$3&lt;='Gastos Gerais'!$E$4:$E$1005),-('Gastos Gerais'!$C$4:$C$1005))</f>
        <v>0</v>
      </c>
      <c r="AQ98" s="74">
        <f>SUMPRODUCT(-('Gastos Gerais'!$B$4:$B$1005=Analítico!$B98),-(Analítico!AQ$3&gt;='Gastos Gerais'!$D$4:$D$1005),-(Analítico!AQ$3&lt;='Gastos Gerais'!$E$4:$E$1005),-('Gastos Gerais'!$C$4:$C$1005))</f>
        <v>0</v>
      </c>
      <c r="AR98" s="74">
        <f>SUMPRODUCT(-('Gastos Gerais'!$B$4:$B$1005=Analítico!$B98),-(Analítico!AR$3&gt;='Gastos Gerais'!$D$4:$D$1005),-(Analítico!AR$3&lt;='Gastos Gerais'!$E$4:$E$1005),-('Gastos Gerais'!$C$4:$C$1005))</f>
        <v>0</v>
      </c>
      <c r="AS98" s="74">
        <f>SUMPRODUCT(-('Gastos Gerais'!$B$4:$B$1005=Analítico!$B98),-(Analítico!AS$3&gt;='Gastos Gerais'!$D$4:$D$1005),-(Analítico!AS$3&lt;='Gastos Gerais'!$E$4:$E$1005),-('Gastos Gerais'!$C$4:$C$1005))</f>
        <v>0</v>
      </c>
      <c r="AT98" s="74">
        <f>SUMPRODUCT(-('Gastos Gerais'!$B$4:$B$1005=Analítico!$B98),-(Analítico!AT$3&gt;='Gastos Gerais'!$D$4:$D$1005),-(Analítico!AT$3&lt;='Gastos Gerais'!$E$4:$E$1005),-('Gastos Gerais'!$C$4:$C$1005))</f>
        <v>0</v>
      </c>
      <c r="AU98" s="74">
        <f>SUMPRODUCT(-('Gastos Gerais'!$B$4:$B$1005=Analítico!$B98),-(Analítico!AU$3&gt;='Gastos Gerais'!$D$4:$D$1005),-(Analítico!AU$3&lt;='Gastos Gerais'!$E$4:$E$1005),-('Gastos Gerais'!$C$4:$C$1005))</f>
        <v>0</v>
      </c>
      <c r="AV98" s="74">
        <f>SUMPRODUCT(-('Gastos Gerais'!$B$4:$B$1005=Analítico!$B98),-(Analítico!AV$3&gt;='Gastos Gerais'!$D$4:$D$1005),-(Analítico!AV$3&lt;='Gastos Gerais'!$E$4:$E$1005),-('Gastos Gerais'!$C$4:$C$1005))</f>
        <v>0</v>
      </c>
      <c r="AW98" s="74">
        <f>SUMPRODUCT(-('Gastos Gerais'!$B$4:$B$1005=Analítico!$B98),-(Analítico!AW$3&gt;='Gastos Gerais'!$D$4:$D$1005),-(Analítico!AW$3&lt;='Gastos Gerais'!$E$4:$E$1005),-('Gastos Gerais'!$C$4:$C$1005))</f>
        <v>0</v>
      </c>
      <c r="AX98" s="74">
        <f>SUMPRODUCT(-('Gastos Gerais'!$B$4:$B$1005=Analítico!$B98),-(Analítico!AX$3&gt;='Gastos Gerais'!$D$4:$D$1005),-(Analítico!AX$3&lt;='Gastos Gerais'!$E$4:$E$1005),-('Gastos Gerais'!$C$4:$C$1005))</f>
        <v>0</v>
      </c>
      <c r="AY98" s="74">
        <f>SUMPRODUCT(-('Gastos Gerais'!$B$4:$B$1005=Analítico!$B98),-(Analítico!AY$3&gt;='Gastos Gerais'!$D$4:$D$1005),-(Analítico!AY$3&lt;='Gastos Gerais'!$E$4:$E$1005),-('Gastos Gerais'!$C$4:$C$1005))</f>
        <v>0</v>
      </c>
      <c r="AZ98" s="74">
        <f>SUMPRODUCT(-('Gastos Gerais'!$B$4:$B$1005=Analítico!$B98),-(Analítico!AZ$3&gt;='Gastos Gerais'!$D$4:$D$1005),-(Analítico!AZ$3&lt;='Gastos Gerais'!$E$4:$E$1005),-('Gastos Gerais'!$C$4:$C$1005))</f>
        <v>0</v>
      </c>
      <c r="BA98" s="74">
        <f>SUMPRODUCT(-('Gastos Gerais'!$B$4:$B$1005=Analítico!$B98),-(Analítico!BA$3&gt;='Gastos Gerais'!$D$4:$D$1005),-(Analítico!BA$3&lt;='Gastos Gerais'!$E$4:$E$1005),-('Gastos Gerais'!$C$4:$C$1005))</f>
        <v>0</v>
      </c>
      <c r="BB98" s="74">
        <f>SUMPRODUCT(-('Gastos Gerais'!$B$4:$B$1005=Analítico!$B98),-(Analítico!BB$3&gt;='Gastos Gerais'!$D$4:$D$1005),-(Analítico!BB$3&lt;='Gastos Gerais'!$E$4:$E$1005),-('Gastos Gerais'!$C$4:$C$1005))</f>
        <v>0</v>
      </c>
      <c r="BC98" s="74">
        <f>SUMPRODUCT(-('Gastos Gerais'!$B$4:$B$1005=Analítico!$B98),-(Analítico!BC$3&gt;='Gastos Gerais'!$D$4:$D$1005),-(Analítico!BC$3&lt;='Gastos Gerais'!$E$4:$E$1005),-('Gastos Gerais'!$C$4:$C$1005))</f>
        <v>0</v>
      </c>
      <c r="BD98" s="74">
        <f>SUMPRODUCT(-('Gastos Gerais'!$B$4:$B$1005=Analítico!$B98),-(Analítico!BD$3&gt;='Gastos Gerais'!$D$4:$D$1005),-(Analítico!BD$3&lt;='Gastos Gerais'!$E$4:$E$1005),-('Gastos Gerais'!$C$4:$C$1005))</f>
        <v>0</v>
      </c>
      <c r="BE98" s="74">
        <f>SUMPRODUCT(-('Gastos Gerais'!$B$4:$B$1005=Analítico!$B98),-(Analítico!BE$3&gt;='Gastos Gerais'!$D$4:$D$1005),-(Analítico!BE$3&lt;='Gastos Gerais'!$E$4:$E$1005),-('Gastos Gerais'!$C$4:$C$1005))</f>
        <v>0</v>
      </c>
      <c r="BF98" s="74">
        <f>SUMPRODUCT(-('Gastos Gerais'!$B$4:$B$1005=Analítico!$B98),-(Analítico!BF$3&gt;='Gastos Gerais'!$D$4:$D$1005),-(Analítico!BF$3&lt;='Gastos Gerais'!$E$4:$E$1005),-('Gastos Gerais'!$C$4:$C$1005))</f>
        <v>0</v>
      </c>
      <c r="BG98" s="74">
        <f>SUMPRODUCT(-('Gastos Gerais'!$B$4:$B$1005=Analítico!$B98),-(Analítico!BG$3&gt;='Gastos Gerais'!$D$4:$D$1005),-(Analítico!BG$3&lt;='Gastos Gerais'!$E$4:$E$1005),-('Gastos Gerais'!$C$4:$C$1005))</f>
        <v>0</v>
      </c>
      <c r="BH98" s="74">
        <f>SUMPRODUCT(-('Gastos Gerais'!$B$4:$B$1005=Analítico!$B98),-(Analítico!BH$3&gt;='Gastos Gerais'!$D$4:$D$1005),-(Analítico!BH$3&lt;='Gastos Gerais'!$E$4:$E$1005),-('Gastos Gerais'!$C$4:$C$1005))</f>
        <v>0</v>
      </c>
      <c r="BI98" s="74">
        <f>SUMPRODUCT(-('Gastos Gerais'!$B$4:$B$1005=Analítico!$B98),-(Analítico!BI$3&gt;='Gastos Gerais'!$D$4:$D$1005),-(Analítico!BI$3&lt;='Gastos Gerais'!$E$4:$E$1005),-('Gastos Gerais'!$C$4:$C$1005))</f>
        <v>0</v>
      </c>
      <c r="BJ98" s="74">
        <f>SUMPRODUCT(-('Gastos Gerais'!$B$4:$B$1005=Analítico!$B98),-(Analítico!BJ$3&gt;='Gastos Gerais'!$D$4:$D$1005),-(Analítico!BJ$3&lt;='Gastos Gerais'!$E$4:$E$1005),-('Gastos Gerais'!$C$4:$C$1005))</f>
        <v>0</v>
      </c>
      <c r="BK98" s="72">
        <f t="shared" si="33"/>
        <v>0</v>
      </c>
      <c r="BL98" s="77">
        <f t="shared" ca="1" si="34"/>
        <v>0</v>
      </c>
    </row>
    <row r="99" spans="1:64" s="50" customFormat="1" ht="23.25" customHeight="1" x14ac:dyDescent="0.2">
      <c r="A99" s="19" t="s">
        <v>258</v>
      </c>
      <c r="B99" s="354" t="s">
        <v>259</v>
      </c>
      <c r="C99" s="74">
        <f>SUMPRODUCT(-('Gastos Gerais'!$B$4:$B$1005=Analítico!$B99),-(Analítico!C$3&gt;='Gastos Gerais'!$D$4:$D$1005),-(Analítico!C$3&lt;='Gastos Gerais'!$E$4:$E$1005),-('Gastos Gerais'!$C$4:$C$1005))</f>
        <v>0</v>
      </c>
      <c r="D99" s="74">
        <f>SUMPRODUCT(-('Gastos Gerais'!$B$4:$B$1005=Analítico!$B99),-(Analítico!D$3&gt;='Gastos Gerais'!$D$4:$D$1005),-(Analítico!D$3&lt;='Gastos Gerais'!$E$4:$E$1005),-('Gastos Gerais'!$C$4:$C$1005))</f>
        <v>8000</v>
      </c>
      <c r="E99" s="74">
        <f>SUMPRODUCT(-('Gastos Gerais'!$B$4:$B$1005=Analítico!$B99),-(Analítico!E$3&gt;='Gastos Gerais'!$D$4:$D$1005),-(Analítico!E$3&lt;='Gastos Gerais'!$E$4:$E$1005),-('Gastos Gerais'!$C$4:$C$1005))</f>
        <v>0</v>
      </c>
      <c r="F99" s="74">
        <f>SUMPRODUCT(-('Gastos Gerais'!$B$4:$B$1005=Analítico!$B99),-(Analítico!F$3&gt;='Gastos Gerais'!$D$4:$D$1005),-(Analítico!F$3&lt;='Gastos Gerais'!$E$4:$E$1005),-('Gastos Gerais'!$C$4:$C$1005))</f>
        <v>0</v>
      </c>
      <c r="G99" s="74">
        <f>SUMPRODUCT(-('Gastos Gerais'!$B$4:$B$1005=Analítico!$B99),-(Analítico!G$3&gt;='Gastos Gerais'!$D$4:$D$1005),-(Analítico!G$3&lt;='Gastos Gerais'!$E$4:$E$1005),-('Gastos Gerais'!$C$4:$C$1005))</f>
        <v>1000</v>
      </c>
      <c r="H99" s="74">
        <f>SUMPRODUCT(-('Gastos Gerais'!$B$4:$B$1005=Analítico!$B99),-(Analítico!H$3&gt;='Gastos Gerais'!$D$4:$D$1005),-(Analítico!H$3&lt;='Gastos Gerais'!$E$4:$E$1005),-('Gastos Gerais'!$C$4:$C$1005))</f>
        <v>1000</v>
      </c>
      <c r="I99" s="74">
        <f>SUMPRODUCT(-('Gastos Gerais'!$B$4:$B$1005=Analítico!$B99),-(Analítico!I$3&gt;='Gastos Gerais'!$D$4:$D$1005),-(Analítico!I$3&lt;='Gastos Gerais'!$E$4:$E$1005),-('Gastos Gerais'!$C$4:$C$1005))</f>
        <v>1000</v>
      </c>
      <c r="J99" s="74">
        <f>SUMPRODUCT(-('Gastos Gerais'!$B$4:$B$1005=Analítico!$B99),-(Analítico!J$3&gt;='Gastos Gerais'!$D$4:$D$1005),-(Analítico!J$3&lt;='Gastos Gerais'!$E$4:$E$1005),-('Gastos Gerais'!$C$4:$C$1005))</f>
        <v>1000</v>
      </c>
      <c r="K99" s="74">
        <f>SUMPRODUCT(-('Gastos Gerais'!$B$4:$B$1005=Analítico!$B99),-(Analítico!K$3&gt;='Gastos Gerais'!$D$4:$D$1005),-(Analítico!K$3&lt;='Gastos Gerais'!$E$4:$E$1005),-('Gastos Gerais'!$C$4:$C$1005))</f>
        <v>1000</v>
      </c>
      <c r="L99" s="74">
        <f>SUMPRODUCT(-('Gastos Gerais'!$B$4:$B$1005=Analítico!$B99),-(Analítico!L$3&gt;='Gastos Gerais'!$D$4:$D$1005),-(Analítico!L$3&lt;='Gastos Gerais'!$E$4:$E$1005),-('Gastos Gerais'!$C$4:$C$1005))</f>
        <v>1000</v>
      </c>
      <c r="M99" s="74">
        <f>SUMPRODUCT(-('Gastos Gerais'!$B$4:$B$1005=Analítico!$B99),-(Analítico!M$3&gt;='Gastos Gerais'!$D$4:$D$1005),-(Analítico!M$3&lt;='Gastos Gerais'!$E$4:$E$1005),-('Gastos Gerais'!$C$4:$C$1005))</f>
        <v>1000</v>
      </c>
      <c r="N99" s="74">
        <f>SUMPRODUCT(-('Gastos Gerais'!$B$4:$B$1005=Analítico!$B99),-(Analítico!N$3&gt;='Gastos Gerais'!$D$4:$D$1005),-(Analítico!N$3&lt;='Gastos Gerais'!$E$4:$E$1005),-('Gastos Gerais'!$C$4:$C$1005))</f>
        <v>1000</v>
      </c>
      <c r="O99" s="74">
        <f>SUMPRODUCT(-('Gastos Gerais'!$B$4:$B$1005=Analítico!$B99),-(Analítico!O$3&gt;='Gastos Gerais'!$D$4:$D$1005),-(Analítico!O$3&lt;='Gastos Gerais'!$E$4:$E$1005),-('Gastos Gerais'!$C$4:$C$1005))</f>
        <v>1000</v>
      </c>
      <c r="P99" s="74">
        <f>SUMPRODUCT(-('Gastos Gerais'!$B$4:$B$1005=Analítico!$B99),-(Analítico!P$3&gt;='Gastos Gerais'!$D$4:$D$1005),-(Analítico!P$3&lt;='Gastos Gerais'!$E$4:$E$1005),-('Gastos Gerais'!$C$4:$C$1005))</f>
        <v>9500</v>
      </c>
      <c r="Q99" s="74">
        <f>SUMPRODUCT(-('Gastos Gerais'!$B$4:$B$1005=Analítico!$B99),-(Analítico!Q$3&gt;='Gastos Gerais'!$D$4:$D$1005),-(Analítico!Q$3&lt;='Gastos Gerais'!$E$4:$E$1005),-('Gastos Gerais'!$C$4:$C$1005))</f>
        <v>1000</v>
      </c>
      <c r="R99" s="74">
        <f>SUMPRODUCT(-('Gastos Gerais'!$B$4:$B$1005=Analítico!$B99),-(Analítico!R$3&gt;='Gastos Gerais'!$D$4:$D$1005),-(Analítico!R$3&lt;='Gastos Gerais'!$E$4:$E$1005),-('Gastos Gerais'!$C$4:$C$1005))</f>
        <v>1000</v>
      </c>
      <c r="S99" s="74">
        <f>SUMPRODUCT(-('Gastos Gerais'!$B$4:$B$1005=Analítico!$B99),-(Analítico!S$3&gt;='Gastos Gerais'!$D$4:$D$1005),-(Analítico!S$3&lt;='Gastos Gerais'!$E$4:$E$1005),-('Gastos Gerais'!$C$4:$C$1005))</f>
        <v>1000</v>
      </c>
      <c r="T99" s="74">
        <f>SUMPRODUCT(-('Gastos Gerais'!$B$4:$B$1005=Analítico!$B99),-(Analítico!T$3&gt;='Gastos Gerais'!$D$4:$D$1005),-(Analítico!T$3&lt;='Gastos Gerais'!$E$4:$E$1005),-('Gastos Gerais'!$C$4:$C$1005))</f>
        <v>1000</v>
      </c>
      <c r="U99" s="74">
        <f>SUMPRODUCT(-('Gastos Gerais'!$B$4:$B$1005=Analítico!$B99),-(Analítico!U$3&gt;='Gastos Gerais'!$D$4:$D$1005),-(Analítico!U$3&lt;='Gastos Gerais'!$E$4:$E$1005),-('Gastos Gerais'!$C$4:$C$1005))</f>
        <v>1000</v>
      </c>
      <c r="V99" s="74">
        <f>SUMPRODUCT(-('Gastos Gerais'!$B$4:$B$1005=Analítico!$B99),-(Analítico!V$3&gt;='Gastos Gerais'!$D$4:$D$1005),-(Analítico!V$3&lt;='Gastos Gerais'!$E$4:$E$1005),-('Gastos Gerais'!$C$4:$C$1005))</f>
        <v>1000</v>
      </c>
      <c r="W99" s="74">
        <f>SUMPRODUCT(-('Gastos Gerais'!$B$4:$B$1005=Analítico!$B99),-(Analítico!W$3&gt;='Gastos Gerais'!$D$4:$D$1005),-(Analítico!W$3&lt;='Gastos Gerais'!$E$4:$E$1005),-('Gastos Gerais'!$C$4:$C$1005))</f>
        <v>1000</v>
      </c>
      <c r="X99" s="74">
        <f>SUMPRODUCT(-('Gastos Gerais'!$B$4:$B$1005=Analítico!$B99),-(Analítico!X$3&gt;='Gastos Gerais'!$D$4:$D$1005),-(Analítico!X$3&lt;='Gastos Gerais'!$E$4:$E$1005),-('Gastos Gerais'!$C$4:$C$1005))</f>
        <v>1000</v>
      </c>
      <c r="Y99" s="74">
        <f>SUMPRODUCT(-('Gastos Gerais'!$B$4:$B$1005=Analítico!$B99),-(Analítico!Y$3&gt;='Gastos Gerais'!$D$4:$D$1005),-(Analítico!Y$3&lt;='Gastos Gerais'!$E$4:$E$1005),-('Gastos Gerais'!$C$4:$C$1005))</f>
        <v>1000</v>
      </c>
      <c r="Z99" s="74">
        <f>SUMPRODUCT(-('Gastos Gerais'!$B$4:$B$1005=Analítico!$B99),-(Analítico!Z$3&gt;='Gastos Gerais'!$D$4:$D$1005),-(Analítico!Z$3&lt;='Gastos Gerais'!$E$4:$E$1005),-('Gastos Gerais'!$C$4:$C$1005))</f>
        <v>1000</v>
      </c>
      <c r="AA99" s="74">
        <f>SUMPRODUCT(-('Gastos Gerais'!$B$4:$B$1005=Analítico!$B99),-(Analítico!AA$3&gt;='Gastos Gerais'!$D$4:$D$1005),-(Analítico!AA$3&lt;='Gastos Gerais'!$E$4:$E$1005),-('Gastos Gerais'!$C$4:$C$1005))</f>
        <v>1000</v>
      </c>
      <c r="AB99" s="74">
        <f>SUMPRODUCT(-('Gastos Gerais'!$B$4:$B$1005=Analítico!$B99),-(Analítico!AB$3&gt;='Gastos Gerais'!$D$4:$D$1005),-(Analítico!AB$3&lt;='Gastos Gerais'!$E$4:$E$1005),-('Gastos Gerais'!$C$4:$C$1005))</f>
        <v>10000</v>
      </c>
      <c r="AC99" s="74">
        <f>SUMPRODUCT(-('Gastos Gerais'!$B$4:$B$1005=Analítico!$B99),-(Analítico!AC$3&gt;='Gastos Gerais'!$D$4:$D$1005),-(Analítico!AC$3&lt;='Gastos Gerais'!$E$4:$E$1005),-('Gastos Gerais'!$C$4:$C$1005))</f>
        <v>1000</v>
      </c>
      <c r="AD99" s="74">
        <f>SUMPRODUCT(-('Gastos Gerais'!$B$4:$B$1005=Analítico!$B99),-(Analítico!AD$3&gt;='Gastos Gerais'!$D$4:$D$1005),-(Analítico!AD$3&lt;='Gastos Gerais'!$E$4:$E$1005),-('Gastos Gerais'!$C$4:$C$1005))</f>
        <v>1000</v>
      </c>
      <c r="AE99" s="74">
        <f>SUMPRODUCT(-('Gastos Gerais'!$B$4:$B$1005=Analítico!$B99),-(Analítico!AE$3&gt;='Gastos Gerais'!$D$4:$D$1005),-(Analítico!AE$3&lt;='Gastos Gerais'!$E$4:$E$1005),-('Gastos Gerais'!$C$4:$C$1005))</f>
        <v>1000</v>
      </c>
      <c r="AF99" s="74">
        <f>SUMPRODUCT(-('Gastos Gerais'!$B$4:$B$1005=Analítico!$B99),-(Analítico!AF$3&gt;='Gastos Gerais'!$D$4:$D$1005),-(Analítico!AF$3&lt;='Gastos Gerais'!$E$4:$E$1005),-('Gastos Gerais'!$C$4:$C$1005))</f>
        <v>1000</v>
      </c>
      <c r="AG99" s="74">
        <f>SUMPRODUCT(-('Gastos Gerais'!$B$4:$B$1005=Analítico!$B99),-(Analítico!AG$3&gt;='Gastos Gerais'!$D$4:$D$1005),-(Analítico!AG$3&lt;='Gastos Gerais'!$E$4:$E$1005),-('Gastos Gerais'!$C$4:$C$1005))</f>
        <v>1000</v>
      </c>
      <c r="AH99" s="74">
        <f>SUMPRODUCT(-('Gastos Gerais'!$B$4:$B$1005=Analítico!$B99),-(Analítico!AH$3&gt;='Gastos Gerais'!$D$4:$D$1005),-(Analítico!AH$3&lt;='Gastos Gerais'!$E$4:$E$1005),-('Gastos Gerais'!$C$4:$C$1005))</f>
        <v>1000</v>
      </c>
      <c r="AI99" s="74">
        <f>SUMPRODUCT(-('Gastos Gerais'!$B$4:$B$1005=Analítico!$B99),-(Analítico!AI$3&gt;='Gastos Gerais'!$D$4:$D$1005),-(Analítico!AI$3&lt;='Gastos Gerais'!$E$4:$E$1005),-('Gastos Gerais'!$C$4:$C$1005))</f>
        <v>1000</v>
      </c>
      <c r="AJ99" s="74">
        <f>SUMPRODUCT(-('Gastos Gerais'!$B$4:$B$1005=Analítico!$B99),-(Analítico!AJ$3&gt;='Gastos Gerais'!$D$4:$D$1005),-(Analítico!AJ$3&lt;='Gastos Gerais'!$E$4:$E$1005),-('Gastos Gerais'!$C$4:$C$1005))</f>
        <v>1000</v>
      </c>
      <c r="AK99" s="74">
        <f>SUMPRODUCT(-('Gastos Gerais'!$B$4:$B$1005=Analítico!$B99),-(Analítico!AK$3&gt;='Gastos Gerais'!$D$4:$D$1005),-(Analítico!AK$3&lt;='Gastos Gerais'!$E$4:$E$1005),-('Gastos Gerais'!$C$4:$C$1005))</f>
        <v>1000</v>
      </c>
      <c r="AL99" s="74">
        <f>SUMPRODUCT(-('Gastos Gerais'!$B$4:$B$1005=Analítico!$B99),-(Analítico!AL$3&gt;='Gastos Gerais'!$D$4:$D$1005),-(Analítico!AL$3&lt;='Gastos Gerais'!$E$4:$E$1005),-('Gastos Gerais'!$C$4:$C$1005))</f>
        <v>1000</v>
      </c>
      <c r="AM99" s="74">
        <f>SUMPRODUCT(-('Gastos Gerais'!$B$4:$B$1005=Analítico!$B99),-(Analítico!AM$3&gt;='Gastos Gerais'!$D$4:$D$1005),-(Analítico!AM$3&lt;='Gastos Gerais'!$E$4:$E$1005),-('Gastos Gerais'!$C$4:$C$1005))</f>
        <v>1000</v>
      </c>
      <c r="AN99" s="74">
        <f>SUMPRODUCT(-('Gastos Gerais'!$B$4:$B$1005=Analítico!$B99),-(Analítico!AN$3&gt;='Gastos Gerais'!$D$4:$D$1005),-(Analítico!AN$3&lt;='Gastos Gerais'!$E$4:$E$1005),-('Gastos Gerais'!$C$4:$C$1005))</f>
        <v>10500</v>
      </c>
      <c r="AO99" s="74">
        <f>SUMPRODUCT(-('Gastos Gerais'!$B$4:$B$1005=Analítico!$B99),-(Analítico!AO$3&gt;='Gastos Gerais'!$D$4:$D$1005),-(Analítico!AO$3&lt;='Gastos Gerais'!$E$4:$E$1005),-('Gastos Gerais'!$C$4:$C$1005))</f>
        <v>1000</v>
      </c>
      <c r="AP99" s="74">
        <f>SUMPRODUCT(-('Gastos Gerais'!$B$4:$B$1005=Analítico!$B99),-(Analítico!AP$3&gt;='Gastos Gerais'!$D$4:$D$1005),-(Analítico!AP$3&lt;='Gastos Gerais'!$E$4:$E$1005),-('Gastos Gerais'!$C$4:$C$1005))</f>
        <v>1000</v>
      </c>
      <c r="AQ99" s="74">
        <f>SUMPRODUCT(-('Gastos Gerais'!$B$4:$B$1005=Analítico!$B99),-(Analítico!AQ$3&gt;='Gastos Gerais'!$D$4:$D$1005),-(Analítico!AQ$3&lt;='Gastos Gerais'!$E$4:$E$1005),-('Gastos Gerais'!$C$4:$C$1005))</f>
        <v>1000</v>
      </c>
      <c r="AR99" s="74">
        <f>SUMPRODUCT(-('Gastos Gerais'!$B$4:$B$1005=Analítico!$B99),-(Analítico!AR$3&gt;='Gastos Gerais'!$D$4:$D$1005),-(Analítico!AR$3&lt;='Gastos Gerais'!$E$4:$E$1005),-('Gastos Gerais'!$C$4:$C$1005))</f>
        <v>1000</v>
      </c>
      <c r="AS99" s="74">
        <f>SUMPRODUCT(-('Gastos Gerais'!$B$4:$B$1005=Analítico!$B99),-(Analítico!AS$3&gt;='Gastos Gerais'!$D$4:$D$1005),-(Analítico!AS$3&lt;='Gastos Gerais'!$E$4:$E$1005),-('Gastos Gerais'!$C$4:$C$1005))</f>
        <v>1000</v>
      </c>
      <c r="AT99" s="74">
        <f>SUMPRODUCT(-('Gastos Gerais'!$B$4:$B$1005=Analítico!$B99),-(Analítico!AT$3&gt;='Gastos Gerais'!$D$4:$D$1005),-(Analítico!AT$3&lt;='Gastos Gerais'!$E$4:$E$1005),-('Gastos Gerais'!$C$4:$C$1005))</f>
        <v>1000</v>
      </c>
      <c r="AU99" s="74">
        <f>SUMPRODUCT(-('Gastos Gerais'!$B$4:$B$1005=Analítico!$B99),-(Analítico!AU$3&gt;='Gastos Gerais'!$D$4:$D$1005),-(Analítico!AU$3&lt;='Gastos Gerais'!$E$4:$E$1005),-('Gastos Gerais'!$C$4:$C$1005))</f>
        <v>1000</v>
      </c>
      <c r="AV99" s="74">
        <f>SUMPRODUCT(-('Gastos Gerais'!$B$4:$B$1005=Analítico!$B99),-(Analítico!AV$3&gt;='Gastos Gerais'!$D$4:$D$1005),-(Analítico!AV$3&lt;='Gastos Gerais'!$E$4:$E$1005),-('Gastos Gerais'!$C$4:$C$1005))</f>
        <v>1000</v>
      </c>
      <c r="AW99" s="74">
        <f>SUMPRODUCT(-('Gastos Gerais'!$B$4:$B$1005=Analítico!$B99),-(Analítico!AW$3&gt;='Gastos Gerais'!$D$4:$D$1005),-(Analítico!AW$3&lt;='Gastos Gerais'!$E$4:$E$1005),-('Gastos Gerais'!$C$4:$C$1005))</f>
        <v>1000</v>
      </c>
      <c r="AX99" s="74">
        <f>SUMPRODUCT(-('Gastos Gerais'!$B$4:$B$1005=Analítico!$B99),-(Analítico!AX$3&gt;='Gastos Gerais'!$D$4:$D$1005),-(Analítico!AX$3&lt;='Gastos Gerais'!$E$4:$E$1005),-('Gastos Gerais'!$C$4:$C$1005))</f>
        <v>1000</v>
      </c>
      <c r="AY99" s="74">
        <f>SUMPRODUCT(-('Gastos Gerais'!$B$4:$B$1005=Analítico!$B99),-(Analítico!AY$3&gt;='Gastos Gerais'!$D$4:$D$1005),-(Analítico!AY$3&lt;='Gastos Gerais'!$E$4:$E$1005),-('Gastos Gerais'!$C$4:$C$1005))</f>
        <v>1000</v>
      </c>
      <c r="AZ99" s="74">
        <f>SUMPRODUCT(-('Gastos Gerais'!$B$4:$B$1005=Analítico!$B99),-(Analítico!AZ$3&gt;='Gastos Gerais'!$D$4:$D$1005),-(Analítico!AZ$3&lt;='Gastos Gerais'!$E$4:$E$1005),-('Gastos Gerais'!$C$4:$C$1005))</f>
        <v>11000</v>
      </c>
      <c r="BA99" s="74">
        <f>SUMPRODUCT(-('Gastos Gerais'!$B$4:$B$1005=Analítico!$B99),-(Analítico!BA$3&gt;='Gastos Gerais'!$D$4:$D$1005),-(Analítico!BA$3&lt;='Gastos Gerais'!$E$4:$E$1005),-('Gastos Gerais'!$C$4:$C$1005))</f>
        <v>1000</v>
      </c>
      <c r="BB99" s="74">
        <f>SUMPRODUCT(-('Gastos Gerais'!$B$4:$B$1005=Analítico!$B99),-(Analítico!BB$3&gt;='Gastos Gerais'!$D$4:$D$1005),-(Analítico!BB$3&lt;='Gastos Gerais'!$E$4:$E$1005),-('Gastos Gerais'!$C$4:$C$1005))</f>
        <v>1000</v>
      </c>
      <c r="BC99" s="74">
        <f>SUMPRODUCT(-('Gastos Gerais'!$B$4:$B$1005=Analítico!$B99),-(Analítico!BC$3&gt;='Gastos Gerais'!$D$4:$D$1005),-(Analítico!BC$3&lt;='Gastos Gerais'!$E$4:$E$1005),-('Gastos Gerais'!$C$4:$C$1005))</f>
        <v>1000</v>
      </c>
      <c r="BD99" s="74">
        <f>SUMPRODUCT(-('Gastos Gerais'!$B$4:$B$1005=Analítico!$B99),-(Analítico!BD$3&gt;='Gastos Gerais'!$D$4:$D$1005),-(Analítico!BD$3&lt;='Gastos Gerais'!$E$4:$E$1005),-('Gastos Gerais'!$C$4:$C$1005))</f>
        <v>1000</v>
      </c>
      <c r="BE99" s="74">
        <f>SUMPRODUCT(-('Gastos Gerais'!$B$4:$B$1005=Analítico!$B99),-(Analítico!BE$3&gt;='Gastos Gerais'!$D$4:$D$1005),-(Analítico!BE$3&lt;='Gastos Gerais'!$E$4:$E$1005),-('Gastos Gerais'!$C$4:$C$1005))</f>
        <v>1000</v>
      </c>
      <c r="BF99" s="74">
        <f>SUMPRODUCT(-('Gastos Gerais'!$B$4:$B$1005=Analítico!$B99),-(Analítico!BF$3&gt;='Gastos Gerais'!$D$4:$D$1005),-(Analítico!BF$3&lt;='Gastos Gerais'!$E$4:$E$1005),-('Gastos Gerais'!$C$4:$C$1005))</f>
        <v>1000</v>
      </c>
      <c r="BG99" s="74">
        <f>SUMPRODUCT(-('Gastos Gerais'!$B$4:$B$1005=Analítico!$B99),-(Analítico!BG$3&gt;='Gastos Gerais'!$D$4:$D$1005),-(Analítico!BG$3&lt;='Gastos Gerais'!$E$4:$E$1005),-('Gastos Gerais'!$C$4:$C$1005))</f>
        <v>1000</v>
      </c>
      <c r="BH99" s="74">
        <f>SUMPRODUCT(-('Gastos Gerais'!$B$4:$B$1005=Analítico!$B99),-(Analítico!BH$3&gt;='Gastos Gerais'!$D$4:$D$1005),-(Analítico!BH$3&lt;='Gastos Gerais'!$E$4:$E$1005),-('Gastos Gerais'!$C$4:$C$1005))</f>
        <v>1000</v>
      </c>
      <c r="BI99" s="74">
        <f>SUMPRODUCT(-('Gastos Gerais'!$B$4:$B$1005=Analítico!$B99),-(Analítico!BI$3&gt;='Gastos Gerais'!$D$4:$D$1005),-(Analítico!BI$3&lt;='Gastos Gerais'!$E$4:$E$1005),-('Gastos Gerais'!$C$4:$C$1005))</f>
        <v>1000</v>
      </c>
      <c r="BJ99" s="74">
        <f>SUMPRODUCT(-('Gastos Gerais'!$B$4:$B$1005=Analítico!$B99),-(Analítico!BJ$3&gt;='Gastos Gerais'!$D$4:$D$1005),-(Analítico!BJ$3&lt;='Gastos Gerais'!$E$4:$E$1005),-('Gastos Gerais'!$C$4:$C$1005))</f>
        <v>1000</v>
      </c>
      <c r="BK99" s="72">
        <f t="shared" si="33"/>
        <v>101000</v>
      </c>
      <c r="BL99" s="77">
        <f t="shared" ca="1" si="34"/>
        <v>1.4586692450269268E-3</v>
      </c>
    </row>
    <row r="100" spans="1:64" s="50" customFormat="1" ht="23.25" customHeight="1" x14ac:dyDescent="0.2">
      <c r="A100" s="19" t="s">
        <v>260</v>
      </c>
      <c r="B100" s="354" t="s">
        <v>261</v>
      </c>
      <c r="C100" s="74">
        <f>SUMPRODUCT(-('Gastos Gerais'!$B$4:$B$1005=Analítico!$B100),-(Analítico!C$3&gt;='Gastos Gerais'!$D$4:$D$1005),-(Analítico!C$3&lt;='Gastos Gerais'!$E$4:$E$1005),-('Gastos Gerais'!$C$4:$C$1005))</f>
        <v>1400</v>
      </c>
      <c r="D100" s="74">
        <f>SUMPRODUCT(-('Gastos Gerais'!$B$4:$B$1005=Analítico!$B100),-(Analítico!D$3&gt;='Gastos Gerais'!$D$4:$D$1005),-(Analítico!D$3&lt;='Gastos Gerais'!$E$4:$E$1005),-('Gastos Gerais'!$C$4:$C$1005))</f>
        <v>1400</v>
      </c>
      <c r="E100" s="74">
        <f>SUMPRODUCT(-('Gastos Gerais'!$B$4:$B$1005=Analítico!$B100),-(Analítico!E$3&gt;='Gastos Gerais'!$D$4:$D$1005),-(Analítico!E$3&lt;='Gastos Gerais'!$E$4:$E$1005),-('Gastos Gerais'!$C$4:$C$1005))</f>
        <v>1400</v>
      </c>
      <c r="F100" s="74">
        <f>SUMPRODUCT(-('Gastos Gerais'!$B$4:$B$1005=Analítico!$B100),-(Analítico!F$3&gt;='Gastos Gerais'!$D$4:$D$1005),-(Analítico!F$3&lt;='Gastos Gerais'!$E$4:$E$1005),-('Gastos Gerais'!$C$4:$C$1005))</f>
        <v>1400</v>
      </c>
      <c r="G100" s="74">
        <f>SUMPRODUCT(-('Gastos Gerais'!$B$4:$B$1005=Analítico!$B100),-(Analítico!G$3&gt;='Gastos Gerais'!$D$4:$D$1005),-(Analítico!G$3&lt;='Gastos Gerais'!$E$4:$E$1005),-('Gastos Gerais'!$C$4:$C$1005))</f>
        <v>1400</v>
      </c>
      <c r="H100" s="74">
        <f>SUMPRODUCT(-('Gastos Gerais'!$B$4:$B$1005=Analítico!$B100),-(Analítico!H$3&gt;='Gastos Gerais'!$D$4:$D$1005),-(Analítico!H$3&lt;='Gastos Gerais'!$E$4:$E$1005),-('Gastos Gerais'!$C$4:$C$1005))</f>
        <v>1400</v>
      </c>
      <c r="I100" s="74">
        <f>SUMPRODUCT(-('Gastos Gerais'!$B$4:$B$1005=Analítico!$B100),-(Analítico!I$3&gt;='Gastos Gerais'!$D$4:$D$1005),-(Analítico!I$3&lt;='Gastos Gerais'!$E$4:$E$1005),-('Gastos Gerais'!$C$4:$C$1005))</f>
        <v>1400</v>
      </c>
      <c r="J100" s="74">
        <f>SUMPRODUCT(-('Gastos Gerais'!$B$4:$B$1005=Analítico!$B100),-(Analítico!J$3&gt;='Gastos Gerais'!$D$4:$D$1005),-(Analítico!J$3&lt;='Gastos Gerais'!$E$4:$E$1005),-('Gastos Gerais'!$C$4:$C$1005))</f>
        <v>1400</v>
      </c>
      <c r="K100" s="74">
        <f>SUMPRODUCT(-('Gastos Gerais'!$B$4:$B$1005=Analítico!$B100),-(Analítico!K$3&gt;='Gastos Gerais'!$D$4:$D$1005),-(Analítico!K$3&lt;='Gastos Gerais'!$E$4:$E$1005),-('Gastos Gerais'!$C$4:$C$1005))</f>
        <v>1400</v>
      </c>
      <c r="L100" s="74">
        <f>SUMPRODUCT(-('Gastos Gerais'!$B$4:$B$1005=Analítico!$B100),-(Analítico!L$3&gt;='Gastos Gerais'!$D$4:$D$1005),-(Analítico!L$3&lt;='Gastos Gerais'!$E$4:$E$1005),-('Gastos Gerais'!$C$4:$C$1005))</f>
        <v>1400</v>
      </c>
      <c r="M100" s="74">
        <f>SUMPRODUCT(-('Gastos Gerais'!$B$4:$B$1005=Analítico!$B100),-(Analítico!M$3&gt;='Gastos Gerais'!$D$4:$D$1005),-(Analítico!M$3&lt;='Gastos Gerais'!$E$4:$E$1005),-('Gastos Gerais'!$C$4:$C$1005))</f>
        <v>1400</v>
      </c>
      <c r="N100" s="74">
        <f>SUMPRODUCT(-('Gastos Gerais'!$B$4:$B$1005=Analítico!$B100),-(Analítico!N$3&gt;='Gastos Gerais'!$D$4:$D$1005),-(Analítico!N$3&lt;='Gastos Gerais'!$E$4:$E$1005),-('Gastos Gerais'!$C$4:$C$1005))</f>
        <v>1400</v>
      </c>
      <c r="O100" s="74">
        <f>SUMPRODUCT(-('Gastos Gerais'!$B$4:$B$1005=Analítico!$B100),-(Analítico!O$3&gt;='Gastos Gerais'!$D$4:$D$1005),-(Analítico!O$3&lt;='Gastos Gerais'!$E$4:$E$1005),-('Gastos Gerais'!$C$4:$C$1005))</f>
        <v>1400</v>
      </c>
      <c r="P100" s="74">
        <f>SUMPRODUCT(-('Gastos Gerais'!$B$4:$B$1005=Analítico!$B100),-(Analítico!P$3&gt;='Gastos Gerais'!$D$4:$D$1005),-(Analítico!P$3&lt;='Gastos Gerais'!$E$4:$E$1005),-('Gastos Gerais'!$C$4:$C$1005))</f>
        <v>1400</v>
      </c>
      <c r="Q100" s="74">
        <f>SUMPRODUCT(-('Gastos Gerais'!$B$4:$B$1005=Analítico!$B100),-(Analítico!Q$3&gt;='Gastos Gerais'!$D$4:$D$1005),-(Analítico!Q$3&lt;='Gastos Gerais'!$E$4:$E$1005),-('Gastos Gerais'!$C$4:$C$1005))</f>
        <v>1400</v>
      </c>
      <c r="R100" s="74">
        <f>SUMPRODUCT(-('Gastos Gerais'!$B$4:$B$1005=Analítico!$B100),-(Analítico!R$3&gt;='Gastos Gerais'!$D$4:$D$1005),-(Analítico!R$3&lt;='Gastos Gerais'!$E$4:$E$1005),-('Gastos Gerais'!$C$4:$C$1005))</f>
        <v>1400</v>
      </c>
      <c r="S100" s="74">
        <f>SUMPRODUCT(-('Gastos Gerais'!$B$4:$B$1005=Analítico!$B100),-(Analítico!S$3&gt;='Gastos Gerais'!$D$4:$D$1005),-(Analítico!S$3&lt;='Gastos Gerais'!$E$4:$E$1005),-('Gastos Gerais'!$C$4:$C$1005))</f>
        <v>1400</v>
      </c>
      <c r="T100" s="74">
        <f>SUMPRODUCT(-('Gastos Gerais'!$B$4:$B$1005=Analítico!$B100),-(Analítico!T$3&gt;='Gastos Gerais'!$D$4:$D$1005),-(Analítico!T$3&lt;='Gastos Gerais'!$E$4:$E$1005),-('Gastos Gerais'!$C$4:$C$1005))</f>
        <v>1400</v>
      </c>
      <c r="U100" s="74">
        <f>SUMPRODUCT(-('Gastos Gerais'!$B$4:$B$1005=Analítico!$B100),-(Analítico!U$3&gt;='Gastos Gerais'!$D$4:$D$1005),-(Analítico!U$3&lt;='Gastos Gerais'!$E$4:$E$1005),-('Gastos Gerais'!$C$4:$C$1005))</f>
        <v>1400</v>
      </c>
      <c r="V100" s="74">
        <f>SUMPRODUCT(-('Gastos Gerais'!$B$4:$B$1005=Analítico!$B100),-(Analítico!V$3&gt;='Gastos Gerais'!$D$4:$D$1005),-(Analítico!V$3&lt;='Gastos Gerais'!$E$4:$E$1005),-('Gastos Gerais'!$C$4:$C$1005))</f>
        <v>1400</v>
      </c>
      <c r="W100" s="74">
        <f>SUMPRODUCT(-('Gastos Gerais'!$B$4:$B$1005=Analítico!$B100),-(Analítico!W$3&gt;='Gastos Gerais'!$D$4:$D$1005),-(Analítico!W$3&lt;='Gastos Gerais'!$E$4:$E$1005),-('Gastos Gerais'!$C$4:$C$1005))</f>
        <v>1400</v>
      </c>
      <c r="X100" s="74">
        <f>SUMPRODUCT(-('Gastos Gerais'!$B$4:$B$1005=Analítico!$B100),-(Analítico!X$3&gt;='Gastos Gerais'!$D$4:$D$1005),-(Analítico!X$3&lt;='Gastos Gerais'!$E$4:$E$1005),-('Gastos Gerais'!$C$4:$C$1005))</f>
        <v>1400</v>
      </c>
      <c r="Y100" s="74">
        <f>SUMPRODUCT(-('Gastos Gerais'!$B$4:$B$1005=Analítico!$B100),-(Analítico!Y$3&gt;='Gastos Gerais'!$D$4:$D$1005),-(Analítico!Y$3&lt;='Gastos Gerais'!$E$4:$E$1005),-('Gastos Gerais'!$C$4:$C$1005))</f>
        <v>1400</v>
      </c>
      <c r="Z100" s="74">
        <f>SUMPRODUCT(-('Gastos Gerais'!$B$4:$B$1005=Analítico!$B100),-(Analítico!Z$3&gt;='Gastos Gerais'!$D$4:$D$1005),-(Analítico!Z$3&lt;='Gastos Gerais'!$E$4:$E$1005),-('Gastos Gerais'!$C$4:$C$1005))</f>
        <v>1400</v>
      </c>
      <c r="AA100" s="74">
        <f>SUMPRODUCT(-('Gastos Gerais'!$B$4:$B$1005=Analítico!$B100),-(Analítico!AA$3&gt;='Gastos Gerais'!$D$4:$D$1005),-(Analítico!AA$3&lt;='Gastos Gerais'!$E$4:$E$1005),-('Gastos Gerais'!$C$4:$C$1005))</f>
        <v>1400</v>
      </c>
      <c r="AB100" s="74">
        <f>SUMPRODUCT(-('Gastos Gerais'!$B$4:$B$1005=Analítico!$B100),-(Analítico!AB$3&gt;='Gastos Gerais'!$D$4:$D$1005),-(Analítico!AB$3&lt;='Gastos Gerais'!$E$4:$E$1005),-('Gastos Gerais'!$C$4:$C$1005))</f>
        <v>1400</v>
      </c>
      <c r="AC100" s="74">
        <f>SUMPRODUCT(-('Gastos Gerais'!$B$4:$B$1005=Analítico!$B100),-(Analítico!AC$3&gt;='Gastos Gerais'!$D$4:$D$1005),-(Analítico!AC$3&lt;='Gastos Gerais'!$E$4:$E$1005),-('Gastos Gerais'!$C$4:$C$1005))</f>
        <v>1400</v>
      </c>
      <c r="AD100" s="74">
        <f>SUMPRODUCT(-('Gastos Gerais'!$B$4:$B$1005=Analítico!$B100),-(Analítico!AD$3&gt;='Gastos Gerais'!$D$4:$D$1005),-(Analítico!AD$3&lt;='Gastos Gerais'!$E$4:$E$1005),-('Gastos Gerais'!$C$4:$C$1005))</f>
        <v>1400</v>
      </c>
      <c r="AE100" s="74">
        <f>SUMPRODUCT(-('Gastos Gerais'!$B$4:$B$1005=Analítico!$B100),-(Analítico!AE$3&gt;='Gastos Gerais'!$D$4:$D$1005),-(Analítico!AE$3&lt;='Gastos Gerais'!$E$4:$E$1005),-('Gastos Gerais'!$C$4:$C$1005))</f>
        <v>1400</v>
      </c>
      <c r="AF100" s="74">
        <f>SUMPRODUCT(-('Gastos Gerais'!$B$4:$B$1005=Analítico!$B100),-(Analítico!AF$3&gt;='Gastos Gerais'!$D$4:$D$1005),-(Analítico!AF$3&lt;='Gastos Gerais'!$E$4:$E$1005),-('Gastos Gerais'!$C$4:$C$1005))</f>
        <v>1400</v>
      </c>
      <c r="AG100" s="74">
        <f>SUMPRODUCT(-('Gastos Gerais'!$B$4:$B$1005=Analítico!$B100),-(Analítico!AG$3&gt;='Gastos Gerais'!$D$4:$D$1005),-(Analítico!AG$3&lt;='Gastos Gerais'!$E$4:$E$1005),-('Gastos Gerais'!$C$4:$C$1005))</f>
        <v>1400</v>
      </c>
      <c r="AH100" s="74">
        <f>SUMPRODUCT(-('Gastos Gerais'!$B$4:$B$1005=Analítico!$B100),-(Analítico!AH$3&gt;='Gastos Gerais'!$D$4:$D$1005),-(Analítico!AH$3&lt;='Gastos Gerais'!$E$4:$E$1005),-('Gastos Gerais'!$C$4:$C$1005))</f>
        <v>1400</v>
      </c>
      <c r="AI100" s="74">
        <f>SUMPRODUCT(-('Gastos Gerais'!$B$4:$B$1005=Analítico!$B100),-(Analítico!AI$3&gt;='Gastos Gerais'!$D$4:$D$1005),-(Analítico!AI$3&lt;='Gastos Gerais'!$E$4:$E$1005),-('Gastos Gerais'!$C$4:$C$1005))</f>
        <v>1400</v>
      </c>
      <c r="AJ100" s="74">
        <f>SUMPRODUCT(-('Gastos Gerais'!$B$4:$B$1005=Analítico!$B100),-(Analítico!AJ$3&gt;='Gastos Gerais'!$D$4:$D$1005),-(Analítico!AJ$3&lt;='Gastos Gerais'!$E$4:$E$1005),-('Gastos Gerais'!$C$4:$C$1005))</f>
        <v>1400</v>
      </c>
      <c r="AK100" s="74">
        <f>SUMPRODUCT(-('Gastos Gerais'!$B$4:$B$1005=Analítico!$B100),-(Analítico!AK$3&gt;='Gastos Gerais'!$D$4:$D$1005),-(Analítico!AK$3&lt;='Gastos Gerais'!$E$4:$E$1005),-('Gastos Gerais'!$C$4:$C$1005))</f>
        <v>1400</v>
      </c>
      <c r="AL100" s="74">
        <f>SUMPRODUCT(-('Gastos Gerais'!$B$4:$B$1005=Analítico!$B100),-(Analítico!AL$3&gt;='Gastos Gerais'!$D$4:$D$1005),-(Analítico!AL$3&lt;='Gastos Gerais'!$E$4:$E$1005),-('Gastos Gerais'!$C$4:$C$1005))</f>
        <v>1400</v>
      </c>
      <c r="AM100" s="74">
        <f>SUMPRODUCT(-('Gastos Gerais'!$B$4:$B$1005=Analítico!$B100),-(Analítico!AM$3&gt;='Gastos Gerais'!$D$4:$D$1005),-(Analítico!AM$3&lt;='Gastos Gerais'!$E$4:$E$1005),-('Gastos Gerais'!$C$4:$C$1005))</f>
        <v>1400</v>
      </c>
      <c r="AN100" s="74">
        <f>SUMPRODUCT(-('Gastos Gerais'!$B$4:$B$1005=Analítico!$B100),-(Analítico!AN$3&gt;='Gastos Gerais'!$D$4:$D$1005),-(Analítico!AN$3&lt;='Gastos Gerais'!$E$4:$E$1005),-('Gastos Gerais'!$C$4:$C$1005))</f>
        <v>1400</v>
      </c>
      <c r="AO100" s="74">
        <f>SUMPRODUCT(-('Gastos Gerais'!$B$4:$B$1005=Analítico!$B100),-(Analítico!AO$3&gt;='Gastos Gerais'!$D$4:$D$1005),-(Analítico!AO$3&lt;='Gastos Gerais'!$E$4:$E$1005),-('Gastos Gerais'!$C$4:$C$1005))</f>
        <v>1400</v>
      </c>
      <c r="AP100" s="74">
        <f>SUMPRODUCT(-('Gastos Gerais'!$B$4:$B$1005=Analítico!$B100),-(Analítico!AP$3&gt;='Gastos Gerais'!$D$4:$D$1005),-(Analítico!AP$3&lt;='Gastos Gerais'!$E$4:$E$1005),-('Gastos Gerais'!$C$4:$C$1005))</f>
        <v>1400</v>
      </c>
      <c r="AQ100" s="74">
        <f>SUMPRODUCT(-('Gastos Gerais'!$B$4:$B$1005=Analítico!$B100),-(Analítico!AQ$3&gt;='Gastos Gerais'!$D$4:$D$1005),-(Analítico!AQ$3&lt;='Gastos Gerais'!$E$4:$E$1005),-('Gastos Gerais'!$C$4:$C$1005))</f>
        <v>1400</v>
      </c>
      <c r="AR100" s="74">
        <f>SUMPRODUCT(-('Gastos Gerais'!$B$4:$B$1005=Analítico!$B100),-(Analítico!AR$3&gt;='Gastos Gerais'!$D$4:$D$1005),-(Analítico!AR$3&lt;='Gastos Gerais'!$E$4:$E$1005),-('Gastos Gerais'!$C$4:$C$1005))</f>
        <v>1400</v>
      </c>
      <c r="AS100" s="74">
        <f>SUMPRODUCT(-('Gastos Gerais'!$B$4:$B$1005=Analítico!$B100),-(Analítico!AS$3&gt;='Gastos Gerais'!$D$4:$D$1005),-(Analítico!AS$3&lt;='Gastos Gerais'!$E$4:$E$1005),-('Gastos Gerais'!$C$4:$C$1005))</f>
        <v>1400</v>
      </c>
      <c r="AT100" s="74">
        <f>SUMPRODUCT(-('Gastos Gerais'!$B$4:$B$1005=Analítico!$B100),-(Analítico!AT$3&gt;='Gastos Gerais'!$D$4:$D$1005),-(Analítico!AT$3&lt;='Gastos Gerais'!$E$4:$E$1005),-('Gastos Gerais'!$C$4:$C$1005))</f>
        <v>1400</v>
      </c>
      <c r="AU100" s="74">
        <f>SUMPRODUCT(-('Gastos Gerais'!$B$4:$B$1005=Analítico!$B100),-(Analítico!AU$3&gt;='Gastos Gerais'!$D$4:$D$1005),-(Analítico!AU$3&lt;='Gastos Gerais'!$E$4:$E$1005),-('Gastos Gerais'!$C$4:$C$1005))</f>
        <v>1400</v>
      </c>
      <c r="AV100" s="74">
        <f>SUMPRODUCT(-('Gastos Gerais'!$B$4:$B$1005=Analítico!$B100),-(Analítico!AV$3&gt;='Gastos Gerais'!$D$4:$D$1005),-(Analítico!AV$3&lt;='Gastos Gerais'!$E$4:$E$1005),-('Gastos Gerais'!$C$4:$C$1005))</f>
        <v>1400</v>
      </c>
      <c r="AW100" s="74">
        <f>SUMPRODUCT(-('Gastos Gerais'!$B$4:$B$1005=Analítico!$B100),-(Analítico!AW$3&gt;='Gastos Gerais'!$D$4:$D$1005),-(Analítico!AW$3&lt;='Gastos Gerais'!$E$4:$E$1005),-('Gastos Gerais'!$C$4:$C$1005))</f>
        <v>1400</v>
      </c>
      <c r="AX100" s="74">
        <f>SUMPRODUCT(-('Gastos Gerais'!$B$4:$B$1005=Analítico!$B100),-(Analítico!AX$3&gt;='Gastos Gerais'!$D$4:$D$1005),-(Analítico!AX$3&lt;='Gastos Gerais'!$E$4:$E$1005),-('Gastos Gerais'!$C$4:$C$1005))</f>
        <v>1400</v>
      </c>
      <c r="AY100" s="74">
        <f>SUMPRODUCT(-('Gastos Gerais'!$B$4:$B$1005=Analítico!$B100),-(Analítico!AY$3&gt;='Gastos Gerais'!$D$4:$D$1005),-(Analítico!AY$3&lt;='Gastos Gerais'!$E$4:$E$1005),-('Gastos Gerais'!$C$4:$C$1005))</f>
        <v>1400</v>
      </c>
      <c r="AZ100" s="74">
        <f>SUMPRODUCT(-('Gastos Gerais'!$B$4:$B$1005=Analítico!$B100),-(Analítico!AZ$3&gt;='Gastos Gerais'!$D$4:$D$1005),-(Analítico!AZ$3&lt;='Gastos Gerais'!$E$4:$E$1005),-('Gastos Gerais'!$C$4:$C$1005))</f>
        <v>1400</v>
      </c>
      <c r="BA100" s="74">
        <f>SUMPRODUCT(-('Gastos Gerais'!$B$4:$B$1005=Analítico!$B100),-(Analítico!BA$3&gt;='Gastos Gerais'!$D$4:$D$1005),-(Analítico!BA$3&lt;='Gastos Gerais'!$E$4:$E$1005),-('Gastos Gerais'!$C$4:$C$1005))</f>
        <v>1400</v>
      </c>
      <c r="BB100" s="74">
        <f>SUMPRODUCT(-('Gastos Gerais'!$B$4:$B$1005=Analítico!$B100),-(Analítico!BB$3&gt;='Gastos Gerais'!$D$4:$D$1005),-(Analítico!BB$3&lt;='Gastos Gerais'!$E$4:$E$1005),-('Gastos Gerais'!$C$4:$C$1005))</f>
        <v>1400</v>
      </c>
      <c r="BC100" s="74">
        <f>SUMPRODUCT(-('Gastos Gerais'!$B$4:$B$1005=Analítico!$B100),-(Analítico!BC$3&gt;='Gastos Gerais'!$D$4:$D$1005),-(Analítico!BC$3&lt;='Gastos Gerais'!$E$4:$E$1005),-('Gastos Gerais'!$C$4:$C$1005))</f>
        <v>1400</v>
      </c>
      <c r="BD100" s="74">
        <f>SUMPRODUCT(-('Gastos Gerais'!$B$4:$B$1005=Analítico!$B100),-(Analítico!BD$3&gt;='Gastos Gerais'!$D$4:$D$1005),-(Analítico!BD$3&lt;='Gastos Gerais'!$E$4:$E$1005),-('Gastos Gerais'!$C$4:$C$1005))</f>
        <v>1400</v>
      </c>
      <c r="BE100" s="74">
        <f>SUMPRODUCT(-('Gastos Gerais'!$B$4:$B$1005=Analítico!$B100),-(Analítico!BE$3&gt;='Gastos Gerais'!$D$4:$D$1005),-(Analítico!BE$3&lt;='Gastos Gerais'!$E$4:$E$1005),-('Gastos Gerais'!$C$4:$C$1005))</f>
        <v>1400</v>
      </c>
      <c r="BF100" s="74">
        <f>SUMPRODUCT(-('Gastos Gerais'!$B$4:$B$1005=Analítico!$B100),-(Analítico!BF$3&gt;='Gastos Gerais'!$D$4:$D$1005),-(Analítico!BF$3&lt;='Gastos Gerais'!$E$4:$E$1005),-('Gastos Gerais'!$C$4:$C$1005))</f>
        <v>1400</v>
      </c>
      <c r="BG100" s="74">
        <f>SUMPRODUCT(-('Gastos Gerais'!$B$4:$B$1005=Analítico!$B100),-(Analítico!BG$3&gt;='Gastos Gerais'!$D$4:$D$1005),-(Analítico!BG$3&lt;='Gastos Gerais'!$E$4:$E$1005),-('Gastos Gerais'!$C$4:$C$1005))</f>
        <v>1400</v>
      </c>
      <c r="BH100" s="74">
        <f>SUMPRODUCT(-('Gastos Gerais'!$B$4:$B$1005=Analítico!$B100),-(Analítico!BH$3&gt;='Gastos Gerais'!$D$4:$D$1005),-(Analítico!BH$3&lt;='Gastos Gerais'!$E$4:$E$1005),-('Gastos Gerais'!$C$4:$C$1005))</f>
        <v>1400</v>
      </c>
      <c r="BI100" s="74">
        <f>SUMPRODUCT(-('Gastos Gerais'!$B$4:$B$1005=Analítico!$B100),-(Analítico!BI$3&gt;='Gastos Gerais'!$D$4:$D$1005),-(Analítico!BI$3&lt;='Gastos Gerais'!$E$4:$E$1005),-('Gastos Gerais'!$C$4:$C$1005))</f>
        <v>1400</v>
      </c>
      <c r="BJ100" s="74">
        <f>SUMPRODUCT(-('Gastos Gerais'!$B$4:$B$1005=Analítico!$B100),-(Analítico!BJ$3&gt;='Gastos Gerais'!$D$4:$D$1005),-(Analítico!BJ$3&lt;='Gastos Gerais'!$E$4:$E$1005),-('Gastos Gerais'!$C$4:$C$1005))</f>
        <v>1400</v>
      </c>
      <c r="BK100" s="72">
        <f t="shared" si="33"/>
        <v>84000</v>
      </c>
      <c r="BL100" s="77">
        <f t="shared" ca="1" si="34"/>
        <v>1.2131506592303154E-3</v>
      </c>
    </row>
    <row r="101" spans="1:64" s="50" customFormat="1" ht="23.25" customHeight="1" x14ac:dyDescent="0.2">
      <c r="A101" s="19" t="s">
        <v>262</v>
      </c>
      <c r="B101" s="22" t="s">
        <v>263</v>
      </c>
      <c r="C101" s="74">
        <f>SUMPRODUCT(-('Gastos Gerais'!$B$4:$B$1005=Analítico!$B101),-(Analítico!C$3&gt;='Gastos Gerais'!$D$4:$D$1005),-(Analítico!C$3&lt;='Gastos Gerais'!$E$4:$E$1005),-('Gastos Gerais'!$C$4:$C$1005))</f>
        <v>0</v>
      </c>
      <c r="D101" s="74">
        <f>SUMPRODUCT(-('Gastos Gerais'!$B$4:$B$1005=Analítico!$B101),-(Analítico!D$3&gt;='Gastos Gerais'!$D$4:$D$1005),-(Analítico!D$3&lt;='Gastos Gerais'!$E$4:$E$1005),-('Gastos Gerais'!$C$4:$C$1005))</f>
        <v>0</v>
      </c>
      <c r="E101" s="74">
        <f>SUMPRODUCT(-('Gastos Gerais'!$B$4:$B$1005=Analítico!$B101),-(Analítico!E$3&gt;='Gastos Gerais'!$D$4:$D$1005),-(Analítico!E$3&lt;='Gastos Gerais'!$E$4:$E$1005),-('Gastos Gerais'!$C$4:$C$1005))</f>
        <v>1500</v>
      </c>
      <c r="F101" s="74">
        <f>SUMPRODUCT(-('Gastos Gerais'!$B$4:$B$1005=Analítico!$B101),-(Analítico!F$3&gt;='Gastos Gerais'!$D$4:$D$1005),-(Analítico!F$3&lt;='Gastos Gerais'!$E$4:$E$1005),-('Gastos Gerais'!$C$4:$C$1005))</f>
        <v>1500</v>
      </c>
      <c r="G101" s="74">
        <f>SUMPRODUCT(-('Gastos Gerais'!$B$4:$B$1005=Analítico!$B101),-(Analítico!G$3&gt;='Gastos Gerais'!$D$4:$D$1005),-(Analítico!G$3&lt;='Gastos Gerais'!$E$4:$E$1005),-('Gastos Gerais'!$C$4:$C$1005))</f>
        <v>1500</v>
      </c>
      <c r="H101" s="74">
        <f>SUMPRODUCT(-('Gastos Gerais'!$B$4:$B$1005=Analítico!$B101),-(Analítico!H$3&gt;='Gastos Gerais'!$D$4:$D$1005),-(Analítico!H$3&lt;='Gastos Gerais'!$E$4:$E$1005),-('Gastos Gerais'!$C$4:$C$1005))</f>
        <v>1500</v>
      </c>
      <c r="I101" s="74">
        <f>SUMPRODUCT(-('Gastos Gerais'!$B$4:$B$1005=Analítico!$B101),-(Analítico!I$3&gt;='Gastos Gerais'!$D$4:$D$1005),-(Analítico!I$3&lt;='Gastos Gerais'!$E$4:$E$1005),-('Gastos Gerais'!$C$4:$C$1005))</f>
        <v>1500</v>
      </c>
      <c r="J101" s="74">
        <f>SUMPRODUCT(-('Gastos Gerais'!$B$4:$B$1005=Analítico!$B101),-(Analítico!J$3&gt;='Gastos Gerais'!$D$4:$D$1005),-(Analítico!J$3&lt;='Gastos Gerais'!$E$4:$E$1005),-('Gastos Gerais'!$C$4:$C$1005))</f>
        <v>1500</v>
      </c>
      <c r="K101" s="74">
        <f>SUMPRODUCT(-('Gastos Gerais'!$B$4:$B$1005=Analítico!$B101),-(Analítico!K$3&gt;='Gastos Gerais'!$D$4:$D$1005),-(Analítico!K$3&lt;='Gastos Gerais'!$E$4:$E$1005),-('Gastos Gerais'!$C$4:$C$1005))</f>
        <v>1500</v>
      </c>
      <c r="L101" s="74">
        <f>SUMPRODUCT(-('Gastos Gerais'!$B$4:$B$1005=Analítico!$B101),-(Analítico!L$3&gt;='Gastos Gerais'!$D$4:$D$1005),-(Analítico!L$3&lt;='Gastos Gerais'!$E$4:$E$1005),-('Gastos Gerais'!$C$4:$C$1005))</f>
        <v>1500</v>
      </c>
      <c r="M101" s="74">
        <f>SUMPRODUCT(-('Gastos Gerais'!$B$4:$B$1005=Analítico!$B101),-(Analítico!M$3&gt;='Gastos Gerais'!$D$4:$D$1005),-(Analítico!M$3&lt;='Gastos Gerais'!$E$4:$E$1005),-('Gastos Gerais'!$C$4:$C$1005))</f>
        <v>1500</v>
      </c>
      <c r="N101" s="74">
        <f>SUMPRODUCT(-('Gastos Gerais'!$B$4:$B$1005=Analítico!$B101),-(Analítico!N$3&gt;='Gastos Gerais'!$D$4:$D$1005),-(Analítico!N$3&lt;='Gastos Gerais'!$E$4:$E$1005),-('Gastos Gerais'!$C$4:$C$1005))</f>
        <v>1500</v>
      </c>
      <c r="O101" s="74">
        <f>SUMPRODUCT(-('Gastos Gerais'!$B$4:$B$1005=Analítico!$B101),-(Analítico!O$3&gt;='Gastos Gerais'!$D$4:$D$1005),-(Analítico!O$3&lt;='Gastos Gerais'!$E$4:$E$1005),-('Gastos Gerais'!$C$4:$C$1005))</f>
        <v>1500</v>
      </c>
      <c r="P101" s="74">
        <f>SUMPRODUCT(-('Gastos Gerais'!$B$4:$B$1005=Analítico!$B101),-(Analítico!P$3&gt;='Gastos Gerais'!$D$4:$D$1005),-(Analítico!P$3&lt;='Gastos Gerais'!$E$4:$E$1005),-('Gastos Gerais'!$C$4:$C$1005))</f>
        <v>1500</v>
      </c>
      <c r="Q101" s="74">
        <f>SUMPRODUCT(-('Gastos Gerais'!$B$4:$B$1005=Analítico!$B101),-(Analítico!Q$3&gt;='Gastos Gerais'!$D$4:$D$1005),-(Analítico!Q$3&lt;='Gastos Gerais'!$E$4:$E$1005),-('Gastos Gerais'!$C$4:$C$1005))</f>
        <v>1500</v>
      </c>
      <c r="R101" s="74">
        <f>SUMPRODUCT(-('Gastos Gerais'!$B$4:$B$1005=Analítico!$B101),-(Analítico!R$3&gt;='Gastos Gerais'!$D$4:$D$1005),-(Analítico!R$3&lt;='Gastos Gerais'!$E$4:$E$1005),-('Gastos Gerais'!$C$4:$C$1005))</f>
        <v>1500</v>
      </c>
      <c r="S101" s="74">
        <f>SUMPRODUCT(-('Gastos Gerais'!$B$4:$B$1005=Analítico!$B101),-(Analítico!S$3&gt;='Gastos Gerais'!$D$4:$D$1005),-(Analítico!S$3&lt;='Gastos Gerais'!$E$4:$E$1005),-('Gastos Gerais'!$C$4:$C$1005))</f>
        <v>1500</v>
      </c>
      <c r="T101" s="74">
        <f>SUMPRODUCT(-('Gastos Gerais'!$B$4:$B$1005=Analítico!$B101),-(Analítico!T$3&gt;='Gastos Gerais'!$D$4:$D$1005),-(Analítico!T$3&lt;='Gastos Gerais'!$E$4:$E$1005),-('Gastos Gerais'!$C$4:$C$1005))</f>
        <v>1500</v>
      </c>
      <c r="U101" s="74">
        <f>SUMPRODUCT(-('Gastos Gerais'!$B$4:$B$1005=Analítico!$B101),-(Analítico!U$3&gt;='Gastos Gerais'!$D$4:$D$1005),-(Analítico!U$3&lt;='Gastos Gerais'!$E$4:$E$1005),-('Gastos Gerais'!$C$4:$C$1005))</f>
        <v>1500</v>
      </c>
      <c r="V101" s="74">
        <f>SUMPRODUCT(-('Gastos Gerais'!$B$4:$B$1005=Analítico!$B101),-(Analítico!V$3&gt;='Gastos Gerais'!$D$4:$D$1005),-(Analítico!V$3&lt;='Gastos Gerais'!$E$4:$E$1005),-('Gastos Gerais'!$C$4:$C$1005))</f>
        <v>1500</v>
      </c>
      <c r="W101" s="74">
        <f>SUMPRODUCT(-('Gastos Gerais'!$B$4:$B$1005=Analítico!$B101),-(Analítico!W$3&gt;='Gastos Gerais'!$D$4:$D$1005),-(Analítico!W$3&lt;='Gastos Gerais'!$E$4:$E$1005),-('Gastos Gerais'!$C$4:$C$1005))</f>
        <v>1500</v>
      </c>
      <c r="X101" s="74">
        <f>SUMPRODUCT(-('Gastos Gerais'!$B$4:$B$1005=Analítico!$B101),-(Analítico!X$3&gt;='Gastos Gerais'!$D$4:$D$1005),-(Analítico!X$3&lt;='Gastos Gerais'!$E$4:$E$1005),-('Gastos Gerais'!$C$4:$C$1005))</f>
        <v>1500</v>
      </c>
      <c r="Y101" s="74">
        <f>SUMPRODUCT(-('Gastos Gerais'!$B$4:$B$1005=Analítico!$B101),-(Analítico!Y$3&gt;='Gastos Gerais'!$D$4:$D$1005),-(Analítico!Y$3&lt;='Gastos Gerais'!$E$4:$E$1005),-('Gastos Gerais'!$C$4:$C$1005))</f>
        <v>1500</v>
      </c>
      <c r="Z101" s="74">
        <f>SUMPRODUCT(-('Gastos Gerais'!$B$4:$B$1005=Analítico!$B101),-(Analítico!Z$3&gt;='Gastos Gerais'!$D$4:$D$1005),-(Analítico!Z$3&lt;='Gastos Gerais'!$E$4:$E$1005),-('Gastos Gerais'!$C$4:$C$1005))</f>
        <v>1500</v>
      </c>
      <c r="AA101" s="74">
        <f>SUMPRODUCT(-('Gastos Gerais'!$B$4:$B$1005=Analítico!$B101),-(Analítico!AA$3&gt;='Gastos Gerais'!$D$4:$D$1005),-(Analítico!AA$3&lt;='Gastos Gerais'!$E$4:$E$1005),-('Gastos Gerais'!$C$4:$C$1005))</f>
        <v>1500</v>
      </c>
      <c r="AB101" s="74">
        <f>SUMPRODUCT(-('Gastos Gerais'!$B$4:$B$1005=Analítico!$B101),-(Analítico!AB$3&gt;='Gastos Gerais'!$D$4:$D$1005),-(Analítico!AB$3&lt;='Gastos Gerais'!$E$4:$E$1005),-('Gastos Gerais'!$C$4:$C$1005))</f>
        <v>1500</v>
      </c>
      <c r="AC101" s="74">
        <f>SUMPRODUCT(-('Gastos Gerais'!$B$4:$B$1005=Analítico!$B101),-(Analítico!AC$3&gt;='Gastos Gerais'!$D$4:$D$1005),-(Analítico!AC$3&lt;='Gastos Gerais'!$E$4:$E$1005),-('Gastos Gerais'!$C$4:$C$1005))</f>
        <v>1500</v>
      </c>
      <c r="AD101" s="74">
        <f>SUMPRODUCT(-('Gastos Gerais'!$B$4:$B$1005=Analítico!$B101),-(Analítico!AD$3&gt;='Gastos Gerais'!$D$4:$D$1005),-(Analítico!AD$3&lt;='Gastos Gerais'!$E$4:$E$1005),-('Gastos Gerais'!$C$4:$C$1005))</f>
        <v>1500</v>
      </c>
      <c r="AE101" s="74">
        <f>SUMPRODUCT(-('Gastos Gerais'!$B$4:$B$1005=Analítico!$B101),-(Analítico!AE$3&gt;='Gastos Gerais'!$D$4:$D$1005),-(Analítico!AE$3&lt;='Gastos Gerais'!$E$4:$E$1005),-('Gastos Gerais'!$C$4:$C$1005))</f>
        <v>1500</v>
      </c>
      <c r="AF101" s="74">
        <f>SUMPRODUCT(-('Gastos Gerais'!$B$4:$B$1005=Analítico!$B101),-(Analítico!AF$3&gt;='Gastos Gerais'!$D$4:$D$1005),-(Analítico!AF$3&lt;='Gastos Gerais'!$E$4:$E$1005),-('Gastos Gerais'!$C$4:$C$1005))</f>
        <v>1500</v>
      </c>
      <c r="AG101" s="74">
        <f>SUMPRODUCT(-('Gastos Gerais'!$B$4:$B$1005=Analítico!$B101),-(Analítico!AG$3&gt;='Gastos Gerais'!$D$4:$D$1005),-(Analítico!AG$3&lt;='Gastos Gerais'!$E$4:$E$1005),-('Gastos Gerais'!$C$4:$C$1005))</f>
        <v>1500</v>
      </c>
      <c r="AH101" s="74">
        <f>SUMPRODUCT(-('Gastos Gerais'!$B$4:$B$1005=Analítico!$B101),-(Analítico!AH$3&gt;='Gastos Gerais'!$D$4:$D$1005),-(Analítico!AH$3&lt;='Gastos Gerais'!$E$4:$E$1005),-('Gastos Gerais'!$C$4:$C$1005))</f>
        <v>1500</v>
      </c>
      <c r="AI101" s="74">
        <f>SUMPRODUCT(-('Gastos Gerais'!$B$4:$B$1005=Analítico!$B101),-(Analítico!AI$3&gt;='Gastos Gerais'!$D$4:$D$1005),-(Analítico!AI$3&lt;='Gastos Gerais'!$E$4:$E$1005),-('Gastos Gerais'!$C$4:$C$1005))</f>
        <v>1500</v>
      </c>
      <c r="AJ101" s="74">
        <f>SUMPRODUCT(-('Gastos Gerais'!$B$4:$B$1005=Analítico!$B101),-(Analítico!AJ$3&gt;='Gastos Gerais'!$D$4:$D$1005),-(Analítico!AJ$3&lt;='Gastos Gerais'!$E$4:$E$1005),-('Gastos Gerais'!$C$4:$C$1005))</f>
        <v>1500</v>
      </c>
      <c r="AK101" s="74">
        <f>SUMPRODUCT(-('Gastos Gerais'!$B$4:$B$1005=Analítico!$B101),-(Analítico!AK$3&gt;='Gastos Gerais'!$D$4:$D$1005),-(Analítico!AK$3&lt;='Gastos Gerais'!$E$4:$E$1005),-('Gastos Gerais'!$C$4:$C$1005))</f>
        <v>1500</v>
      </c>
      <c r="AL101" s="74">
        <f>SUMPRODUCT(-('Gastos Gerais'!$B$4:$B$1005=Analítico!$B101),-(Analítico!AL$3&gt;='Gastos Gerais'!$D$4:$D$1005),-(Analítico!AL$3&lt;='Gastos Gerais'!$E$4:$E$1005),-('Gastos Gerais'!$C$4:$C$1005))</f>
        <v>1500</v>
      </c>
      <c r="AM101" s="74">
        <f>SUMPRODUCT(-('Gastos Gerais'!$B$4:$B$1005=Analítico!$B101),-(Analítico!AM$3&gt;='Gastos Gerais'!$D$4:$D$1005),-(Analítico!AM$3&lt;='Gastos Gerais'!$E$4:$E$1005),-('Gastos Gerais'!$C$4:$C$1005))</f>
        <v>1500</v>
      </c>
      <c r="AN101" s="74">
        <f>SUMPRODUCT(-('Gastos Gerais'!$B$4:$B$1005=Analítico!$B101),-(Analítico!AN$3&gt;='Gastos Gerais'!$D$4:$D$1005),-(Analítico!AN$3&lt;='Gastos Gerais'!$E$4:$E$1005),-('Gastos Gerais'!$C$4:$C$1005))</f>
        <v>1500</v>
      </c>
      <c r="AO101" s="74">
        <f>SUMPRODUCT(-('Gastos Gerais'!$B$4:$B$1005=Analítico!$B101),-(Analítico!AO$3&gt;='Gastos Gerais'!$D$4:$D$1005),-(Analítico!AO$3&lt;='Gastos Gerais'!$E$4:$E$1005),-('Gastos Gerais'!$C$4:$C$1005))</f>
        <v>1500</v>
      </c>
      <c r="AP101" s="74">
        <f>SUMPRODUCT(-('Gastos Gerais'!$B$4:$B$1005=Analítico!$B101),-(Analítico!AP$3&gt;='Gastos Gerais'!$D$4:$D$1005),-(Analítico!AP$3&lt;='Gastos Gerais'!$E$4:$E$1005),-('Gastos Gerais'!$C$4:$C$1005))</f>
        <v>1500</v>
      </c>
      <c r="AQ101" s="74">
        <f>SUMPRODUCT(-('Gastos Gerais'!$B$4:$B$1005=Analítico!$B101),-(Analítico!AQ$3&gt;='Gastos Gerais'!$D$4:$D$1005),-(Analítico!AQ$3&lt;='Gastos Gerais'!$E$4:$E$1005),-('Gastos Gerais'!$C$4:$C$1005))</f>
        <v>1500</v>
      </c>
      <c r="AR101" s="74">
        <f>SUMPRODUCT(-('Gastos Gerais'!$B$4:$B$1005=Analítico!$B101),-(Analítico!AR$3&gt;='Gastos Gerais'!$D$4:$D$1005),-(Analítico!AR$3&lt;='Gastos Gerais'!$E$4:$E$1005),-('Gastos Gerais'!$C$4:$C$1005))</f>
        <v>1500</v>
      </c>
      <c r="AS101" s="74">
        <f>SUMPRODUCT(-('Gastos Gerais'!$B$4:$B$1005=Analítico!$B101),-(Analítico!AS$3&gt;='Gastos Gerais'!$D$4:$D$1005),-(Analítico!AS$3&lt;='Gastos Gerais'!$E$4:$E$1005),-('Gastos Gerais'!$C$4:$C$1005))</f>
        <v>1500</v>
      </c>
      <c r="AT101" s="74">
        <f>SUMPRODUCT(-('Gastos Gerais'!$B$4:$B$1005=Analítico!$B101),-(Analítico!AT$3&gt;='Gastos Gerais'!$D$4:$D$1005),-(Analítico!AT$3&lt;='Gastos Gerais'!$E$4:$E$1005),-('Gastos Gerais'!$C$4:$C$1005))</f>
        <v>1500</v>
      </c>
      <c r="AU101" s="74">
        <f>SUMPRODUCT(-('Gastos Gerais'!$B$4:$B$1005=Analítico!$B101),-(Analítico!AU$3&gt;='Gastos Gerais'!$D$4:$D$1005),-(Analítico!AU$3&lt;='Gastos Gerais'!$E$4:$E$1005),-('Gastos Gerais'!$C$4:$C$1005))</f>
        <v>1500</v>
      </c>
      <c r="AV101" s="74">
        <f>SUMPRODUCT(-('Gastos Gerais'!$B$4:$B$1005=Analítico!$B101),-(Analítico!AV$3&gt;='Gastos Gerais'!$D$4:$D$1005),-(Analítico!AV$3&lt;='Gastos Gerais'!$E$4:$E$1005),-('Gastos Gerais'!$C$4:$C$1005))</f>
        <v>1500</v>
      </c>
      <c r="AW101" s="74">
        <f>SUMPRODUCT(-('Gastos Gerais'!$B$4:$B$1005=Analítico!$B101),-(Analítico!AW$3&gt;='Gastos Gerais'!$D$4:$D$1005),-(Analítico!AW$3&lt;='Gastos Gerais'!$E$4:$E$1005),-('Gastos Gerais'!$C$4:$C$1005))</f>
        <v>1500</v>
      </c>
      <c r="AX101" s="74">
        <f>SUMPRODUCT(-('Gastos Gerais'!$B$4:$B$1005=Analítico!$B101),-(Analítico!AX$3&gt;='Gastos Gerais'!$D$4:$D$1005),-(Analítico!AX$3&lt;='Gastos Gerais'!$E$4:$E$1005),-('Gastos Gerais'!$C$4:$C$1005))</f>
        <v>1500</v>
      </c>
      <c r="AY101" s="74">
        <f>SUMPRODUCT(-('Gastos Gerais'!$B$4:$B$1005=Analítico!$B101),-(Analítico!AY$3&gt;='Gastos Gerais'!$D$4:$D$1005),-(Analítico!AY$3&lt;='Gastos Gerais'!$E$4:$E$1005),-('Gastos Gerais'!$C$4:$C$1005))</f>
        <v>1500</v>
      </c>
      <c r="AZ101" s="74">
        <f>SUMPRODUCT(-('Gastos Gerais'!$B$4:$B$1005=Analítico!$B101),-(Analítico!AZ$3&gt;='Gastos Gerais'!$D$4:$D$1005),-(Analítico!AZ$3&lt;='Gastos Gerais'!$E$4:$E$1005),-('Gastos Gerais'!$C$4:$C$1005))</f>
        <v>1500</v>
      </c>
      <c r="BA101" s="74">
        <f>SUMPRODUCT(-('Gastos Gerais'!$B$4:$B$1005=Analítico!$B101),-(Analítico!BA$3&gt;='Gastos Gerais'!$D$4:$D$1005),-(Analítico!BA$3&lt;='Gastos Gerais'!$E$4:$E$1005),-('Gastos Gerais'!$C$4:$C$1005))</f>
        <v>1500</v>
      </c>
      <c r="BB101" s="74">
        <f>SUMPRODUCT(-('Gastos Gerais'!$B$4:$B$1005=Analítico!$B101),-(Analítico!BB$3&gt;='Gastos Gerais'!$D$4:$D$1005),-(Analítico!BB$3&lt;='Gastos Gerais'!$E$4:$E$1005),-('Gastos Gerais'!$C$4:$C$1005))</f>
        <v>1500</v>
      </c>
      <c r="BC101" s="74">
        <f>SUMPRODUCT(-('Gastos Gerais'!$B$4:$B$1005=Analítico!$B101),-(Analítico!BC$3&gt;='Gastos Gerais'!$D$4:$D$1005),-(Analítico!BC$3&lt;='Gastos Gerais'!$E$4:$E$1005),-('Gastos Gerais'!$C$4:$C$1005))</f>
        <v>1500</v>
      </c>
      <c r="BD101" s="74">
        <f>SUMPRODUCT(-('Gastos Gerais'!$B$4:$B$1005=Analítico!$B101),-(Analítico!BD$3&gt;='Gastos Gerais'!$D$4:$D$1005),-(Analítico!BD$3&lt;='Gastos Gerais'!$E$4:$E$1005),-('Gastos Gerais'!$C$4:$C$1005))</f>
        <v>1500</v>
      </c>
      <c r="BE101" s="74">
        <f>SUMPRODUCT(-('Gastos Gerais'!$B$4:$B$1005=Analítico!$B101),-(Analítico!BE$3&gt;='Gastos Gerais'!$D$4:$D$1005),-(Analítico!BE$3&lt;='Gastos Gerais'!$E$4:$E$1005),-('Gastos Gerais'!$C$4:$C$1005))</f>
        <v>1500</v>
      </c>
      <c r="BF101" s="74">
        <f>SUMPRODUCT(-('Gastos Gerais'!$B$4:$B$1005=Analítico!$B101),-(Analítico!BF$3&gt;='Gastos Gerais'!$D$4:$D$1005),-(Analítico!BF$3&lt;='Gastos Gerais'!$E$4:$E$1005),-('Gastos Gerais'!$C$4:$C$1005))</f>
        <v>1500</v>
      </c>
      <c r="BG101" s="74">
        <f>SUMPRODUCT(-('Gastos Gerais'!$B$4:$B$1005=Analítico!$B101),-(Analítico!BG$3&gt;='Gastos Gerais'!$D$4:$D$1005),-(Analítico!BG$3&lt;='Gastos Gerais'!$E$4:$E$1005),-('Gastos Gerais'!$C$4:$C$1005))</f>
        <v>1500</v>
      </c>
      <c r="BH101" s="74">
        <f>SUMPRODUCT(-('Gastos Gerais'!$B$4:$B$1005=Analítico!$B101),-(Analítico!BH$3&gt;='Gastos Gerais'!$D$4:$D$1005),-(Analítico!BH$3&lt;='Gastos Gerais'!$E$4:$E$1005),-('Gastos Gerais'!$C$4:$C$1005))</f>
        <v>1500</v>
      </c>
      <c r="BI101" s="74">
        <f>SUMPRODUCT(-('Gastos Gerais'!$B$4:$B$1005=Analítico!$B101),-(Analítico!BI$3&gt;='Gastos Gerais'!$D$4:$D$1005),-(Analítico!BI$3&lt;='Gastos Gerais'!$E$4:$E$1005),-('Gastos Gerais'!$C$4:$C$1005))</f>
        <v>1500</v>
      </c>
      <c r="BJ101" s="74">
        <f>SUMPRODUCT(-('Gastos Gerais'!$B$4:$B$1005=Analítico!$B101),-(Analítico!BJ$3&gt;='Gastos Gerais'!$D$4:$D$1005),-(Analítico!BJ$3&lt;='Gastos Gerais'!$E$4:$E$1005),-('Gastos Gerais'!$C$4:$C$1005))</f>
        <v>1500</v>
      </c>
      <c r="BK101" s="72">
        <f t="shared" si="33"/>
        <v>87000</v>
      </c>
      <c r="BL101" s="77">
        <f t="shared" ca="1" si="34"/>
        <v>1.2564774684885409E-3</v>
      </c>
    </row>
    <row r="102" spans="1:64" s="50" customFormat="1" ht="23.25" customHeight="1" x14ac:dyDescent="0.2">
      <c r="A102" s="19" t="s">
        <v>264</v>
      </c>
      <c r="B102" s="355" t="s">
        <v>265</v>
      </c>
      <c r="C102" s="74">
        <f>SUMPRODUCT(-('Gastos Gerais'!$B$4:$B$1005=Analítico!$B102),-(Analítico!C$3&gt;='Gastos Gerais'!$D$4:$D$1005),-(Analítico!C$3&lt;='Gastos Gerais'!$E$4:$E$1005),-('Gastos Gerais'!$C$4:$C$1005))</f>
        <v>0</v>
      </c>
      <c r="D102" s="74">
        <f>SUMPRODUCT(-('Gastos Gerais'!$B$4:$B$1005=Analítico!$B102),-(Analítico!D$3&gt;='Gastos Gerais'!$D$4:$D$1005),-(Analítico!D$3&lt;='Gastos Gerais'!$E$4:$E$1005),-('Gastos Gerais'!$C$4:$C$1005))</f>
        <v>0</v>
      </c>
      <c r="E102" s="74">
        <f>SUMPRODUCT(-('Gastos Gerais'!$B$4:$B$1005=Analítico!$B102),-(Analítico!E$3&gt;='Gastos Gerais'!$D$4:$D$1005),-(Analítico!E$3&lt;='Gastos Gerais'!$E$4:$E$1005),-('Gastos Gerais'!$C$4:$C$1005))</f>
        <v>0</v>
      </c>
      <c r="F102" s="74">
        <f>SUMPRODUCT(-('Gastos Gerais'!$B$4:$B$1005=Analítico!$B102),-(Analítico!F$3&gt;='Gastos Gerais'!$D$4:$D$1005),-(Analítico!F$3&lt;='Gastos Gerais'!$E$4:$E$1005),-('Gastos Gerais'!$C$4:$C$1005))</f>
        <v>0</v>
      </c>
      <c r="G102" s="74">
        <f>SUMPRODUCT(-('Gastos Gerais'!$B$4:$B$1005=Analítico!$B102),-(Analítico!G$3&gt;='Gastos Gerais'!$D$4:$D$1005),-(Analítico!G$3&lt;='Gastos Gerais'!$E$4:$E$1005),-('Gastos Gerais'!$C$4:$C$1005))</f>
        <v>0</v>
      </c>
      <c r="H102" s="74">
        <f>SUMPRODUCT(-('Gastos Gerais'!$B$4:$B$1005=Analítico!$B102),-(Analítico!H$3&gt;='Gastos Gerais'!$D$4:$D$1005),-(Analítico!H$3&lt;='Gastos Gerais'!$E$4:$E$1005),-('Gastos Gerais'!$C$4:$C$1005))</f>
        <v>0</v>
      </c>
      <c r="I102" s="74">
        <f>SUMPRODUCT(-('Gastos Gerais'!$B$4:$B$1005=Analítico!$B102),-(Analítico!I$3&gt;='Gastos Gerais'!$D$4:$D$1005),-(Analítico!I$3&lt;='Gastos Gerais'!$E$4:$E$1005),-('Gastos Gerais'!$C$4:$C$1005))</f>
        <v>0</v>
      </c>
      <c r="J102" s="74">
        <f>SUMPRODUCT(-('Gastos Gerais'!$B$4:$B$1005=Analítico!$B102),-(Analítico!J$3&gt;='Gastos Gerais'!$D$4:$D$1005),-(Analítico!J$3&lt;='Gastos Gerais'!$E$4:$E$1005),-('Gastos Gerais'!$C$4:$C$1005))</f>
        <v>0</v>
      </c>
      <c r="K102" s="74">
        <f>SUMPRODUCT(-('Gastos Gerais'!$B$4:$B$1005=Analítico!$B102),-(Analítico!K$3&gt;='Gastos Gerais'!$D$4:$D$1005),-(Analítico!K$3&lt;='Gastos Gerais'!$E$4:$E$1005),-('Gastos Gerais'!$C$4:$C$1005))</f>
        <v>0</v>
      </c>
      <c r="L102" s="74">
        <f>SUMPRODUCT(-('Gastos Gerais'!$B$4:$B$1005=Analítico!$B102),-(Analítico!L$3&gt;='Gastos Gerais'!$D$4:$D$1005),-(Analítico!L$3&lt;='Gastos Gerais'!$E$4:$E$1005),-('Gastos Gerais'!$C$4:$C$1005))</f>
        <v>0</v>
      </c>
      <c r="M102" s="74">
        <f>SUMPRODUCT(-('Gastos Gerais'!$B$4:$B$1005=Analítico!$B102),-(Analítico!M$3&gt;='Gastos Gerais'!$D$4:$D$1005),-(Analítico!M$3&lt;='Gastos Gerais'!$E$4:$E$1005),-('Gastos Gerais'!$C$4:$C$1005))</f>
        <v>0</v>
      </c>
      <c r="N102" s="74">
        <f>SUMPRODUCT(-('Gastos Gerais'!$B$4:$B$1005=Analítico!$B102),-(Analítico!N$3&gt;='Gastos Gerais'!$D$4:$D$1005),-(Analítico!N$3&lt;='Gastos Gerais'!$E$4:$E$1005),-('Gastos Gerais'!$C$4:$C$1005))</f>
        <v>0</v>
      </c>
      <c r="O102" s="74">
        <f>SUMPRODUCT(-('Gastos Gerais'!$B$4:$B$1005=Analítico!$B102),-(Analítico!O$3&gt;='Gastos Gerais'!$D$4:$D$1005),-(Analítico!O$3&lt;='Gastos Gerais'!$E$4:$E$1005),-('Gastos Gerais'!$C$4:$C$1005))</f>
        <v>0</v>
      </c>
      <c r="P102" s="74">
        <f>SUMPRODUCT(-('Gastos Gerais'!$B$4:$B$1005=Analítico!$B102),-(Analítico!P$3&gt;='Gastos Gerais'!$D$4:$D$1005),-(Analítico!P$3&lt;='Gastos Gerais'!$E$4:$E$1005),-('Gastos Gerais'!$C$4:$C$1005))</f>
        <v>0</v>
      </c>
      <c r="Q102" s="74">
        <f>SUMPRODUCT(-('Gastos Gerais'!$B$4:$B$1005=Analítico!$B102),-(Analítico!Q$3&gt;='Gastos Gerais'!$D$4:$D$1005),-(Analítico!Q$3&lt;='Gastos Gerais'!$E$4:$E$1005),-('Gastos Gerais'!$C$4:$C$1005))</f>
        <v>0</v>
      </c>
      <c r="R102" s="74">
        <f>SUMPRODUCT(-('Gastos Gerais'!$B$4:$B$1005=Analítico!$B102),-(Analítico!R$3&gt;='Gastos Gerais'!$D$4:$D$1005),-(Analítico!R$3&lt;='Gastos Gerais'!$E$4:$E$1005),-('Gastos Gerais'!$C$4:$C$1005))</f>
        <v>0</v>
      </c>
      <c r="S102" s="74">
        <f>SUMPRODUCT(-('Gastos Gerais'!$B$4:$B$1005=Analítico!$B102),-(Analítico!S$3&gt;='Gastos Gerais'!$D$4:$D$1005),-(Analítico!S$3&lt;='Gastos Gerais'!$E$4:$E$1005),-('Gastos Gerais'!$C$4:$C$1005))</f>
        <v>0</v>
      </c>
      <c r="T102" s="74">
        <f>SUMPRODUCT(-('Gastos Gerais'!$B$4:$B$1005=Analítico!$B102),-(Analítico!T$3&gt;='Gastos Gerais'!$D$4:$D$1005),-(Analítico!T$3&lt;='Gastos Gerais'!$E$4:$E$1005),-('Gastos Gerais'!$C$4:$C$1005))</f>
        <v>0</v>
      </c>
      <c r="U102" s="74">
        <f>SUMPRODUCT(-('Gastos Gerais'!$B$4:$B$1005=Analítico!$B102),-(Analítico!U$3&gt;='Gastos Gerais'!$D$4:$D$1005),-(Analítico!U$3&lt;='Gastos Gerais'!$E$4:$E$1005),-('Gastos Gerais'!$C$4:$C$1005))</f>
        <v>0</v>
      </c>
      <c r="V102" s="74">
        <f>SUMPRODUCT(-('Gastos Gerais'!$B$4:$B$1005=Analítico!$B102),-(Analítico!V$3&gt;='Gastos Gerais'!$D$4:$D$1005),-(Analítico!V$3&lt;='Gastos Gerais'!$E$4:$E$1005),-('Gastos Gerais'!$C$4:$C$1005))</f>
        <v>0</v>
      </c>
      <c r="W102" s="74">
        <f>SUMPRODUCT(-('Gastos Gerais'!$B$4:$B$1005=Analítico!$B102),-(Analítico!W$3&gt;='Gastos Gerais'!$D$4:$D$1005),-(Analítico!W$3&lt;='Gastos Gerais'!$E$4:$E$1005),-('Gastos Gerais'!$C$4:$C$1005))</f>
        <v>0</v>
      </c>
      <c r="X102" s="74">
        <f>SUMPRODUCT(-('Gastos Gerais'!$B$4:$B$1005=Analítico!$B102),-(Analítico!X$3&gt;='Gastos Gerais'!$D$4:$D$1005),-(Analítico!X$3&lt;='Gastos Gerais'!$E$4:$E$1005),-('Gastos Gerais'!$C$4:$C$1005))</f>
        <v>0</v>
      </c>
      <c r="Y102" s="74">
        <f>SUMPRODUCT(-('Gastos Gerais'!$B$4:$B$1005=Analítico!$B102),-(Analítico!Y$3&gt;='Gastos Gerais'!$D$4:$D$1005),-(Analítico!Y$3&lt;='Gastos Gerais'!$E$4:$E$1005),-('Gastos Gerais'!$C$4:$C$1005))</f>
        <v>0</v>
      </c>
      <c r="Z102" s="74">
        <f>SUMPRODUCT(-('Gastos Gerais'!$B$4:$B$1005=Analítico!$B102),-(Analítico!Z$3&gt;='Gastos Gerais'!$D$4:$D$1005),-(Analítico!Z$3&lt;='Gastos Gerais'!$E$4:$E$1005),-('Gastos Gerais'!$C$4:$C$1005))</f>
        <v>0</v>
      </c>
      <c r="AA102" s="74">
        <f>SUMPRODUCT(-('Gastos Gerais'!$B$4:$B$1005=Analítico!$B102),-(Analítico!AA$3&gt;='Gastos Gerais'!$D$4:$D$1005),-(Analítico!AA$3&lt;='Gastos Gerais'!$E$4:$E$1005),-('Gastos Gerais'!$C$4:$C$1005))</f>
        <v>0</v>
      </c>
      <c r="AB102" s="74">
        <f>SUMPRODUCT(-('Gastos Gerais'!$B$4:$B$1005=Analítico!$B102),-(Analítico!AB$3&gt;='Gastos Gerais'!$D$4:$D$1005),-(Analítico!AB$3&lt;='Gastos Gerais'!$E$4:$E$1005),-('Gastos Gerais'!$C$4:$C$1005))</f>
        <v>0</v>
      </c>
      <c r="AC102" s="74">
        <f>SUMPRODUCT(-('Gastos Gerais'!$B$4:$B$1005=Analítico!$B102),-(Analítico!AC$3&gt;='Gastos Gerais'!$D$4:$D$1005),-(Analítico!AC$3&lt;='Gastos Gerais'!$E$4:$E$1005),-('Gastos Gerais'!$C$4:$C$1005))</f>
        <v>0</v>
      </c>
      <c r="AD102" s="74">
        <f>SUMPRODUCT(-('Gastos Gerais'!$B$4:$B$1005=Analítico!$B102),-(Analítico!AD$3&gt;='Gastos Gerais'!$D$4:$D$1005),-(Analítico!AD$3&lt;='Gastos Gerais'!$E$4:$E$1005),-('Gastos Gerais'!$C$4:$C$1005))</f>
        <v>0</v>
      </c>
      <c r="AE102" s="74">
        <f>SUMPRODUCT(-('Gastos Gerais'!$B$4:$B$1005=Analítico!$B102),-(Analítico!AE$3&gt;='Gastos Gerais'!$D$4:$D$1005),-(Analítico!AE$3&lt;='Gastos Gerais'!$E$4:$E$1005),-('Gastos Gerais'!$C$4:$C$1005))</f>
        <v>0</v>
      </c>
      <c r="AF102" s="74">
        <f>SUMPRODUCT(-('Gastos Gerais'!$B$4:$B$1005=Analítico!$B102),-(Analítico!AF$3&gt;='Gastos Gerais'!$D$4:$D$1005),-(Analítico!AF$3&lt;='Gastos Gerais'!$E$4:$E$1005),-('Gastos Gerais'!$C$4:$C$1005))</f>
        <v>0</v>
      </c>
      <c r="AG102" s="74">
        <f>SUMPRODUCT(-('Gastos Gerais'!$B$4:$B$1005=Analítico!$B102),-(Analítico!AG$3&gt;='Gastos Gerais'!$D$4:$D$1005),-(Analítico!AG$3&lt;='Gastos Gerais'!$E$4:$E$1005),-('Gastos Gerais'!$C$4:$C$1005))</f>
        <v>0</v>
      </c>
      <c r="AH102" s="74">
        <f>SUMPRODUCT(-('Gastos Gerais'!$B$4:$B$1005=Analítico!$B102),-(Analítico!AH$3&gt;='Gastos Gerais'!$D$4:$D$1005),-(Analítico!AH$3&lt;='Gastos Gerais'!$E$4:$E$1005),-('Gastos Gerais'!$C$4:$C$1005))</f>
        <v>0</v>
      </c>
      <c r="AI102" s="74">
        <f>SUMPRODUCT(-('Gastos Gerais'!$B$4:$B$1005=Analítico!$B102),-(Analítico!AI$3&gt;='Gastos Gerais'!$D$4:$D$1005),-(Analítico!AI$3&lt;='Gastos Gerais'!$E$4:$E$1005),-('Gastos Gerais'!$C$4:$C$1005))</f>
        <v>0</v>
      </c>
      <c r="AJ102" s="74">
        <f>SUMPRODUCT(-('Gastos Gerais'!$B$4:$B$1005=Analítico!$B102),-(Analítico!AJ$3&gt;='Gastos Gerais'!$D$4:$D$1005),-(Analítico!AJ$3&lt;='Gastos Gerais'!$E$4:$E$1005),-('Gastos Gerais'!$C$4:$C$1005))</f>
        <v>0</v>
      </c>
      <c r="AK102" s="74">
        <f>SUMPRODUCT(-('Gastos Gerais'!$B$4:$B$1005=Analítico!$B102),-(Analítico!AK$3&gt;='Gastos Gerais'!$D$4:$D$1005),-(Analítico!AK$3&lt;='Gastos Gerais'!$E$4:$E$1005),-('Gastos Gerais'!$C$4:$C$1005))</f>
        <v>0</v>
      </c>
      <c r="AL102" s="74">
        <f>SUMPRODUCT(-('Gastos Gerais'!$B$4:$B$1005=Analítico!$B102),-(Analítico!AL$3&gt;='Gastos Gerais'!$D$4:$D$1005),-(Analítico!AL$3&lt;='Gastos Gerais'!$E$4:$E$1005),-('Gastos Gerais'!$C$4:$C$1005))</f>
        <v>0</v>
      </c>
      <c r="AM102" s="74">
        <f>SUMPRODUCT(-('Gastos Gerais'!$B$4:$B$1005=Analítico!$B102),-(Analítico!AM$3&gt;='Gastos Gerais'!$D$4:$D$1005),-(Analítico!AM$3&lt;='Gastos Gerais'!$E$4:$E$1005),-('Gastos Gerais'!$C$4:$C$1005))</f>
        <v>0</v>
      </c>
      <c r="AN102" s="74">
        <f>SUMPRODUCT(-('Gastos Gerais'!$B$4:$B$1005=Analítico!$B102),-(Analítico!AN$3&gt;='Gastos Gerais'!$D$4:$D$1005),-(Analítico!AN$3&lt;='Gastos Gerais'!$E$4:$E$1005),-('Gastos Gerais'!$C$4:$C$1005))</f>
        <v>0</v>
      </c>
      <c r="AO102" s="74">
        <f>SUMPRODUCT(-('Gastos Gerais'!$B$4:$B$1005=Analítico!$B102),-(Analítico!AO$3&gt;='Gastos Gerais'!$D$4:$D$1005),-(Analítico!AO$3&lt;='Gastos Gerais'!$E$4:$E$1005),-('Gastos Gerais'!$C$4:$C$1005))</f>
        <v>0</v>
      </c>
      <c r="AP102" s="74">
        <f>SUMPRODUCT(-('Gastos Gerais'!$B$4:$B$1005=Analítico!$B102),-(Analítico!AP$3&gt;='Gastos Gerais'!$D$4:$D$1005),-(Analítico!AP$3&lt;='Gastos Gerais'!$E$4:$E$1005),-('Gastos Gerais'!$C$4:$C$1005))</f>
        <v>0</v>
      </c>
      <c r="AQ102" s="74">
        <f>SUMPRODUCT(-('Gastos Gerais'!$B$4:$B$1005=Analítico!$B102),-(Analítico!AQ$3&gt;='Gastos Gerais'!$D$4:$D$1005),-(Analítico!AQ$3&lt;='Gastos Gerais'!$E$4:$E$1005),-('Gastos Gerais'!$C$4:$C$1005))</f>
        <v>0</v>
      </c>
      <c r="AR102" s="74">
        <f>SUMPRODUCT(-('Gastos Gerais'!$B$4:$B$1005=Analítico!$B102),-(Analítico!AR$3&gt;='Gastos Gerais'!$D$4:$D$1005),-(Analítico!AR$3&lt;='Gastos Gerais'!$E$4:$E$1005),-('Gastos Gerais'!$C$4:$C$1005))</f>
        <v>0</v>
      </c>
      <c r="AS102" s="74">
        <f>SUMPRODUCT(-('Gastos Gerais'!$B$4:$B$1005=Analítico!$B102),-(Analítico!AS$3&gt;='Gastos Gerais'!$D$4:$D$1005),-(Analítico!AS$3&lt;='Gastos Gerais'!$E$4:$E$1005),-('Gastos Gerais'!$C$4:$C$1005))</f>
        <v>0</v>
      </c>
      <c r="AT102" s="74">
        <f>SUMPRODUCT(-('Gastos Gerais'!$B$4:$B$1005=Analítico!$B102),-(Analítico!AT$3&gt;='Gastos Gerais'!$D$4:$D$1005),-(Analítico!AT$3&lt;='Gastos Gerais'!$E$4:$E$1005),-('Gastos Gerais'!$C$4:$C$1005))</f>
        <v>0</v>
      </c>
      <c r="AU102" s="74">
        <f>SUMPRODUCT(-('Gastos Gerais'!$B$4:$B$1005=Analítico!$B102),-(Analítico!AU$3&gt;='Gastos Gerais'!$D$4:$D$1005),-(Analítico!AU$3&lt;='Gastos Gerais'!$E$4:$E$1005),-('Gastos Gerais'!$C$4:$C$1005))</f>
        <v>0</v>
      </c>
      <c r="AV102" s="74">
        <f>SUMPRODUCT(-('Gastos Gerais'!$B$4:$B$1005=Analítico!$B102),-(Analítico!AV$3&gt;='Gastos Gerais'!$D$4:$D$1005),-(Analítico!AV$3&lt;='Gastos Gerais'!$E$4:$E$1005),-('Gastos Gerais'!$C$4:$C$1005))</f>
        <v>0</v>
      </c>
      <c r="AW102" s="74">
        <f>SUMPRODUCT(-('Gastos Gerais'!$B$4:$B$1005=Analítico!$B102),-(Analítico!AW$3&gt;='Gastos Gerais'!$D$4:$D$1005),-(Analítico!AW$3&lt;='Gastos Gerais'!$E$4:$E$1005),-('Gastos Gerais'!$C$4:$C$1005))</f>
        <v>0</v>
      </c>
      <c r="AX102" s="74">
        <f>SUMPRODUCT(-('Gastos Gerais'!$B$4:$B$1005=Analítico!$B102),-(Analítico!AX$3&gt;='Gastos Gerais'!$D$4:$D$1005),-(Analítico!AX$3&lt;='Gastos Gerais'!$E$4:$E$1005),-('Gastos Gerais'!$C$4:$C$1005))</f>
        <v>0</v>
      </c>
      <c r="AY102" s="74">
        <f>SUMPRODUCT(-('Gastos Gerais'!$B$4:$B$1005=Analítico!$B102),-(Analítico!AY$3&gt;='Gastos Gerais'!$D$4:$D$1005),-(Analítico!AY$3&lt;='Gastos Gerais'!$E$4:$E$1005),-('Gastos Gerais'!$C$4:$C$1005))</f>
        <v>0</v>
      </c>
      <c r="AZ102" s="74">
        <f>SUMPRODUCT(-('Gastos Gerais'!$B$4:$B$1005=Analítico!$B102),-(Analítico!AZ$3&gt;='Gastos Gerais'!$D$4:$D$1005),-(Analítico!AZ$3&lt;='Gastos Gerais'!$E$4:$E$1005),-('Gastos Gerais'!$C$4:$C$1005))</f>
        <v>0</v>
      </c>
      <c r="BA102" s="74">
        <f>SUMPRODUCT(-('Gastos Gerais'!$B$4:$B$1005=Analítico!$B102),-(Analítico!BA$3&gt;='Gastos Gerais'!$D$4:$D$1005),-(Analítico!BA$3&lt;='Gastos Gerais'!$E$4:$E$1005),-('Gastos Gerais'!$C$4:$C$1005))</f>
        <v>0</v>
      </c>
      <c r="BB102" s="74">
        <f>SUMPRODUCT(-('Gastos Gerais'!$B$4:$B$1005=Analítico!$B102),-(Analítico!BB$3&gt;='Gastos Gerais'!$D$4:$D$1005),-(Analítico!BB$3&lt;='Gastos Gerais'!$E$4:$E$1005),-('Gastos Gerais'!$C$4:$C$1005))</f>
        <v>0</v>
      </c>
      <c r="BC102" s="74">
        <f>SUMPRODUCT(-('Gastos Gerais'!$B$4:$B$1005=Analítico!$B102),-(Analítico!BC$3&gt;='Gastos Gerais'!$D$4:$D$1005),-(Analítico!BC$3&lt;='Gastos Gerais'!$E$4:$E$1005),-('Gastos Gerais'!$C$4:$C$1005))</f>
        <v>0</v>
      </c>
      <c r="BD102" s="74">
        <f>SUMPRODUCT(-('Gastos Gerais'!$B$4:$B$1005=Analítico!$B102),-(Analítico!BD$3&gt;='Gastos Gerais'!$D$4:$D$1005),-(Analítico!BD$3&lt;='Gastos Gerais'!$E$4:$E$1005),-('Gastos Gerais'!$C$4:$C$1005))</f>
        <v>0</v>
      </c>
      <c r="BE102" s="74">
        <f>SUMPRODUCT(-('Gastos Gerais'!$B$4:$B$1005=Analítico!$B102),-(Analítico!BE$3&gt;='Gastos Gerais'!$D$4:$D$1005),-(Analítico!BE$3&lt;='Gastos Gerais'!$E$4:$E$1005),-('Gastos Gerais'!$C$4:$C$1005))</f>
        <v>0</v>
      </c>
      <c r="BF102" s="74">
        <f>SUMPRODUCT(-('Gastos Gerais'!$B$4:$B$1005=Analítico!$B102),-(Analítico!BF$3&gt;='Gastos Gerais'!$D$4:$D$1005),-(Analítico!BF$3&lt;='Gastos Gerais'!$E$4:$E$1005),-('Gastos Gerais'!$C$4:$C$1005))</f>
        <v>0</v>
      </c>
      <c r="BG102" s="74">
        <f>SUMPRODUCT(-('Gastos Gerais'!$B$4:$B$1005=Analítico!$B102),-(Analítico!BG$3&gt;='Gastos Gerais'!$D$4:$D$1005),-(Analítico!BG$3&lt;='Gastos Gerais'!$E$4:$E$1005),-('Gastos Gerais'!$C$4:$C$1005))</f>
        <v>0</v>
      </c>
      <c r="BH102" s="74">
        <f>SUMPRODUCT(-('Gastos Gerais'!$B$4:$B$1005=Analítico!$B102),-(Analítico!BH$3&gt;='Gastos Gerais'!$D$4:$D$1005),-(Analítico!BH$3&lt;='Gastos Gerais'!$E$4:$E$1005),-('Gastos Gerais'!$C$4:$C$1005))</f>
        <v>0</v>
      </c>
      <c r="BI102" s="74">
        <f>SUMPRODUCT(-('Gastos Gerais'!$B$4:$B$1005=Analítico!$B102),-(Analítico!BI$3&gt;='Gastos Gerais'!$D$4:$D$1005),-(Analítico!BI$3&lt;='Gastos Gerais'!$E$4:$E$1005),-('Gastos Gerais'!$C$4:$C$1005))</f>
        <v>0</v>
      </c>
      <c r="BJ102" s="74">
        <f>SUMPRODUCT(-('Gastos Gerais'!$B$4:$B$1005=Analítico!$B102),-(Analítico!BJ$3&gt;='Gastos Gerais'!$D$4:$D$1005),-(Analítico!BJ$3&lt;='Gastos Gerais'!$E$4:$E$1005),-('Gastos Gerais'!$C$4:$C$1005))</f>
        <v>0</v>
      </c>
      <c r="BK102" s="72">
        <f t="shared" si="33"/>
        <v>0</v>
      </c>
      <c r="BL102" s="77">
        <f t="shared" ca="1" si="34"/>
        <v>0</v>
      </c>
    </row>
    <row r="103" spans="1:64" s="50" customFormat="1" ht="23.25" customHeight="1" x14ac:dyDescent="0.2">
      <c r="A103" s="19" t="s">
        <v>266</v>
      </c>
      <c r="B103" s="22" t="s">
        <v>267</v>
      </c>
      <c r="C103" s="74">
        <f>SUMPRODUCT(-('Gastos Gerais'!$B$4:$B$1005=Analítico!$B103),-(Analítico!C$3&gt;='Gastos Gerais'!$D$4:$D$1005),-(Analítico!C$3&lt;='Gastos Gerais'!$E$4:$E$1005),-('Gastos Gerais'!$C$4:$C$1005))</f>
        <v>0</v>
      </c>
      <c r="D103" s="74">
        <f>SUMPRODUCT(-('Gastos Gerais'!$B$4:$B$1005=Analítico!$B103),-(Analítico!D$3&gt;='Gastos Gerais'!$D$4:$D$1005),-(Analítico!D$3&lt;='Gastos Gerais'!$E$4:$E$1005),-('Gastos Gerais'!$C$4:$C$1005))</f>
        <v>0</v>
      </c>
      <c r="E103" s="74">
        <f>SUMPRODUCT(-('Gastos Gerais'!$B$4:$B$1005=Analítico!$B103),-(Analítico!E$3&gt;='Gastos Gerais'!$D$4:$D$1005),-(Analítico!E$3&lt;='Gastos Gerais'!$E$4:$E$1005),-('Gastos Gerais'!$C$4:$C$1005))</f>
        <v>0</v>
      </c>
      <c r="F103" s="74">
        <f>SUMPRODUCT(-('Gastos Gerais'!$B$4:$B$1005=Analítico!$B103),-(Analítico!F$3&gt;='Gastos Gerais'!$D$4:$D$1005),-(Analítico!F$3&lt;='Gastos Gerais'!$E$4:$E$1005),-('Gastos Gerais'!$C$4:$C$1005))</f>
        <v>0</v>
      </c>
      <c r="G103" s="74">
        <f>SUMPRODUCT(-('Gastos Gerais'!$B$4:$B$1005=Analítico!$B103),-(Analítico!G$3&gt;='Gastos Gerais'!$D$4:$D$1005),-(Analítico!G$3&lt;='Gastos Gerais'!$E$4:$E$1005),-('Gastos Gerais'!$C$4:$C$1005))</f>
        <v>0</v>
      </c>
      <c r="H103" s="74">
        <f>SUMPRODUCT(-('Gastos Gerais'!$B$4:$B$1005=Analítico!$B103),-(Analítico!H$3&gt;='Gastos Gerais'!$D$4:$D$1005),-(Analítico!H$3&lt;='Gastos Gerais'!$E$4:$E$1005),-('Gastos Gerais'!$C$4:$C$1005))</f>
        <v>0</v>
      </c>
      <c r="I103" s="74">
        <f>SUMPRODUCT(-('Gastos Gerais'!$B$4:$B$1005=Analítico!$B103),-(Analítico!I$3&gt;='Gastos Gerais'!$D$4:$D$1005),-(Analítico!I$3&lt;='Gastos Gerais'!$E$4:$E$1005),-('Gastos Gerais'!$C$4:$C$1005))</f>
        <v>0</v>
      </c>
      <c r="J103" s="74">
        <f>SUMPRODUCT(-('Gastos Gerais'!$B$4:$B$1005=Analítico!$B103),-(Analítico!J$3&gt;='Gastos Gerais'!$D$4:$D$1005),-(Analítico!J$3&lt;='Gastos Gerais'!$E$4:$E$1005),-('Gastos Gerais'!$C$4:$C$1005))</f>
        <v>0</v>
      </c>
      <c r="K103" s="74">
        <f>SUMPRODUCT(-('Gastos Gerais'!$B$4:$B$1005=Analítico!$B103),-(Analítico!K$3&gt;='Gastos Gerais'!$D$4:$D$1005),-(Analítico!K$3&lt;='Gastos Gerais'!$E$4:$E$1005),-('Gastos Gerais'!$C$4:$C$1005))</f>
        <v>0</v>
      </c>
      <c r="L103" s="74">
        <f>SUMPRODUCT(-('Gastos Gerais'!$B$4:$B$1005=Analítico!$B103),-(Analítico!L$3&gt;='Gastos Gerais'!$D$4:$D$1005),-(Analítico!L$3&lt;='Gastos Gerais'!$E$4:$E$1005),-('Gastos Gerais'!$C$4:$C$1005))</f>
        <v>0</v>
      </c>
      <c r="M103" s="74">
        <f>SUMPRODUCT(-('Gastos Gerais'!$B$4:$B$1005=Analítico!$B103),-(Analítico!M$3&gt;='Gastos Gerais'!$D$4:$D$1005),-(Analítico!M$3&lt;='Gastos Gerais'!$E$4:$E$1005),-('Gastos Gerais'!$C$4:$C$1005))</f>
        <v>0</v>
      </c>
      <c r="N103" s="74">
        <f>SUMPRODUCT(-('Gastos Gerais'!$B$4:$B$1005=Analítico!$B103),-(Analítico!N$3&gt;='Gastos Gerais'!$D$4:$D$1005),-(Analítico!N$3&lt;='Gastos Gerais'!$E$4:$E$1005),-('Gastos Gerais'!$C$4:$C$1005))</f>
        <v>0</v>
      </c>
      <c r="O103" s="74">
        <f>SUMPRODUCT(-('Gastos Gerais'!$B$4:$B$1005=Analítico!$B103),-(Analítico!O$3&gt;='Gastos Gerais'!$D$4:$D$1005),-(Analítico!O$3&lt;='Gastos Gerais'!$E$4:$E$1005),-('Gastos Gerais'!$C$4:$C$1005))</f>
        <v>0</v>
      </c>
      <c r="P103" s="74">
        <f>SUMPRODUCT(-('Gastos Gerais'!$B$4:$B$1005=Analítico!$B103),-(Analítico!P$3&gt;='Gastos Gerais'!$D$4:$D$1005),-(Analítico!P$3&lt;='Gastos Gerais'!$E$4:$E$1005),-('Gastos Gerais'!$C$4:$C$1005))</f>
        <v>0</v>
      </c>
      <c r="Q103" s="74">
        <f>SUMPRODUCT(-('Gastos Gerais'!$B$4:$B$1005=Analítico!$B103),-(Analítico!Q$3&gt;='Gastos Gerais'!$D$4:$D$1005),-(Analítico!Q$3&lt;='Gastos Gerais'!$E$4:$E$1005),-('Gastos Gerais'!$C$4:$C$1005))</f>
        <v>0</v>
      </c>
      <c r="R103" s="74">
        <f>SUMPRODUCT(-('Gastos Gerais'!$B$4:$B$1005=Analítico!$B103),-(Analítico!R$3&gt;='Gastos Gerais'!$D$4:$D$1005),-(Analítico!R$3&lt;='Gastos Gerais'!$E$4:$E$1005),-('Gastos Gerais'!$C$4:$C$1005))</f>
        <v>0</v>
      </c>
      <c r="S103" s="74">
        <f>SUMPRODUCT(-('Gastos Gerais'!$B$4:$B$1005=Analítico!$B103),-(Analítico!S$3&gt;='Gastos Gerais'!$D$4:$D$1005),-(Analítico!S$3&lt;='Gastos Gerais'!$E$4:$E$1005),-('Gastos Gerais'!$C$4:$C$1005))</f>
        <v>0</v>
      </c>
      <c r="T103" s="74">
        <f>SUMPRODUCT(-('Gastos Gerais'!$B$4:$B$1005=Analítico!$B103),-(Analítico!T$3&gt;='Gastos Gerais'!$D$4:$D$1005),-(Analítico!T$3&lt;='Gastos Gerais'!$E$4:$E$1005),-('Gastos Gerais'!$C$4:$C$1005))</f>
        <v>0</v>
      </c>
      <c r="U103" s="74">
        <f>SUMPRODUCT(-('Gastos Gerais'!$B$4:$B$1005=Analítico!$B103),-(Analítico!U$3&gt;='Gastos Gerais'!$D$4:$D$1005),-(Analítico!U$3&lt;='Gastos Gerais'!$E$4:$E$1005),-('Gastos Gerais'!$C$4:$C$1005))</f>
        <v>0</v>
      </c>
      <c r="V103" s="74">
        <f>SUMPRODUCT(-('Gastos Gerais'!$B$4:$B$1005=Analítico!$B103),-(Analítico!V$3&gt;='Gastos Gerais'!$D$4:$D$1005),-(Analítico!V$3&lt;='Gastos Gerais'!$E$4:$E$1005),-('Gastos Gerais'!$C$4:$C$1005))</f>
        <v>0</v>
      </c>
      <c r="W103" s="74">
        <f>SUMPRODUCT(-('Gastos Gerais'!$B$4:$B$1005=Analítico!$B103),-(Analítico!W$3&gt;='Gastos Gerais'!$D$4:$D$1005),-(Analítico!W$3&lt;='Gastos Gerais'!$E$4:$E$1005),-('Gastos Gerais'!$C$4:$C$1005))</f>
        <v>0</v>
      </c>
      <c r="X103" s="74">
        <f>SUMPRODUCT(-('Gastos Gerais'!$B$4:$B$1005=Analítico!$B103),-(Analítico!X$3&gt;='Gastos Gerais'!$D$4:$D$1005),-(Analítico!X$3&lt;='Gastos Gerais'!$E$4:$E$1005),-('Gastos Gerais'!$C$4:$C$1005))</f>
        <v>0</v>
      </c>
      <c r="Y103" s="74">
        <f>SUMPRODUCT(-('Gastos Gerais'!$B$4:$B$1005=Analítico!$B103),-(Analítico!Y$3&gt;='Gastos Gerais'!$D$4:$D$1005),-(Analítico!Y$3&lt;='Gastos Gerais'!$E$4:$E$1005),-('Gastos Gerais'!$C$4:$C$1005))</f>
        <v>0</v>
      </c>
      <c r="Z103" s="74">
        <f>SUMPRODUCT(-('Gastos Gerais'!$B$4:$B$1005=Analítico!$B103),-(Analítico!Z$3&gt;='Gastos Gerais'!$D$4:$D$1005),-(Analítico!Z$3&lt;='Gastos Gerais'!$E$4:$E$1005),-('Gastos Gerais'!$C$4:$C$1005))</f>
        <v>0</v>
      </c>
      <c r="AA103" s="74">
        <f>SUMPRODUCT(-('Gastos Gerais'!$B$4:$B$1005=Analítico!$B103),-(Analítico!AA$3&gt;='Gastos Gerais'!$D$4:$D$1005),-(Analítico!AA$3&lt;='Gastos Gerais'!$E$4:$E$1005),-('Gastos Gerais'!$C$4:$C$1005))</f>
        <v>0</v>
      </c>
      <c r="AB103" s="74">
        <f>SUMPRODUCT(-('Gastos Gerais'!$B$4:$B$1005=Analítico!$B103),-(Analítico!AB$3&gt;='Gastos Gerais'!$D$4:$D$1005),-(Analítico!AB$3&lt;='Gastos Gerais'!$E$4:$E$1005),-('Gastos Gerais'!$C$4:$C$1005))</f>
        <v>0</v>
      </c>
      <c r="AC103" s="74">
        <f>SUMPRODUCT(-('Gastos Gerais'!$B$4:$B$1005=Analítico!$B103),-(Analítico!AC$3&gt;='Gastos Gerais'!$D$4:$D$1005),-(Analítico!AC$3&lt;='Gastos Gerais'!$E$4:$E$1005),-('Gastos Gerais'!$C$4:$C$1005))</f>
        <v>0</v>
      </c>
      <c r="AD103" s="74">
        <f>SUMPRODUCT(-('Gastos Gerais'!$B$4:$B$1005=Analítico!$B103),-(Analítico!AD$3&gt;='Gastos Gerais'!$D$4:$D$1005),-(Analítico!AD$3&lt;='Gastos Gerais'!$E$4:$E$1005),-('Gastos Gerais'!$C$4:$C$1005))</f>
        <v>0</v>
      </c>
      <c r="AE103" s="74">
        <f>SUMPRODUCT(-('Gastos Gerais'!$B$4:$B$1005=Analítico!$B103),-(Analítico!AE$3&gt;='Gastos Gerais'!$D$4:$D$1005),-(Analítico!AE$3&lt;='Gastos Gerais'!$E$4:$E$1005),-('Gastos Gerais'!$C$4:$C$1005))</f>
        <v>0</v>
      </c>
      <c r="AF103" s="74">
        <f>SUMPRODUCT(-('Gastos Gerais'!$B$4:$B$1005=Analítico!$B103),-(Analítico!AF$3&gt;='Gastos Gerais'!$D$4:$D$1005),-(Analítico!AF$3&lt;='Gastos Gerais'!$E$4:$E$1005),-('Gastos Gerais'!$C$4:$C$1005))</f>
        <v>0</v>
      </c>
      <c r="AG103" s="74">
        <f>SUMPRODUCT(-('Gastos Gerais'!$B$4:$B$1005=Analítico!$B103),-(Analítico!AG$3&gt;='Gastos Gerais'!$D$4:$D$1005),-(Analítico!AG$3&lt;='Gastos Gerais'!$E$4:$E$1005),-('Gastos Gerais'!$C$4:$C$1005))</f>
        <v>0</v>
      </c>
      <c r="AH103" s="74">
        <f>SUMPRODUCT(-('Gastos Gerais'!$B$4:$B$1005=Analítico!$B103),-(Analítico!AH$3&gt;='Gastos Gerais'!$D$4:$D$1005),-(Analítico!AH$3&lt;='Gastos Gerais'!$E$4:$E$1005),-('Gastos Gerais'!$C$4:$C$1005))</f>
        <v>0</v>
      </c>
      <c r="AI103" s="74">
        <f>SUMPRODUCT(-('Gastos Gerais'!$B$4:$B$1005=Analítico!$B103),-(Analítico!AI$3&gt;='Gastos Gerais'!$D$4:$D$1005),-(Analítico!AI$3&lt;='Gastos Gerais'!$E$4:$E$1005),-('Gastos Gerais'!$C$4:$C$1005))</f>
        <v>0</v>
      </c>
      <c r="AJ103" s="74">
        <f>SUMPRODUCT(-('Gastos Gerais'!$B$4:$B$1005=Analítico!$B103),-(Analítico!AJ$3&gt;='Gastos Gerais'!$D$4:$D$1005),-(Analítico!AJ$3&lt;='Gastos Gerais'!$E$4:$E$1005),-('Gastos Gerais'!$C$4:$C$1005))</f>
        <v>0</v>
      </c>
      <c r="AK103" s="74">
        <f>SUMPRODUCT(-('Gastos Gerais'!$B$4:$B$1005=Analítico!$B103),-(Analítico!AK$3&gt;='Gastos Gerais'!$D$4:$D$1005),-(Analítico!AK$3&lt;='Gastos Gerais'!$E$4:$E$1005),-('Gastos Gerais'!$C$4:$C$1005))</f>
        <v>0</v>
      </c>
      <c r="AL103" s="74">
        <f>SUMPRODUCT(-('Gastos Gerais'!$B$4:$B$1005=Analítico!$B103),-(Analítico!AL$3&gt;='Gastos Gerais'!$D$4:$D$1005),-(Analítico!AL$3&lt;='Gastos Gerais'!$E$4:$E$1005),-('Gastos Gerais'!$C$4:$C$1005))</f>
        <v>0</v>
      </c>
      <c r="AM103" s="74">
        <f>SUMPRODUCT(-('Gastos Gerais'!$B$4:$B$1005=Analítico!$B103),-(Analítico!AM$3&gt;='Gastos Gerais'!$D$4:$D$1005),-(Analítico!AM$3&lt;='Gastos Gerais'!$E$4:$E$1005),-('Gastos Gerais'!$C$4:$C$1005))</f>
        <v>0</v>
      </c>
      <c r="AN103" s="74">
        <f>SUMPRODUCT(-('Gastos Gerais'!$B$4:$B$1005=Analítico!$B103),-(Analítico!AN$3&gt;='Gastos Gerais'!$D$4:$D$1005),-(Analítico!AN$3&lt;='Gastos Gerais'!$E$4:$E$1005),-('Gastos Gerais'!$C$4:$C$1005))</f>
        <v>0</v>
      </c>
      <c r="AO103" s="74">
        <f>SUMPRODUCT(-('Gastos Gerais'!$B$4:$B$1005=Analítico!$B103),-(Analítico!AO$3&gt;='Gastos Gerais'!$D$4:$D$1005),-(Analítico!AO$3&lt;='Gastos Gerais'!$E$4:$E$1005),-('Gastos Gerais'!$C$4:$C$1005))</f>
        <v>0</v>
      </c>
      <c r="AP103" s="74">
        <f>SUMPRODUCT(-('Gastos Gerais'!$B$4:$B$1005=Analítico!$B103),-(Analítico!AP$3&gt;='Gastos Gerais'!$D$4:$D$1005),-(Analítico!AP$3&lt;='Gastos Gerais'!$E$4:$E$1005),-('Gastos Gerais'!$C$4:$C$1005))</f>
        <v>0</v>
      </c>
      <c r="AQ103" s="74">
        <f>SUMPRODUCT(-('Gastos Gerais'!$B$4:$B$1005=Analítico!$B103),-(Analítico!AQ$3&gt;='Gastos Gerais'!$D$4:$D$1005),-(Analítico!AQ$3&lt;='Gastos Gerais'!$E$4:$E$1005),-('Gastos Gerais'!$C$4:$C$1005))</f>
        <v>0</v>
      </c>
      <c r="AR103" s="74">
        <f>SUMPRODUCT(-('Gastos Gerais'!$B$4:$B$1005=Analítico!$B103),-(Analítico!AR$3&gt;='Gastos Gerais'!$D$4:$D$1005),-(Analítico!AR$3&lt;='Gastos Gerais'!$E$4:$E$1005),-('Gastos Gerais'!$C$4:$C$1005))</f>
        <v>0</v>
      </c>
      <c r="AS103" s="74">
        <f>SUMPRODUCT(-('Gastos Gerais'!$B$4:$B$1005=Analítico!$B103),-(Analítico!AS$3&gt;='Gastos Gerais'!$D$4:$D$1005),-(Analítico!AS$3&lt;='Gastos Gerais'!$E$4:$E$1005),-('Gastos Gerais'!$C$4:$C$1005))</f>
        <v>0</v>
      </c>
      <c r="AT103" s="74">
        <f>SUMPRODUCT(-('Gastos Gerais'!$B$4:$B$1005=Analítico!$B103),-(Analítico!AT$3&gt;='Gastos Gerais'!$D$4:$D$1005),-(Analítico!AT$3&lt;='Gastos Gerais'!$E$4:$E$1005),-('Gastos Gerais'!$C$4:$C$1005))</f>
        <v>0</v>
      </c>
      <c r="AU103" s="74">
        <f>SUMPRODUCT(-('Gastos Gerais'!$B$4:$B$1005=Analítico!$B103),-(Analítico!AU$3&gt;='Gastos Gerais'!$D$4:$D$1005),-(Analítico!AU$3&lt;='Gastos Gerais'!$E$4:$E$1005),-('Gastos Gerais'!$C$4:$C$1005))</f>
        <v>0</v>
      </c>
      <c r="AV103" s="74">
        <f>SUMPRODUCT(-('Gastos Gerais'!$B$4:$B$1005=Analítico!$B103),-(Analítico!AV$3&gt;='Gastos Gerais'!$D$4:$D$1005),-(Analítico!AV$3&lt;='Gastos Gerais'!$E$4:$E$1005),-('Gastos Gerais'!$C$4:$C$1005))</f>
        <v>0</v>
      </c>
      <c r="AW103" s="74">
        <f>SUMPRODUCT(-('Gastos Gerais'!$B$4:$B$1005=Analítico!$B103),-(Analítico!AW$3&gt;='Gastos Gerais'!$D$4:$D$1005),-(Analítico!AW$3&lt;='Gastos Gerais'!$E$4:$E$1005),-('Gastos Gerais'!$C$4:$C$1005))</f>
        <v>0</v>
      </c>
      <c r="AX103" s="74">
        <f>SUMPRODUCT(-('Gastos Gerais'!$B$4:$B$1005=Analítico!$B103),-(Analítico!AX$3&gt;='Gastos Gerais'!$D$4:$D$1005),-(Analítico!AX$3&lt;='Gastos Gerais'!$E$4:$E$1005),-('Gastos Gerais'!$C$4:$C$1005))</f>
        <v>0</v>
      </c>
      <c r="AY103" s="74">
        <f>SUMPRODUCT(-('Gastos Gerais'!$B$4:$B$1005=Analítico!$B103),-(Analítico!AY$3&gt;='Gastos Gerais'!$D$4:$D$1005),-(Analítico!AY$3&lt;='Gastos Gerais'!$E$4:$E$1005),-('Gastos Gerais'!$C$4:$C$1005))</f>
        <v>0</v>
      </c>
      <c r="AZ103" s="74">
        <f>SUMPRODUCT(-('Gastos Gerais'!$B$4:$B$1005=Analítico!$B103),-(Analítico!AZ$3&gt;='Gastos Gerais'!$D$4:$D$1005),-(Analítico!AZ$3&lt;='Gastos Gerais'!$E$4:$E$1005),-('Gastos Gerais'!$C$4:$C$1005))</f>
        <v>0</v>
      </c>
      <c r="BA103" s="74">
        <f>SUMPRODUCT(-('Gastos Gerais'!$B$4:$B$1005=Analítico!$B103),-(Analítico!BA$3&gt;='Gastos Gerais'!$D$4:$D$1005),-(Analítico!BA$3&lt;='Gastos Gerais'!$E$4:$E$1005),-('Gastos Gerais'!$C$4:$C$1005))</f>
        <v>0</v>
      </c>
      <c r="BB103" s="74">
        <f>SUMPRODUCT(-('Gastos Gerais'!$B$4:$B$1005=Analítico!$B103),-(Analítico!BB$3&gt;='Gastos Gerais'!$D$4:$D$1005),-(Analítico!BB$3&lt;='Gastos Gerais'!$E$4:$E$1005),-('Gastos Gerais'!$C$4:$C$1005))</f>
        <v>0</v>
      </c>
      <c r="BC103" s="74">
        <f>SUMPRODUCT(-('Gastos Gerais'!$B$4:$B$1005=Analítico!$B103),-(Analítico!BC$3&gt;='Gastos Gerais'!$D$4:$D$1005),-(Analítico!BC$3&lt;='Gastos Gerais'!$E$4:$E$1005),-('Gastos Gerais'!$C$4:$C$1005))</f>
        <v>0</v>
      </c>
      <c r="BD103" s="74">
        <f>SUMPRODUCT(-('Gastos Gerais'!$B$4:$B$1005=Analítico!$B103),-(Analítico!BD$3&gt;='Gastos Gerais'!$D$4:$D$1005),-(Analítico!BD$3&lt;='Gastos Gerais'!$E$4:$E$1005),-('Gastos Gerais'!$C$4:$C$1005))</f>
        <v>0</v>
      </c>
      <c r="BE103" s="74">
        <f>SUMPRODUCT(-('Gastos Gerais'!$B$4:$B$1005=Analítico!$B103),-(Analítico!BE$3&gt;='Gastos Gerais'!$D$4:$D$1005),-(Analítico!BE$3&lt;='Gastos Gerais'!$E$4:$E$1005),-('Gastos Gerais'!$C$4:$C$1005))</f>
        <v>0</v>
      </c>
      <c r="BF103" s="74">
        <f>SUMPRODUCT(-('Gastos Gerais'!$B$4:$B$1005=Analítico!$B103),-(Analítico!BF$3&gt;='Gastos Gerais'!$D$4:$D$1005),-(Analítico!BF$3&lt;='Gastos Gerais'!$E$4:$E$1005),-('Gastos Gerais'!$C$4:$C$1005))</f>
        <v>0</v>
      </c>
      <c r="BG103" s="74">
        <f>SUMPRODUCT(-('Gastos Gerais'!$B$4:$B$1005=Analítico!$B103),-(Analítico!BG$3&gt;='Gastos Gerais'!$D$4:$D$1005),-(Analítico!BG$3&lt;='Gastos Gerais'!$E$4:$E$1005),-('Gastos Gerais'!$C$4:$C$1005))</f>
        <v>0</v>
      </c>
      <c r="BH103" s="74">
        <f>SUMPRODUCT(-('Gastos Gerais'!$B$4:$B$1005=Analítico!$B103),-(Analítico!BH$3&gt;='Gastos Gerais'!$D$4:$D$1005),-(Analítico!BH$3&lt;='Gastos Gerais'!$E$4:$E$1005),-('Gastos Gerais'!$C$4:$C$1005))</f>
        <v>0</v>
      </c>
      <c r="BI103" s="74">
        <f>SUMPRODUCT(-('Gastos Gerais'!$B$4:$B$1005=Analítico!$B103),-(Analítico!BI$3&gt;='Gastos Gerais'!$D$4:$D$1005),-(Analítico!BI$3&lt;='Gastos Gerais'!$E$4:$E$1005),-('Gastos Gerais'!$C$4:$C$1005))</f>
        <v>0</v>
      </c>
      <c r="BJ103" s="74">
        <f>SUMPRODUCT(-('Gastos Gerais'!$B$4:$B$1005=Analítico!$B103),-(Analítico!BJ$3&gt;='Gastos Gerais'!$D$4:$D$1005),-(Analítico!BJ$3&lt;='Gastos Gerais'!$E$4:$E$1005),-('Gastos Gerais'!$C$4:$C$1005))</f>
        <v>0</v>
      </c>
      <c r="BK103" s="72">
        <f t="shared" si="33"/>
        <v>0</v>
      </c>
      <c r="BL103" s="77">
        <f t="shared" ca="1" si="34"/>
        <v>0</v>
      </c>
    </row>
    <row r="104" spans="1:64" s="50" customFormat="1" ht="23.25" customHeight="1" x14ac:dyDescent="0.2">
      <c r="A104" s="19" t="s">
        <v>268</v>
      </c>
      <c r="B104" s="354" t="s">
        <v>269</v>
      </c>
      <c r="C104" s="74">
        <f>SUMPRODUCT(-('Gastos Gerais'!$B$4:$B$1005=Analítico!$B104),-(Analítico!C$3&gt;='Gastos Gerais'!$D$4:$D$1005),-(Analítico!C$3&lt;='Gastos Gerais'!$E$4:$E$1005),-('Gastos Gerais'!$C$4:$C$1005))</f>
        <v>0</v>
      </c>
      <c r="D104" s="74">
        <f>SUMPRODUCT(-('Gastos Gerais'!$B$4:$B$1005=Analítico!$B104),-(Analítico!D$3&gt;='Gastos Gerais'!$D$4:$D$1005),-(Analítico!D$3&lt;='Gastos Gerais'!$E$4:$E$1005),-('Gastos Gerais'!$C$4:$C$1005))</f>
        <v>0</v>
      </c>
      <c r="E104" s="74">
        <f>SUMPRODUCT(-('Gastos Gerais'!$B$4:$B$1005=Analítico!$B104),-(Analítico!E$3&gt;='Gastos Gerais'!$D$4:$D$1005),-(Analítico!E$3&lt;='Gastos Gerais'!$E$4:$E$1005),-('Gastos Gerais'!$C$4:$C$1005))</f>
        <v>0</v>
      </c>
      <c r="F104" s="74">
        <f>SUMPRODUCT(-('Gastos Gerais'!$B$4:$B$1005=Analítico!$B104),-(Analítico!F$3&gt;='Gastos Gerais'!$D$4:$D$1005),-(Analítico!F$3&lt;='Gastos Gerais'!$E$4:$E$1005),-('Gastos Gerais'!$C$4:$C$1005))</f>
        <v>0</v>
      </c>
      <c r="G104" s="74">
        <f>SUMPRODUCT(-('Gastos Gerais'!$B$4:$B$1005=Analítico!$B104),-(Analítico!G$3&gt;='Gastos Gerais'!$D$4:$D$1005),-(Analítico!G$3&lt;='Gastos Gerais'!$E$4:$E$1005),-('Gastos Gerais'!$C$4:$C$1005))</f>
        <v>0</v>
      </c>
      <c r="H104" s="74">
        <f>SUMPRODUCT(-('Gastos Gerais'!$B$4:$B$1005=Analítico!$B104),-(Analítico!H$3&gt;='Gastos Gerais'!$D$4:$D$1005),-(Analítico!H$3&lt;='Gastos Gerais'!$E$4:$E$1005),-('Gastos Gerais'!$C$4:$C$1005))</f>
        <v>0</v>
      </c>
      <c r="I104" s="74">
        <f>SUMPRODUCT(-('Gastos Gerais'!$B$4:$B$1005=Analítico!$B104),-(Analítico!I$3&gt;='Gastos Gerais'!$D$4:$D$1005),-(Analítico!I$3&lt;='Gastos Gerais'!$E$4:$E$1005),-('Gastos Gerais'!$C$4:$C$1005))</f>
        <v>0</v>
      </c>
      <c r="J104" s="74">
        <f>SUMPRODUCT(-('Gastos Gerais'!$B$4:$B$1005=Analítico!$B104),-(Analítico!J$3&gt;='Gastos Gerais'!$D$4:$D$1005),-(Analítico!J$3&lt;='Gastos Gerais'!$E$4:$E$1005),-('Gastos Gerais'!$C$4:$C$1005))</f>
        <v>0</v>
      </c>
      <c r="K104" s="74">
        <f>SUMPRODUCT(-('Gastos Gerais'!$B$4:$B$1005=Analítico!$B104),-(Analítico!K$3&gt;='Gastos Gerais'!$D$4:$D$1005),-(Analítico!K$3&lt;='Gastos Gerais'!$E$4:$E$1005),-('Gastos Gerais'!$C$4:$C$1005))</f>
        <v>0</v>
      </c>
      <c r="L104" s="74">
        <f>SUMPRODUCT(-('Gastos Gerais'!$B$4:$B$1005=Analítico!$B104),-(Analítico!L$3&gt;='Gastos Gerais'!$D$4:$D$1005),-(Analítico!L$3&lt;='Gastos Gerais'!$E$4:$E$1005),-('Gastos Gerais'!$C$4:$C$1005))</f>
        <v>0</v>
      </c>
      <c r="M104" s="74">
        <f>SUMPRODUCT(-('Gastos Gerais'!$B$4:$B$1005=Analítico!$B104),-(Analítico!M$3&gt;='Gastos Gerais'!$D$4:$D$1005),-(Analítico!M$3&lt;='Gastos Gerais'!$E$4:$E$1005),-('Gastos Gerais'!$C$4:$C$1005))</f>
        <v>0</v>
      </c>
      <c r="N104" s="74">
        <f>SUMPRODUCT(-('Gastos Gerais'!$B$4:$B$1005=Analítico!$B104),-(Analítico!N$3&gt;='Gastos Gerais'!$D$4:$D$1005),-(Analítico!N$3&lt;='Gastos Gerais'!$E$4:$E$1005),-('Gastos Gerais'!$C$4:$C$1005))</f>
        <v>0</v>
      </c>
      <c r="O104" s="74">
        <f>SUMPRODUCT(-('Gastos Gerais'!$B$4:$B$1005=Analítico!$B104),-(Analítico!O$3&gt;='Gastos Gerais'!$D$4:$D$1005),-(Analítico!O$3&lt;='Gastos Gerais'!$E$4:$E$1005),-('Gastos Gerais'!$C$4:$C$1005))</f>
        <v>0</v>
      </c>
      <c r="P104" s="74">
        <f>SUMPRODUCT(-('Gastos Gerais'!$B$4:$B$1005=Analítico!$B104),-(Analítico!P$3&gt;='Gastos Gerais'!$D$4:$D$1005),-(Analítico!P$3&lt;='Gastos Gerais'!$E$4:$E$1005),-('Gastos Gerais'!$C$4:$C$1005))</f>
        <v>0</v>
      </c>
      <c r="Q104" s="74">
        <f>SUMPRODUCT(-('Gastos Gerais'!$B$4:$B$1005=Analítico!$B104),-(Analítico!Q$3&gt;='Gastos Gerais'!$D$4:$D$1005),-(Analítico!Q$3&lt;='Gastos Gerais'!$E$4:$E$1005),-('Gastos Gerais'!$C$4:$C$1005))</f>
        <v>0</v>
      </c>
      <c r="R104" s="74">
        <f>SUMPRODUCT(-('Gastos Gerais'!$B$4:$B$1005=Analítico!$B104),-(Analítico!R$3&gt;='Gastos Gerais'!$D$4:$D$1005),-(Analítico!R$3&lt;='Gastos Gerais'!$E$4:$E$1005),-('Gastos Gerais'!$C$4:$C$1005))</f>
        <v>0</v>
      </c>
      <c r="S104" s="74">
        <f>SUMPRODUCT(-('Gastos Gerais'!$B$4:$B$1005=Analítico!$B104),-(Analítico!S$3&gt;='Gastos Gerais'!$D$4:$D$1005),-(Analítico!S$3&lt;='Gastos Gerais'!$E$4:$E$1005),-('Gastos Gerais'!$C$4:$C$1005))</f>
        <v>0</v>
      </c>
      <c r="T104" s="74">
        <f>SUMPRODUCT(-('Gastos Gerais'!$B$4:$B$1005=Analítico!$B104),-(Analítico!T$3&gt;='Gastos Gerais'!$D$4:$D$1005),-(Analítico!T$3&lt;='Gastos Gerais'!$E$4:$E$1005),-('Gastos Gerais'!$C$4:$C$1005))</f>
        <v>0</v>
      </c>
      <c r="U104" s="74">
        <f>SUMPRODUCT(-('Gastos Gerais'!$B$4:$B$1005=Analítico!$B104),-(Analítico!U$3&gt;='Gastos Gerais'!$D$4:$D$1005),-(Analítico!U$3&lt;='Gastos Gerais'!$E$4:$E$1005),-('Gastos Gerais'!$C$4:$C$1005))</f>
        <v>0</v>
      </c>
      <c r="V104" s="74">
        <f>SUMPRODUCT(-('Gastos Gerais'!$B$4:$B$1005=Analítico!$B104),-(Analítico!V$3&gt;='Gastos Gerais'!$D$4:$D$1005),-(Analítico!V$3&lt;='Gastos Gerais'!$E$4:$E$1005),-('Gastos Gerais'!$C$4:$C$1005))</f>
        <v>0</v>
      </c>
      <c r="W104" s="74">
        <f>SUMPRODUCT(-('Gastos Gerais'!$B$4:$B$1005=Analítico!$B104),-(Analítico!W$3&gt;='Gastos Gerais'!$D$4:$D$1005),-(Analítico!W$3&lt;='Gastos Gerais'!$E$4:$E$1005),-('Gastos Gerais'!$C$4:$C$1005))</f>
        <v>0</v>
      </c>
      <c r="X104" s="74">
        <f>SUMPRODUCT(-('Gastos Gerais'!$B$4:$B$1005=Analítico!$B104),-(Analítico!X$3&gt;='Gastos Gerais'!$D$4:$D$1005),-(Analítico!X$3&lt;='Gastos Gerais'!$E$4:$E$1005),-('Gastos Gerais'!$C$4:$C$1005))</f>
        <v>0</v>
      </c>
      <c r="Y104" s="74">
        <f>SUMPRODUCT(-('Gastos Gerais'!$B$4:$B$1005=Analítico!$B104),-(Analítico!Y$3&gt;='Gastos Gerais'!$D$4:$D$1005),-(Analítico!Y$3&lt;='Gastos Gerais'!$E$4:$E$1005),-('Gastos Gerais'!$C$4:$C$1005))</f>
        <v>0</v>
      </c>
      <c r="Z104" s="74">
        <f>SUMPRODUCT(-('Gastos Gerais'!$B$4:$B$1005=Analítico!$B104),-(Analítico!Z$3&gt;='Gastos Gerais'!$D$4:$D$1005),-(Analítico!Z$3&lt;='Gastos Gerais'!$E$4:$E$1005),-('Gastos Gerais'!$C$4:$C$1005))</f>
        <v>0</v>
      </c>
      <c r="AA104" s="74">
        <f>SUMPRODUCT(-('Gastos Gerais'!$B$4:$B$1005=Analítico!$B104),-(Analítico!AA$3&gt;='Gastos Gerais'!$D$4:$D$1005),-(Analítico!AA$3&lt;='Gastos Gerais'!$E$4:$E$1005),-('Gastos Gerais'!$C$4:$C$1005))</f>
        <v>0</v>
      </c>
      <c r="AB104" s="74">
        <f>SUMPRODUCT(-('Gastos Gerais'!$B$4:$B$1005=Analítico!$B104),-(Analítico!AB$3&gt;='Gastos Gerais'!$D$4:$D$1005),-(Analítico!AB$3&lt;='Gastos Gerais'!$E$4:$E$1005),-('Gastos Gerais'!$C$4:$C$1005))</f>
        <v>0</v>
      </c>
      <c r="AC104" s="74">
        <f>SUMPRODUCT(-('Gastos Gerais'!$B$4:$B$1005=Analítico!$B104),-(Analítico!AC$3&gt;='Gastos Gerais'!$D$4:$D$1005),-(Analítico!AC$3&lt;='Gastos Gerais'!$E$4:$E$1005),-('Gastos Gerais'!$C$4:$C$1005))</f>
        <v>0</v>
      </c>
      <c r="AD104" s="74">
        <f>SUMPRODUCT(-('Gastos Gerais'!$B$4:$B$1005=Analítico!$B104),-(Analítico!AD$3&gt;='Gastos Gerais'!$D$4:$D$1005),-(Analítico!AD$3&lt;='Gastos Gerais'!$E$4:$E$1005),-('Gastos Gerais'!$C$4:$C$1005))</f>
        <v>0</v>
      </c>
      <c r="AE104" s="74">
        <f>SUMPRODUCT(-('Gastos Gerais'!$B$4:$B$1005=Analítico!$B104),-(Analítico!AE$3&gt;='Gastos Gerais'!$D$4:$D$1005),-(Analítico!AE$3&lt;='Gastos Gerais'!$E$4:$E$1005),-('Gastos Gerais'!$C$4:$C$1005))</f>
        <v>0</v>
      </c>
      <c r="AF104" s="74">
        <f>SUMPRODUCT(-('Gastos Gerais'!$B$4:$B$1005=Analítico!$B104),-(Analítico!AF$3&gt;='Gastos Gerais'!$D$4:$D$1005),-(Analítico!AF$3&lt;='Gastos Gerais'!$E$4:$E$1005),-('Gastos Gerais'!$C$4:$C$1005))</f>
        <v>0</v>
      </c>
      <c r="AG104" s="74">
        <f>SUMPRODUCT(-('Gastos Gerais'!$B$4:$B$1005=Analítico!$B104),-(Analítico!AG$3&gt;='Gastos Gerais'!$D$4:$D$1005),-(Analítico!AG$3&lt;='Gastos Gerais'!$E$4:$E$1005),-('Gastos Gerais'!$C$4:$C$1005))</f>
        <v>0</v>
      </c>
      <c r="AH104" s="74">
        <f>SUMPRODUCT(-('Gastos Gerais'!$B$4:$B$1005=Analítico!$B104),-(Analítico!AH$3&gt;='Gastos Gerais'!$D$4:$D$1005),-(Analítico!AH$3&lt;='Gastos Gerais'!$E$4:$E$1005),-('Gastos Gerais'!$C$4:$C$1005))</f>
        <v>0</v>
      </c>
      <c r="AI104" s="74">
        <f>SUMPRODUCT(-('Gastos Gerais'!$B$4:$B$1005=Analítico!$B104),-(Analítico!AI$3&gt;='Gastos Gerais'!$D$4:$D$1005),-(Analítico!AI$3&lt;='Gastos Gerais'!$E$4:$E$1005),-('Gastos Gerais'!$C$4:$C$1005))</f>
        <v>0</v>
      </c>
      <c r="AJ104" s="74">
        <f>SUMPRODUCT(-('Gastos Gerais'!$B$4:$B$1005=Analítico!$B104),-(Analítico!AJ$3&gt;='Gastos Gerais'!$D$4:$D$1005),-(Analítico!AJ$3&lt;='Gastos Gerais'!$E$4:$E$1005),-('Gastos Gerais'!$C$4:$C$1005))</f>
        <v>0</v>
      </c>
      <c r="AK104" s="74">
        <f>SUMPRODUCT(-('Gastos Gerais'!$B$4:$B$1005=Analítico!$B104),-(Analítico!AK$3&gt;='Gastos Gerais'!$D$4:$D$1005),-(Analítico!AK$3&lt;='Gastos Gerais'!$E$4:$E$1005),-('Gastos Gerais'!$C$4:$C$1005))</f>
        <v>0</v>
      </c>
      <c r="AL104" s="74">
        <f>SUMPRODUCT(-('Gastos Gerais'!$B$4:$B$1005=Analítico!$B104),-(Analítico!AL$3&gt;='Gastos Gerais'!$D$4:$D$1005),-(Analítico!AL$3&lt;='Gastos Gerais'!$E$4:$E$1005),-('Gastos Gerais'!$C$4:$C$1005))</f>
        <v>0</v>
      </c>
      <c r="AM104" s="74">
        <f>SUMPRODUCT(-('Gastos Gerais'!$B$4:$B$1005=Analítico!$B104),-(Analítico!AM$3&gt;='Gastos Gerais'!$D$4:$D$1005),-(Analítico!AM$3&lt;='Gastos Gerais'!$E$4:$E$1005),-('Gastos Gerais'!$C$4:$C$1005))</f>
        <v>0</v>
      </c>
      <c r="AN104" s="74">
        <f>SUMPRODUCT(-('Gastos Gerais'!$B$4:$B$1005=Analítico!$B104),-(Analítico!AN$3&gt;='Gastos Gerais'!$D$4:$D$1005),-(Analítico!AN$3&lt;='Gastos Gerais'!$E$4:$E$1005),-('Gastos Gerais'!$C$4:$C$1005))</f>
        <v>0</v>
      </c>
      <c r="AO104" s="74">
        <f>SUMPRODUCT(-('Gastos Gerais'!$B$4:$B$1005=Analítico!$B104),-(Analítico!AO$3&gt;='Gastos Gerais'!$D$4:$D$1005),-(Analítico!AO$3&lt;='Gastos Gerais'!$E$4:$E$1005),-('Gastos Gerais'!$C$4:$C$1005))</f>
        <v>0</v>
      </c>
      <c r="AP104" s="74">
        <f>SUMPRODUCT(-('Gastos Gerais'!$B$4:$B$1005=Analítico!$B104),-(Analítico!AP$3&gt;='Gastos Gerais'!$D$4:$D$1005),-(Analítico!AP$3&lt;='Gastos Gerais'!$E$4:$E$1005),-('Gastos Gerais'!$C$4:$C$1005))</f>
        <v>0</v>
      </c>
      <c r="AQ104" s="74">
        <f>SUMPRODUCT(-('Gastos Gerais'!$B$4:$B$1005=Analítico!$B104),-(Analítico!AQ$3&gt;='Gastos Gerais'!$D$4:$D$1005),-(Analítico!AQ$3&lt;='Gastos Gerais'!$E$4:$E$1005),-('Gastos Gerais'!$C$4:$C$1005))</f>
        <v>0</v>
      </c>
      <c r="AR104" s="74">
        <f>SUMPRODUCT(-('Gastos Gerais'!$B$4:$B$1005=Analítico!$B104),-(Analítico!AR$3&gt;='Gastos Gerais'!$D$4:$D$1005),-(Analítico!AR$3&lt;='Gastos Gerais'!$E$4:$E$1005),-('Gastos Gerais'!$C$4:$C$1005))</f>
        <v>0</v>
      </c>
      <c r="AS104" s="74">
        <f>SUMPRODUCT(-('Gastos Gerais'!$B$4:$B$1005=Analítico!$B104),-(Analítico!AS$3&gt;='Gastos Gerais'!$D$4:$D$1005),-(Analítico!AS$3&lt;='Gastos Gerais'!$E$4:$E$1005),-('Gastos Gerais'!$C$4:$C$1005))</f>
        <v>0</v>
      </c>
      <c r="AT104" s="74">
        <f>SUMPRODUCT(-('Gastos Gerais'!$B$4:$B$1005=Analítico!$B104),-(Analítico!AT$3&gt;='Gastos Gerais'!$D$4:$D$1005),-(Analítico!AT$3&lt;='Gastos Gerais'!$E$4:$E$1005),-('Gastos Gerais'!$C$4:$C$1005))</f>
        <v>0</v>
      </c>
      <c r="AU104" s="74">
        <f>SUMPRODUCT(-('Gastos Gerais'!$B$4:$B$1005=Analítico!$B104),-(Analítico!AU$3&gt;='Gastos Gerais'!$D$4:$D$1005),-(Analítico!AU$3&lt;='Gastos Gerais'!$E$4:$E$1005),-('Gastos Gerais'!$C$4:$C$1005))</f>
        <v>0</v>
      </c>
      <c r="AV104" s="74">
        <f>SUMPRODUCT(-('Gastos Gerais'!$B$4:$B$1005=Analítico!$B104),-(Analítico!AV$3&gt;='Gastos Gerais'!$D$4:$D$1005),-(Analítico!AV$3&lt;='Gastos Gerais'!$E$4:$E$1005),-('Gastos Gerais'!$C$4:$C$1005))</f>
        <v>0</v>
      </c>
      <c r="AW104" s="74">
        <f>SUMPRODUCT(-('Gastos Gerais'!$B$4:$B$1005=Analítico!$B104),-(Analítico!AW$3&gt;='Gastos Gerais'!$D$4:$D$1005),-(Analítico!AW$3&lt;='Gastos Gerais'!$E$4:$E$1005),-('Gastos Gerais'!$C$4:$C$1005))</f>
        <v>0</v>
      </c>
      <c r="AX104" s="74">
        <f>SUMPRODUCT(-('Gastos Gerais'!$B$4:$B$1005=Analítico!$B104),-(Analítico!AX$3&gt;='Gastos Gerais'!$D$4:$D$1005),-(Analítico!AX$3&lt;='Gastos Gerais'!$E$4:$E$1005),-('Gastos Gerais'!$C$4:$C$1005))</f>
        <v>0</v>
      </c>
      <c r="AY104" s="74">
        <f>SUMPRODUCT(-('Gastos Gerais'!$B$4:$B$1005=Analítico!$B104),-(Analítico!AY$3&gt;='Gastos Gerais'!$D$4:$D$1005),-(Analítico!AY$3&lt;='Gastos Gerais'!$E$4:$E$1005),-('Gastos Gerais'!$C$4:$C$1005))</f>
        <v>0</v>
      </c>
      <c r="AZ104" s="74">
        <f>SUMPRODUCT(-('Gastos Gerais'!$B$4:$B$1005=Analítico!$B104),-(Analítico!AZ$3&gt;='Gastos Gerais'!$D$4:$D$1005),-(Analítico!AZ$3&lt;='Gastos Gerais'!$E$4:$E$1005),-('Gastos Gerais'!$C$4:$C$1005))</f>
        <v>0</v>
      </c>
      <c r="BA104" s="74">
        <f>SUMPRODUCT(-('Gastos Gerais'!$B$4:$B$1005=Analítico!$B104),-(Analítico!BA$3&gt;='Gastos Gerais'!$D$4:$D$1005),-(Analítico!BA$3&lt;='Gastos Gerais'!$E$4:$E$1005),-('Gastos Gerais'!$C$4:$C$1005))</f>
        <v>0</v>
      </c>
      <c r="BB104" s="74">
        <f>SUMPRODUCT(-('Gastos Gerais'!$B$4:$B$1005=Analítico!$B104),-(Analítico!BB$3&gt;='Gastos Gerais'!$D$4:$D$1005),-(Analítico!BB$3&lt;='Gastos Gerais'!$E$4:$E$1005),-('Gastos Gerais'!$C$4:$C$1005))</f>
        <v>0</v>
      </c>
      <c r="BC104" s="74">
        <f>SUMPRODUCT(-('Gastos Gerais'!$B$4:$B$1005=Analítico!$B104),-(Analítico!BC$3&gt;='Gastos Gerais'!$D$4:$D$1005),-(Analítico!BC$3&lt;='Gastos Gerais'!$E$4:$E$1005),-('Gastos Gerais'!$C$4:$C$1005))</f>
        <v>0</v>
      </c>
      <c r="BD104" s="74">
        <f>SUMPRODUCT(-('Gastos Gerais'!$B$4:$B$1005=Analítico!$B104),-(Analítico!BD$3&gt;='Gastos Gerais'!$D$4:$D$1005),-(Analítico!BD$3&lt;='Gastos Gerais'!$E$4:$E$1005),-('Gastos Gerais'!$C$4:$C$1005))</f>
        <v>0</v>
      </c>
      <c r="BE104" s="74">
        <f>SUMPRODUCT(-('Gastos Gerais'!$B$4:$B$1005=Analítico!$B104),-(Analítico!BE$3&gt;='Gastos Gerais'!$D$4:$D$1005),-(Analítico!BE$3&lt;='Gastos Gerais'!$E$4:$E$1005),-('Gastos Gerais'!$C$4:$C$1005))</f>
        <v>0</v>
      </c>
      <c r="BF104" s="74">
        <f>SUMPRODUCT(-('Gastos Gerais'!$B$4:$B$1005=Analítico!$B104),-(Analítico!BF$3&gt;='Gastos Gerais'!$D$4:$D$1005),-(Analítico!BF$3&lt;='Gastos Gerais'!$E$4:$E$1005),-('Gastos Gerais'!$C$4:$C$1005))</f>
        <v>0</v>
      </c>
      <c r="BG104" s="74">
        <f>SUMPRODUCT(-('Gastos Gerais'!$B$4:$B$1005=Analítico!$B104),-(Analítico!BG$3&gt;='Gastos Gerais'!$D$4:$D$1005),-(Analítico!BG$3&lt;='Gastos Gerais'!$E$4:$E$1005),-('Gastos Gerais'!$C$4:$C$1005))</f>
        <v>0</v>
      </c>
      <c r="BH104" s="74">
        <f>SUMPRODUCT(-('Gastos Gerais'!$B$4:$B$1005=Analítico!$B104),-(Analítico!BH$3&gt;='Gastos Gerais'!$D$4:$D$1005),-(Analítico!BH$3&lt;='Gastos Gerais'!$E$4:$E$1005),-('Gastos Gerais'!$C$4:$C$1005))</f>
        <v>0</v>
      </c>
      <c r="BI104" s="74">
        <f>SUMPRODUCT(-('Gastos Gerais'!$B$4:$B$1005=Analítico!$B104),-(Analítico!BI$3&gt;='Gastos Gerais'!$D$4:$D$1005),-(Analítico!BI$3&lt;='Gastos Gerais'!$E$4:$E$1005),-('Gastos Gerais'!$C$4:$C$1005))</f>
        <v>0</v>
      </c>
      <c r="BJ104" s="74">
        <f>SUMPRODUCT(-('Gastos Gerais'!$B$4:$B$1005=Analítico!$B104),-(Analítico!BJ$3&gt;='Gastos Gerais'!$D$4:$D$1005),-(Analítico!BJ$3&lt;='Gastos Gerais'!$E$4:$E$1005),-('Gastos Gerais'!$C$4:$C$1005))</f>
        <v>0</v>
      </c>
      <c r="BK104" s="72">
        <f t="shared" si="33"/>
        <v>0</v>
      </c>
      <c r="BL104" s="77">
        <f t="shared" ca="1" si="34"/>
        <v>0</v>
      </c>
    </row>
    <row r="105" spans="1:64" s="50" customFormat="1" ht="23.25" customHeight="1" x14ac:dyDescent="0.2">
      <c r="A105" s="19" t="s">
        <v>270</v>
      </c>
      <c r="B105" s="354" t="s">
        <v>271</v>
      </c>
      <c r="C105" s="74">
        <f>SUMPRODUCT(-('Gastos Gerais'!$B$4:$B$1005=Analítico!$B105),-(Analítico!C$3&gt;='Gastos Gerais'!$D$4:$D$1005),-(Analítico!C$3&lt;='Gastos Gerais'!$E$4:$E$1005),-('Gastos Gerais'!$C$4:$C$1005))</f>
        <v>0</v>
      </c>
      <c r="D105" s="74">
        <f>SUMPRODUCT(-('Gastos Gerais'!$B$4:$B$1005=Analítico!$B105),-(Analítico!D$3&gt;='Gastos Gerais'!$D$4:$D$1005),-(Analítico!D$3&lt;='Gastos Gerais'!$E$4:$E$1005),-('Gastos Gerais'!$C$4:$C$1005))</f>
        <v>4000</v>
      </c>
      <c r="E105" s="74">
        <f>SUMPRODUCT(-('Gastos Gerais'!$B$4:$B$1005=Analítico!$B105),-(Analítico!E$3&gt;='Gastos Gerais'!$D$4:$D$1005),-(Analítico!E$3&lt;='Gastos Gerais'!$E$4:$E$1005),-('Gastos Gerais'!$C$4:$C$1005))</f>
        <v>4000</v>
      </c>
      <c r="F105" s="74">
        <f>SUMPRODUCT(-('Gastos Gerais'!$B$4:$B$1005=Analítico!$B105),-(Analítico!F$3&gt;='Gastos Gerais'!$D$4:$D$1005),-(Analítico!F$3&lt;='Gastos Gerais'!$E$4:$E$1005),-('Gastos Gerais'!$C$4:$C$1005))</f>
        <v>4000</v>
      </c>
      <c r="G105" s="74">
        <f>SUMPRODUCT(-('Gastos Gerais'!$B$4:$B$1005=Analítico!$B105),-(Analítico!G$3&gt;='Gastos Gerais'!$D$4:$D$1005),-(Analítico!G$3&lt;='Gastos Gerais'!$E$4:$E$1005),-('Gastos Gerais'!$C$4:$C$1005))</f>
        <v>4000</v>
      </c>
      <c r="H105" s="74">
        <f>SUMPRODUCT(-('Gastos Gerais'!$B$4:$B$1005=Analítico!$B105),-(Analítico!H$3&gt;='Gastos Gerais'!$D$4:$D$1005),-(Analítico!H$3&lt;='Gastos Gerais'!$E$4:$E$1005),-('Gastos Gerais'!$C$4:$C$1005))</f>
        <v>4000</v>
      </c>
      <c r="I105" s="74">
        <f>SUMPRODUCT(-('Gastos Gerais'!$B$4:$B$1005=Analítico!$B105),-(Analítico!I$3&gt;='Gastos Gerais'!$D$4:$D$1005),-(Analítico!I$3&lt;='Gastos Gerais'!$E$4:$E$1005),-('Gastos Gerais'!$C$4:$C$1005))</f>
        <v>4000</v>
      </c>
      <c r="J105" s="74">
        <f>SUMPRODUCT(-('Gastos Gerais'!$B$4:$B$1005=Analítico!$B105),-(Analítico!J$3&gt;='Gastos Gerais'!$D$4:$D$1005),-(Analítico!J$3&lt;='Gastos Gerais'!$E$4:$E$1005),-('Gastos Gerais'!$C$4:$C$1005))</f>
        <v>4000</v>
      </c>
      <c r="K105" s="74">
        <f>SUMPRODUCT(-('Gastos Gerais'!$B$4:$B$1005=Analítico!$B105),-(Analítico!K$3&gt;='Gastos Gerais'!$D$4:$D$1005),-(Analítico!K$3&lt;='Gastos Gerais'!$E$4:$E$1005),-('Gastos Gerais'!$C$4:$C$1005))</f>
        <v>4000</v>
      </c>
      <c r="L105" s="74">
        <f>SUMPRODUCT(-('Gastos Gerais'!$B$4:$B$1005=Analítico!$B105),-(Analítico!L$3&gt;='Gastos Gerais'!$D$4:$D$1005),-(Analítico!L$3&lt;='Gastos Gerais'!$E$4:$E$1005),-('Gastos Gerais'!$C$4:$C$1005))</f>
        <v>4000</v>
      </c>
      <c r="M105" s="74">
        <f>SUMPRODUCT(-('Gastos Gerais'!$B$4:$B$1005=Analítico!$B105),-(Analítico!M$3&gt;='Gastos Gerais'!$D$4:$D$1005),-(Analítico!M$3&lt;='Gastos Gerais'!$E$4:$E$1005),-('Gastos Gerais'!$C$4:$C$1005))</f>
        <v>4000</v>
      </c>
      <c r="N105" s="74">
        <f>SUMPRODUCT(-('Gastos Gerais'!$B$4:$B$1005=Analítico!$B105),-(Analítico!N$3&gt;='Gastos Gerais'!$D$4:$D$1005),-(Analítico!N$3&lt;='Gastos Gerais'!$E$4:$E$1005),-('Gastos Gerais'!$C$4:$C$1005))</f>
        <v>4000</v>
      </c>
      <c r="O105" s="74">
        <f>SUMPRODUCT(-('Gastos Gerais'!$B$4:$B$1005=Analítico!$B105),-(Analítico!O$3&gt;='Gastos Gerais'!$D$4:$D$1005),-(Analítico!O$3&lt;='Gastos Gerais'!$E$4:$E$1005),-('Gastos Gerais'!$C$4:$C$1005))</f>
        <v>16000</v>
      </c>
      <c r="P105" s="74">
        <f>SUMPRODUCT(-('Gastos Gerais'!$B$4:$B$1005=Analítico!$B105),-(Analítico!P$3&gt;='Gastos Gerais'!$D$4:$D$1005),-(Analítico!P$3&lt;='Gastos Gerais'!$E$4:$E$1005),-('Gastos Gerais'!$C$4:$C$1005))</f>
        <v>16000</v>
      </c>
      <c r="Q105" s="74">
        <f>SUMPRODUCT(-('Gastos Gerais'!$B$4:$B$1005=Analítico!$B105),-(Analítico!Q$3&gt;='Gastos Gerais'!$D$4:$D$1005),-(Analítico!Q$3&lt;='Gastos Gerais'!$E$4:$E$1005),-('Gastos Gerais'!$C$4:$C$1005))</f>
        <v>16000</v>
      </c>
      <c r="R105" s="74">
        <f>SUMPRODUCT(-('Gastos Gerais'!$B$4:$B$1005=Analítico!$B105),-(Analítico!R$3&gt;='Gastos Gerais'!$D$4:$D$1005),-(Analítico!R$3&lt;='Gastos Gerais'!$E$4:$E$1005),-('Gastos Gerais'!$C$4:$C$1005))</f>
        <v>16000</v>
      </c>
      <c r="S105" s="74">
        <f>SUMPRODUCT(-('Gastos Gerais'!$B$4:$B$1005=Analítico!$B105),-(Analítico!S$3&gt;='Gastos Gerais'!$D$4:$D$1005),-(Analítico!S$3&lt;='Gastos Gerais'!$E$4:$E$1005),-('Gastos Gerais'!$C$4:$C$1005))</f>
        <v>16000</v>
      </c>
      <c r="T105" s="74">
        <f>SUMPRODUCT(-('Gastos Gerais'!$B$4:$B$1005=Analítico!$B105),-(Analítico!T$3&gt;='Gastos Gerais'!$D$4:$D$1005),-(Analítico!T$3&lt;='Gastos Gerais'!$E$4:$E$1005),-('Gastos Gerais'!$C$4:$C$1005))</f>
        <v>16000</v>
      </c>
      <c r="U105" s="74">
        <f>SUMPRODUCT(-('Gastos Gerais'!$B$4:$B$1005=Analítico!$B105),-(Analítico!U$3&gt;='Gastos Gerais'!$D$4:$D$1005),-(Analítico!U$3&lt;='Gastos Gerais'!$E$4:$E$1005),-('Gastos Gerais'!$C$4:$C$1005))</f>
        <v>16000</v>
      </c>
      <c r="V105" s="74">
        <f>SUMPRODUCT(-('Gastos Gerais'!$B$4:$B$1005=Analítico!$B105),-(Analítico!V$3&gt;='Gastos Gerais'!$D$4:$D$1005),-(Analítico!V$3&lt;='Gastos Gerais'!$E$4:$E$1005),-('Gastos Gerais'!$C$4:$C$1005))</f>
        <v>16000</v>
      </c>
      <c r="W105" s="74">
        <f>SUMPRODUCT(-('Gastos Gerais'!$B$4:$B$1005=Analítico!$B105),-(Analítico!W$3&gt;='Gastos Gerais'!$D$4:$D$1005),-(Analítico!W$3&lt;='Gastos Gerais'!$E$4:$E$1005),-('Gastos Gerais'!$C$4:$C$1005))</f>
        <v>16000</v>
      </c>
      <c r="X105" s="74">
        <f>SUMPRODUCT(-('Gastos Gerais'!$B$4:$B$1005=Analítico!$B105),-(Analítico!X$3&gt;='Gastos Gerais'!$D$4:$D$1005),-(Analítico!X$3&lt;='Gastos Gerais'!$E$4:$E$1005),-('Gastos Gerais'!$C$4:$C$1005))</f>
        <v>16000</v>
      </c>
      <c r="Y105" s="74">
        <f>SUMPRODUCT(-('Gastos Gerais'!$B$4:$B$1005=Analítico!$B105),-(Analítico!Y$3&gt;='Gastos Gerais'!$D$4:$D$1005),-(Analítico!Y$3&lt;='Gastos Gerais'!$E$4:$E$1005),-('Gastos Gerais'!$C$4:$C$1005))</f>
        <v>16000</v>
      </c>
      <c r="Z105" s="74">
        <f>SUMPRODUCT(-('Gastos Gerais'!$B$4:$B$1005=Analítico!$B105),-(Analítico!Z$3&gt;='Gastos Gerais'!$D$4:$D$1005),-(Analítico!Z$3&lt;='Gastos Gerais'!$E$4:$E$1005),-('Gastos Gerais'!$C$4:$C$1005))</f>
        <v>16000</v>
      </c>
      <c r="AA105" s="74">
        <f>SUMPRODUCT(-('Gastos Gerais'!$B$4:$B$1005=Analítico!$B105),-(Analítico!AA$3&gt;='Gastos Gerais'!$D$4:$D$1005),-(Analítico!AA$3&lt;='Gastos Gerais'!$E$4:$E$1005),-('Gastos Gerais'!$C$4:$C$1005))</f>
        <v>17000</v>
      </c>
      <c r="AB105" s="74">
        <f>SUMPRODUCT(-('Gastos Gerais'!$B$4:$B$1005=Analítico!$B105),-(Analítico!AB$3&gt;='Gastos Gerais'!$D$4:$D$1005),-(Analítico!AB$3&lt;='Gastos Gerais'!$E$4:$E$1005),-('Gastos Gerais'!$C$4:$C$1005))</f>
        <v>17000</v>
      </c>
      <c r="AC105" s="74">
        <f>SUMPRODUCT(-('Gastos Gerais'!$B$4:$B$1005=Analítico!$B105),-(Analítico!AC$3&gt;='Gastos Gerais'!$D$4:$D$1005),-(Analítico!AC$3&lt;='Gastos Gerais'!$E$4:$E$1005),-('Gastos Gerais'!$C$4:$C$1005))</f>
        <v>17000</v>
      </c>
      <c r="AD105" s="74">
        <f>SUMPRODUCT(-('Gastos Gerais'!$B$4:$B$1005=Analítico!$B105),-(Analítico!AD$3&gt;='Gastos Gerais'!$D$4:$D$1005),-(Analítico!AD$3&lt;='Gastos Gerais'!$E$4:$E$1005),-('Gastos Gerais'!$C$4:$C$1005))</f>
        <v>17000</v>
      </c>
      <c r="AE105" s="74">
        <f>SUMPRODUCT(-('Gastos Gerais'!$B$4:$B$1005=Analítico!$B105),-(Analítico!AE$3&gt;='Gastos Gerais'!$D$4:$D$1005),-(Analítico!AE$3&lt;='Gastos Gerais'!$E$4:$E$1005),-('Gastos Gerais'!$C$4:$C$1005))</f>
        <v>17000</v>
      </c>
      <c r="AF105" s="74">
        <f>SUMPRODUCT(-('Gastos Gerais'!$B$4:$B$1005=Analítico!$B105),-(Analítico!AF$3&gt;='Gastos Gerais'!$D$4:$D$1005),-(Analítico!AF$3&lt;='Gastos Gerais'!$E$4:$E$1005),-('Gastos Gerais'!$C$4:$C$1005))</f>
        <v>17000</v>
      </c>
      <c r="AG105" s="74">
        <f>SUMPRODUCT(-('Gastos Gerais'!$B$4:$B$1005=Analítico!$B105),-(Analítico!AG$3&gt;='Gastos Gerais'!$D$4:$D$1005),-(Analítico!AG$3&lt;='Gastos Gerais'!$E$4:$E$1005),-('Gastos Gerais'!$C$4:$C$1005))</f>
        <v>17000</v>
      </c>
      <c r="AH105" s="74">
        <f>SUMPRODUCT(-('Gastos Gerais'!$B$4:$B$1005=Analítico!$B105),-(Analítico!AH$3&gt;='Gastos Gerais'!$D$4:$D$1005),-(Analítico!AH$3&lt;='Gastos Gerais'!$E$4:$E$1005),-('Gastos Gerais'!$C$4:$C$1005))</f>
        <v>17000</v>
      </c>
      <c r="AI105" s="74">
        <f>SUMPRODUCT(-('Gastos Gerais'!$B$4:$B$1005=Analítico!$B105),-(Analítico!AI$3&gt;='Gastos Gerais'!$D$4:$D$1005),-(Analítico!AI$3&lt;='Gastos Gerais'!$E$4:$E$1005),-('Gastos Gerais'!$C$4:$C$1005))</f>
        <v>17000</v>
      </c>
      <c r="AJ105" s="74">
        <f>SUMPRODUCT(-('Gastos Gerais'!$B$4:$B$1005=Analítico!$B105),-(Analítico!AJ$3&gt;='Gastos Gerais'!$D$4:$D$1005),-(Analítico!AJ$3&lt;='Gastos Gerais'!$E$4:$E$1005),-('Gastos Gerais'!$C$4:$C$1005))</f>
        <v>17000</v>
      </c>
      <c r="AK105" s="74">
        <f>SUMPRODUCT(-('Gastos Gerais'!$B$4:$B$1005=Analítico!$B105),-(Analítico!AK$3&gt;='Gastos Gerais'!$D$4:$D$1005),-(Analítico!AK$3&lt;='Gastos Gerais'!$E$4:$E$1005),-('Gastos Gerais'!$C$4:$C$1005))</f>
        <v>17000</v>
      </c>
      <c r="AL105" s="74">
        <f>SUMPRODUCT(-('Gastos Gerais'!$B$4:$B$1005=Analítico!$B105),-(Analítico!AL$3&gt;='Gastos Gerais'!$D$4:$D$1005),-(Analítico!AL$3&lt;='Gastos Gerais'!$E$4:$E$1005),-('Gastos Gerais'!$C$4:$C$1005))</f>
        <v>17000</v>
      </c>
      <c r="AM105" s="74">
        <f>SUMPRODUCT(-('Gastos Gerais'!$B$4:$B$1005=Analítico!$B105),-(Analítico!AM$3&gt;='Gastos Gerais'!$D$4:$D$1005),-(Analítico!AM$3&lt;='Gastos Gerais'!$E$4:$E$1005),-('Gastos Gerais'!$C$4:$C$1005))</f>
        <v>18000</v>
      </c>
      <c r="AN105" s="74">
        <f>SUMPRODUCT(-('Gastos Gerais'!$B$4:$B$1005=Analítico!$B105),-(Analítico!AN$3&gt;='Gastos Gerais'!$D$4:$D$1005),-(Analítico!AN$3&lt;='Gastos Gerais'!$E$4:$E$1005),-('Gastos Gerais'!$C$4:$C$1005))</f>
        <v>18000</v>
      </c>
      <c r="AO105" s="74">
        <f>SUMPRODUCT(-('Gastos Gerais'!$B$4:$B$1005=Analítico!$B105),-(Analítico!AO$3&gt;='Gastos Gerais'!$D$4:$D$1005),-(Analítico!AO$3&lt;='Gastos Gerais'!$E$4:$E$1005),-('Gastos Gerais'!$C$4:$C$1005))</f>
        <v>18000</v>
      </c>
      <c r="AP105" s="74">
        <f>SUMPRODUCT(-('Gastos Gerais'!$B$4:$B$1005=Analítico!$B105),-(Analítico!AP$3&gt;='Gastos Gerais'!$D$4:$D$1005),-(Analítico!AP$3&lt;='Gastos Gerais'!$E$4:$E$1005),-('Gastos Gerais'!$C$4:$C$1005))</f>
        <v>18000</v>
      </c>
      <c r="AQ105" s="74">
        <f>SUMPRODUCT(-('Gastos Gerais'!$B$4:$B$1005=Analítico!$B105),-(Analítico!AQ$3&gt;='Gastos Gerais'!$D$4:$D$1005),-(Analítico!AQ$3&lt;='Gastos Gerais'!$E$4:$E$1005),-('Gastos Gerais'!$C$4:$C$1005))</f>
        <v>18000</v>
      </c>
      <c r="AR105" s="74">
        <f>SUMPRODUCT(-('Gastos Gerais'!$B$4:$B$1005=Analítico!$B105),-(Analítico!AR$3&gt;='Gastos Gerais'!$D$4:$D$1005),-(Analítico!AR$3&lt;='Gastos Gerais'!$E$4:$E$1005),-('Gastos Gerais'!$C$4:$C$1005))</f>
        <v>18000</v>
      </c>
      <c r="AS105" s="74">
        <f>SUMPRODUCT(-('Gastos Gerais'!$B$4:$B$1005=Analítico!$B105),-(Analítico!AS$3&gt;='Gastos Gerais'!$D$4:$D$1005),-(Analítico!AS$3&lt;='Gastos Gerais'!$E$4:$E$1005),-('Gastos Gerais'!$C$4:$C$1005))</f>
        <v>18000</v>
      </c>
      <c r="AT105" s="74">
        <f>SUMPRODUCT(-('Gastos Gerais'!$B$4:$B$1005=Analítico!$B105),-(Analítico!AT$3&gt;='Gastos Gerais'!$D$4:$D$1005),-(Analítico!AT$3&lt;='Gastos Gerais'!$E$4:$E$1005),-('Gastos Gerais'!$C$4:$C$1005))</f>
        <v>18000</v>
      </c>
      <c r="AU105" s="74">
        <f>SUMPRODUCT(-('Gastos Gerais'!$B$4:$B$1005=Analítico!$B105),-(Analítico!AU$3&gt;='Gastos Gerais'!$D$4:$D$1005),-(Analítico!AU$3&lt;='Gastos Gerais'!$E$4:$E$1005),-('Gastos Gerais'!$C$4:$C$1005))</f>
        <v>18000</v>
      </c>
      <c r="AV105" s="74">
        <f>SUMPRODUCT(-('Gastos Gerais'!$B$4:$B$1005=Analítico!$B105),-(Analítico!AV$3&gt;='Gastos Gerais'!$D$4:$D$1005),-(Analítico!AV$3&lt;='Gastos Gerais'!$E$4:$E$1005),-('Gastos Gerais'!$C$4:$C$1005))</f>
        <v>18000</v>
      </c>
      <c r="AW105" s="74">
        <f>SUMPRODUCT(-('Gastos Gerais'!$B$4:$B$1005=Analítico!$B105),-(Analítico!AW$3&gt;='Gastos Gerais'!$D$4:$D$1005),-(Analítico!AW$3&lt;='Gastos Gerais'!$E$4:$E$1005),-('Gastos Gerais'!$C$4:$C$1005))</f>
        <v>18000</v>
      </c>
      <c r="AX105" s="74">
        <f>SUMPRODUCT(-('Gastos Gerais'!$B$4:$B$1005=Analítico!$B105),-(Analítico!AX$3&gt;='Gastos Gerais'!$D$4:$D$1005),-(Analítico!AX$3&lt;='Gastos Gerais'!$E$4:$E$1005),-('Gastos Gerais'!$C$4:$C$1005))</f>
        <v>18000</v>
      </c>
      <c r="AY105" s="74">
        <f>SUMPRODUCT(-('Gastos Gerais'!$B$4:$B$1005=Analítico!$B105),-(Analítico!AY$3&gt;='Gastos Gerais'!$D$4:$D$1005),-(Analítico!AY$3&lt;='Gastos Gerais'!$E$4:$E$1005),-('Gastos Gerais'!$C$4:$C$1005))</f>
        <v>19000</v>
      </c>
      <c r="AZ105" s="74">
        <f>SUMPRODUCT(-('Gastos Gerais'!$B$4:$B$1005=Analítico!$B105),-(Analítico!AZ$3&gt;='Gastos Gerais'!$D$4:$D$1005),-(Analítico!AZ$3&lt;='Gastos Gerais'!$E$4:$E$1005),-('Gastos Gerais'!$C$4:$C$1005))</f>
        <v>19000</v>
      </c>
      <c r="BA105" s="74">
        <f>SUMPRODUCT(-('Gastos Gerais'!$B$4:$B$1005=Analítico!$B105),-(Analítico!BA$3&gt;='Gastos Gerais'!$D$4:$D$1005),-(Analítico!BA$3&lt;='Gastos Gerais'!$E$4:$E$1005),-('Gastos Gerais'!$C$4:$C$1005))</f>
        <v>19000</v>
      </c>
      <c r="BB105" s="74">
        <f>SUMPRODUCT(-('Gastos Gerais'!$B$4:$B$1005=Analítico!$B105),-(Analítico!BB$3&gt;='Gastos Gerais'!$D$4:$D$1005),-(Analítico!BB$3&lt;='Gastos Gerais'!$E$4:$E$1005),-('Gastos Gerais'!$C$4:$C$1005))</f>
        <v>19000</v>
      </c>
      <c r="BC105" s="74">
        <f>SUMPRODUCT(-('Gastos Gerais'!$B$4:$B$1005=Analítico!$B105),-(Analítico!BC$3&gt;='Gastos Gerais'!$D$4:$D$1005),-(Analítico!BC$3&lt;='Gastos Gerais'!$E$4:$E$1005),-('Gastos Gerais'!$C$4:$C$1005))</f>
        <v>19000</v>
      </c>
      <c r="BD105" s="74">
        <f>SUMPRODUCT(-('Gastos Gerais'!$B$4:$B$1005=Analítico!$B105),-(Analítico!BD$3&gt;='Gastos Gerais'!$D$4:$D$1005),-(Analítico!BD$3&lt;='Gastos Gerais'!$E$4:$E$1005),-('Gastos Gerais'!$C$4:$C$1005))</f>
        <v>19000</v>
      </c>
      <c r="BE105" s="74">
        <f>SUMPRODUCT(-('Gastos Gerais'!$B$4:$B$1005=Analítico!$B105),-(Analítico!BE$3&gt;='Gastos Gerais'!$D$4:$D$1005),-(Analítico!BE$3&lt;='Gastos Gerais'!$E$4:$E$1005),-('Gastos Gerais'!$C$4:$C$1005))</f>
        <v>19000</v>
      </c>
      <c r="BF105" s="74">
        <f>SUMPRODUCT(-('Gastos Gerais'!$B$4:$B$1005=Analítico!$B105),-(Analítico!BF$3&gt;='Gastos Gerais'!$D$4:$D$1005),-(Analítico!BF$3&lt;='Gastos Gerais'!$E$4:$E$1005),-('Gastos Gerais'!$C$4:$C$1005))</f>
        <v>19000</v>
      </c>
      <c r="BG105" s="74">
        <f>SUMPRODUCT(-('Gastos Gerais'!$B$4:$B$1005=Analítico!$B105),-(Analítico!BG$3&gt;='Gastos Gerais'!$D$4:$D$1005),-(Analítico!BG$3&lt;='Gastos Gerais'!$E$4:$E$1005),-('Gastos Gerais'!$C$4:$C$1005))</f>
        <v>19000</v>
      </c>
      <c r="BH105" s="74">
        <f>SUMPRODUCT(-('Gastos Gerais'!$B$4:$B$1005=Analítico!$B105),-(Analítico!BH$3&gt;='Gastos Gerais'!$D$4:$D$1005),-(Analítico!BH$3&lt;='Gastos Gerais'!$E$4:$E$1005),-('Gastos Gerais'!$C$4:$C$1005))</f>
        <v>19000</v>
      </c>
      <c r="BI105" s="74">
        <f>SUMPRODUCT(-('Gastos Gerais'!$B$4:$B$1005=Analítico!$B105),-(Analítico!BI$3&gt;='Gastos Gerais'!$D$4:$D$1005),-(Analítico!BI$3&lt;='Gastos Gerais'!$E$4:$E$1005),-('Gastos Gerais'!$C$4:$C$1005))</f>
        <v>19000</v>
      </c>
      <c r="BJ105" s="74">
        <f>SUMPRODUCT(-('Gastos Gerais'!$B$4:$B$1005=Analítico!$B105),-(Analítico!BJ$3&gt;='Gastos Gerais'!$D$4:$D$1005),-(Analítico!BJ$3&lt;='Gastos Gerais'!$E$4:$E$1005),-('Gastos Gerais'!$C$4:$C$1005))</f>
        <v>19000</v>
      </c>
      <c r="BK105" s="72">
        <f t="shared" si="33"/>
        <v>884000</v>
      </c>
      <c r="BL105" s="77">
        <f t="shared" ca="1" si="34"/>
        <v>1.2766966461423794E-2</v>
      </c>
    </row>
    <row r="106" spans="1:64" s="50" customFormat="1" ht="23.25" customHeight="1" x14ac:dyDescent="0.2">
      <c r="A106" s="19" t="s">
        <v>272</v>
      </c>
      <c r="B106" s="354" t="s">
        <v>273</v>
      </c>
      <c r="C106" s="74">
        <f>SUMPRODUCT(-('Gastos Gerais'!$B$4:$B$1005=Analítico!$B106),-(Analítico!C$3&gt;='Gastos Gerais'!$D$4:$D$1005),-(Analítico!C$3&lt;='Gastos Gerais'!$E$4:$E$1005),-('Gastos Gerais'!$C$4:$C$1005))</f>
        <v>0</v>
      </c>
      <c r="D106" s="74">
        <f>SUMPRODUCT(-('Gastos Gerais'!$B$4:$B$1005=Analítico!$B106),-(Analítico!D$3&gt;='Gastos Gerais'!$D$4:$D$1005),-(Analítico!D$3&lt;='Gastos Gerais'!$E$4:$E$1005),-('Gastos Gerais'!$C$4:$C$1005))</f>
        <v>0</v>
      </c>
      <c r="E106" s="74">
        <f>SUMPRODUCT(-('Gastos Gerais'!$B$4:$B$1005=Analítico!$B106),-(Analítico!E$3&gt;='Gastos Gerais'!$D$4:$D$1005),-(Analítico!E$3&lt;='Gastos Gerais'!$E$4:$E$1005),-('Gastos Gerais'!$C$4:$C$1005))</f>
        <v>0</v>
      </c>
      <c r="F106" s="74">
        <f>SUMPRODUCT(-('Gastos Gerais'!$B$4:$B$1005=Analítico!$B106),-(Analítico!F$3&gt;='Gastos Gerais'!$D$4:$D$1005),-(Analítico!F$3&lt;='Gastos Gerais'!$E$4:$E$1005),-('Gastos Gerais'!$C$4:$C$1005))</f>
        <v>0</v>
      </c>
      <c r="G106" s="74">
        <f>SUMPRODUCT(-('Gastos Gerais'!$B$4:$B$1005=Analítico!$B106),-(Analítico!G$3&gt;='Gastos Gerais'!$D$4:$D$1005),-(Analítico!G$3&lt;='Gastos Gerais'!$E$4:$E$1005),-('Gastos Gerais'!$C$4:$C$1005))</f>
        <v>0</v>
      </c>
      <c r="H106" s="74">
        <f>SUMPRODUCT(-('Gastos Gerais'!$B$4:$B$1005=Analítico!$B106),-(Analítico!H$3&gt;='Gastos Gerais'!$D$4:$D$1005),-(Analítico!H$3&lt;='Gastos Gerais'!$E$4:$E$1005),-('Gastos Gerais'!$C$4:$C$1005))</f>
        <v>0</v>
      </c>
      <c r="I106" s="74">
        <f>SUMPRODUCT(-('Gastos Gerais'!$B$4:$B$1005=Analítico!$B106),-(Analítico!I$3&gt;='Gastos Gerais'!$D$4:$D$1005),-(Analítico!I$3&lt;='Gastos Gerais'!$E$4:$E$1005),-('Gastos Gerais'!$C$4:$C$1005))</f>
        <v>0</v>
      </c>
      <c r="J106" s="74">
        <f>SUMPRODUCT(-('Gastos Gerais'!$B$4:$B$1005=Analítico!$B106),-(Analítico!J$3&gt;='Gastos Gerais'!$D$4:$D$1005),-(Analítico!J$3&lt;='Gastos Gerais'!$E$4:$E$1005),-('Gastos Gerais'!$C$4:$C$1005))</f>
        <v>0</v>
      </c>
      <c r="K106" s="74">
        <f>SUMPRODUCT(-('Gastos Gerais'!$B$4:$B$1005=Analítico!$B106),-(Analítico!K$3&gt;='Gastos Gerais'!$D$4:$D$1005),-(Analítico!K$3&lt;='Gastos Gerais'!$E$4:$E$1005),-('Gastos Gerais'!$C$4:$C$1005))</f>
        <v>0</v>
      </c>
      <c r="L106" s="74">
        <f>SUMPRODUCT(-('Gastos Gerais'!$B$4:$B$1005=Analítico!$B106),-(Analítico!L$3&gt;='Gastos Gerais'!$D$4:$D$1005),-(Analítico!L$3&lt;='Gastos Gerais'!$E$4:$E$1005),-('Gastos Gerais'!$C$4:$C$1005))</f>
        <v>0</v>
      </c>
      <c r="M106" s="74">
        <f>SUMPRODUCT(-('Gastos Gerais'!$B$4:$B$1005=Analítico!$B106),-(Analítico!M$3&gt;='Gastos Gerais'!$D$4:$D$1005),-(Analítico!M$3&lt;='Gastos Gerais'!$E$4:$E$1005),-('Gastos Gerais'!$C$4:$C$1005))</f>
        <v>0</v>
      </c>
      <c r="N106" s="74">
        <f>SUMPRODUCT(-('Gastos Gerais'!$B$4:$B$1005=Analítico!$B106),-(Analítico!N$3&gt;='Gastos Gerais'!$D$4:$D$1005),-(Analítico!N$3&lt;='Gastos Gerais'!$E$4:$E$1005),-('Gastos Gerais'!$C$4:$C$1005))</f>
        <v>0</v>
      </c>
      <c r="O106" s="74">
        <f>SUMPRODUCT(-('Gastos Gerais'!$B$4:$B$1005=Analítico!$B106),-(Analítico!O$3&gt;='Gastos Gerais'!$D$4:$D$1005),-(Analítico!O$3&lt;='Gastos Gerais'!$E$4:$E$1005),-('Gastos Gerais'!$C$4:$C$1005))</f>
        <v>0</v>
      </c>
      <c r="P106" s="74">
        <f>SUMPRODUCT(-('Gastos Gerais'!$B$4:$B$1005=Analítico!$B106),-(Analítico!P$3&gt;='Gastos Gerais'!$D$4:$D$1005),-(Analítico!P$3&lt;='Gastos Gerais'!$E$4:$E$1005),-('Gastos Gerais'!$C$4:$C$1005))</f>
        <v>0</v>
      </c>
      <c r="Q106" s="74">
        <f>SUMPRODUCT(-('Gastos Gerais'!$B$4:$B$1005=Analítico!$B106),-(Analítico!Q$3&gt;='Gastos Gerais'!$D$4:$D$1005),-(Analítico!Q$3&lt;='Gastos Gerais'!$E$4:$E$1005),-('Gastos Gerais'!$C$4:$C$1005))</f>
        <v>0</v>
      </c>
      <c r="R106" s="74">
        <f>SUMPRODUCT(-('Gastos Gerais'!$B$4:$B$1005=Analítico!$B106),-(Analítico!R$3&gt;='Gastos Gerais'!$D$4:$D$1005),-(Analítico!R$3&lt;='Gastos Gerais'!$E$4:$E$1005),-('Gastos Gerais'!$C$4:$C$1005))</f>
        <v>0</v>
      </c>
      <c r="S106" s="74">
        <f>SUMPRODUCT(-('Gastos Gerais'!$B$4:$B$1005=Analítico!$B106),-(Analítico!S$3&gt;='Gastos Gerais'!$D$4:$D$1005),-(Analítico!S$3&lt;='Gastos Gerais'!$E$4:$E$1005),-('Gastos Gerais'!$C$4:$C$1005))</f>
        <v>0</v>
      </c>
      <c r="T106" s="74">
        <f>SUMPRODUCT(-('Gastos Gerais'!$B$4:$B$1005=Analítico!$B106),-(Analítico!T$3&gt;='Gastos Gerais'!$D$4:$D$1005),-(Analítico!T$3&lt;='Gastos Gerais'!$E$4:$E$1005),-('Gastos Gerais'!$C$4:$C$1005))</f>
        <v>0</v>
      </c>
      <c r="U106" s="74">
        <f>SUMPRODUCT(-('Gastos Gerais'!$B$4:$B$1005=Analítico!$B106),-(Analítico!U$3&gt;='Gastos Gerais'!$D$4:$D$1005),-(Analítico!U$3&lt;='Gastos Gerais'!$E$4:$E$1005),-('Gastos Gerais'!$C$4:$C$1005))</f>
        <v>0</v>
      </c>
      <c r="V106" s="74">
        <f>SUMPRODUCT(-('Gastos Gerais'!$B$4:$B$1005=Analítico!$B106),-(Analítico!V$3&gt;='Gastos Gerais'!$D$4:$D$1005),-(Analítico!V$3&lt;='Gastos Gerais'!$E$4:$E$1005),-('Gastos Gerais'!$C$4:$C$1005))</f>
        <v>0</v>
      </c>
      <c r="W106" s="74">
        <f>SUMPRODUCT(-('Gastos Gerais'!$B$4:$B$1005=Analítico!$B106),-(Analítico!W$3&gt;='Gastos Gerais'!$D$4:$D$1005),-(Analítico!W$3&lt;='Gastos Gerais'!$E$4:$E$1005),-('Gastos Gerais'!$C$4:$C$1005))</f>
        <v>0</v>
      </c>
      <c r="X106" s="74">
        <f>SUMPRODUCT(-('Gastos Gerais'!$B$4:$B$1005=Analítico!$B106),-(Analítico!X$3&gt;='Gastos Gerais'!$D$4:$D$1005),-(Analítico!X$3&lt;='Gastos Gerais'!$E$4:$E$1005),-('Gastos Gerais'!$C$4:$C$1005))</f>
        <v>0</v>
      </c>
      <c r="Y106" s="74">
        <f>SUMPRODUCT(-('Gastos Gerais'!$B$4:$B$1005=Analítico!$B106),-(Analítico!Y$3&gt;='Gastos Gerais'!$D$4:$D$1005),-(Analítico!Y$3&lt;='Gastos Gerais'!$E$4:$E$1005),-('Gastos Gerais'!$C$4:$C$1005))</f>
        <v>0</v>
      </c>
      <c r="Z106" s="74">
        <f>SUMPRODUCT(-('Gastos Gerais'!$B$4:$B$1005=Analítico!$B106),-(Analítico!Z$3&gt;='Gastos Gerais'!$D$4:$D$1005),-(Analítico!Z$3&lt;='Gastos Gerais'!$E$4:$E$1005),-('Gastos Gerais'!$C$4:$C$1005))</f>
        <v>0</v>
      </c>
      <c r="AA106" s="74">
        <f>SUMPRODUCT(-('Gastos Gerais'!$B$4:$B$1005=Analítico!$B106),-(Analítico!AA$3&gt;='Gastos Gerais'!$D$4:$D$1005),-(Analítico!AA$3&lt;='Gastos Gerais'!$E$4:$E$1005),-('Gastos Gerais'!$C$4:$C$1005))</f>
        <v>0</v>
      </c>
      <c r="AB106" s="74">
        <f>SUMPRODUCT(-('Gastos Gerais'!$B$4:$B$1005=Analítico!$B106),-(Analítico!AB$3&gt;='Gastos Gerais'!$D$4:$D$1005),-(Analítico!AB$3&lt;='Gastos Gerais'!$E$4:$E$1005),-('Gastos Gerais'!$C$4:$C$1005))</f>
        <v>0</v>
      </c>
      <c r="AC106" s="74">
        <f>SUMPRODUCT(-('Gastos Gerais'!$B$4:$B$1005=Analítico!$B106),-(Analítico!AC$3&gt;='Gastos Gerais'!$D$4:$D$1005),-(Analítico!AC$3&lt;='Gastos Gerais'!$E$4:$E$1005),-('Gastos Gerais'!$C$4:$C$1005))</f>
        <v>0</v>
      </c>
      <c r="AD106" s="74">
        <f>SUMPRODUCT(-('Gastos Gerais'!$B$4:$B$1005=Analítico!$B106),-(Analítico!AD$3&gt;='Gastos Gerais'!$D$4:$D$1005),-(Analítico!AD$3&lt;='Gastos Gerais'!$E$4:$E$1005),-('Gastos Gerais'!$C$4:$C$1005))</f>
        <v>0</v>
      </c>
      <c r="AE106" s="74">
        <f>SUMPRODUCT(-('Gastos Gerais'!$B$4:$B$1005=Analítico!$B106),-(Analítico!AE$3&gt;='Gastos Gerais'!$D$4:$D$1005),-(Analítico!AE$3&lt;='Gastos Gerais'!$E$4:$E$1005),-('Gastos Gerais'!$C$4:$C$1005))</f>
        <v>0</v>
      </c>
      <c r="AF106" s="74">
        <f>SUMPRODUCT(-('Gastos Gerais'!$B$4:$B$1005=Analítico!$B106),-(Analítico!AF$3&gt;='Gastos Gerais'!$D$4:$D$1005),-(Analítico!AF$3&lt;='Gastos Gerais'!$E$4:$E$1005),-('Gastos Gerais'!$C$4:$C$1005))</f>
        <v>0</v>
      </c>
      <c r="AG106" s="74">
        <f>SUMPRODUCT(-('Gastos Gerais'!$B$4:$B$1005=Analítico!$B106),-(Analítico!AG$3&gt;='Gastos Gerais'!$D$4:$D$1005),-(Analítico!AG$3&lt;='Gastos Gerais'!$E$4:$E$1005),-('Gastos Gerais'!$C$4:$C$1005))</f>
        <v>0</v>
      </c>
      <c r="AH106" s="74">
        <f>SUMPRODUCT(-('Gastos Gerais'!$B$4:$B$1005=Analítico!$B106),-(Analítico!AH$3&gt;='Gastos Gerais'!$D$4:$D$1005),-(Analítico!AH$3&lt;='Gastos Gerais'!$E$4:$E$1005),-('Gastos Gerais'!$C$4:$C$1005))</f>
        <v>0</v>
      </c>
      <c r="AI106" s="74">
        <f>SUMPRODUCT(-('Gastos Gerais'!$B$4:$B$1005=Analítico!$B106),-(Analítico!AI$3&gt;='Gastos Gerais'!$D$4:$D$1005),-(Analítico!AI$3&lt;='Gastos Gerais'!$E$4:$E$1005),-('Gastos Gerais'!$C$4:$C$1005))</f>
        <v>0</v>
      </c>
      <c r="AJ106" s="74">
        <f>SUMPRODUCT(-('Gastos Gerais'!$B$4:$B$1005=Analítico!$B106),-(Analítico!AJ$3&gt;='Gastos Gerais'!$D$4:$D$1005),-(Analítico!AJ$3&lt;='Gastos Gerais'!$E$4:$E$1005),-('Gastos Gerais'!$C$4:$C$1005))</f>
        <v>0</v>
      </c>
      <c r="AK106" s="74">
        <f>SUMPRODUCT(-('Gastos Gerais'!$B$4:$B$1005=Analítico!$B106),-(Analítico!AK$3&gt;='Gastos Gerais'!$D$4:$D$1005),-(Analítico!AK$3&lt;='Gastos Gerais'!$E$4:$E$1005),-('Gastos Gerais'!$C$4:$C$1005))</f>
        <v>0</v>
      </c>
      <c r="AL106" s="74">
        <f>SUMPRODUCT(-('Gastos Gerais'!$B$4:$B$1005=Analítico!$B106),-(Analítico!AL$3&gt;='Gastos Gerais'!$D$4:$D$1005),-(Analítico!AL$3&lt;='Gastos Gerais'!$E$4:$E$1005),-('Gastos Gerais'!$C$4:$C$1005))</f>
        <v>0</v>
      </c>
      <c r="AM106" s="74">
        <f>SUMPRODUCT(-('Gastos Gerais'!$B$4:$B$1005=Analítico!$B106),-(Analítico!AM$3&gt;='Gastos Gerais'!$D$4:$D$1005),-(Analítico!AM$3&lt;='Gastos Gerais'!$E$4:$E$1005),-('Gastos Gerais'!$C$4:$C$1005))</f>
        <v>0</v>
      </c>
      <c r="AN106" s="74">
        <f>SUMPRODUCT(-('Gastos Gerais'!$B$4:$B$1005=Analítico!$B106),-(Analítico!AN$3&gt;='Gastos Gerais'!$D$4:$D$1005),-(Analítico!AN$3&lt;='Gastos Gerais'!$E$4:$E$1005),-('Gastos Gerais'!$C$4:$C$1005))</f>
        <v>0</v>
      </c>
      <c r="AO106" s="74">
        <f>SUMPRODUCT(-('Gastos Gerais'!$B$4:$B$1005=Analítico!$B106),-(Analítico!AO$3&gt;='Gastos Gerais'!$D$4:$D$1005),-(Analítico!AO$3&lt;='Gastos Gerais'!$E$4:$E$1005),-('Gastos Gerais'!$C$4:$C$1005))</f>
        <v>0</v>
      </c>
      <c r="AP106" s="74">
        <f>SUMPRODUCT(-('Gastos Gerais'!$B$4:$B$1005=Analítico!$B106),-(Analítico!AP$3&gt;='Gastos Gerais'!$D$4:$D$1005),-(Analítico!AP$3&lt;='Gastos Gerais'!$E$4:$E$1005),-('Gastos Gerais'!$C$4:$C$1005))</f>
        <v>0</v>
      </c>
      <c r="AQ106" s="74">
        <f>SUMPRODUCT(-('Gastos Gerais'!$B$4:$B$1005=Analítico!$B106),-(Analítico!AQ$3&gt;='Gastos Gerais'!$D$4:$D$1005),-(Analítico!AQ$3&lt;='Gastos Gerais'!$E$4:$E$1005),-('Gastos Gerais'!$C$4:$C$1005))</f>
        <v>0</v>
      </c>
      <c r="AR106" s="74">
        <f>SUMPRODUCT(-('Gastos Gerais'!$B$4:$B$1005=Analítico!$B106),-(Analítico!AR$3&gt;='Gastos Gerais'!$D$4:$D$1005),-(Analítico!AR$3&lt;='Gastos Gerais'!$E$4:$E$1005),-('Gastos Gerais'!$C$4:$C$1005))</f>
        <v>0</v>
      </c>
      <c r="AS106" s="74">
        <f>SUMPRODUCT(-('Gastos Gerais'!$B$4:$B$1005=Analítico!$B106),-(Analítico!AS$3&gt;='Gastos Gerais'!$D$4:$D$1005),-(Analítico!AS$3&lt;='Gastos Gerais'!$E$4:$E$1005),-('Gastos Gerais'!$C$4:$C$1005))</f>
        <v>0</v>
      </c>
      <c r="AT106" s="74">
        <f>SUMPRODUCT(-('Gastos Gerais'!$B$4:$B$1005=Analítico!$B106),-(Analítico!AT$3&gt;='Gastos Gerais'!$D$4:$D$1005),-(Analítico!AT$3&lt;='Gastos Gerais'!$E$4:$E$1005),-('Gastos Gerais'!$C$4:$C$1005))</f>
        <v>0</v>
      </c>
      <c r="AU106" s="74">
        <f>SUMPRODUCT(-('Gastos Gerais'!$B$4:$B$1005=Analítico!$B106),-(Analítico!AU$3&gt;='Gastos Gerais'!$D$4:$D$1005),-(Analítico!AU$3&lt;='Gastos Gerais'!$E$4:$E$1005),-('Gastos Gerais'!$C$4:$C$1005))</f>
        <v>0</v>
      </c>
      <c r="AV106" s="74">
        <f>SUMPRODUCT(-('Gastos Gerais'!$B$4:$B$1005=Analítico!$B106),-(Analítico!AV$3&gt;='Gastos Gerais'!$D$4:$D$1005),-(Analítico!AV$3&lt;='Gastos Gerais'!$E$4:$E$1005),-('Gastos Gerais'!$C$4:$C$1005))</f>
        <v>0</v>
      </c>
      <c r="AW106" s="74">
        <f>SUMPRODUCT(-('Gastos Gerais'!$B$4:$B$1005=Analítico!$B106),-(Analítico!AW$3&gt;='Gastos Gerais'!$D$4:$D$1005),-(Analítico!AW$3&lt;='Gastos Gerais'!$E$4:$E$1005),-('Gastos Gerais'!$C$4:$C$1005))</f>
        <v>0</v>
      </c>
      <c r="AX106" s="74">
        <f>SUMPRODUCT(-('Gastos Gerais'!$B$4:$B$1005=Analítico!$B106),-(Analítico!AX$3&gt;='Gastos Gerais'!$D$4:$D$1005),-(Analítico!AX$3&lt;='Gastos Gerais'!$E$4:$E$1005),-('Gastos Gerais'!$C$4:$C$1005))</f>
        <v>0</v>
      </c>
      <c r="AY106" s="74">
        <f>SUMPRODUCT(-('Gastos Gerais'!$B$4:$B$1005=Analítico!$B106),-(Analítico!AY$3&gt;='Gastos Gerais'!$D$4:$D$1005),-(Analítico!AY$3&lt;='Gastos Gerais'!$E$4:$E$1005),-('Gastos Gerais'!$C$4:$C$1005))</f>
        <v>0</v>
      </c>
      <c r="AZ106" s="74">
        <f>SUMPRODUCT(-('Gastos Gerais'!$B$4:$B$1005=Analítico!$B106),-(Analítico!AZ$3&gt;='Gastos Gerais'!$D$4:$D$1005),-(Analítico!AZ$3&lt;='Gastos Gerais'!$E$4:$E$1005),-('Gastos Gerais'!$C$4:$C$1005))</f>
        <v>0</v>
      </c>
      <c r="BA106" s="74">
        <f>SUMPRODUCT(-('Gastos Gerais'!$B$4:$B$1005=Analítico!$B106),-(Analítico!BA$3&gt;='Gastos Gerais'!$D$4:$D$1005),-(Analítico!BA$3&lt;='Gastos Gerais'!$E$4:$E$1005),-('Gastos Gerais'!$C$4:$C$1005))</f>
        <v>0</v>
      </c>
      <c r="BB106" s="74">
        <f>SUMPRODUCT(-('Gastos Gerais'!$B$4:$B$1005=Analítico!$B106),-(Analítico!BB$3&gt;='Gastos Gerais'!$D$4:$D$1005),-(Analítico!BB$3&lt;='Gastos Gerais'!$E$4:$E$1005),-('Gastos Gerais'!$C$4:$C$1005))</f>
        <v>0</v>
      </c>
      <c r="BC106" s="74">
        <f>SUMPRODUCT(-('Gastos Gerais'!$B$4:$B$1005=Analítico!$B106),-(Analítico!BC$3&gt;='Gastos Gerais'!$D$4:$D$1005),-(Analítico!BC$3&lt;='Gastos Gerais'!$E$4:$E$1005),-('Gastos Gerais'!$C$4:$C$1005))</f>
        <v>0</v>
      </c>
      <c r="BD106" s="74">
        <f>SUMPRODUCT(-('Gastos Gerais'!$B$4:$B$1005=Analítico!$B106),-(Analítico!BD$3&gt;='Gastos Gerais'!$D$4:$D$1005),-(Analítico!BD$3&lt;='Gastos Gerais'!$E$4:$E$1005),-('Gastos Gerais'!$C$4:$C$1005))</f>
        <v>0</v>
      </c>
      <c r="BE106" s="74">
        <f>SUMPRODUCT(-('Gastos Gerais'!$B$4:$B$1005=Analítico!$B106),-(Analítico!BE$3&gt;='Gastos Gerais'!$D$4:$D$1005),-(Analítico!BE$3&lt;='Gastos Gerais'!$E$4:$E$1005),-('Gastos Gerais'!$C$4:$C$1005))</f>
        <v>0</v>
      </c>
      <c r="BF106" s="74">
        <f>SUMPRODUCT(-('Gastos Gerais'!$B$4:$B$1005=Analítico!$B106),-(Analítico!BF$3&gt;='Gastos Gerais'!$D$4:$D$1005),-(Analítico!BF$3&lt;='Gastos Gerais'!$E$4:$E$1005),-('Gastos Gerais'!$C$4:$C$1005))</f>
        <v>0</v>
      </c>
      <c r="BG106" s="74">
        <f>SUMPRODUCT(-('Gastos Gerais'!$B$4:$B$1005=Analítico!$B106),-(Analítico!BG$3&gt;='Gastos Gerais'!$D$4:$D$1005),-(Analítico!BG$3&lt;='Gastos Gerais'!$E$4:$E$1005),-('Gastos Gerais'!$C$4:$C$1005))</f>
        <v>0</v>
      </c>
      <c r="BH106" s="74">
        <f>SUMPRODUCT(-('Gastos Gerais'!$B$4:$B$1005=Analítico!$B106),-(Analítico!BH$3&gt;='Gastos Gerais'!$D$4:$D$1005),-(Analítico!BH$3&lt;='Gastos Gerais'!$E$4:$E$1005),-('Gastos Gerais'!$C$4:$C$1005))</f>
        <v>0</v>
      </c>
      <c r="BI106" s="74">
        <f>SUMPRODUCT(-('Gastos Gerais'!$B$4:$B$1005=Analítico!$B106),-(Analítico!BI$3&gt;='Gastos Gerais'!$D$4:$D$1005),-(Analítico!BI$3&lt;='Gastos Gerais'!$E$4:$E$1005),-('Gastos Gerais'!$C$4:$C$1005))</f>
        <v>0</v>
      </c>
      <c r="BJ106" s="74">
        <f>SUMPRODUCT(-('Gastos Gerais'!$B$4:$B$1005=Analítico!$B106),-(Analítico!BJ$3&gt;='Gastos Gerais'!$D$4:$D$1005),-(Analítico!BJ$3&lt;='Gastos Gerais'!$E$4:$E$1005),-('Gastos Gerais'!$C$4:$C$1005))</f>
        <v>0</v>
      </c>
      <c r="BK106" s="72">
        <f t="shared" si="33"/>
        <v>0</v>
      </c>
      <c r="BL106" s="77">
        <f t="shared" ca="1" si="34"/>
        <v>0</v>
      </c>
    </row>
    <row r="107" spans="1:64" s="50" customFormat="1" ht="23.25" customHeight="1" x14ac:dyDescent="0.2">
      <c r="A107" s="19" t="s">
        <v>274</v>
      </c>
      <c r="B107" s="354" t="s">
        <v>275</v>
      </c>
      <c r="C107" s="74">
        <f>SUMPRODUCT(-('Gastos Gerais'!$B$4:$B$1005=Analítico!$B107),-(Analítico!C$3&gt;='Gastos Gerais'!$D$4:$D$1005),-(Analítico!C$3&lt;='Gastos Gerais'!$E$4:$E$1005),-('Gastos Gerais'!$C$4:$C$1005))</f>
        <v>0</v>
      </c>
      <c r="D107" s="74">
        <f>SUMPRODUCT(-('Gastos Gerais'!$B$4:$B$1005=Analítico!$B107),-(Analítico!D$3&gt;='Gastos Gerais'!$D$4:$D$1005),-(Analítico!D$3&lt;='Gastos Gerais'!$E$4:$E$1005),-('Gastos Gerais'!$C$4:$C$1005))</f>
        <v>0</v>
      </c>
      <c r="E107" s="74">
        <f>SUMPRODUCT(-('Gastos Gerais'!$B$4:$B$1005=Analítico!$B107),-(Analítico!E$3&gt;='Gastos Gerais'!$D$4:$D$1005),-(Analítico!E$3&lt;='Gastos Gerais'!$E$4:$E$1005),-('Gastos Gerais'!$C$4:$C$1005))</f>
        <v>0</v>
      </c>
      <c r="F107" s="74">
        <f>SUMPRODUCT(-('Gastos Gerais'!$B$4:$B$1005=Analítico!$B107),-(Analítico!F$3&gt;='Gastos Gerais'!$D$4:$D$1005),-(Analítico!F$3&lt;='Gastos Gerais'!$E$4:$E$1005),-('Gastos Gerais'!$C$4:$C$1005))</f>
        <v>0</v>
      </c>
      <c r="G107" s="74">
        <f>SUMPRODUCT(-('Gastos Gerais'!$B$4:$B$1005=Analítico!$B107),-(Analítico!G$3&gt;='Gastos Gerais'!$D$4:$D$1005),-(Analítico!G$3&lt;='Gastos Gerais'!$E$4:$E$1005),-('Gastos Gerais'!$C$4:$C$1005))</f>
        <v>0</v>
      </c>
      <c r="H107" s="74">
        <f>SUMPRODUCT(-('Gastos Gerais'!$B$4:$B$1005=Analítico!$B107),-(Analítico!H$3&gt;='Gastos Gerais'!$D$4:$D$1005),-(Analítico!H$3&lt;='Gastos Gerais'!$E$4:$E$1005),-('Gastos Gerais'!$C$4:$C$1005))</f>
        <v>0</v>
      </c>
      <c r="I107" s="74">
        <f>SUMPRODUCT(-('Gastos Gerais'!$B$4:$B$1005=Analítico!$B107),-(Analítico!I$3&gt;='Gastos Gerais'!$D$4:$D$1005),-(Analítico!I$3&lt;='Gastos Gerais'!$E$4:$E$1005),-('Gastos Gerais'!$C$4:$C$1005))</f>
        <v>0</v>
      </c>
      <c r="J107" s="74">
        <f>SUMPRODUCT(-('Gastos Gerais'!$B$4:$B$1005=Analítico!$B107),-(Analítico!J$3&gt;='Gastos Gerais'!$D$4:$D$1005),-(Analítico!J$3&lt;='Gastos Gerais'!$E$4:$E$1005),-('Gastos Gerais'!$C$4:$C$1005))</f>
        <v>0</v>
      </c>
      <c r="K107" s="74">
        <f>SUMPRODUCT(-('Gastos Gerais'!$B$4:$B$1005=Analítico!$B107),-(Analítico!K$3&gt;='Gastos Gerais'!$D$4:$D$1005),-(Analítico!K$3&lt;='Gastos Gerais'!$E$4:$E$1005),-('Gastos Gerais'!$C$4:$C$1005))</f>
        <v>0</v>
      </c>
      <c r="L107" s="74">
        <f>SUMPRODUCT(-('Gastos Gerais'!$B$4:$B$1005=Analítico!$B107),-(Analítico!L$3&gt;='Gastos Gerais'!$D$4:$D$1005),-(Analítico!L$3&lt;='Gastos Gerais'!$E$4:$E$1005),-('Gastos Gerais'!$C$4:$C$1005))</f>
        <v>0</v>
      </c>
      <c r="M107" s="74">
        <f>SUMPRODUCT(-('Gastos Gerais'!$B$4:$B$1005=Analítico!$B107),-(Analítico!M$3&gt;='Gastos Gerais'!$D$4:$D$1005),-(Analítico!M$3&lt;='Gastos Gerais'!$E$4:$E$1005),-('Gastos Gerais'!$C$4:$C$1005))</f>
        <v>0</v>
      </c>
      <c r="N107" s="74">
        <f>SUMPRODUCT(-('Gastos Gerais'!$B$4:$B$1005=Analítico!$B107),-(Analítico!N$3&gt;='Gastos Gerais'!$D$4:$D$1005),-(Analítico!N$3&lt;='Gastos Gerais'!$E$4:$E$1005),-('Gastos Gerais'!$C$4:$C$1005))</f>
        <v>0</v>
      </c>
      <c r="O107" s="74">
        <f>SUMPRODUCT(-('Gastos Gerais'!$B$4:$B$1005=Analítico!$B107),-(Analítico!O$3&gt;='Gastos Gerais'!$D$4:$D$1005),-(Analítico!O$3&lt;='Gastos Gerais'!$E$4:$E$1005),-('Gastos Gerais'!$C$4:$C$1005))</f>
        <v>0</v>
      </c>
      <c r="P107" s="74">
        <f>SUMPRODUCT(-('Gastos Gerais'!$B$4:$B$1005=Analítico!$B107),-(Analítico!P$3&gt;='Gastos Gerais'!$D$4:$D$1005),-(Analítico!P$3&lt;='Gastos Gerais'!$E$4:$E$1005),-('Gastos Gerais'!$C$4:$C$1005))</f>
        <v>0</v>
      </c>
      <c r="Q107" s="74">
        <f>SUMPRODUCT(-('Gastos Gerais'!$B$4:$B$1005=Analítico!$B107),-(Analítico!Q$3&gt;='Gastos Gerais'!$D$4:$D$1005),-(Analítico!Q$3&lt;='Gastos Gerais'!$E$4:$E$1005),-('Gastos Gerais'!$C$4:$C$1005))</f>
        <v>0</v>
      </c>
      <c r="R107" s="74">
        <f>SUMPRODUCT(-('Gastos Gerais'!$B$4:$B$1005=Analítico!$B107),-(Analítico!R$3&gt;='Gastos Gerais'!$D$4:$D$1005),-(Analítico!R$3&lt;='Gastos Gerais'!$E$4:$E$1005),-('Gastos Gerais'!$C$4:$C$1005))</f>
        <v>0</v>
      </c>
      <c r="S107" s="74">
        <f>SUMPRODUCT(-('Gastos Gerais'!$B$4:$B$1005=Analítico!$B107),-(Analítico!S$3&gt;='Gastos Gerais'!$D$4:$D$1005),-(Analítico!S$3&lt;='Gastos Gerais'!$E$4:$E$1005),-('Gastos Gerais'!$C$4:$C$1005))</f>
        <v>0</v>
      </c>
      <c r="T107" s="74">
        <f>SUMPRODUCT(-('Gastos Gerais'!$B$4:$B$1005=Analítico!$B107),-(Analítico!T$3&gt;='Gastos Gerais'!$D$4:$D$1005),-(Analítico!T$3&lt;='Gastos Gerais'!$E$4:$E$1005),-('Gastos Gerais'!$C$4:$C$1005))</f>
        <v>0</v>
      </c>
      <c r="U107" s="74">
        <f>SUMPRODUCT(-('Gastos Gerais'!$B$4:$B$1005=Analítico!$B107),-(Analítico!U$3&gt;='Gastos Gerais'!$D$4:$D$1005),-(Analítico!U$3&lt;='Gastos Gerais'!$E$4:$E$1005),-('Gastos Gerais'!$C$4:$C$1005))</f>
        <v>0</v>
      </c>
      <c r="V107" s="74">
        <f>SUMPRODUCT(-('Gastos Gerais'!$B$4:$B$1005=Analítico!$B107),-(Analítico!V$3&gt;='Gastos Gerais'!$D$4:$D$1005),-(Analítico!V$3&lt;='Gastos Gerais'!$E$4:$E$1005),-('Gastos Gerais'!$C$4:$C$1005))</f>
        <v>0</v>
      </c>
      <c r="W107" s="74">
        <f>SUMPRODUCT(-('Gastos Gerais'!$B$4:$B$1005=Analítico!$B107),-(Analítico!W$3&gt;='Gastos Gerais'!$D$4:$D$1005),-(Analítico!W$3&lt;='Gastos Gerais'!$E$4:$E$1005),-('Gastos Gerais'!$C$4:$C$1005))</f>
        <v>0</v>
      </c>
      <c r="X107" s="74">
        <f>SUMPRODUCT(-('Gastos Gerais'!$B$4:$B$1005=Analítico!$B107),-(Analítico!X$3&gt;='Gastos Gerais'!$D$4:$D$1005),-(Analítico!X$3&lt;='Gastos Gerais'!$E$4:$E$1005),-('Gastos Gerais'!$C$4:$C$1005))</f>
        <v>0</v>
      </c>
      <c r="Y107" s="74">
        <f>SUMPRODUCT(-('Gastos Gerais'!$B$4:$B$1005=Analítico!$B107),-(Analítico!Y$3&gt;='Gastos Gerais'!$D$4:$D$1005),-(Analítico!Y$3&lt;='Gastos Gerais'!$E$4:$E$1005),-('Gastos Gerais'!$C$4:$C$1005))</f>
        <v>0</v>
      </c>
      <c r="Z107" s="74">
        <f>SUMPRODUCT(-('Gastos Gerais'!$B$4:$B$1005=Analítico!$B107),-(Analítico!Z$3&gt;='Gastos Gerais'!$D$4:$D$1005),-(Analítico!Z$3&lt;='Gastos Gerais'!$E$4:$E$1005),-('Gastos Gerais'!$C$4:$C$1005))</f>
        <v>0</v>
      </c>
      <c r="AA107" s="74">
        <f>SUMPRODUCT(-('Gastos Gerais'!$B$4:$B$1005=Analítico!$B107),-(Analítico!AA$3&gt;='Gastos Gerais'!$D$4:$D$1005),-(Analítico!AA$3&lt;='Gastos Gerais'!$E$4:$E$1005),-('Gastos Gerais'!$C$4:$C$1005))</f>
        <v>0</v>
      </c>
      <c r="AB107" s="74">
        <f>SUMPRODUCT(-('Gastos Gerais'!$B$4:$B$1005=Analítico!$B107),-(Analítico!AB$3&gt;='Gastos Gerais'!$D$4:$D$1005),-(Analítico!AB$3&lt;='Gastos Gerais'!$E$4:$E$1005),-('Gastos Gerais'!$C$4:$C$1005))</f>
        <v>0</v>
      </c>
      <c r="AC107" s="74">
        <f>SUMPRODUCT(-('Gastos Gerais'!$B$4:$B$1005=Analítico!$B107),-(Analítico!AC$3&gt;='Gastos Gerais'!$D$4:$D$1005),-(Analítico!AC$3&lt;='Gastos Gerais'!$E$4:$E$1005),-('Gastos Gerais'!$C$4:$C$1005))</f>
        <v>0</v>
      </c>
      <c r="AD107" s="74">
        <f>SUMPRODUCT(-('Gastos Gerais'!$B$4:$B$1005=Analítico!$B107),-(Analítico!AD$3&gt;='Gastos Gerais'!$D$4:$D$1005),-(Analítico!AD$3&lt;='Gastos Gerais'!$E$4:$E$1005),-('Gastos Gerais'!$C$4:$C$1005))</f>
        <v>0</v>
      </c>
      <c r="AE107" s="74">
        <f>SUMPRODUCT(-('Gastos Gerais'!$B$4:$B$1005=Analítico!$B107),-(Analítico!AE$3&gt;='Gastos Gerais'!$D$4:$D$1005),-(Analítico!AE$3&lt;='Gastos Gerais'!$E$4:$E$1005),-('Gastos Gerais'!$C$4:$C$1005))</f>
        <v>0</v>
      </c>
      <c r="AF107" s="74">
        <f>SUMPRODUCT(-('Gastos Gerais'!$B$4:$B$1005=Analítico!$B107),-(Analítico!AF$3&gt;='Gastos Gerais'!$D$4:$D$1005),-(Analítico!AF$3&lt;='Gastos Gerais'!$E$4:$E$1005),-('Gastos Gerais'!$C$4:$C$1005))</f>
        <v>0</v>
      </c>
      <c r="AG107" s="74">
        <f>SUMPRODUCT(-('Gastos Gerais'!$B$4:$B$1005=Analítico!$B107),-(Analítico!AG$3&gt;='Gastos Gerais'!$D$4:$D$1005),-(Analítico!AG$3&lt;='Gastos Gerais'!$E$4:$E$1005),-('Gastos Gerais'!$C$4:$C$1005))</f>
        <v>0</v>
      </c>
      <c r="AH107" s="74">
        <f>SUMPRODUCT(-('Gastos Gerais'!$B$4:$B$1005=Analítico!$B107),-(Analítico!AH$3&gt;='Gastos Gerais'!$D$4:$D$1005),-(Analítico!AH$3&lt;='Gastos Gerais'!$E$4:$E$1005),-('Gastos Gerais'!$C$4:$C$1005))</f>
        <v>0</v>
      </c>
      <c r="AI107" s="74">
        <f>SUMPRODUCT(-('Gastos Gerais'!$B$4:$B$1005=Analítico!$B107),-(Analítico!AI$3&gt;='Gastos Gerais'!$D$4:$D$1005),-(Analítico!AI$3&lt;='Gastos Gerais'!$E$4:$E$1005),-('Gastos Gerais'!$C$4:$C$1005))</f>
        <v>0</v>
      </c>
      <c r="AJ107" s="74">
        <f>SUMPRODUCT(-('Gastos Gerais'!$B$4:$B$1005=Analítico!$B107),-(Analítico!AJ$3&gt;='Gastos Gerais'!$D$4:$D$1005),-(Analítico!AJ$3&lt;='Gastos Gerais'!$E$4:$E$1005),-('Gastos Gerais'!$C$4:$C$1005))</f>
        <v>0</v>
      </c>
      <c r="AK107" s="74">
        <f>SUMPRODUCT(-('Gastos Gerais'!$B$4:$B$1005=Analítico!$B107),-(Analítico!AK$3&gt;='Gastos Gerais'!$D$4:$D$1005),-(Analítico!AK$3&lt;='Gastos Gerais'!$E$4:$E$1005),-('Gastos Gerais'!$C$4:$C$1005))</f>
        <v>0</v>
      </c>
      <c r="AL107" s="74">
        <f>SUMPRODUCT(-('Gastos Gerais'!$B$4:$B$1005=Analítico!$B107),-(Analítico!AL$3&gt;='Gastos Gerais'!$D$4:$D$1005),-(Analítico!AL$3&lt;='Gastos Gerais'!$E$4:$E$1005),-('Gastos Gerais'!$C$4:$C$1005))</f>
        <v>0</v>
      </c>
      <c r="AM107" s="74">
        <f>SUMPRODUCT(-('Gastos Gerais'!$B$4:$B$1005=Analítico!$B107),-(Analítico!AM$3&gt;='Gastos Gerais'!$D$4:$D$1005),-(Analítico!AM$3&lt;='Gastos Gerais'!$E$4:$E$1005),-('Gastos Gerais'!$C$4:$C$1005))</f>
        <v>0</v>
      </c>
      <c r="AN107" s="74">
        <f>SUMPRODUCT(-('Gastos Gerais'!$B$4:$B$1005=Analítico!$B107),-(Analítico!AN$3&gt;='Gastos Gerais'!$D$4:$D$1005),-(Analítico!AN$3&lt;='Gastos Gerais'!$E$4:$E$1005),-('Gastos Gerais'!$C$4:$C$1005))</f>
        <v>0</v>
      </c>
      <c r="AO107" s="74">
        <f>SUMPRODUCT(-('Gastos Gerais'!$B$4:$B$1005=Analítico!$B107),-(Analítico!AO$3&gt;='Gastos Gerais'!$D$4:$D$1005),-(Analítico!AO$3&lt;='Gastos Gerais'!$E$4:$E$1005),-('Gastos Gerais'!$C$4:$C$1005))</f>
        <v>0</v>
      </c>
      <c r="AP107" s="74">
        <f>SUMPRODUCT(-('Gastos Gerais'!$B$4:$B$1005=Analítico!$B107),-(Analítico!AP$3&gt;='Gastos Gerais'!$D$4:$D$1005),-(Analítico!AP$3&lt;='Gastos Gerais'!$E$4:$E$1005),-('Gastos Gerais'!$C$4:$C$1005))</f>
        <v>0</v>
      </c>
      <c r="AQ107" s="74">
        <f>SUMPRODUCT(-('Gastos Gerais'!$B$4:$B$1005=Analítico!$B107),-(Analítico!AQ$3&gt;='Gastos Gerais'!$D$4:$D$1005),-(Analítico!AQ$3&lt;='Gastos Gerais'!$E$4:$E$1005),-('Gastos Gerais'!$C$4:$C$1005))</f>
        <v>0</v>
      </c>
      <c r="AR107" s="74">
        <f>SUMPRODUCT(-('Gastos Gerais'!$B$4:$B$1005=Analítico!$B107),-(Analítico!AR$3&gt;='Gastos Gerais'!$D$4:$D$1005),-(Analítico!AR$3&lt;='Gastos Gerais'!$E$4:$E$1005),-('Gastos Gerais'!$C$4:$C$1005))</f>
        <v>0</v>
      </c>
      <c r="AS107" s="74">
        <f>SUMPRODUCT(-('Gastos Gerais'!$B$4:$B$1005=Analítico!$B107),-(Analítico!AS$3&gt;='Gastos Gerais'!$D$4:$D$1005),-(Analítico!AS$3&lt;='Gastos Gerais'!$E$4:$E$1005),-('Gastos Gerais'!$C$4:$C$1005))</f>
        <v>0</v>
      </c>
      <c r="AT107" s="74">
        <f>SUMPRODUCT(-('Gastos Gerais'!$B$4:$B$1005=Analítico!$B107),-(Analítico!AT$3&gt;='Gastos Gerais'!$D$4:$D$1005),-(Analítico!AT$3&lt;='Gastos Gerais'!$E$4:$E$1005),-('Gastos Gerais'!$C$4:$C$1005))</f>
        <v>0</v>
      </c>
      <c r="AU107" s="74">
        <f>SUMPRODUCT(-('Gastos Gerais'!$B$4:$B$1005=Analítico!$B107),-(Analítico!AU$3&gt;='Gastos Gerais'!$D$4:$D$1005),-(Analítico!AU$3&lt;='Gastos Gerais'!$E$4:$E$1005),-('Gastos Gerais'!$C$4:$C$1005))</f>
        <v>0</v>
      </c>
      <c r="AV107" s="74">
        <f>SUMPRODUCT(-('Gastos Gerais'!$B$4:$B$1005=Analítico!$B107),-(Analítico!AV$3&gt;='Gastos Gerais'!$D$4:$D$1005),-(Analítico!AV$3&lt;='Gastos Gerais'!$E$4:$E$1005),-('Gastos Gerais'!$C$4:$C$1005))</f>
        <v>0</v>
      </c>
      <c r="AW107" s="74">
        <f>SUMPRODUCT(-('Gastos Gerais'!$B$4:$B$1005=Analítico!$B107),-(Analítico!AW$3&gt;='Gastos Gerais'!$D$4:$D$1005),-(Analítico!AW$3&lt;='Gastos Gerais'!$E$4:$E$1005),-('Gastos Gerais'!$C$4:$C$1005))</f>
        <v>0</v>
      </c>
      <c r="AX107" s="74">
        <f>SUMPRODUCT(-('Gastos Gerais'!$B$4:$B$1005=Analítico!$B107),-(Analítico!AX$3&gt;='Gastos Gerais'!$D$4:$D$1005),-(Analítico!AX$3&lt;='Gastos Gerais'!$E$4:$E$1005),-('Gastos Gerais'!$C$4:$C$1005))</f>
        <v>0</v>
      </c>
      <c r="AY107" s="74">
        <f>SUMPRODUCT(-('Gastos Gerais'!$B$4:$B$1005=Analítico!$B107),-(Analítico!AY$3&gt;='Gastos Gerais'!$D$4:$D$1005),-(Analítico!AY$3&lt;='Gastos Gerais'!$E$4:$E$1005),-('Gastos Gerais'!$C$4:$C$1005))</f>
        <v>0</v>
      </c>
      <c r="AZ107" s="74">
        <f>SUMPRODUCT(-('Gastos Gerais'!$B$4:$B$1005=Analítico!$B107),-(Analítico!AZ$3&gt;='Gastos Gerais'!$D$4:$D$1005),-(Analítico!AZ$3&lt;='Gastos Gerais'!$E$4:$E$1005),-('Gastos Gerais'!$C$4:$C$1005))</f>
        <v>0</v>
      </c>
      <c r="BA107" s="74">
        <f>SUMPRODUCT(-('Gastos Gerais'!$B$4:$B$1005=Analítico!$B107),-(Analítico!BA$3&gt;='Gastos Gerais'!$D$4:$D$1005),-(Analítico!BA$3&lt;='Gastos Gerais'!$E$4:$E$1005),-('Gastos Gerais'!$C$4:$C$1005))</f>
        <v>0</v>
      </c>
      <c r="BB107" s="74">
        <f>SUMPRODUCT(-('Gastos Gerais'!$B$4:$B$1005=Analítico!$B107),-(Analítico!BB$3&gt;='Gastos Gerais'!$D$4:$D$1005),-(Analítico!BB$3&lt;='Gastos Gerais'!$E$4:$E$1005),-('Gastos Gerais'!$C$4:$C$1005))</f>
        <v>0</v>
      </c>
      <c r="BC107" s="74">
        <f>SUMPRODUCT(-('Gastos Gerais'!$B$4:$B$1005=Analítico!$B107),-(Analítico!BC$3&gt;='Gastos Gerais'!$D$4:$D$1005),-(Analítico!BC$3&lt;='Gastos Gerais'!$E$4:$E$1005),-('Gastos Gerais'!$C$4:$C$1005))</f>
        <v>0</v>
      </c>
      <c r="BD107" s="74">
        <f>SUMPRODUCT(-('Gastos Gerais'!$B$4:$B$1005=Analítico!$B107),-(Analítico!BD$3&gt;='Gastos Gerais'!$D$4:$D$1005),-(Analítico!BD$3&lt;='Gastos Gerais'!$E$4:$E$1005),-('Gastos Gerais'!$C$4:$C$1005))</f>
        <v>0</v>
      </c>
      <c r="BE107" s="74">
        <f>SUMPRODUCT(-('Gastos Gerais'!$B$4:$B$1005=Analítico!$B107),-(Analítico!BE$3&gt;='Gastos Gerais'!$D$4:$D$1005),-(Analítico!BE$3&lt;='Gastos Gerais'!$E$4:$E$1005),-('Gastos Gerais'!$C$4:$C$1005))</f>
        <v>0</v>
      </c>
      <c r="BF107" s="74">
        <f>SUMPRODUCT(-('Gastos Gerais'!$B$4:$B$1005=Analítico!$B107),-(Analítico!BF$3&gt;='Gastos Gerais'!$D$4:$D$1005),-(Analítico!BF$3&lt;='Gastos Gerais'!$E$4:$E$1005),-('Gastos Gerais'!$C$4:$C$1005))</f>
        <v>0</v>
      </c>
      <c r="BG107" s="74">
        <f>SUMPRODUCT(-('Gastos Gerais'!$B$4:$B$1005=Analítico!$B107),-(Analítico!BG$3&gt;='Gastos Gerais'!$D$4:$D$1005),-(Analítico!BG$3&lt;='Gastos Gerais'!$E$4:$E$1005),-('Gastos Gerais'!$C$4:$C$1005))</f>
        <v>0</v>
      </c>
      <c r="BH107" s="74">
        <f>SUMPRODUCT(-('Gastos Gerais'!$B$4:$B$1005=Analítico!$B107),-(Analítico!BH$3&gt;='Gastos Gerais'!$D$4:$D$1005),-(Analítico!BH$3&lt;='Gastos Gerais'!$E$4:$E$1005),-('Gastos Gerais'!$C$4:$C$1005))</f>
        <v>0</v>
      </c>
      <c r="BI107" s="74">
        <f>SUMPRODUCT(-('Gastos Gerais'!$B$4:$B$1005=Analítico!$B107),-(Analítico!BI$3&gt;='Gastos Gerais'!$D$4:$D$1005),-(Analítico!BI$3&lt;='Gastos Gerais'!$E$4:$E$1005),-('Gastos Gerais'!$C$4:$C$1005))</f>
        <v>0</v>
      </c>
      <c r="BJ107" s="74">
        <f>SUMPRODUCT(-('Gastos Gerais'!$B$4:$B$1005=Analítico!$B107),-(Analítico!BJ$3&gt;='Gastos Gerais'!$D$4:$D$1005),-(Analítico!BJ$3&lt;='Gastos Gerais'!$E$4:$E$1005),-('Gastos Gerais'!$C$4:$C$1005))</f>
        <v>0</v>
      </c>
      <c r="BK107" s="72">
        <f t="shared" si="33"/>
        <v>0</v>
      </c>
      <c r="BL107" s="77">
        <f t="shared" ca="1" si="34"/>
        <v>0</v>
      </c>
    </row>
    <row r="108" spans="1:64" s="50" customFormat="1" ht="23.25" customHeight="1" x14ac:dyDescent="0.2">
      <c r="A108" s="19" t="s">
        <v>276</v>
      </c>
      <c r="B108" s="354" t="s">
        <v>277</v>
      </c>
      <c r="C108" s="74">
        <f>SUMPRODUCT(-('Gastos Gerais'!$B$4:$B$1005=Analítico!$B108),-(Analítico!C$3&gt;='Gastos Gerais'!$D$4:$D$1005),-(Analítico!C$3&lt;='Gastos Gerais'!$E$4:$E$1005),-('Gastos Gerais'!$C$4:$C$1005))</f>
        <v>0</v>
      </c>
      <c r="D108" s="74">
        <f>SUMPRODUCT(-('Gastos Gerais'!$B$4:$B$1005=Analítico!$B108),-(Analítico!D$3&gt;='Gastos Gerais'!$D$4:$D$1005),-(Analítico!D$3&lt;='Gastos Gerais'!$E$4:$E$1005),-('Gastos Gerais'!$C$4:$C$1005))</f>
        <v>0</v>
      </c>
      <c r="E108" s="74">
        <f>SUMPRODUCT(-('Gastos Gerais'!$B$4:$B$1005=Analítico!$B108),-(Analítico!E$3&gt;='Gastos Gerais'!$D$4:$D$1005),-(Analítico!E$3&lt;='Gastos Gerais'!$E$4:$E$1005),-('Gastos Gerais'!$C$4:$C$1005))</f>
        <v>0</v>
      </c>
      <c r="F108" s="74">
        <f>SUMPRODUCT(-('Gastos Gerais'!$B$4:$B$1005=Analítico!$B108),-(Analítico!F$3&gt;='Gastos Gerais'!$D$4:$D$1005),-(Analítico!F$3&lt;='Gastos Gerais'!$E$4:$E$1005),-('Gastos Gerais'!$C$4:$C$1005))</f>
        <v>0</v>
      </c>
      <c r="G108" s="74">
        <f>SUMPRODUCT(-('Gastos Gerais'!$B$4:$B$1005=Analítico!$B108),-(Analítico!G$3&gt;='Gastos Gerais'!$D$4:$D$1005),-(Analítico!G$3&lt;='Gastos Gerais'!$E$4:$E$1005),-('Gastos Gerais'!$C$4:$C$1005))</f>
        <v>0</v>
      </c>
      <c r="H108" s="74">
        <f>SUMPRODUCT(-('Gastos Gerais'!$B$4:$B$1005=Analítico!$B108),-(Analítico!H$3&gt;='Gastos Gerais'!$D$4:$D$1005),-(Analítico!H$3&lt;='Gastos Gerais'!$E$4:$E$1005),-('Gastos Gerais'!$C$4:$C$1005))</f>
        <v>0</v>
      </c>
      <c r="I108" s="74">
        <f>SUMPRODUCT(-('Gastos Gerais'!$B$4:$B$1005=Analítico!$B108),-(Analítico!I$3&gt;='Gastos Gerais'!$D$4:$D$1005),-(Analítico!I$3&lt;='Gastos Gerais'!$E$4:$E$1005),-('Gastos Gerais'!$C$4:$C$1005))</f>
        <v>0</v>
      </c>
      <c r="J108" s="74">
        <f>SUMPRODUCT(-('Gastos Gerais'!$B$4:$B$1005=Analítico!$B108),-(Analítico!J$3&gt;='Gastos Gerais'!$D$4:$D$1005),-(Analítico!J$3&lt;='Gastos Gerais'!$E$4:$E$1005),-('Gastos Gerais'!$C$4:$C$1005))</f>
        <v>0</v>
      </c>
      <c r="K108" s="74">
        <f>SUMPRODUCT(-('Gastos Gerais'!$B$4:$B$1005=Analítico!$B108),-(Analítico!K$3&gt;='Gastos Gerais'!$D$4:$D$1005),-(Analítico!K$3&lt;='Gastos Gerais'!$E$4:$E$1005),-('Gastos Gerais'!$C$4:$C$1005))</f>
        <v>0</v>
      </c>
      <c r="L108" s="74">
        <f>SUMPRODUCT(-('Gastos Gerais'!$B$4:$B$1005=Analítico!$B108),-(Analítico!L$3&gt;='Gastos Gerais'!$D$4:$D$1005),-(Analítico!L$3&lt;='Gastos Gerais'!$E$4:$E$1005),-('Gastos Gerais'!$C$4:$C$1005))</f>
        <v>0</v>
      </c>
      <c r="M108" s="74">
        <f>SUMPRODUCT(-('Gastos Gerais'!$B$4:$B$1005=Analítico!$B108),-(Analítico!M$3&gt;='Gastos Gerais'!$D$4:$D$1005),-(Analítico!M$3&lt;='Gastos Gerais'!$E$4:$E$1005),-('Gastos Gerais'!$C$4:$C$1005))</f>
        <v>0</v>
      </c>
      <c r="N108" s="74">
        <f>SUMPRODUCT(-('Gastos Gerais'!$B$4:$B$1005=Analítico!$B108),-(Analítico!N$3&gt;='Gastos Gerais'!$D$4:$D$1005),-(Analítico!N$3&lt;='Gastos Gerais'!$E$4:$E$1005),-('Gastos Gerais'!$C$4:$C$1005))</f>
        <v>0</v>
      </c>
      <c r="O108" s="74">
        <f>SUMPRODUCT(-('Gastos Gerais'!$B$4:$B$1005=Analítico!$B108),-(Analítico!O$3&gt;='Gastos Gerais'!$D$4:$D$1005),-(Analítico!O$3&lt;='Gastos Gerais'!$E$4:$E$1005),-('Gastos Gerais'!$C$4:$C$1005))</f>
        <v>0</v>
      </c>
      <c r="P108" s="74">
        <f>SUMPRODUCT(-('Gastos Gerais'!$B$4:$B$1005=Analítico!$B108),-(Analítico!P$3&gt;='Gastos Gerais'!$D$4:$D$1005),-(Analítico!P$3&lt;='Gastos Gerais'!$E$4:$E$1005),-('Gastos Gerais'!$C$4:$C$1005))</f>
        <v>0</v>
      </c>
      <c r="Q108" s="74">
        <f>SUMPRODUCT(-('Gastos Gerais'!$B$4:$B$1005=Analítico!$B108),-(Analítico!Q$3&gt;='Gastos Gerais'!$D$4:$D$1005),-(Analítico!Q$3&lt;='Gastos Gerais'!$E$4:$E$1005),-('Gastos Gerais'!$C$4:$C$1005))</f>
        <v>0</v>
      </c>
      <c r="R108" s="74">
        <f>SUMPRODUCT(-('Gastos Gerais'!$B$4:$B$1005=Analítico!$B108),-(Analítico!R$3&gt;='Gastos Gerais'!$D$4:$D$1005),-(Analítico!R$3&lt;='Gastos Gerais'!$E$4:$E$1005),-('Gastos Gerais'!$C$4:$C$1005))</f>
        <v>0</v>
      </c>
      <c r="S108" s="74">
        <f>SUMPRODUCT(-('Gastos Gerais'!$B$4:$B$1005=Analítico!$B108),-(Analítico!S$3&gt;='Gastos Gerais'!$D$4:$D$1005),-(Analítico!S$3&lt;='Gastos Gerais'!$E$4:$E$1005),-('Gastos Gerais'!$C$4:$C$1005))</f>
        <v>0</v>
      </c>
      <c r="T108" s="74">
        <f>SUMPRODUCT(-('Gastos Gerais'!$B$4:$B$1005=Analítico!$B108),-(Analítico!T$3&gt;='Gastos Gerais'!$D$4:$D$1005),-(Analítico!T$3&lt;='Gastos Gerais'!$E$4:$E$1005),-('Gastos Gerais'!$C$4:$C$1005))</f>
        <v>0</v>
      </c>
      <c r="U108" s="74">
        <f>SUMPRODUCT(-('Gastos Gerais'!$B$4:$B$1005=Analítico!$B108),-(Analítico!U$3&gt;='Gastos Gerais'!$D$4:$D$1005),-(Analítico!U$3&lt;='Gastos Gerais'!$E$4:$E$1005),-('Gastos Gerais'!$C$4:$C$1005))</f>
        <v>0</v>
      </c>
      <c r="V108" s="74">
        <f>SUMPRODUCT(-('Gastos Gerais'!$B$4:$B$1005=Analítico!$B108),-(Analítico!V$3&gt;='Gastos Gerais'!$D$4:$D$1005),-(Analítico!V$3&lt;='Gastos Gerais'!$E$4:$E$1005),-('Gastos Gerais'!$C$4:$C$1005))</f>
        <v>0</v>
      </c>
      <c r="W108" s="74">
        <f>SUMPRODUCT(-('Gastos Gerais'!$B$4:$B$1005=Analítico!$B108),-(Analítico!W$3&gt;='Gastos Gerais'!$D$4:$D$1005),-(Analítico!W$3&lt;='Gastos Gerais'!$E$4:$E$1005),-('Gastos Gerais'!$C$4:$C$1005))</f>
        <v>0</v>
      </c>
      <c r="X108" s="74">
        <f>SUMPRODUCT(-('Gastos Gerais'!$B$4:$B$1005=Analítico!$B108),-(Analítico!X$3&gt;='Gastos Gerais'!$D$4:$D$1005),-(Analítico!X$3&lt;='Gastos Gerais'!$E$4:$E$1005),-('Gastos Gerais'!$C$4:$C$1005))</f>
        <v>0</v>
      </c>
      <c r="Y108" s="74">
        <f>SUMPRODUCT(-('Gastos Gerais'!$B$4:$B$1005=Analítico!$B108),-(Analítico!Y$3&gt;='Gastos Gerais'!$D$4:$D$1005),-(Analítico!Y$3&lt;='Gastos Gerais'!$E$4:$E$1005),-('Gastos Gerais'!$C$4:$C$1005))</f>
        <v>0</v>
      </c>
      <c r="Z108" s="74">
        <f>SUMPRODUCT(-('Gastos Gerais'!$B$4:$B$1005=Analítico!$B108),-(Analítico!Z$3&gt;='Gastos Gerais'!$D$4:$D$1005),-(Analítico!Z$3&lt;='Gastos Gerais'!$E$4:$E$1005),-('Gastos Gerais'!$C$4:$C$1005))</f>
        <v>0</v>
      </c>
      <c r="AA108" s="74">
        <f>SUMPRODUCT(-('Gastos Gerais'!$B$4:$B$1005=Analítico!$B108),-(Analítico!AA$3&gt;='Gastos Gerais'!$D$4:$D$1005),-(Analítico!AA$3&lt;='Gastos Gerais'!$E$4:$E$1005),-('Gastos Gerais'!$C$4:$C$1005))</f>
        <v>0</v>
      </c>
      <c r="AB108" s="74">
        <f>SUMPRODUCT(-('Gastos Gerais'!$B$4:$B$1005=Analítico!$B108),-(Analítico!AB$3&gt;='Gastos Gerais'!$D$4:$D$1005),-(Analítico!AB$3&lt;='Gastos Gerais'!$E$4:$E$1005),-('Gastos Gerais'!$C$4:$C$1005))</f>
        <v>0</v>
      </c>
      <c r="AC108" s="74">
        <f>SUMPRODUCT(-('Gastos Gerais'!$B$4:$B$1005=Analítico!$B108),-(Analítico!AC$3&gt;='Gastos Gerais'!$D$4:$D$1005),-(Analítico!AC$3&lt;='Gastos Gerais'!$E$4:$E$1005),-('Gastos Gerais'!$C$4:$C$1005))</f>
        <v>0</v>
      </c>
      <c r="AD108" s="74">
        <f>SUMPRODUCT(-('Gastos Gerais'!$B$4:$B$1005=Analítico!$B108),-(Analítico!AD$3&gt;='Gastos Gerais'!$D$4:$D$1005),-(Analítico!AD$3&lt;='Gastos Gerais'!$E$4:$E$1005),-('Gastos Gerais'!$C$4:$C$1005))</f>
        <v>0</v>
      </c>
      <c r="AE108" s="74">
        <f>SUMPRODUCT(-('Gastos Gerais'!$B$4:$B$1005=Analítico!$B108),-(Analítico!AE$3&gt;='Gastos Gerais'!$D$4:$D$1005),-(Analítico!AE$3&lt;='Gastos Gerais'!$E$4:$E$1005),-('Gastos Gerais'!$C$4:$C$1005))</f>
        <v>0</v>
      </c>
      <c r="AF108" s="74">
        <f>SUMPRODUCT(-('Gastos Gerais'!$B$4:$B$1005=Analítico!$B108),-(Analítico!AF$3&gt;='Gastos Gerais'!$D$4:$D$1005),-(Analítico!AF$3&lt;='Gastos Gerais'!$E$4:$E$1005),-('Gastos Gerais'!$C$4:$C$1005))</f>
        <v>0</v>
      </c>
      <c r="AG108" s="74">
        <f>SUMPRODUCT(-('Gastos Gerais'!$B$4:$B$1005=Analítico!$B108),-(Analítico!AG$3&gt;='Gastos Gerais'!$D$4:$D$1005),-(Analítico!AG$3&lt;='Gastos Gerais'!$E$4:$E$1005),-('Gastos Gerais'!$C$4:$C$1005))</f>
        <v>0</v>
      </c>
      <c r="AH108" s="74">
        <f>SUMPRODUCT(-('Gastos Gerais'!$B$4:$B$1005=Analítico!$B108),-(Analítico!AH$3&gt;='Gastos Gerais'!$D$4:$D$1005),-(Analítico!AH$3&lt;='Gastos Gerais'!$E$4:$E$1005),-('Gastos Gerais'!$C$4:$C$1005))</f>
        <v>0</v>
      </c>
      <c r="AI108" s="74">
        <f>SUMPRODUCT(-('Gastos Gerais'!$B$4:$B$1005=Analítico!$B108),-(Analítico!AI$3&gt;='Gastos Gerais'!$D$4:$D$1005),-(Analítico!AI$3&lt;='Gastos Gerais'!$E$4:$E$1005),-('Gastos Gerais'!$C$4:$C$1005))</f>
        <v>0</v>
      </c>
      <c r="AJ108" s="74">
        <f>SUMPRODUCT(-('Gastos Gerais'!$B$4:$B$1005=Analítico!$B108),-(Analítico!AJ$3&gt;='Gastos Gerais'!$D$4:$D$1005),-(Analítico!AJ$3&lt;='Gastos Gerais'!$E$4:$E$1005),-('Gastos Gerais'!$C$4:$C$1005))</f>
        <v>0</v>
      </c>
      <c r="AK108" s="74">
        <f>SUMPRODUCT(-('Gastos Gerais'!$B$4:$B$1005=Analítico!$B108),-(Analítico!AK$3&gt;='Gastos Gerais'!$D$4:$D$1005),-(Analítico!AK$3&lt;='Gastos Gerais'!$E$4:$E$1005),-('Gastos Gerais'!$C$4:$C$1005))</f>
        <v>0</v>
      </c>
      <c r="AL108" s="74">
        <f>SUMPRODUCT(-('Gastos Gerais'!$B$4:$B$1005=Analítico!$B108),-(Analítico!AL$3&gt;='Gastos Gerais'!$D$4:$D$1005),-(Analítico!AL$3&lt;='Gastos Gerais'!$E$4:$E$1005),-('Gastos Gerais'!$C$4:$C$1005))</f>
        <v>0</v>
      </c>
      <c r="AM108" s="74">
        <f>SUMPRODUCT(-('Gastos Gerais'!$B$4:$B$1005=Analítico!$B108),-(Analítico!AM$3&gt;='Gastos Gerais'!$D$4:$D$1005),-(Analítico!AM$3&lt;='Gastos Gerais'!$E$4:$E$1005),-('Gastos Gerais'!$C$4:$C$1005))</f>
        <v>0</v>
      </c>
      <c r="AN108" s="74">
        <f>SUMPRODUCT(-('Gastos Gerais'!$B$4:$B$1005=Analítico!$B108),-(Analítico!AN$3&gt;='Gastos Gerais'!$D$4:$D$1005),-(Analítico!AN$3&lt;='Gastos Gerais'!$E$4:$E$1005),-('Gastos Gerais'!$C$4:$C$1005))</f>
        <v>0</v>
      </c>
      <c r="AO108" s="74">
        <f>SUMPRODUCT(-('Gastos Gerais'!$B$4:$B$1005=Analítico!$B108),-(Analítico!AO$3&gt;='Gastos Gerais'!$D$4:$D$1005),-(Analítico!AO$3&lt;='Gastos Gerais'!$E$4:$E$1005),-('Gastos Gerais'!$C$4:$C$1005))</f>
        <v>0</v>
      </c>
      <c r="AP108" s="74">
        <f>SUMPRODUCT(-('Gastos Gerais'!$B$4:$B$1005=Analítico!$B108),-(Analítico!AP$3&gt;='Gastos Gerais'!$D$4:$D$1005),-(Analítico!AP$3&lt;='Gastos Gerais'!$E$4:$E$1005),-('Gastos Gerais'!$C$4:$C$1005))</f>
        <v>0</v>
      </c>
      <c r="AQ108" s="74">
        <f>SUMPRODUCT(-('Gastos Gerais'!$B$4:$B$1005=Analítico!$B108),-(Analítico!AQ$3&gt;='Gastos Gerais'!$D$4:$D$1005),-(Analítico!AQ$3&lt;='Gastos Gerais'!$E$4:$E$1005),-('Gastos Gerais'!$C$4:$C$1005))</f>
        <v>0</v>
      </c>
      <c r="AR108" s="74">
        <f>SUMPRODUCT(-('Gastos Gerais'!$B$4:$B$1005=Analítico!$B108),-(Analítico!AR$3&gt;='Gastos Gerais'!$D$4:$D$1005),-(Analítico!AR$3&lt;='Gastos Gerais'!$E$4:$E$1005),-('Gastos Gerais'!$C$4:$C$1005))</f>
        <v>0</v>
      </c>
      <c r="AS108" s="74">
        <f>SUMPRODUCT(-('Gastos Gerais'!$B$4:$B$1005=Analítico!$B108),-(Analítico!AS$3&gt;='Gastos Gerais'!$D$4:$D$1005),-(Analítico!AS$3&lt;='Gastos Gerais'!$E$4:$E$1005),-('Gastos Gerais'!$C$4:$C$1005))</f>
        <v>0</v>
      </c>
      <c r="AT108" s="74">
        <f>SUMPRODUCT(-('Gastos Gerais'!$B$4:$B$1005=Analítico!$B108),-(Analítico!AT$3&gt;='Gastos Gerais'!$D$4:$D$1005),-(Analítico!AT$3&lt;='Gastos Gerais'!$E$4:$E$1005),-('Gastos Gerais'!$C$4:$C$1005))</f>
        <v>0</v>
      </c>
      <c r="AU108" s="74">
        <f>SUMPRODUCT(-('Gastos Gerais'!$B$4:$B$1005=Analítico!$B108),-(Analítico!AU$3&gt;='Gastos Gerais'!$D$4:$D$1005),-(Analítico!AU$3&lt;='Gastos Gerais'!$E$4:$E$1005),-('Gastos Gerais'!$C$4:$C$1005))</f>
        <v>0</v>
      </c>
      <c r="AV108" s="74">
        <f>SUMPRODUCT(-('Gastos Gerais'!$B$4:$B$1005=Analítico!$B108),-(Analítico!AV$3&gt;='Gastos Gerais'!$D$4:$D$1005),-(Analítico!AV$3&lt;='Gastos Gerais'!$E$4:$E$1005),-('Gastos Gerais'!$C$4:$C$1005))</f>
        <v>0</v>
      </c>
      <c r="AW108" s="74">
        <f>SUMPRODUCT(-('Gastos Gerais'!$B$4:$B$1005=Analítico!$B108),-(Analítico!AW$3&gt;='Gastos Gerais'!$D$4:$D$1005),-(Analítico!AW$3&lt;='Gastos Gerais'!$E$4:$E$1005),-('Gastos Gerais'!$C$4:$C$1005))</f>
        <v>0</v>
      </c>
      <c r="AX108" s="74">
        <f>SUMPRODUCT(-('Gastos Gerais'!$B$4:$B$1005=Analítico!$B108),-(Analítico!AX$3&gt;='Gastos Gerais'!$D$4:$D$1005),-(Analítico!AX$3&lt;='Gastos Gerais'!$E$4:$E$1005),-('Gastos Gerais'!$C$4:$C$1005))</f>
        <v>0</v>
      </c>
      <c r="AY108" s="74">
        <f>SUMPRODUCT(-('Gastos Gerais'!$B$4:$B$1005=Analítico!$B108),-(Analítico!AY$3&gt;='Gastos Gerais'!$D$4:$D$1005),-(Analítico!AY$3&lt;='Gastos Gerais'!$E$4:$E$1005),-('Gastos Gerais'!$C$4:$C$1005))</f>
        <v>0</v>
      </c>
      <c r="AZ108" s="74">
        <f>SUMPRODUCT(-('Gastos Gerais'!$B$4:$B$1005=Analítico!$B108),-(Analítico!AZ$3&gt;='Gastos Gerais'!$D$4:$D$1005),-(Analítico!AZ$3&lt;='Gastos Gerais'!$E$4:$E$1005),-('Gastos Gerais'!$C$4:$C$1005))</f>
        <v>0</v>
      </c>
      <c r="BA108" s="74">
        <f>SUMPRODUCT(-('Gastos Gerais'!$B$4:$B$1005=Analítico!$B108),-(Analítico!BA$3&gt;='Gastos Gerais'!$D$4:$D$1005),-(Analítico!BA$3&lt;='Gastos Gerais'!$E$4:$E$1005),-('Gastos Gerais'!$C$4:$C$1005))</f>
        <v>0</v>
      </c>
      <c r="BB108" s="74">
        <f>SUMPRODUCT(-('Gastos Gerais'!$B$4:$B$1005=Analítico!$B108),-(Analítico!BB$3&gt;='Gastos Gerais'!$D$4:$D$1005),-(Analítico!BB$3&lt;='Gastos Gerais'!$E$4:$E$1005),-('Gastos Gerais'!$C$4:$C$1005))</f>
        <v>0</v>
      </c>
      <c r="BC108" s="74">
        <f>SUMPRODUCT(-('Gastos Gerais'!$B$4:$B$1005=Analítico!$B108),-(Analítico!BC$3&gt;='Gastos Gerais'!$D$4:$D$1005),-(Analítico!BC$3&lt;='Gastos Gerais'!$E$4:$E$1005),-('Gastos Gerais'!$C$4:$C$1005))</f>
        <v>0</v>
      </c>
      <c r="BD108" s="74">
        <f>SUMPRODUCT(-('Gastos Gerais'!$B$4:$B$1005=Analítico!$B108),-(Analítico!BD$3&gt;='Gastos Gerais'!$D$4:$D$1005),-(Analítico!BD$3&lt;='Gastos Gerais'!$E$4:$E$1005),-('Gastos Gerais'!$C$4:$C$1005))</f>
        <v>0</v>
      </c>
      <c r="BE108" s="74">
        <f>SUMPRODUCT(-('Gastos Gerais'!$B$4:$B$1005=Analítico!$B108),-(Analítico!BE$3&gt;='Gastos Gerais'!$D$4:$D$1005),-(Analítico!BE$3&lt;='Gastos Gerais'!$E$4:$E$1005),-('Gastos Gerais'!$C$4:$C$1005))</f>
        <v>0</v>
      </c>
      <c r="BF108" s="74">
        <f>SUMPRODUCT(-('Gastos Gerais'!$B$4:$B$1005=Analítico!$B108),-(Analítico!BF$3&gt;='Gastos Gerais'!$D$4:$D$1005),-(Analítico!BF$3&lt;='Gastos Gerais'!$E$4:$E$1005),-('Gastos Gerais'!$C$4:$C$1005))</f>
        <v>0</v>
      </c>
      <c r="BG108" s="74">
        <f>SUMPRODUCT(-('Gastos Gerais'!$B$4:$B$1005=Analítico!$B108),-(Analítico!BG$3&gt;='Gastos Gerais'!$D$4:$D$1005),-(Analítico!BG$3&lt;='Gastos Gerais'!$E$4:$E$1005),-('Gastos Gerais'!$C$4:$C$1005))</f>
        <v>0</v>
      </c>
      <c r="BH108" s="74">
        <f>SUMPRODUCT(-('Gastos Gerais'!$B$4:$B$1005=Analítico!$B108),-(Analítico!BH$3&gt;='Gastos Gerais'!$D$4:$D$1005),-(Analítico!BH$3&lt;='Gastos Gerais'!$E$4:$E$1005),-('Gastos Gerais'!$C$4:$C$1005))</f>
        <v>0</v>
      </c>
      <c r="BI108" s="74">
        <f>SUMPRODUCT(-('Gastos Gerais'!$B$4:$B$1005=Analítico!$B108),-(Analítico!BI$3&gt;='Gastos Gerais'!$D$4:$D$1005),-(Analítico!BI$3&lt;='Gastos Gerais'!$E$4:$E$1005),-('Gastos Gerais'!$C$4:$C$1005))</f>
        <v>0</v>
      </c>
      <c r="BJ108" s="74">
        <f>SUMPRODUCT(-('Gastos Gerais'!$B$4:$B$1005=Analítico!$B108),-(Analítico!BJ$3&gt;='Gastos Gerais'!$D$4:$D$1005),-(Analítico!BJ$3&lt;='Gastos Gerais'!$E$4:$E$1005),-('Gastos Gerais'!$C$4:$C$1005))</f>
        <v>0</v>
      </c>
      <c r="BK108" s="72">
        <f t="shared" si="33"/>
        <v>0</v>
      </c>
      <c r="BL108" s="77">
        <f t="shared" ca="1" si="34"/>
        <v>0</v>
      </c>
    </row>
    <row r="109" spans="1:64" s="50" customFormat="1" ht="23.25" customHeight="1" x14ac:dyDescent="0.2">
      <c r="A109" s="19" t="s">
        <v>278</v>
      </c>
      <c r="B109" s="354" t="s">
        <v>279</v>
      </c>
      <c r="C109" s="74">
        <f>SUMPRODUCT(-('Gastos Gerais'!$B$4:$B$1005=Analítico!$B109),-(Analítico!C$3&gt;='Gastos Gerais'!$D$4:$D$1005),-(Analítico!C$3&lt;='Gastos Gerais'!$E$4:$E$1005),-('Gastos Gerais'!$C$4:$C$1005))</f>
        <v>0</v>
      </c>
      <c r="D109" s="74">
        <f>SUMPRODUCT(-('Gastos Gerais'!$B$4:$B$1005=Analítico!$B109),-(Analítico!D$3&gt;='Gastos Gerais'!$D$4:$D$1005),-(Analítico!D$3&lt;='Gastos Gerais'!$E$4:$E$1005),-('Gastos Gerais'!$C$4:$C$1005))</f>
        <v>0</v>
      </c>
      <c r="E109" s="74">
        <f>SUMPRODUCT(-('Gastos Gerais'!$B$4:$B$1005=Analítico!$B109),-(Analítico!E$3&gt;='Gastos Gerais'!$D$4:$D$1005),-(Analítico!E$3&lt;='Gastos Gerais'!$E$4:$E$1005),-('Gastos Gerais'!$C$4:$C$1005))</f>
        <v>0</v>
      </c>
      <c r="F109" s="74">
        <f>SUMPRODUCT(-('Gastos Gerais'!$B$4:$B$1005=Analítico!$B109),-(Analítico!F$3&gt;='Gastos Gerais'!$D$4:$D$1005),-(Analítico!F$3&lt;='Gastos Gerais'!$E$4:$E$1005),-('Gastos Gerais'!$C$4:$C$1005))</f>
        <v>0</v>
      </c>
      <c r="G109" s="74">
        <f>SUMPRODUCT(-('Gastos Gerais'!$B$4:$B$1005=Analítico!$B109),-(Analítico!G$3&gt;='Gastos Gerais'!$D$4:$D$1005),-(Analítico!G$3&lt;='Gastos Gerais'!$E$4:$E$1005),-('Gastos Gerais'!$C$4:$C$1005))</f>
        <v>0</v>
      </c>
      <c r="H109" s="74">
        <f>SUMPRODUCT(-('Gastos Gerais'!$B$4:$B$1005=Analítico!$B109),-(Analítico!H$3&gt;='Gastos Gerais'!$D$4:$D$1005),-(Analítico!H$3&lt;='Gastos Gerais'!$E$4:$E$1005),-('Gastos Gerais'!$C$4:$C$1005))</f>
        <v>0</v>
      </c>
      <c r="I109" s="74">
        <f>SUMPRODUCT(-('Gastos Gerais'!$B$4:$B$1005=Analítico!$B109),-(Analítico!I$3&gt;='Gastos Gerais'!$D$4:$D$1005),-(Analítico!I$3&lt;='Gastos Gerais'!$E$4:$E$1005),-('Gastos Gerais'!$C$4:$C$1005))</f>
        <v>0</v>
      </c>
      <c r="J109" s="74">
        <f>SUMPRODUCT(-('Gastos Gerais'!$B$4:$B$1005=Analítico!$B109),-(Analítico!J$3&gt;='Gastos Gerais'!$D$4:$D$1005),-(Analítico!J$3&lt;='Gastos Gerais'!$E$4:$E$1005),-('Gastos Gerais'!$C$4:$C$1005))</f>
        <v>0</v>
      </c>
      <c r="K109" s="74">
        <f>SUMPRODUCT(-('Gastos Gerais'!$B$4:$B$1005=Analítico!$B109),-(Analítico!K$3&gt;='Gastos Gerais'!$D$4:$D$1005),-(Analítico!K$3&lt;='Gastos Gerais'!$E$4:$E$1005),-('Gastos Gerais'!$C$4:$C$1005))</f>
        <v>0</v>
      </c>
      <c r="L109" s="74">
        <f>SUMPRODUCT(-('Gastos Gerais'!$B$4:$B$1005=Analítico!$B109),-(Analítico!L$3&gt;='Gastos Gerais'!$D$4:$D$1005),-(Analítico!L$3&lt;='Gastos Gerais'!$E$4:$E$1005),-('Gastos Gerais'!$C$4:$C$1005))</f>
        <v>0</v>
      </c>
      <c r="M109" s="74">
        <f>SUMPRODUCT(-('Gastos Gerais'!$B$4:$B$1005=Analítico!$B109),-(Analítico!M$3&gt;='Gastos Gerais'!$D$4:$D$1005),-(Analítico!M$3&lt;='Gastos Gerais'!$E$4:$E$1005),-('Gastos Gerais'!$C$4:$C$1005))</f>
        <v>0</v>
      </c>
      <c r="N109" s="74">
        <f>SUMPRODUCT(-('Gastos Gerais'!$B$4:$B$1005=Analítico!$B109),-(Analítico!N$3&gt;='Gastos Gerais'!$D$4:$D$1005),-(Analítico!N$3&lt;='Gastos Gerais'!$E$4:$E$1005),-('Gastos Gerais'!$C$4:$C$1005))</f>
        <v>0</v>
      </c>
      <c r="O109" s="74">
        <f>SUMPRODUCT(-('Gastos Gerais'!$B$4:$B$1005=Analítico!$B109),-(Analítico!O$3&gt;='Gastos Gerais'!$D$4:$D$1005),-(Analítico!O$3&lt;='Gastos Gerais'!$E$4:$E$1005),-('Gastos Gerais'!$C$4:$C$1005))</f>
        <v>0</v>
      </c>
      <c r="P109" s="74">
        <f>SUMPRODUCT(-('Gastos Gerais'!$B$4:$B$1005=Analítico!$B109),-(Analítico!P$3&gt;='Gastos Gerais'!$D$4:$D$1005),-(Analítico!P$3&lt;='Gastos Gerais'!$E$4:$E$1005),-('Gastos Gerais'!$C$4:$C$1005))</f>
        <v>0</v>
      </c>
      <c r="Q109" s="74">
        <f>SUMPRODUCT(-('Gastos Gerais'!$B$4:$B$1005=Analítico!$B109),-(Analítico!Q$3&gt;='Gastos Gerais'!$D$4:$D$1005),-(Analítico!Q$3&lt;='Gastos Gerais'!$E$4:$E$1005),-('Gastos Gerais'!$C$4:$C$1005))</f>
        <v>0</v>
      </c>
      <c r="R109" s="74">
        <f>SUMPRODUCT(-('Gastos Gerais'!$B$4:$B$1005=Analítico!$B109),-(Analítico!R$3&gt;='Gastos Gerais'!$D$4:$D$1005),-(Analítico!R$3&lt;='Gastos Gerais'!$E$4:$E$1005),-('Gastos Gerais'!$C$4:$C$1005))</f>
        <v>0</v>
      </c>
      <c r="S109" s="74">
        <f>SUMPRODUCT(-('Gastos Gerais'!$B$4:$B$1005=Analítico!$B109),-(Analítico!S$3&gt;='Gastos Gerais'!$D$4:$D$1005),-(Analítico!S$3&lt;='Gastos Gerais'!$E$4:$E$1005),-('Gastos Gerais'!$C$4:$C$1005))</f>
        <v>0</v>
      </c>
      <c r="T109" s="74">
        <f>SUMPRODUCT(-('Gastos Gerais'!$B$4:$B$1005=Analítico!$B109),-(Analítico!T$3&gt;='Gastos Gerais'!$D$4:$D$1005),-(Analítico!T$3&lt;='Gastos Gerais'!$E$4:$E$1005),-('Gastos Gerais'!$C$4:$C$1005))</f>
        <v>0</v>
      </c>
      <c r="U109" s="74">
        <f>SUMPRODUCT(-('Gastos Gerais'!$B$4:$B$1005=Analítico!$B109),-(Analítico!U$3&gt;='Gastos Gerais'!$D$4:$D$1005),-(Analítico!U$3&lt;='Gastos Gerais'!$E$4:$E$1005),-('Gastos Gerais'!$C$4:$C$1005))</f>
        <v>0</v>
      </c>
      <c r="V109" s="74">
        <f>SUMPRODUCT(-('Gastos Gerais'!$B$4:$B$1005=Analítico!$B109),-(Analítico!V$3&gt;='Gastos Gerais'!$D$4:$D$1005),-(Analítico!V$3&lt;='Gastos Gerais'!$E$4:$E$1005),-('Gastos Gerais'!$C$4:$C$1005))</f>
        <v>0</v>
      </c>
      <c r="W109" s="74">
        <f>SUMPRODUCT(-('Gastos Gerais'!$B$4:$B$1005=Analítico!$B109),-(Analítico!W$3&gt;='Gastos Gerais'!$D$4:$D$1005),-(Analítico!W$3&lt;='Gastos Gerais'!$E$4:$E$1005),-('Gastos Gerais'!$C$4:$C$1005))</f>
        <v>0</v>
      </c>
      <c r="X109" s="74">
        <f>SUMPRODUCT(-('Gastos Gerais'!$B$4:$B$1005=Analítico!$B109),-(Analítico!X$3&gt;='Gastos Gerais'!$D$4:$D$1005),-(Analítico!X$3&lt;='Gastos Gerais'!$E$4:$E$1005),-('Gastos Gerais'!$C$4:$C$1005))</f>
        <v>0</v>
      </c>
      <c r="Y109" s="74">
        <f>SUMPRODUCT(-('Gastos Gerais'!$B$4:$B$1005=Analítico!$B109),-(Analítico!Y$3&gt;='Gastos Gerais'!$D$4:$D$1005),-(Analítico!Y$3&lt;='Gastos Gerais'!$E$4:$E$1005),-('Gastos Gerais'!$C$4:$C$1005))</f>
        <v>0</v>
      </c>
      <c r="Z109" s="74">
        <f>SUMPRODUCT(-('Gastos Gerais'!$B$4:$B$1005=Analítico!$B109),-(Analítico!Z$3&gt;='Gastos Gerais'!$D$4:$D$1005),-(Analítico!Z$3&lt;='Gastos Gerais'!$E$4:$E$1005),-('Gastos Gerais'!$C$4:$C$1005))</f>
        <v>0</v>
      </c>
      <c r="AA109" s="74">
        <f>SUMPRODUCT(-('Gastos Gerais'!$B$4:$B$1005=Analítico!$B109),-(Analítico!AA$3&gt;='Gastos Gerais'!$D$4:$D$1005),-(Analítico!AA$3&lt;='Gastos Gerais'!$E$4:$E$1005),-('Gastos Gerais'!$C$4:$C$1005))</f>
        <v>0</v>
      </c>
      <c r="AB109" s="74">
        <f>SUMPRODUCT(-('Gastos Gerais'!$B$4:$B$1005=Analítico!$B109),-(Analítico!AB$3&gt;='Gastos Gerais'!$D$4:$D$1005),-(Analítico!AB$3&lt;='Gastos Gerais'!$E$4:$E$1005),-('Gastos Gerais'!$C$4:$C$1005))</f>
        <v>0</v>
      </c>
      <c r="AC109" s="74">
        <f>SUMPRODUCT(-('Gastos Gerais'!$B$4:$B$1005=Analítico!$B109),-(Analítico!AC$3&gt;='Gastos Gerais'!$D$4:$D$1005),-(Analítico!AC$3&lt;='Gastos Gerais'!$E$4:$E$1005),-('Gastos Gerais'!$C$4:$C$1005))</f>
        <v>0</v>
      </c>
      <c r="AD109" s="74">
        <f>SUMPRODUCT(-('Gastos Gerais'!$B$4:$B$1005=Analítico!$B109),-(Analítico!AD$3&gt;='Gastos Gerais'!$D$4:$D$1005),-(Analítico!AD$3&lt;='Gastos Gerais'!$E$4:$E$1005),-('Gastos Gerais'!$C$4:$C$1005))</f>
        <v>0</v>
      </c>
      <c r="AE109" s="74">
        <f>SUMPRODUCT(-('Gastos Gerais'!$B$4:$B$1005=Analítico!$B109),-(Analítico!AE$3&gt;='Gastos Gerais'!$D$4:$D$1005),-(Analítico!AE$3&lt;='Gastos Gerais'!$E$4:$E$1005),-('Gastos Gerais'!$C$4:$C$1005))</f>
        <v>0</v>
      </c>
      <c r="AF109" s="74">
        <f>SUMPRODUCT(-('Gastos Gerais'!$B$4:$B$1005=Analítico!$B109),-(Analítico!AF$3&gt;='Gastos Gerais'!$D$4:$D$1005),-(Analítico!AF$3&lt;='Gastos Gerais'!$E$4:$E$1005),-('Gastos Gerais'!$C$4:$C$1005))</f>
        <v>0</v>
      </c>
      <c r="AG109" s="74">
        <f>SUMPRODUCT(-('Gastos Gerais'!$B$4:$B$1005=Analítico!$B109),-(Analítico!AG$3&gt;='Gastos Gerais'!$D$4:$D$1005),-(Analítico!AG$3&lt;='Gastos Gerais'!$E$4:$E$1005),-('Gastos Gerais'!$C$4:$C$1005))</f>
        <v>0</v>
      </c>
      <c r="AH109" s="74">
        <f>SUMPRODUCT(-('Gastos Gerais'!$B$4:$B$1005=Analítico!$B109),-(Analítico!AH$3&gt;='Gastos Gerais'!$D$4:$D$1005),-(Analítico!AH$3&lt;='Gastos Gerais'!$E$4:$E$1005),-('Gastos Gerais'!$C$4:$C$1005))</f>
        <v>0</v>
      </c>
      <c r="AI109" s="74">
        <f>SUMPRODUCT(-('Gastos Gerais'!$B$4:$B$1005=Analítico!$B109),-(Analítico!AI$3&gt;='Gastos Gerais'!$D$4:$D$1005),-(Analítico!AI$3&lt;='Gastos Gerais'!$E$4:$E$1005),-('Gastos Gerais'!$C$4:$C$1005))</f>
        <v>0</v>
      </c>
      <c r="AJ109" s="74">
        <f>SUMPRODUCT(-('Gastos Gerais'!$B$4:$B$1005=Analítico!$B109),-(Analítico!AJ$3&gt;='Gastos Gerais'!$D$4:$D$1005),-(Analítico!AJ$3&lt;='Gastos Gerais'!$E$4:$E$1005),-('Gastos Gerais'!$C$4:$C$1005))</f>
        <v>0</v>
      </c>
      <c r="AK109" s="74">
        <f>SUMPRODUCT(-('Gastos Gerais'!$B$4:$B$1005=Analítico!$B109),-(Analítico!AK$3&gt;='Gastos Gerais'!$D$4:$D$1005),-(Analítico!AK$3&lt;='Gastos Gerais'!$E$4:$E$1005),-('Gastos Gerais'!$C$4:$C$1005))</f>
        <v>0</v>
      </c>
      <c r="AL109" s="74">
        <f>SUMPRODUCT(-('Gastos Gerais'!$B$4:$B$1005=Analítico!$B109),-(Analítico!AL$3&gt;='Gastos Gerais'!$D$4:$D$1005),-(Analítico!AL$3&lt;='Gastos Gerais'!$E$4:$E$1005),-('Gastos Gerais'!$C$4:$C$1005))</f>
        <v>0</v>
      </c>
      <c r="AM109" s="74">
        <f>SUMPRODUCT(-('Gastos Gerais'!$B$4:$B$1005=Analítico!$B109),-(Analítico!AM$3&gt;='Gastos Gerais'!$D$4:$D$1005),-(Analítico!AM$3&lt;='Gastos Gerais'!$E$4:$E$1005),-('Gastos Gerais'!$C$4:$C$1005))</f>
        <v>0</v>
      </c>
      <c r="AN109" s="74">
        <f>SUMPRODUCT(-('Gastos Gerais'!$B$4:$B$1005=Analítico!$B109),-(Analítico!AN$3&gt;='Gastos Gerais'!$D$4:$D$1005),-(Analítico!AN$3&lt;='Gastos Gerais'!$E$4:$E$1005),-('Gastos Gerais'!$C$4:$C$1005))</f>
        <v>0</v>
      </c>
      <c r="AO109" s="74">
        <f>SUMPRODUCT(-('Gastos Gerais'!$B$4:$B$1005=Analítico!$B109),-(Analítico!AO$3&gt;='Gastos Gerais'!$D$4:$D$1005),-(Analítico!AO$3&lt;='Gastos Gerais'!$E$4:$E$1005),-('Gastos Gerais'!$C$4:$C$1005))</f>
        <v>0</v>
      </c>
      <c r="AP109" s="74">
        <f>SUMPRODUCT(-('Gastos Gerais'!$B$4:$B$1005=Analítico!$B109),-(Analítico!AP$3&gt;='Gastos Gerais'!$D$4:$D$1005),-(Analítico!AP$3&lt;='Gastos Gerais'!$E$4:$E$1005),-('Gastos Gerais'!$C$4:$C$1005))</f>
        <v>0</v>
      </c>
      <c r="AQ109" s="74">
        <f>SUMPRODUCT(-('Gastos Gerais'!$B$4:$B$1005=Analítico!$B109),-(Analítico!AQ$3&gt;='Gastos Gerais'!$D$4:$D$1005),-(Analítico!AQ$3&lt;='Gastos Gerais'!$E$4:$E$1005),-('Gastos Gerais'!$C$4:$C$1005))</f>
        <v>0</v>
      </c>
      <c r="AR109" s="74">
        <f>SUMPRODUCT(-('Gastos Gerais'!$B$4:$B$1005=Analítico!$B109),-(Analítico!AR$3&gt;='Gastos Gerais'!$D$4:$D$1005),-(Analítico!AR$3&lt;='Gastos Gerais'!$E$4:$E$1005),-('Gastos Gerais'!$C$4:$C$1005))</f>
        <v>0</v>
      </c>
      <c r="AS109" s="74">
        <f>SUMPRODUCT(-('Gastos Gerais'!$B$4:$B$1005=Analítico!$B109),-(Analítico!AS$3&gt;='Gastos Gerais'!$D$4:$D$1005),-(Analítico!AS$3&lt;='Gastos Gerais'!$E$4:$E$1005),-('Gastos Gerais'!$C$4:$C$1005))</f>
        <v>0</v>
      </c>
      <c r="AT109" s="74">
        <f>SUMPRODUCT(-('Gastos Gerais'!$B$4:$B$1005=Analítico!$B109),-(Analítico!AT$3&gt;='Gastos Gerais'!$D$4:$D$1005),-(Analítico!AT$3&lt;='Gastos Gerais'!$E$4:$E$1005),-('Gastos Gerais'!$C$4:$C$1005))</f>
        <v>0</v>
      </c>
      <c r="AU109" s="74">
        <f>SUMPRODUCT(-('Gastos Gerais'!$B$4:$B$1005=Analítico!$B109),-(Analítico!AU$3&gt;='Gastos Gerais'!$D$4:$D$1005),-(Analítico!AU$3&lt;='Gastos Gerais'!$E$4:$E$1005),-('Gastos Gerais'!$C$4:$C$1005))</f>
        <v>0</v>
      </c>
      <c r="AV109" s="74">
        <f>SUMPRODUCT(-('Gastos Gerais'!$B$4:$B$1005=Analítico!$B109),-(Analítico!AV$3&gt;='Gastos Gerais'!$D$4:$D$1005),-(Analítico!AV$3&lt;='Gastos Gerais'!$E$4:$E$1005),-('Gastos Gerais'!$C$4:$C$1005))</f>
        <v>0</v>
      </c>
      <c r="AW109" s="74">
        <f>SUMPRODUCT(-('Gastos Gerais'!$B$4:$B$1005=Analítico!$B109),-(Analítico!AW$3&gt;='Gastos Gerais'!$D$4:$D$1005),-(Analítico!AW$3&lt;='Gastos Gerais'!$E$4:$E$1005),-('Gastos Gerais'!$C$4:$C$1005))</f>
        <v>0</v>
      </c>
      <c r="AX109" s="74">
        <f>SUMPRODUCT(-('Gastos Gerais'!$B$4:$B$1005=Analítico!$B109),-(Analítico!AX$3&gt;='Gastos Gerais'!$D$4:$D$1005),-(Analítico!AX$3&lt;='Gastos Gerais'!$E$4:$E$1005),-('Gastos Gerais'!$C$4:$C$1005))</f>
        <v>0</v>
      </c>
      <c r="AY109" s="74">
        <f>SUMPRODUCT(-('Gastos Gerais'!$B$4:$B$1005=Analítico!$B109),-(Analítico!AY$3&gt;='Gastos Gerais'!$D$4:$D$1005),-(Analítico!AY$3&lt;='Gastos Gerais'!$E$4:$E$1005),-('Gastos Gerais'!$C$4:$C$1005))</f>
        <v>0</v>
      </c>
      <c r="AZ109" s="74">
        <f>SUMPRODUCT(-('Gastos Gerais'!$B$4:$B$1005=Analítico!$B109),-(Analítico!AZ$3&gt;='Gastos Gerais'!$D$4:$D$1005),-(Analítico!AZ$3&lt;='Gastos Gerais'!$E$4:$E$1005),-('Gastos Gerais'!$C$4:$C$1005))</f>
        <v>0</v>
      </c>
      <c r="BA109" s="74">
        <f>SUMPRODUCT(-('Gastos Gerais'!$B$4:$B$1005=Analítico!$B109),-(Analítico!BA$3&gt;='Gastos Gerais'!$D$4:$D$1005),-(Analítico!BA$3&lt;='Gastos Gerais'!$E$4:$E$1005),-('Gastos Gerais'!$C$4:$C$1005))</f>
        <v>0</v>
      </c>
      <c r="BB109" s="74">
        <f>SUMPRODUCT(-('Gastos Gerais'!$B$4:$B$1005=Analítico!$B109),-(Analítico!BB$3&gt;='Gastos Gerais'!$D$4:$D$1005),-(Analítico!BB$3&lt;='Gastos Gerais'!$E$4:$E$1005),-('Gastos Gerais'!$C$4:$C$1005))</f>
        <v>0</v>
      </c>
      <c r="BC109" s="74">
        <f>SUMPRODUCT(-('Gastos Gerais'!$B$4:$B$1005=Analítico!$B109),-(Analítico!BC$3&gt;='Gastos Gerais'!$D$4:$D$1005),-(Analítico!BC$3&lt;='Gastos Gerais'!$E$4:$E$1005),-('Gastos Gerais'!$C$4:$C$1005))</f>
        <v>0</v>
      </c>
      <c r="BD109" s="74">
        <f>SUMPRODUCT(-('Gastos Gerais'!$B$4:$B$1005=Analítico!$B109),-(Analítico!BD$3&gt;='Gastos Gerais'!$D$4:$D$1005),-(Analítico!BD$3&lt;='Gastos Gerais'!$E$4:$E$1005),-('Gastos Gerais'!$C$4:$C$1005))</f>
        <v>0</v>
      </c>
      <c r="BE109" s="74">
        <f>SUMPRODUCT(-('Gastos Gerais'!$B$4:$B$1005=Analítico!$B109),-(Analítico!BE$3&gt;='Gastos Gerais'!$D$4:$D$1005),-(Analítico!BE$3&lt;='Gastos Gerais'!$E$4:$E$1005),-('Gastos Gerais'!$C$4:$C$1005))</f>
        <v>0</v>
      </c>
      <c r="BF109" s="74">
        <f>SUMPRODUCT(-('Gastos Gerais'!$B$4:$B$1005=Analítico!$B109),-(Analítico!BF$3&gt;='Gastos Gerais'!$D$4:$D$1005),-(Analítico!BF$3&lt;='Gastos Gerais'!$E$4:$E$1005),-('Gastos Gerais'!$C$4:$C$1005))</f>
        <v>0</v>
      </c>
      <c r="BG109" s="74">
        <f>SUMPRODUCT(-('Gastos Gerais'!$B$4:$B$1005=Analítico!$B109),-(Analítico!BG$3&gt;='Gastos Gerais'!$D$4:$D$1005),-(Analítico!BG$3&lt;='Gastos Gerais'!$E$4:$E$1005),-('Gastos Gerais'!$C$4:$C$1005))</f>
        <v>0</v>
      </c>
      <c r="BH109" s="74">
        <f>SUMPRODUCT(-('Gastos Gerais'!$B$4:$B$1005=Analítico!$B109),-(Analítico!BH$3&gt;='Gastos Gerais'!$D$4:$D$1005),-(Analítico!BH$3&lt;='Gastos Gerais'!$E$4:$E$1005),-('Gastos Gerais'!$C$4:$C$1005))</f>
        <v>0</v>
      </c>
      <c r="BI109" s="74">
        <f>SUMPRODUCT(-('Gastos Gerais'!$B$4:$B$1005=Analítico!$B109),-(Analítico!BI$3&gt;='Gastos Gerais'!$D$4:$D$1005),-(Analítico!BI$3&lt;='Gastos Gerais'!$E$4:$E$1005),-('Gastos Gerais'!$C$4:$C$1005))</f>
        <v>0</v>
      </c>
      <c r="BJ109" s="74">
        <f>SUMPRODUCT(-('Gastos Gerais'!$B$4:$B$1005=Analítico!$B109),-(Analítico!BJ$3&gt;='Gastos Gerais'!$D$4:$D$1005),-(Analítico!BJ$3&lt;='Gastos Gerais'!$E$4:$E$1005),-('Gastos Gerais'!$C$4:$C$1005))</f>
        <v>0</v>
      </c>
      <c r="BK109" s="72">
        <f t="shared" si="33"/>
        <v>0</v>
      </c>
      <c r="BL109" s="77">
        <f t="shared" ca="1" si="34"/>
        <v>0</v>
      </c>
    </row>
    <row r="110" spans="1:64" s="50" customFormat="1" ht="23.25" customHeight="1" x14ac:dyDescent="0.2">
      <c r="A110" s="19" t="s">
        <v>280</v>
      </c>
      <c r="B110" s="354" t="s">
        <v>281</v>
      </c>
      <c r="C110" s="74">
        <f>SUMPRODUCT(-('Gastos Gerais'!$B$4:$B$1005=Analítico!$B110),-(Analítico!C$3&gt;='Gastos Gerais'!$D$4:$D$1005),-(Analítico!C$3&lt;='Gastos Gerais'!$E$4:$E$1005),-('Gastos Gerais'!$C$4:$C$1005))</f>
        <v>0</v>
      </c>
      <c r="D110" s="74">
        <f>SUMPRODUCT(-('Gastos Gerais'!$B$4:$B$1005=Analítico!$B110),-(Analítico!D$3&gt;='Gastos Gerais'!$D$4:$D$1005),-(Analítico!D$3&lt;='Gastos Gerais'!$E$4:$E$1005),-('Gastos Gerais'!$C$4:$C$1005))</f>
        <v>0</v>
      </c>
      <c r="E110" s="74">
        <f>SUMPRODUCT(-('Gastos Gerais'!$B$4:$B$1005=Analítico!$B110),-(Analítico!E$3&gt;='Gastos Gerais'!$D$4:$D$1005),-(Analítico!E$3&lt;='Gastos Gerais'!$E$4:$E$1005),-('Gastos Gerais'!$C$4:$C$1005))</f>
        <v>15000</v>
      </c>
      <c r="F110" s="74">
        <f>SUMPRODUCT(-('Gastos Gerais'!$B$4:$B$1005=Analítico!$B110),-(Analítico!F$3&gt;='Gastos Gerais'!$D$4:$D$1005),-(Analítico!F$3&lt;='Gastos Gerais'!$E$4:$E$1005),-('Gastos Gerais'!$C$4:$C$1005))</f>
        <v>15000</v>
      </c>
      <c r="G110" s="74">
        <f>SUMPRODUCT(-('Gastos Gerais'!$B$4:$B$1005=Analítico!$B110),-(Analítico!G$3&gt;='Gastos Gerais'!$D$4:$D$1005),-(Analítico!G$3&lt;='Gastos Gerais'!$E$4:$E$1005),-('Gastos Gerais'!$C$4:$C$1005))</f>
        <v>15000</v>
      </c>
      <c r="H110" s="74">
        <f>SUMPRODUCT(-('Gastos Gerais'!$B$4:$B$1005=Analítico!$B110),-(Analítico!H$3&gt;='Gastos Gerais'!$D$4:$D$1005),-(Analítico!H$3&lt;='Gastos Gerais'!$E$4:$E$1005),-('Gastos Gerais'!$C$4:$C$1005))</f>
        <v>15000</v>
      </c>
      <c r="I110" s="74">
        <f>SUMPRODUCT(-('Gastos Gerais'!$B$4:$B$1005=Analítico!$B110),-(Analítico!I$3&gt;='Gastos Gerais'!$D$4:$D$1005),-(Analítico!I$3&lt;='Gastos Gerais'!$E$4:$E$1005),-('Gastos Gerais'!$C$4:$C$1005))</f>
        <v>15000</v>
      </c>
      <c r="J110" s="74">
        <f>SUMPRODUCT(-('Gastos Gerais'!$B$4:$B$1005=Analítico!$B110),-(Analítico!J$3&gt;='Gastos Gerais'!$D$4:$D$1005),-(Analítico!J$3&lt;='Gastos Gerais'!$E$4:$E$1005),-('Gastos Gerais'!$C$4:$C$1005))</f>
        <v>15000</v>
      </c>
      <c r="K110" s="74">
        <f>SUMPRODUCT(-('Gastos Gerais'!$B$4:$B$1005=Analítico!$B110),-(Analítico!K$3&gt;='Gastos Gerais'!$D$4:$D$1005),-(Analítico!K$3&lt;='Gastos Gerais'!$E$4:$E$1005),-('Gastos Gerais'!$C$4:$C$1005))</f>
        <v>15000</v>
      </c>
      <c r="L110" s="74">
        <f>SUMPRODUCT(-('Gastos Gerais'!$B$4:$B$1005=Analítico!$B110),-(Analítico!L$3&gt;='Gastos Gerais'!$D$4:$D$1005),-(Analítico!L$3&lt;='Gastos Gerais'!$E$4:$E$1005),-('Gastos Gerais'!$C$4:$C$1005))</f>
        <v>15000</v>
      </c>
      <c r="M110" s="74">
        <f>SUMPRODUCT(-('Gastos Gerais'!$B$4:$B$1005=Analítico!$B110),-(Analítico!M$3&gt;='Gastos Gerais'!$D$4:$D$1005),-(Analítico!M$3&lt;='Gastos Gerais'!$E$4:$E$1005),-('Gastos Gerais'!$C$4:$C$1005))</f>
        <v>15000</v>
      </c>
      <c r="N110" s="74">
        <f>SUMPRODUCT(-('Gastos Gerais'!$B$4:$B$1005=Analítico!$B110),-(Analítico!N$3&gt;='Gastos Gerais'!$D$4:$D$1005),-(Analítico!N$3&lt;='Gastos Gerais'!$E$4:$E$1005),-('Gastos Gerais'!$C$4:$C$1005))</f>
        <v>15000</v>
      </c>
      <c r="O110" s="74">
        <f>SUMPRODUCT(-('Gastos Gerais'!$B$4:$B$1005=Analítico!$B110),-(Analítico!O$3&gt;='Gastos Gerais'!$D$4:$D$1005),-(Analítico!O$3&lt;='Gastos Gerais'!$E$4:$E$1005),-('Gastos Gerais'!$C$4:$C$1005))</f>
        <v>15000</v>
      </c>
      <c r="P110" s="74">
        <f>SUMPRODUCT(-('Gastos Gerais'!$B$4:$B$1005=Analítico!$B110),-(Analítico!P$3&gt;='Gastos Gerais'!$D$4:$D$1005),-(Analítico!P$3&lt;='Gastos Gerais'!$E$4:$E$1005),-('Gastos Gerais'!$C$4:$C$1005))</f>
        <v>15000</v>
      </c>
      <c r="Q110" s="74">
        <f>SUMPRODUCT(-('Gastos Gerais'!$B$4:$B$1005=Analítico!$B110),-(Analítico!Q$3&gt;='Gastos Gerais'!$D$4:$D$1005),-(Analítico!Q$3&lt;='Gastos Gerais'!$E$4:$E$1005),-('Gastos Gerais'!$C$4:$C$1005))</f>
        <v>15000</v>
      </c>
      <c r="R110" s="74">
        <f>SUMPRODUCT(-('Gastos Gerais'!$B$4:$B$1005=Analítico!$B110),-(Analítico!R$3&gt;='Gastos Gerais'!$D$4:$D$1005),-(Analítico!R$3&lt;='Gastos Gerais'!$E$4:$E$1005),-('Gastos Gerais'!$C$4:$C$1005))</f>
        <v>15000</v>
      </c>
      <c r="S110" s="74">
        <f>SUMPRODUCT(-('Gastos Gerais'!$B$4:$B$1005=Analítico!$B110),-(Analítico!S$3&gt;='Gastos Gerais'!$D$4:$D$1005),-(Analítico!S$3&lt;='Gastos Gerais'!$E$4:$E$1005),-('Gastos Gerais'!$C$4:$C$1005))</f>
        <v>15000</v>
      </c>
      <c r="T110" s="74">
        <f>SUMPRODUCT(-('Gastos Gerais'!$B$4:$B$1005=Analítico!$B110),-(Analítico!T$3&gt;='Gastos Gerais'!$D$4:$D$1005),-(Analítico!T$3&lt;='Gastos Gerais'!$E$4:$E$1005),-('Gastos Gerais'!$C$4:$C$1005))</f>
        <v>15000</v>
      </c>
      <c r="U110" s="74">
        <f>SUMPRODUCT(-('Gastos Gerais'!$B$4:$B$1005=Analítico!$B110),-(Analítico!U$3&gt;='Gastos Gerais'!$D$4:$D$1005),-(Analítico!U$3&lt;='Gastos Gerais'!$E$4:$E$1005),-('Gastos Gerais'!$C$4:$C$1005))</f>
        <v>15000</v>
      </c>
      <c r="V110" s="74">
        <f>SUMPRODUCT(-('Gastos Gerais'!$B$4:$B$1005=Analítico!$B110),-(Analítico!V$3&gt;='Gastos Gerais'!$D$4:$D$1005),-(Analítico!V$3&lt;='Gastos Gerais'!$E$4:$E$1005),-('Gastos Gerais'!$C$4:$C$1005))</f>
        <v>15000</v>
      </c>
      <c r="W110" s="74">
        <f>SUMPRODUCT(-('Gastos Gerais'!$B$4:$B$1005=Analítico!$B110),-(Analítico!W$3&gt;='Gastos Gerais'!$D$4:$D$1005),-(Analítico!W$3&lt;='Gastos Gerais'!$E$4:$E$1005),-('Gastos Gerais'!$C$4:$C$1005))</f>
        <v>15000</v>
      </c>
      <c r="X110" s="74">
        <f>SUMPRODUCT(-('Gastos Gerais'!$B$4:$B$1005=Analítico!$B110),-(Analítico!X$3&gt;='Gastos Gerais'!$D$4:$D$1005),-(Analítico!X$3&lt;='Gastos Gerais'!$E$4:$E$1005),-('Gastos Gerais'!$C$4:$C$1005))</f>
        <v>15000</v>
      </c>
      <c r="Y110" s="74">
        <f>SUMPRODUCT(-('Gastos Gerais'!$B$4:$B$1005=Analítico!$B110),-(Analítico!Y$3&gt;='Gastos Gerais'!$D$4:$D$1005),-(Analítico!Y$3&lt;='Gastos Gerais'!$E$4:$E$1005),-('Gastos Gerais'!$C$4:$C$1005))</f>
        <v>15000</v>
      </c>
      <c r="Z110" s="74">
        <f>SUMPRODUCT(-('Gastos Gerais'!$B$4:$B$1005=Analítico!$B110),-(Analítico!Z$3&gt;='Gastos Gerais'!$D$4:$D$1005),-(Analítico!Z$3&lt;='Gastos Gerais'!$E$4:$E$1005),-('Gastos Gerais'!$C$4:$C$1005))</f>
        <v>15000</v>
      </c>
      <c r="AA110" s="74">
        <f>SUMPRODUCT(-('Gastos Gerais'!$B$4:$B$1005=Analítico!$B110),-(Analítico!AA$3&gt;='Gastos Gerais'!$D$4:$D$1005),-(Analítico!AA$3&lt;='Gastos Gerais'!$E$4:$E$1005),-('Gastos Gerais'!$C$4:$C$1005))</f>
        <v>15000</v>
      </c>
      <c r="AB110" s="74">
        <f>SUMPRODUCT(-('Gastos Gerais'!$B$4:$B$1005=Analítico!$B110),-(Analítico!AB$3&gt;='Gastos Gerais'!$D$4:$D$1005),-(Analítico!AB$3&lt;='Gastos Gerais'!$E$4:$E$1005),-('Gastos Gerais'!$C$4:$C$1005))</f>
        <v>15000</v>
      </c>
      <c r="AC110" s="74">
        <f>SUMPRODUCT(-('Gastos Gerais'!$B$4:$B$1005=Analítico!$B110),-(Analítico!AC$3&gt;='Gastos Gerais'!$D$4:$D$1005),-(Analítico!AC$3&lt;='Gastos Gerais'!$E$4:$E$1005),-('Gastos Gerais'!$C$4:$C$1005))</f>
        <v>15000</v>
      </c>
      <c r="AD110" s="74">
        <f>SUMPRODUCT(-('Gastos Gerais'!$B$4:$B$1005=Analítico!$B110),-(Analítico!AD$3&gt;='Gastos Gerais'!$D$4:$D$1005),-(Analítico!AD$3&lt;='Gastos Gerais'!$E$4:$E$1005),-('Gastos Gerais'!$C$4:$C$1005))</f>
        <v>15000</v>
      </c>
      <c r="AE110" s="74">
        <f>SUMPRODUCT(-('Gastos Gerais'!$B$4:$B$1005=Analítico!$B110),-(Analítico!AE$3&gt;='Gastos Gerais'!$D$4:$D$1005),-(Analítico!AE$3&lt;='Gastos Gerais'!$E$4:$E$1005),-('Gastos Gerais'!$C$4:$C$1005))</f>
        <v>15000</v>
      </c>
      <c r="AF110" s="74">
        <f>SUMPRODUCT(-('Gastos Gerais'!$B$4:$B$1005=Analítico!$B110),-(Analítico!AF$3&gt;='Gastos Gerais'!$D$4:$D$1005),-(Analítico!AF$3&lt;='Gastos Gerais'!$E$4:$E$1005),-('Gastos Gerais'!$C$4:$C$1005))</f>
        <v>15000</v>
      </c>
      <c r="AG110" s="74">
        <f>SUMPRODUCT(-('Gastos Gerais'!$B$4:$B$1005=Analítico!$B110),-(Analítico!AG$3&gt;='Gastos Gerais'!$D$4:$D$1005),-(Analítico!AG$3&lt;='Gastos Gerais'!$E$4:$E$1005),-('Gastos Gerais'!$C$4:$C$1005))</f>
        <v>15000</v>
      </c>
      <c r="AH110" s="74">
        <f>SUMPRODUCT(-('Gastos Gerais'!$B$4:$B$1005=Analítico!$B110),-(Analítico!AH$3&gt;='Gastos Gerais'!$D$4:$D$1005),-(Analítico!AH$3&lt;='Gastos Gerais'!$E$4:$E$1005),-('Gastos Gerais'!$C$4:$C$1005))</f>
        <v>15000</v>
      </c>
      <c r="AI110" s="74">
        <f>SUMPRODUCT(-('Gastos Gerais'!$B$4:$B$1005=Analítico!$B110),-(Analítico!AI$3&gt;='Gastos Gerais'!$D$4:$D$1005),-(Analítico!AI$3&lt;='Gastos Gerais'!$E$4:$E$1005),-('Gastos Gerais'!$C$4:$C$1005))</f>
        <v>15000</v>
      </c>
      <c r="AJ110" s="74">
        <f>SUMPRODUCT(-('Gastos Gerais'!$B$4:$B$1005=Analítico!$B110),-(Analítico!AJ$3&gt;='Gastos Gerais'!$D$4:$D$1005),-(Analítico!AJ$3&lt;='Gastos Gerais'!$E$4:$E$1005),-('Gastos Gerais'!$C$4:$C$1005))</f>
        <v>15000</v>
      </c>
      <c r="AK110" s="74">
        <f>SUMPRODUCT(-('Gastos Gerais'!$B$4:$B$1005=Analítico!$B110),-(Analítico!AK$3&gt;='Gastos Gerais'!$D$4:$D$1005),-(Analítico!AK$3&lt;='Gastos Gerais'!$E$4:$E$1005),-('Gastos Gerais'!$C$4:$C$1005))</f>
        <v>15000</v>
      </c>
      <c r="AL110" s="74">
        <f>SUMPRODUCT(-('Gastos Gerais'!$B$4:$B$1005=Analítico!$B110),-(Analítico!AL$3&gt;='Gastos Gerais'!$D$4:$D$1005),-(Analítico!AL$3&lt;='Gastos Gerais'!$E$4:$E$1005),-('Gastos Gerais'!$C$4:$C$1005))</f>
        <v>15000</v>
      </c>
      <c r="AM110" s="74">
        <f>SUMPRODUCT(-('Gastos Gerais'!$B$4:$B$1005=Analítico!$B110),-(Analítico!AM$3&gt;='Gastos Gerais'!$D$4:$D$1005),-(Analítico!AM$3&lt;='Gastos Gerais'!$E$4:$E$1005),-('Gastos Gerais'!$C$4:$C$1005))</f>
        <v>15000</v>
      </c>
      <c r="AN110" s="74">
        <f>SUMPRODUCT(-('Gastos Gerais'!$B$4:$B$1005=Analítico!$B110),-(Analítico!AN$3&gt;='Gastos Gerais'!$D$4:$D$1005),-(Analítico!AN$3&lt;='Gastos Gerais'!$E$4:$E$1005),-('Gastos Gerais'!$C$4:$C$1005))</f>
        <v>15000</v>
      </c>
      <c r="AO110" s="74">
        <f>SUMPRODUCT(-('Gastos Gerais'!$B$4:$B$1005=Analítico!$B110),-(Analítico!AO$3&gt;='Gastos Gerais'!$D$4:$D$1005),-(Analítico!AO$3&lt;='Gastos Gerais'!$E$4:$E$1005),-('Gastos Gerais'!$C$4:$C$1005))</f>
        <v>15000</v>
      </c>
      <c r="AP110" s="74">
        <f>SUMPRODUCT(-('Gastos Gerais'!$B$4:$B$1005=Analítico!$B110),-(Analítico!AP$3&gt;='Gastos Gerais'!$D$4:$D$1005),-(Analítico!AP$3&lt;='Gastos Gerais'!$E$4:$E$1005),-('Gastos Gerais'!$C$4:$C$1005))</f>
        <v>15000</v>
      </c>
      <c r="AQ110" s="74">
        <f>SUMPRODUCT(-('Gastos Gerais'!$B$4:$B$1005=Analítico!$B110),-(Analítico!AQ$3&gt;='Gastos Gerais'!$D$4:$D$1005),-(Analítico!AQ$3&lt;='Gastos Gerais'!$E$4:$E$1005),-('Gastos Gerais'!$C$4:$C$1005))</f>
        <v>15000</v>
      </c>
      <c r="AR110" s="74">
        <f>SUMPRODUCT(-('Gastos Gerais'!$B$4:$B$1005=Analítico!$B110),-(Analítico!AR$3&gt;='Gastos Gerais'!$D$4:$D$1005),-(Analítico!AR$3&lt;='Gastos Gerais'!$E$4:$E$1005),-('Gastos Gerais'!$C$4:$C$1005))</f>
        <v>15000</v>
      </c>
      <c r="AS110" s="74">
        <f>SUMPRODUCT(-('Gastos Gerais'!$B$4:$B$1005=Analítico!$B110),-(Analítico!AS$3&gt;='Gastos Gerais'!$D$4:$D$1005),-(Analítico!AS$3&lt;='Gastos Gerais'!$E$4:$E$1005),-('Gastos Gerais'!$C$4:$C$1005))</f>
        <v>15000</v>
      </c>
      <c r="AT110" s="74">
        <f>SUMPRODUCT(-('Gastos Gerais'!$B$4:$B$1005=Analítico!$B110),-(Analítico!AT$3&gt;='Gastos Gerais'!$D$4:$D$1005),-(Analítico!AT$3&lt;='Gastos Gerais'!$E$4:$E$1005),-('Gastos Gerais'!$C$4:$C$1005))</f>
        <v>15000</v>
      </c>
      <c r="AU110" s="74">
        <f>SUMPRODUCT(-('Gastos Gerais'!$B$4:$B$1005=Analítico!$B110),-(Analítico!AU$3&gt;='Gastos Gerais'!$D$4:$D$1005),-(Analítico!AU$3&lt;='Gastos Gerais'!$E$4:$E$1005),-('Gastos Gerais'!$C$4:$C$1005))</f>
        <v>15000</v>
      </c>
      <c r="AV110" s="74">
        <f>SUMPRODUCT(-('Gastos Gerais'!$B$4:$B$1005=Analítico!$B110),-(Analítico!AV$3&gt;='Gastos Gerais'!$D$4:$D$1005),-(Analítico!AV$3&lt;='Gastos Gerais'!$E$4:$E$1005),-('Gastos Gerais'!$C$4:$C$1005))</f>
        <v>15000</v>
      </c>
      <c r="AW110" s="74">
        <f>SUMPRODUCT(-('Gastos Gerais'!$B$4:$B$1005=Analítico!$B110),-(Analítico!AW$3&gt;='Gastos Gerais'!$D$4:$D$1005),-(Analítico!AW$3&lt;='Gastos Gerais'!$E$4:$E$1005),-('Gastos Gerais'!$C$4:$C$1005))</f>
        <v>15000</v>
      </c>
      <c r="AX110" s="74">
        <f>SUMPRODUCT(-('Gastos Gerais'!$B$4:$B$1005=Analítico!$B110),-(Analítico!AX$3&gt;='Gastos Gerais'!$D$4:$D$1005),-(Analítico!AX$3&lt;='Gastos Gerais'!$E$4:$E$1005),-('Gastos Gerais'!$C$4:$C$1005))</f>
        <v>15000</v>
      </c>
      <c r="AY110" s="74">
        <f>SUMPRODUCT(-('Gastos Gerais'!$B$4:$B$1005=Analítico!$B110),-(Analítico!AY$3&gt;='Gastos Gerais'!$D$4:$D$1005),-(Analítico!AY$3&lt;='Gastos Gerais'!$E$4:$E$1005),-('Gastos Gerais'!$C$4:$C$1005))</f>
        <v>15000</v>
      </c>
      <c r="AZ110" s="74">
        <f>SUMPRODUCT(-('Gastos Gerais'!$B$4:$B$1005=Analítico!$B110),-(Analítico!AZ$3&gt;='Gastos Gerais'!$D$4:$D$1005),-(Analítico!AZ$3&lt;='Gastos Gerais'!$E$4:$E$1005),-('Gastos Gerais'!$C$4:$C$1005))</f>
        <v>15000</v>
      </c>
      <c r="BA110" s="74">
        <f>SUMPRODUCT(-('Gastos Gerais'!$B$4:$B$1005=Analítico!$B110),-(Analítico!BA$3&gt;='Gastos Gerais'!$D$4:$D$1005),-(Analítico!BA$3&lt;='Gastos Gerais'!$E$4:$E$1005),-('Gastos Gerais'!$C$4:$C$1005))</f>
        <v>15000</v>
      </c>
      <c r="BB110" s="74">
        <f>SUMPRODUCT(-('Gastos Gerais'!$B$4:$B$1005=Analítico!$B110),-(Analítico!BB$3&gt;='Gastos Gerais'!$D$4:$D$1005),-(Analítico!BB$3&lt;='Gastos Gerais'!$E$4:$E$1005),-('Gastos Gerais'!$C$4:$C$1005))</f>
        <v>15000</v>
      </c>
      <c r="BC110" s="74">
        <f>SUMPRODUCT(-('Gastos Gerais'!$B$4:$B$1005=Analítico!$B110),-(Analítico!BC$3&gt;='Gastos Gerais'!$D$4:$D$1005),-(Analítico!BC$3&lt;='Gastos Gerais'!$E$4:$E$1005),-('Gastos Gerais'!$C$4:$C$1005))</f>
        <v>15000</v>
      </c>
      <c r="BD110" s="74">
        <f>SUMPRODUCT(-('Gastos Gerais'!$B$4:$B$1005=Analítico!$B110),-(Analítico!BD$3&gt;='Gastos Gerais'!$D$4:$D$1005),-(Analítico!BD$3&lt;='Gastos Gerais'!$E$4:$E$1005),-('Gastos Gerais'!$C$4:$C$1005))</f>
        <v>15000</v>
      </c>
      <c r="BE110" s="74">
        <f>SUMPRODUCT(-('Gastos Gerais'!$B$4:$B$1005=Analítico!$B110),-(Analítico!BE$3&gt;='Gastos Gerais'!$D$4:$D$1005),-(Analítico!BE$3&lt;='Gastos Gerais'!$E$4:$E$1005),-('Gastos Gerais'!$C$4:$C$1005))</f>
        <v>15000</v>
      </c>
      <c r="BF110" s="74">
        <f>SUMPRODUCT(-('Gastos Gerais'!$B$4:$B$1005=Analítico!$B110),-(Analítico!BF$3&gt;='Gastos Gerais'!$D$4:$D$1005),-(Analítico!BF$3&lt;='Gastos Gerais'!$E$4:$E$1005),-('Gastos Gerais'!$C$4:$C$1005))</f>
        <v>15000</v>
      </c>
      <c r="BG110" s="74">
        <f>SUMPRODUCT(-('Gastos Gerais'!$B$4:$B$1005=Analítico!$B110),-(Analítico!BG$3&gt;='Gastos Gerais'!$D$4:$D$1005),-(Analítico!BG$3&lt;='Gastos Gerais'!$E$4:$E$1005),-('Gastos Gerais'!$C$4:$C$1005))</f>
        <v>15000</v>
      </c>
      <c r="BH110" s="74">
        <f>SUMPRODUCT(-('Gastos Gerais'!$B$4:$B$1005=Analítico!$B110),-(Analítico!BH$3&gt;='Gastos Gerais'!$D$4:$D$1005),-(Analítico!BH$3&lt;='Gastos Gerais'!$E$4:$E$1005),-('Gastos Gerais'!$C$4:$C$1005))</f>
        <v>15000</v>
      </c>
      <c r="BI110" s="74">
        <f>SUMPRODUCT(-('Gastos Gerais'!$B$4:$B$1005=Analítico!$B110),-(Analítico!BI$3&gt;='Gastos Gerais'!$D$4:$D$1005),-(Analítico!BI$3&lt;='Gastos Gerais'!$E$4:$E$1005),-('Gastos Gerais'!$C$4:$C$1005))</f>
        <v>15000</v>
      </c>
      <c r="BJ110" s="74">
        <f>SUMPRODUCT(-('Gastos Gerais'!$B$4:$B$1005=Analítico!$B110),-(Analítico!BJ$3&gt;='Gastos Gerais'!$D$4:$D$1005),-(Analítico!BJ$3&lt;='Gastos Gerais'!$E$4:$E$1005),-('Gastos Gerais'!$C$4:$C$1005))</f>
        <v>15000</v>
      </c>
      <c r="BK110" s="72">
        <f t="shared" si="33"/>
        <v>870000</v>
      </c>
      <c r="BL110" s="77">
        <f t="shared" ca="1" si="34"/>
        <v>1.256477468488541E-2</v>
      </c>
    </row>
    <row r="111" spans="1:64" s="50" customFormat="1" ht="23.25" customHeight="1" x14ac:dyDescent="0.2">
      <c r="A111" s="19" t="s">
        <v>282</v>
      </c>
      <c r="B111" s="354" t="s">
        <v>283</v>
      </c>
      <c r="C111" s="74">
        <f>SUMPRODUCT(-('Gastos Gerais'!$B$4:$B$1005=Analítico!$B111),-(Analítico!C$3&gt;='Gastos Gerais'!$D$4:$D$1005),-(Analítico!C$3&lt;='Gastos Gerais'!$E$4:$E$1005),-('Gastos Gerais'!$C$4:$C$1005))</f>
        <v>0</v>
      </c>
      <c r="D111" s="74">
        <f>SUMPRODUCT(-('Gastos Gerais'!$B$4:$B$1005=Analítico!$B111),-(Analítico!D$3&gt;='Gastos Gerais'!$D$4:$D$1005),-(Analítico!D$3&lt;='Gastos Gerais'!$E$4:$E$1005),-('Gastos Gerais'!$C$4:$C$1005))</f>
        <v>0</v>
      </c>
      <c r="E111" s="74">
        <f>SUMPRODUCT(-('Gastos Gerais'!$B$4:$B$1005=Analítico!$B111),-(Analítico!E$3&gt;='Gastos Gerais'!$D$4:$D$1005),-(Analítico!E$3&lt;='Gastos Gerais'!$E$4:$E$1005),-('Gastos Gerais'!$C$4:$C$1005))</f>
        <v>0</v>
      </c>
      <c r="F111" s="74">
        <f>SUMPRODUCT(-('Gastos Gerais'!$B$4:$B$1005=Analítico!$B111),-(Analítico!F$3&gt;='Gastos Gerais'!$D$4:$D$1005),-(Analítico!F$3&lt;='Gastos Gerais'!$E$4:$E$1005),-('Gastos Gerais'!$C$4:$C$1005))</f>
        <v>0</v>
      </c>
      <c r="G111" s="74">
        <f>SUMPRODUCT(-('Gastos Gerais'!$B$4:$B$1005=Analítico!$B111),-(Analítico!G$3&gt;='Gastos Gerais'!$D$4:$D$1005),-(Analítico!G$3&lt;='Gastos Gerais'!$E$4:$E$1005),-('Gastos Gerais'!$C$4:$C$1005))</f>
        <v>0</v>
      </c>
      <c r="H111" s="74">
        <f>SUMPRODUCT(-('Gastos Gerais'!$B$4:$B$1005=Analítico!$B111),-(Analítico!H$3&gt;='Gastos Gerais'!$D$4:$D$1005),-(Analítico!H$3&lt;='Gastos Gerais'!$E$4:$E$1005),-('Gastos Gerais'!$C$4:$C$1005))</f>
        <v>0</v>
      </c>
      <c r="I111" s="74">
        <f>SUMPRODUCT(-('Gastos Gerais'!$B$4:$B$1005=Analítico!$B111),-(Analítico!I$3&gt;='Gastos Gerais'!$D$4:$D$1005),-(Analítico!I$3&lt;='Gastos Gerais'!$E$4:$E$1005),-('Gastos Gerais'!$C$4:$C$1005))</f>
        <v>0</v>
      </c>
      <c r="J111" s="74">
        <f>SUMPRODUCT(-('Gastos Gerais'!$B$4:$B$1005=Analítico!$B111),-(Analítico!J$3&gt;='Gastos Gerais'!$D$4:$D$1005),-(Analítico!J$3&lt;='Gastos Gerais'!$E$4:$E$1005),-('Gastos Gerais'!$C$4:$C$1005))</f>
        <v>0</v>
      </c>
      <c r="K111" s="74">
        <f>SUMPRODUCT(-('Gastos Gerais'!$B$4:$B$1005=Analítico!$B111),-(Analítico!K$3&gt;='Gastos Gerais'!$D$4:$D$1005),-(Analítico!K$3&lt;='Gastos Gerais'!$E$4:$E$1005),-('Gastos Gerais'!$C$4:$C$1005))</f>
        <v>0</v>
      </c>
      <c r="L111" s="74">
        <f>SUMPRODUCT(-('Gastos Gerais'!$B$4:$B$1005=Analítico!$B111),-(Analítico!L$3&gt;='Gastos Gerais'!$D$4:$D$1005),-(Analítico!L$3&lt;='Gastos Gerais'!$E$4:$E$1005),-('Gastos Gerais'!$C$4:$C$1005))</f>
        <v>0</v>
      </c>
      <c r="M111" s="74">
        <f>SUMPRODUCT(-('Gastos Gerais'!$B$4:$B$1005=Analítico!$B111),-(Analítico!M$3&gt;='Gastos Gerais'!$D$4:$D$1005),-(Analítico!M$3&lt;='Gastos Gerais'!$E$4:$E$1005),-('Gastos Gerais'!$C$4:$C$1005))</f>
        <v>0</v>
      </c>
      <c r="N111" s="74">
        <f>SUMPRODUCT(-('Gastos Gerais'!$B$4:$B$1005=Analítico!$B111),-(Analítico!N$3&gt;='Gastos Gerais'!$D$4:$D$1005),-(Analítico!N$3&lt;='Gastos Gerais'!$E$4:$E$1005),-('Gastos Gerais'!$C$4:$C$1005))</f>
        <v>0</v>
      </c>
      <c r="O111" s="74">
        <f>SUMPRODUCT(-('Gastos Gerais'!$B$4:$B$1005=Analítico!$B111),-(Analítico!O$3&gt;='Gastos Gerais'!$D$4:$D$1005),-(Analítico!O$3&lt;='Gastos Gerais'!$E$4:$E$1005),-('Gastos Gerais'!$C$4:$C$1005))</f>
        <v>0</v>
      </c>
      <c r="P111" s="74">
        <f>SUMPRODUCT(-('Gastos Gerais'!$B$4:$B$1005=Analítico!$B111),-(Analítico!P$3&gt;='Gastos Gerais'!$D$4:$D$1005),-(Analítico!P$3&lt;='Gastos Gerais'!$E$4:$E$1005),-('Gastos Gerais'!$C$4:$C$1005))</f>
        <v>0</v>
      </c>
      <c r="Q111" s="74">
        <f>SUMPRODUCT(-('Gastos Gerais'!$B$4:$B$1005=Analítico!$B111),-(Analítico!Q$3&gt;='Gastos Gerais'!$D$4:$D$1005),-(Analítico!Q$3&lt;='Gastos Gerais'!$E$4:$E$1005),-('Gastos Gerais'!$C$4:$C$1005))</f>
        <v>0</v>
      </c>
      <c r="R111" s="74">
        <f>SUMPRODUCT(-('Gastos Gerais'!$B$4:$B$1005=Analítico!$B111),-(Analítico!R$3&gt;='Gastos Gerais'!$D$4:$D$1005),-(Analítico!R$3&lt;='Gastos Gerais'!$E$4:$E$1005),-('Gastos Gerais'!$C$4:$C$1005))</f>
        <v>0</v>
      </c>
      <c r="S111" s="74">
        <f>SUMPRODUCT(-('Gastos Gerais'!$B$4:$B$1005=Analítico!$B111),-(Analítico!S$3&gt;='Gastos Gerais'!$D$4:$D$1005),-(Analítico!S$3&lt;='Gastos Gerais'!$E$4:$E$1005),-('Gastos Gerais'!$C$4:$C$1005))</f>
        <v>0</v>
      </c>
      <c r="T111" s="74">
        <f>SUMPRODUCT(-('Gastos Gerais'!$B$4:$B$1005=Analítico!$B111),-(Analítico!T$3&gt;='Gastos Gerais'!$D$4:$D$1005),-(Analítico!T$3&lt;='Gastos Gerais'!$E$4:$E$1005),-('Gastos Gerais'!$C$4:$C$1005))</f>
        <v>0</v>
      </c>
      <c r="U111" s="74">
        <f>SUMPRODUCT(-('Gastos Gerais'!$B$4:$B$1005=Analítico!$B111),-(Analítico!U$3&gt;='Gastos Gerais'!$D$4:$D$1005),-(Analítico!U$3&lt;='Gastos Gerais'!$E$4:$E$1005),-('Gastos Gerais'!$C$4:$C$1005))</f>
        <v>0</v>
      </c>
      <c r="V111" s="74">
        <f>SUMPRODUCT(-('Gastos Gerais'!$B$4:$B$1005=Analítico!$B111),-(Analítico!V$3&gt;='Gastos Gerais'!$D$4:$D$1005),-(Analítico!V$3&lt;='Gastos Gerais'!$E$4:$E$1005),-('Gastos Gerais'!$C$4:$C$1005))</f>
        <v>0</v>
      </c>
      <c r="W111" s="74">
        <f>SUMPRODUCT(-('Gastos Gerais'!$B$4:$B$1005=Analítico!$B111),-(Analítico!W$3&gt;='Gastos Gerais'!$D$4:$D$1005),-(Analítico!W$3&lt;='Gastos Gerais'!$E$4:$E$1005),-('Gastos Gerais'!$C$4:$C$1005))</f>
        <v>0</v>
      </c>
      <c r="X111" s="74">
        <f>SUMPRODUCT(-('Gastos Gerais'!$B$4:$B$1005=Analítico!$B111),-(Analítico!X$3&gt;='Gastos Gerais'!$D$4:$D$1005),-(Analítico!X$3&lt;='Gastos Gerais'!$E$4:$E$1005),-('Gastos Gerais'!$C$4:$C$1005))</f>
        <v>0</v>
      </c>
      <c r="Y111" s="74">
        <f>SUMPRODUCT(-('Gastos Gerais'!$B$4:$B$1005=Analítico!$B111),-(Analítico!Y$3&gt;='Gastos Gerais'!$D$4:$D$1005),-(Analítico!Y$3&lt;='Gastos Gerais'!$E$4:$E$1005),-('Gastos Gerais'!$C$4:$C$1005))</f>
        <v>0</v>
      </c>
      <c r="Z111" s="74">
        <f>SUMPRODUCT(-('Gastos Gerais'!$B$4:$B$1005=Analítico!$B111),-(Analítico!Z$3&gt;='Gastos Gerais'!$D$4:$D$1005),-(Analítico!Z$3&lt;='Gastos Gerais'!$E$4:$E$1005),-('Gastos Gerais'!$C$4:$C$1005))</f>
        <v>0</v>
      </c>
      <c r="AA111" s="74">
        <f>SUMPRODUCT(-('Gastos Gerais'!$B$4:$B$1005=Analítico!$B111),-(Analítico!AA$3&gt;='Gastos Gerais'!$D$4:$D$1005),-(Analítico!AA$3&lt;='Gastos Gerais'!$E$4:$E$1005),-('Gastos Gerais'!$C$4:$C$1005))</f>
        <v>0</v>
      </c>
      <c r="AB111" s="74">
        <f>SUMPRODUCT(-('Gastos Gerais'!$B$4:$B$1005=Analítico!$B111),-(Analítico!AB$3&gt;='Gastos Gerais'!$D$4:$D$1005),-(Analítico!AB$3&lt;='Gastos Gerais'!$E$4:$E$1005),-('Gastos Gerais'!$C$4:$C$1005))</f>
        <v>0</v>
      </c>
      <c r="AC111" s="74">
        <f>SUMPRODUCT(-('Gastos Gerais'!$B$4:$B$1005=Analítico!$B111),-(Analítico!AC$3&gt;='Gastos Gerais'!$D$4:$D$1005),-(Analítico!AC$3&lt;='Gastos Gerais'!$E$4:$E$1005),-('Gastos Gerais'!$C$4:$C$1005))</f>
        <v>0</v>
      </c>
      <c r="AD111" s="74">
        <f>SUMPRODUCT(-('Gastos Gerais'!$B$4:$B$1005=Analítico!$B111),-(Analítico!AD$3&gt;='Gastos Gerais'!$D$4:$D$1005),-(Analítico!AD$3&lt;='Gastos Gerais'!$E$4:$E$1005),-('Gastos Gerais'!$C$4:$C$1005))</f>
        <v>0</v>
      </c>
      <c r="AE111" s="74">
        <f>SUMPRODUCT(-('Gastos Gerais'!$B$4:$B$1005=Analítico!$B111),-(Analítico!AE$3&gt;='Gastos Gerais'!$D$4:$D$1005),-(Analítico!AE$3&lt;='Gastos Gerais'!$E$4:$E$1005),-('Gastos Gerais'!$C$4:$C$1005))</f>
        <v>0</v>
      </c>
      <c r="AF111" s="74">
        <f>SUMPRODUCT(-('Gastos Gerais'!$B$4:$B$1005=Analítico!$B111),-(Analítico!AF$3&gt;='Gastos Gerais'!$D$4:$D$1005),-(Analítico!AF$3&lt;='Gastos Gerais'!$E$4:$E$1005),-('Gastos Gerais'!$C$4:$C$1005))</f>
        <v>0</v>
      </c>
      <c r="AG111" s="74">
        <f>SUMPRODUCT(-('Gastos Gerais'!$B$4:$B$1005=Analítico!$B111),-(Analítico!AG$3&gt;='Gastos Gerais'!$D$4:$D$1005),-(Analítico!AG$3&lt;='Gastos Gerais'!$E$4:$E$1005),-('Gastos Gerais'!$C$4:$C$1005))</f>
        <v>0</v>
      </c>
      <c r="AH111" s="74">
        <f>SUMPRODUCT(-('Gastos Gerais'!$B$4:$B$1005=Analítico!$B111),-(Analítico!AH$3&gt;='Gastos Gerais'!$D$4:$D$1005),-(Analítico!AH$3&lt;='Gastos Gerais'!$E$4:$E$1005),-('Gastos Gerais'!$C$4:$C$1005))</f>
        <v>0</v>
      </c>
      <c r="AI111" s="74">
        <f>SUMPRODUCT(-('Gastos Gerais'!$B$4:$B$1005=Analítico!$B111),-(Analítico!AI$3&gt;='Gastos Gerais'!$D$4:$D$1005),-(Analítico!AI$3&lt;='Gastos Gerais'!$E$4:$E$1005),-('Gastos Gerais'!$C$4:$C$1005))</f>
        <v>0</v>
      </c>
      <c r="AJ111" s="74">
        <f>SUMPRODUCT(-('Gastos Gerais'!$B$4:$B$1005=Analítico!$B111),-(Analítico!AJ$3&gt;='Gastos Gerais'!$D$4:$D$1005),-(Analítico!AJ$3&lt;='Gastos Gerais'!$E$4:$E$1005),-('Gastos Gerais'!$C$4:$C$1005))</f>
        <v>0</v>
      </c>
      <c r="AK111" s="74">
        <f>SUMPRODUCT(-('Gastos Gerais'!$B$4:$B$1005=Analítico!$B111),-(Analítico!AK$3&gt;='Gastos Gerais'!$D$4:$D$1005),-(Analítico!AK$3&lt;='Gastos Gerais'!$E$4:$E$1005),-('Gastos Gerais'!$C$4:$C$1005))</f>
        <v>0</v>
      </c>
      <c r="AL111" s="74">
        <f>SUMPRODUCT(-('Gastos Gerais'!$B$4:$B$1005=Analítico!$B111),-(Analítico!AL$3&gt;='Gastos Gerais'!$D$4:$D$1005),-(Analítico!AL$3&lt;='Gastos Gerais'!$E$4:$E$1005),-('Gastos Gerais'!$C$4:$C$1005))</f>
        <v>0</v>
      </c>
      <c r="AM111" s="74">
        <f>SUMPRODUCT(-('Gastos Gerais'!$B$4:$B$1005=Analítico!$B111),-(Analítico!AM$3&gt;='Gastos Gerais'!$D$4:$D$1005),-(Analítico!AM$3&lt;='Gastos Gerais'!$E$4:$E$1005),-('Gastos Gerais'!$C$4:$C$1005))</f>
        <v>0</v>
      </c>
      <c r="AN111" s="74">
        <f>SUMPRODUCT(-('Gastos Gerais'!$B$4:$B$1005=Analítico!$B111),-(Analítico!AN$3&gt;='Gastos Gerais'!$D$4:$D$1005),-(Analítico!AN$3&lt;='Gastos Gerais'!$E$4:$E$1005),-('Gastos Gerais'!$C$4:$C$1005))</f>
        <v>0</v>
      </c>
      <c r="AO111" s="74">
        <f>SUMPRODUCT(-('Gastos Gerais'!$B$4:$B$1005=Analítico!$B111),-(Analítico!AO$3&gt;='Gastos Gerais'!$D$4:$D$1005),-(Analítico!AO$3&lt;='Gastos Gerais'!$E$4:$E$1005),-('Gastos Gerais'!$C$4:$C$1005))</f>
        <v>0</v>
      </c>
      <c r="AP111" s="74">
        <f>SUMPRODUCT(-('Gastos Gerais'!$B$4:$B$1005=Analítico!$B111),-(Analítico!AP$3&gt;='Gastos Gerais'!$D$4:$D$1005),-(Analítico!AP$3&lt;='Gastos Gerais'!$E$4:$E$1005),-('Gastos Gerais'!$C$4:$C$1005))</f>
        <v>0</v>
      </c>
      <c r="AQ111" s="74">
        <f>SUMPRODUCT(-('Gastos Gerais'!$B$4:$B$1005=Analítico!$B111),-(Analítico!AQ$3&gt;='Gastos Gerais'!$D$4:$D$1005),-(Analítico!AQ$3&lt;='Gastos Gerais'!$E$4:$E$1005),-('Gastos Gerais'!$C$4:$C$1005))</f>
        <v>0</v>
      </c>
      <c r="AR111" s="74">
        <f>SUMPRODUCT(-('Gastos Gerais'!$B$4:$B$1005=Analítico!$B111),-(Analítico!AR$3&gt;='Gastos Gerais'!$D$4:$D$1005),-(Analítico!AR$3&lt;='Gastos Gerais'!$E$4:$E$1005),-('Gastos Gerais'!$C$4:$C$1005))</f>
        <v>0</v>
      </c>
      <c r="AS111" s="74">
        <f>SUMPRODUCT(-('Gastos Gerais'!$B$4:$B$1005=Analítico!$B111),-(Analítico!AS$3&gt;='Gastos Gerais'!$D$4:$D$1005),-(Analítico!AS$3&lt;='Gastos Gerais'!$E$4:$E$1005),-('Gastos Gerais'!$C$4:$C$1005))</f>
        <v>0</v>
      </c>
      <c r="AT111" s="74">
        <f>SUMPRODUCT(-('Gastos Gerais'!$B$4:$B$1005=Analítico!$B111),-(Analítico!AT$3&gt;='Gastos Gerais'!$D$4:$D$1005),-(Analítico!AT$3&lt;='Gastos Gerais'!$E$4:$E$1005),-('Gastos Gerais'!$C$4:$C$1005))</f>
        <v>0</v>
      </c>
      <c r="AU111" s="74">
        <f>SUMPRODUCT(-('Gastos Gerais'!$B$4:$B$1005=Analítico!$B111),-(Analítico!AU$3&gt;='Gastos Gerais'!$D$4:$D$1005),-(Analítico!AU$3&lt;='Gastos Gerais'!$E$4:$E$1005),-('Gastos Gerais'!$C$4:$C$1005))</f>
        <v>0</v>
      </c>
      <c r="AV111" s="74">
        <f>SUMPRODUCT(-('Gastos Gerais'!$B$4:$B$1005=Analítico!$B111),-(Analítico!AV$3&gt;='Gastos Gerais'!$D$4:$D$1005),-(Analítico!AV$3&lt;='Gastos Gerais'!$E$4:$E$1005),-('Gastos Gerais'!$C$4:$C$1005))</f>
        <v>0</v>
      </c>
      <c r="AW111" s="74">
        <f>SUMPRODUCT(-('Gastos Gerais'!$B$4:$B$1005=Analítico!$B111),-(Analítico!AW$3&gt;='Gastos Gerais'!$D$4:$D$1005),-(Analítico!AW$3&lt;='Gastos Gerais'!$E$4:$E$1005),-('Gastos Gerais'!$C$4:$C$1005))</f>
        <v>0</v>
      </c>
      <c r="AX111" s="74">
        <f>SUMPRODUCT(-('Gastos Gerais'!$B$4:$B$1005=Analítico!$B111),-(Analítico!AX$3&gt;='Gastos Gerais'!$D$4:$D$1005),-(Analítico!AX$3&lt;='Gastos Gerais'!$E$4:$E$1005),-('Gastos Gerais'!$C$4:$C$1005))</f>
        <v>0</v>
      </c>
      <c r="AY111" s="74">
        <f>SUMPRODUCT(-('Gastos Gerais'!$B$4:$B$1005=Analítico!$B111),-(Analítico!AY$3&gt;='Gastos Gerais'!$D$4:$D$1005),-(Analítico!AY$3&lt;='Gastos Gerais'!$E$4:$E$1005),-('Gastos Gerais'!$C$4:$C$1005))</f>
        <v>0</v>
      </c>
      <c r="AZ111" s="74">
        <f>SUMPRODUCT(-('Gastos Gerais'!$B$4:$B$1005=Analítico!$B111),-(Analítico!AZ$3&gt;='Gastos Gerais'!$D$4:$D$1005),-(Analítico!AZ$3&lt;='Gastos Gerais'!$E$4:$E$1005),-('Gastos Gerais'!$C$4:$C$1005))</f>
        <v>0</v>
      </c>
      <c r="BA111" s="74">
        <f>SUMPRODUCT(-('Gastos Gerais'!$B$4:$B$1005=Analítico!$B111),-(Analítico!BA$3&gt;='Gastos Gerais'!$D$4:$D$1005),-(Analítico!BA$3&lt;='Gastos Gerais'!$E$4:$E$1005),-('Gastos Gerais'!$C$4:$C$1005))</f>
        <v>0</v>
      </c>
      <c r="BB111" s="74">
        <f>SUMPRODUCT(-('Gastos Gerais'!$B$4:$B$1005=Analítico!$B111),-(Analítico!BB$3&gt;='Gastos Gerais'!$D$4:$D$1005),-(Analítico!BB$3&lt;='Gastos Gerais'!$E$4:$E$1005),-('Gastos Gerais'!$C$4:$C$1005))</f>
        <v>0</v>
      </c>
      <c r="BC111" s="74">
        <f>SUMPRODUCT(-('Gastos Gerais'!$B$4:$B$1005=Analítico!$B111),-(Analítico!BC$3&gt;='Gastos Gerais'!$D$4:$D$1005),-(Analítico!BC$3&lt;='Gastos Gerais'!$E$4:$E$1005),-('Gastos Gerais'!$C$4:$C$1005))</f>
        <v>0</v>
      </c>
      <c r="BD111" s="74">
        <f>SUMPRODUCT(-('Gastos Gerais'!$B$4:$B$1005=Analítico!$B111),-(Analítico!BD$3&gt;='Gastos Gerais'!$D$4:$D$1005),-(Analítico!BD$3&lt;='Gastos Gerais'!$E$4:$E$1005),-('Gastos Gerais'!$C$4:$C$1005))</f>
        <v>0</v>
      </c>
      <c r="BE111" s="74">
        <f>SUMPRODUCT(-('Gastos Gerais'!$B$4:$B$1005=Analítico!$B111),-(Analítico!BE$3&gt;='Gastos Gerais'!$D$4:$D$1005),-(Analítico!BE$3&lt;='Gastos Gerais'!$E$4:$E$1005),-('Gastos Gerais'!$C$4:$C$1005))</f>
        <v>0</v>
      </c>
      <c r="BF111" s="74">
        <f>SUMPRODUCT(-('Gastos Gerais'!$B$4:$B$1005=Analítico!$B111),-(Analítico!BF$3&gt;='Gastos Gerais'!$D$4:$D$1005),-(Analítico!BF$3&lt;='Gastos Gerais'!$E$4:$E$1005),-('Gastos Gerais'!$C$4:$C$1005))</f>
        <v>0</v>
      </c>
      <c r="BG111" s="74">
        <f>SUMPRODUCT(-('Gastos Gerais'!$B$4:$B$1005=Analítico!$B111),-(Analítico!BG$3&gt;='Gastos Gerais'!$D$4:$D$1005),-(Analítico!BG$3&lt;='Gastos Gerais'!$E$4:$E$1005),-('Gastos Gerais'!$C$4:$C$1005))</f>
        <v>0</v>
      </c>
      <c r="BH111" s="74">
        <f>SUMPRODUCT(-('Gastos Gerais'!$B$4:$B$1005=Analítico!$B111),-(Analítico!BH$3&gt;='Gastos Gerais'!$D$4:$D$1005),-(Analítico!BH$3&lt;='Gastos Gerais'!$E$4:$E$1005),-('Gastos Gerais'!$C$4:$C$1005))</f>
        <v>0</v>
      </c>
      <c r="BI111" s="74">
        <f>SUMPRODUCT(-('Gastos Gerais'!$B$4:$B$1005=Analítico!$B111),-(Analítico!BI$3&gt;='Gastos Gerais'!$D$4:$D$1005),-(Analítico!BI$3&lt;='Gastos Gerais'!$E$4:$E$1005),-('Gastos Gerais'!$C$4:$C$1005))</f>
        <v>0</v>
      </c>
      <c r="BJ111" s="74">
        <f>SUMPRODUCT(-('Gastos Gerais'!$B$4:$B$1005=Analítico!$B111),-(Analítico!BJ$3&gt;='Gastos Gerais'!$D$4:$D$1005),-(Analítico!BJ$3&lt;='Gastos Gerais'!$E$4:$E$1005),-('Gastos Gerais'!$C$4:$C$1005))</f>
        <v>0</v>
      </c>
      <c r="BK111" s="72">
        <f t="shared" si="33"/>
        <v>0</v>
      </c>
      <c r="BL111" s="77">
        <f t="shared" ca="1" si="34"/>
        <v>0</v>
      </c>
    </row>
    <row r="112" spans="1:64" s="50" customFormat="1" ht="23.25" customHeight="1" x14ac:dyDescent="0.2">
      <c r="A112" s="19" t="s">
        <v>284</v>
      </c>
      <c r="B112" s="354" t="s">
        <v>285</v>
      </c>
      <c r="C112" s="74">
        <f>SUMPRODUCT(-('Gastos Gerais'!$B$4:$B$1005=Analítico!$B112),-(Analítico!C$3&gt;='Gastos Gerais'!$D$4:$D$1005),-(Analítico!C$3&lt;='Gastos Gerais'!$E$4:$E$1005),-('Gastos Gerais'!$C$4:$C$1005))</f>
        <v>0</v>
      </c>
      <c r="D112" s="74">
        <f>SUMPRODUCT(-('Gastos Gerais'!$B$4:$B$1005=Analítico!$B112),-(Analítico!D$3&gt;='Gastos Gerais'!$D$4:$D$1005),-(Analítico!D$3&lt;='Gastos Gerais'!$E$4:$E$1005),-('Gastos Gerais'!$C$4:$C$1005))</f>
        <v>80000</v>
      </c>
      <c r="E112" s="74">
        <f>SUMPRODUCT(-('Gastos Gerais'!$B$4:$B$1005=Analítico!$B112),-(Analítico!E$3&gt;='Gastos Gerais'!$D$4:$D$1005),-(Analítico!E$3&lt;='Gastos Gerais'!$E$4:$E$1005),-('Gastos Gerais'!$C$4:$C$1005))</f>
        <v>0</v>
      </c>
      <c r="F112" s="74">
        <f>SUMPRODUCT(-('Gastos Gerais'!$B$4:$B$1005=Analítico!$B112),-(Analítico!F$3&gt;='Gastos Gerais'!$D$4:$D$1005),-(Analítico!F$3&lt;='Gastos Gerais'!$E$4:$E$1005),-('Gastos Gerais'!$C$4:$C$1005))</f>
        <v>0</v>
      </c>
      <c r="G112" s="74">
        <f>SUMPRODUCT(-('Gastos Gerais'!$B$4:$B$1005=Analítico!$B112),-(Analítico!G$3&gt;='Gastos Gerais'!$D$4:$D$1005),-(Analítico!G$3&lt;='Gastos Gerais'!$E$4:$E$1005),-('Gastos Gerais'!$C$4:$C$1005))</f>
        <v>0</v>
      </c>
      <c r="H112" s="74">
        <f>SUMPRODUCT(-('Gastos Gerais'!$B$4:$B$1005=Analítico!$B112),-(Analítico!H$3&gt;='Gastos Gerais'!$D$4:$D$1005),-(Analítico!H$3&lt;='Gastos Gerais'!$E$4:$E$1005),-('Gastos Gerais'!$C$4:$C$1005))</f>
        <v>0</v>
      </c>
      <c r="I112" s="74">
        <f>SUMPRODUCT(-('Gastos Gerais'!$B$4:$B$1005=Analítico!$B112),-(Analítico!I$3&gt;='Gastos Gerais'!$D$4:$D$1005),-(Analítico!I$3&lt;='Gastos Gerais'!$E$4:$E$1005),-('Gastos Gerais'!$C$4:$C$1005))</f>
        <v>0</v>
      </c>
      <c r="J112" s="74">
        <f>SUMPRODUCT(-('Gastos Gerais'!$B$4:$B$1005=Analítico!$B112),-(Analítico!J$3&gt;='Gastos Gerais'!$D$4:$D$1005),-(Analítico!J$3&lt;='Gastos Gerais'!$E$4:$E$1005),-('Gastos Gerais'!$C$4:$C$1005))</f>
        <v>0</v>
      </c>
      <c r="K112" s="74">
        <f>SUMPRODUCT(-('Gastos Gerais'!$B$4:$B$1005=Analítico!$B112),-(Analítico!K$3&gt;='Gastos Gerais'!$D$4:$D$1005),-(Analítico!K$3&lt;='Gastos Gerais'!$E$4:$E$1005),-('Gastos Gerais'!$C$4:$C$1005))</f>
        <v>0</v>
      </c>
      <c r="L112" s="74">
        <f>SUMPRODUCT(-('Gastos Gerais'!$B$4:$B$1005=Analítico!$B112),-(Analítico!L$3&gt;='Gastos Gerais'!$D$4:$D$1005),-(Analítico!L$3&lt;='Gastos Gerais'!$E$4:$E$1005),-('Gastos Gerais'!$C$4:$C$1005))</f>
        <v>0</v>
      </c>
      <c r="M112" s="74">
        <f>SUMPRODUCT(-('Gastos Gerais'!$B$4:$B$1005=Analítico!$B112),-(Analítico!M$3&gt;='Gastos Gerais'!$D$4:$D$1005),-(Analítico!M$3&lt;='Gastos Gerais'!$E$4:$E$1005),-('Gastos Gerais'!$C$4:$C$1005))</f>
        <v>0</v>
      </c>
      <c r="N112" s="74">
        <f>SUMPRODUCT(-('Gastos Gerais'!$B$4:$B$1005=Analítico!$B112),-(Analítico!N$3&gt;='Gastos Gerais'!$D$4:$D$1005),-(Analítico!N$3&lt;='Gastos Gerais'!$E$4:$E$1005),-('Gastos Gerais'!$C$4:$C$1005))</f>
        <v>0</v>
      </c>
      <c r="O112" s="74">
        <f>SUMPRODUCT(-('Gastos Gerais'!$B$4:$B$1005=Analítico!$B112),-(Analítico!O$3&gt;='Gastos Gerais'!$D$4:$D$1005),-(Analítico!O$3&lt;='Gastos Gerais'!$E$4:$E$1005),-('Gastos Gerais'!$C$4:$C$1005))</f>
        <v>0</v>
      </c>
      <c r="P112" s="74">
        <f>SUMPRODUCT(-('Gastos Gerais'!$B$4:$B$1005=Analítico!$B112),-(Analítico!P$3&gt;='Gastos Gerais'!$D$4:$D$1005),-(Analítico!P$3&lt;='Gastos Gerais'!$E$4:$E$1005),-('Gastos Gerais'!$C$4:$C$1005))</f>
        <v>80500</v>
      </c>
      <c r="Q112" s="74">
        <f>SUMPRODUCT(-('Gastos Gerais'!$B$4:$B$1005=Analítico!$B112),-(Analítico!Q$3&gt;='Gastos Gerais'!$D$4:$D$1005),-(Analítico!Q$3&lt;='Gastos Gerais'!$E$4:$E$1005),-('Gastos Gerais'!$C$4:$C$1005))</f>
        <v>0</v>
      </c>
      <c r="R112" s="74">
        <f>SUMPRODUCT(-('Gastos Gerais'!$B$4:$B$1005=Analítico!$B112),-(Analítico!R$3&gt;='Gastos Gerais'!$D$4:$D$1005),-(Analítico!R$3&lt;='Gastos Gerais'!$E$4:$E$1005),-('Gastos Gerais'!$C$4:$C$1005))</f>
        <v>0</v>
      </c>
      <c r="S112" s="74">
        <f>SUMPRODUCT(-('Gastos Gerais'!$B$4:$B$1005=Analítico!$B112),-(Analítico!S$3&gt;='Gastos Gerais'!$D$4:$D$1005),-(Analítico!S$3&lt;='Gastos Gerais'!$E$4:$E$1005),-('Gastos Gerais'!$C$4:$C$1005))</f>
        <v>0</v>
      </c>
      <c r="T112" s="74">
        <f>SUMPRODUCT(-('Gastos Gerais'!$B$4:$B$1005=Analítico!$B112),-(Analítico!T$3&gt;='Gastos Gerais'!$D$4:$D$1005),-(Analítico!T$3&lt;='Gastos Gerais'!$E$4:$E$1005),-('Gastos Gerais'!$C$4:$C$1005))</f>
        <v>0</v>
      </c>
      <c r="U112" s="74">
        <f>SUMPRODUCT(-('Gastos Gerais'!$B$4:$B$1005=Analítico!$B112),-(Analítico!U$3&gt;='Gastos Gerais'!$D$4:$D$1005),-(Analítico!U$3&lt;='Gastos Gerais'!$E$4:$E$1005),-('Gastos Gerais'!$C$4:$C$1005))</f>
        <v>0</v>
      </c>
      <c r="V112" s="74">
        <f>SUMPRODUCT(-('Gastos Gerais'!$B$4:$B$1005=Analítico!$B112),-(Analítico!V$3&gt;='Gastos Gerais'!$D$4:$D$1005),-(Analítico!V$3&lt;='Gastos Gerais'!$E$4:$E$1005),-('Gastos Gerais'!$C$4:$C$1005))</f>
        <v>0</v>
      </c>
      <c r="W112" s="74">
        <f>SUMPRODUCT(-('Gastos Gerais'!$B$4:$B$1005=Analítico!$B112),-(Analítico!W$3&gt;='Gastos Gerais'!$D$4:$D$1005),-(Analítico!W$3&lt;='Gastos Gerais'!$E$4:$E$1005),-('Gastos Gerais'!$C$4:$C$1005))</f>
        <v>0</v>
      </c>
      <c r="X112" s="74">
        <f>SUMPRODUCT(-('Gastos Gerais'!$B$4:$B$1005=Analítico!$B112),-(Analítico!X$3&gt;='Gastos Gerais'!$D$4:$D$1005),-(Analítico!X$3&lt;='Gastos Gerais'!$E$4:$E$1005),-('Gastos Gerais'!$C$4:$C$1005))</f>
        <v>0</v>
      </c>
      <c r="Y112" s="74">
        <f>SUMPRODUCT(-('Gastos Gerais'!$B$4:$B$1005=Analítico!$B112),-(Analítico!Y$3&gt;='Gastos Gerais'!$D$4:$D$1005),-(Analítico!Y$3&lt;='Gastos Gerais'!$E$4:$E$1005),-('Gastos Gerais'!$C$4:$C$1005))</f>
        <v>0</v>
      </c>
      <c r="Z112" s="74">
        <f>SUMPRODUCT(-('Gastos Gerais'!$B$4:$B$1005=Analítico!$B112),-(Analítico!Z$3&gt;='Gastos Gerais'!$D$4:$D$1005),-(Analítico!Z$3&lt;='Gastos Gerais'!$E$4:$E$1005),-('Gastos Gerais'!$C$4:$C$1005))</f>
        <v>0</v>
      </c>
      <c r="AA112" s="74">
        <f>SUMPRODUCT(-('Gastos Gerais'!$B$4:$B$1005=Analítico!$B112),-(Analítico!AA$3&gt;='Gastos Gerais'!$D$4:$D$1005),-(Analítico!AA$3&lt;='Gastos Gerais'!$E$4:$E$1005),-('Gastos Gerais'!$C$4:$C$1005))</f>
        <v>0</v>
      </c>
      <c r="AB112" s="74">
        <f>SUMPRODUCT(-('Gastos Gerais'!$B$4:$B$1005=Analítico!$B112),-(Analítico!AB$3&gt;='Gastos Gerais'!$D$4:$D$1005),-(Analítico!AB$3&lt;='Gastos Gerais'!$E$4:$E$1005),-('Gastos Gerais'!$C$4:$C$1005))</f>
        <v>81000</v>
      </c>
      <c r="AC112" s="74">
        <f>SUMPRODUCT(-('Gastos Gerais'!$B$4:$B$1005=Analítico!$B112),-(Analítico!AC$3&gt;='Gastos Gerais'!$D$4:$D$1005),-(Analítico!AC$3&lt;='Gastos Gerais'!$E$4:$E$1005),-('Gastos Gerais'!$C$4:$C$1005))</f>
        <v>0</v>
      </c>
      <c r="AD112" s="74">
        <f>SUMPRODUCT(-('Gastos Gerais'!$B$4:$B$1005=Analítico!$B112),-(Analítico!AD$3&gt;='Gastos Gerais'!$D$4:$D$1005),-(Analítico!AD$3&lt;='Gastos Gerais'!$E$4:$E$1005),-('Gastos Gerais'!$C$4:$C$1005))</f>
        <v>0</v>
      </c>
      <c r="AE112" s="74">
        <f>SUMPRODUCT(-('Gastos Gerais'!$B$4:$B$1005=Analítico!$B112),-(Analítico!AE$3&gt;='Gastos Gerais'!$D$4:$D$1005),-(Analítico!AE$3&lt;='Gastos Gerais'!$E$4:$E$1005),-('Gastos Gerais'!$C$4:$C$1005))</f>
        <v>0</v>
      </c>
      <c r="AF112" s="74">
        <f>SUMPRODUCT(-('Gastos Gerais'!$B$4:$B$1005=Analítico!$B112),-(Analítico!AF$3&gt;='Gastos Gerais'!$D$4:$D$1005),-(Analítico!AF$3&lt;='Gastos Gerais'!$E$4:$E$1005),-('Gastos Gerais'!$C$4:$C$1005))</f>
        <v>0</v>
      </c>
      <c r="AG112" s="74">
        <f>SUMPRODUCT(-('Gastos Gerais'!$B$4:$B$1005=Analítico!$B112),-(Analítico!AG$3&gt;='Gastos Gerais'!$D$4:$D$1005),-(Analítico!AG$3&lt;='Gastos Gerais'!$E$4:$E$1005),-('Gastos Gerais'!$C$4:$C$1005))</f>
        <v>0</v>
      </c>
      <c r="AH112" s="74">
        <f>SUMPRODUCT(-('Gastos Gerais'!$B$4:$B$1005=Analítico!$B112),-(Analítico!AH$3&gt;='Gastos Gerais'!$D$4:$D$1005),-(Analítico!AH$3&lt;='Gastos Gerais'!$E$4:$E$1005),-('Gastos Gerais'!$C$4:$C$1005))</f>
        <v>0</v>
      </c>
      <c r="AI112" s="74">
        <f>SUMPRODUCT(-('Gastos Gerais'!$B$4:$B$1005=Analítico!$B112),-(Analítico!AI$3&gt;='Gastos Gerais'!$D$4:$D$1005),-(Analítico!AI$3&lt;='Gastos Gerais'!$E$4:$E$1005),-('Gastos Gerais'!$C$4:$C$1005))</f>
        <v>0</v>
      </c>
      <c r="AJ112" s="74">
        <f>SUMPRODUCT(-('Gastos Gerais'!$B$4:$B$1005=Analítico!$B112),-(Analítico!AJ$3&gt;='Gastos Gerais'!$D$4:$D$1005),-(Analítico!AJ$3&lt;='Gastos Gerais'!$E$4:$E$1005),-('Gastos Gerais'!$C$4:$C$1005))</f>
        <v>0</v>
      </c>
      <c r="AK112" s="74">
        <f>SUMPRODUCT(-('Gastos Gerais'!$B$4:$B$1005=Analítico!$B112),-(Analítico!AK$3&gt;='Gastos Gerais'!$D$4:$D$1005),-(Analítico!AK$3&lt;='Gastos Gerais'!$E$4:$E$1005),-('Gastos Gerais'!$C$4:$C$1005))</f>
        <v>0</v>
      </c>
      <c r="AL112" s="74">
        <f>SUMPRODUCT(-('Gastos Gerais'!$B$4:$B$1005=Analítico!$B112),-(Analítico!AL$3&gt;='Gastos Gerais'!$D$4:$D$1005),-(Analítico!AL$3&lt;='Gastos Gerais'!$E$4:$E$1005),-('Gastos Gerais'!$C$4:$C$1005))</f>
        <v>0</v>
      </c>
      <c r="AM112" s="74">
        <f>SUMPRODUCT(-('Gastos Gerais'!$B$4:$B$1005=Analítico!$B112),-(Analítico!AM$3&gt;='Gastos Gerais'!$D$4:$D$1005),-(Analítico!AM$3&lt;='Gastos Gerais'!$E$4:$E$1005),-('Gastos Gerais'!$C$4:$C$1005))</f>
        <v>0</v>
      </c>
      <c r="AN112" s="74">
        <f>SUMPRODUCT(-('Gastos Gerais'!$B$4:$B$1005=Analítico!$B112),-(Analítico!AN$3&gt;='Gastos Gerais'!$D$4:$D$1005),-(Analítico!AN$3&lt;='Gastos Gerais'!$E$4:$E$1005),-('Gastos Gerais'!$C$4:$C$1005))</f>
        <v>81500</v>
      </c>
      <c r="AO112" s="74">
        <f>SUMPRODUCT(-('Gastos Gerais'!$B$4:$B$1005=Analítico!$B112),-(Analítico!AO$3&gt;='Gastos Gerais'!$D$4:$D$1005),-(Analítico!AO$3&lt;='Gastos Gerais'!$E$4:$E$1005),-('Gastos Gerais'!$C$4:$C$1005))</f>
        <v>0</v>
      </c>
      <c r="AP112" s="74">
        <f>SUMPRODUCT(-('Gastos Gerais'!$B$4:$B$1005=Analítico!$B112),-(Analítico!AP$3&gt;='Gastos Gerais'!$D$4:$D$1005),-(Analítico!AP$3&lt;='Gastos Gerais'!$E$4:$E$1005),-('Gastos Gerais'!$C$4:$C$1005))</f>
        <v>0</v>
      </c>
      <c r="AQ112" s="74">
        <f>SUMPRODUCT(-('Gastos Gerais'!$B$4:$B$1005=Analítico!$B112),-(Analítico!AQ$3&gt;='Gastos Gerais'!$D$4:$D$1005),-(Analítico!AQ$3&lt;='Gastos Gerais'!$E$4:$E$1005),-('Gastos Gerais'!$C$4:$C$1005))</f>
        <v>0</v>
      </c>
      <c r="AR112" s="74">
        <f>SUMPRODUCT(-('Gastos Gerais'!$B$4:$B$1005=Analítico!$B112),-(Analítico!AR$3&gt;='Gastos Gerais'!$D$4:$D$1005),-(Analítico!AR$3&lt;='Gastos Gerais'!$E$4:$E$1005),-('Gastos Gerais'!$C$4:$C$1005))</f>
        <v>0</v>
      </c>
      <c r="AS112" s="74">
        <f>SUMPRODUCT(-('Gastos Gerais'!$B$4:$B$1005=Analítico!$B112),-(Analítico!AS$3&gt;='Gastos Gerais'!$D$4:$D$1005),-(Analítico!AS$3&lt;='Gastos Gerais'!$E$4:$E$1005),-('Gastos Gerais'!$C$4:$C$1005))</f>
        <v>0</v>
      </c>
      <c r="AT112" s="74">
        <f>SUMPRODUCT(-('Gastos Gerais'!$B$4:$B$1005=Analítico!$B112),-(Analítico!AT$3&gt;='Gastos Gerais'!$D$4:$D$1005),-(Analítico!AT$3&lt;='Gastos Gerais'!$E$4:$E$1005),-('Gastos Gerais'!$C$4:$C$1005))</f>
        <v>0</v>
      </c>
      <c r="AU112" s="74">
        <f>SUMPRODUCT(-('Gastos Gerais'!$B$4:$B$1005=Analítico!$B112),-(Analítico!AU$3&gt;='Gastos Gerais'!$D$4:$D$1005),-(Analítico!AU$3&lt;='Gastos Gerais'!$E$4:$E$1005),-('Gastos Gerais'!$C$4:$C$1005))</f>
        <v>0</v>
      </c>
      <c r="AV112" s="74">
        <f>SUMPRODUCT(-('Gastos Gerais'!$B$4:$B$1005=Analítico!$B112),-(Analítico!AV$3&gt;='Gastos Gerais'!$D$4:$D$1005),-(Analítico!AV$3&lt;='Gastos Gerais'!$E$4:$E$1005),-('Gastos Gerais'!$C$4:$C$1005))</f>
        <v>0</v>
      </c>
      <c r="AW112" s="74">
        <f>SUMPRODUCT(-('Gastos Gerais'!$B$4:$B$1005=Analítico!$B112),-(Analítico!AW$3&gt;='Gastos Gerais'!$D$4:$D$1005),-(Analítico!AW$3&lt;='Gastos Gerais'!$E$4:$E$1005),-('Gastos Gerais'!$C$4:$C$1005))</f>
        <v>0</v>
      </c>
      <c r="AX112" s="74">
        <f>SUMPRODUCT(-('Gastos Gerais'!$B$4:$B$1005=Analítico!$B112),-(Analítico!AX$3&gt;='Gastos Gerais'!$D$4:$D$1005),-(Analítico!AX$3&lt;='Gastos Gerais'!$E$4:$E$1005),-('Gastos Gerais'!$C$4:$C$1005))</f>
        <v>0</v>
      </c>
      <c r="AY112" s="74">
        <f>SUMPRODUCT(-('Gastos Gerais'!$B$4:$B$1005=Analítico!$B112),-(Analítico!AY$3&gt;='Gastos Gerais'!$D$4:$D$1005),-(Analítico!AY$3&lt;='Gastos Gerais'!$E$4:$E$1005),-('Gastos Gerais'!$C$4:$C$1005))</f>
        <v>0</v>
      </c>
      <c r="AZ112" s="74">
        <f>SUMPRODUCT(-('Gastos Gerais'!$B$4:$B$1005=Analítico!$B112),-(Analítico!AZ$3&gt;='Gastos Gerais'!$D$4:$D$1005),-(Analítico!AZ$3&lt;='Gastos Gerais'!$E$4:$E$1005),-('Gastos Gerais'!$C$4:$C$1005))</f>
        <v>82000</v>
      </c>
      <c r="BA112" s="74">
        <f>SUMPRODUCT(-('Gastos Gerais'!$B$4:$B$1005=Analítico!$B112),-(Analítico!BA$3&gt;='Gastos Gerais'!$D$4:$D$1005),-(Analítico!BA$3&lt;='Gastos Gerais'!$E$4:$E$1005),-('Gastos Gerais'!$C$4:$C$1005))</f>
        <v>0</v>
      </c>
      <c r="BB112" s="74">
        <f>SUMPRODUCT(-('Gastos Gerais'!$B$4:$B$1005=Analítico!$B112),-(Analítico!BB$3&gt;='Gastos Gerais'!$D$4:$D$1005),-(Analítico!BB$3&lt;='Gastos Gerais'!$E$4:$E$1005),-('Gastos Gerais'!$C$4:$C$1005))</f>
        <v>0</v>
      </c>
      <c r="BC112" s="74">
        <f>SUMPRODUCT(-('Gastos Gerais'!$B$4:$B$1005=Analítico!$B112),-(Analítico!BC$3&gt;='Gastos Gerais'!$D$4:$D$1005),-(Analítico!BC$3&lt;='Gastos Gerais'!$E$4:$E$1005),-('Gastos Gerais'!$C$4:$C$1005))</f>
        <v>0</v>
      </c>
      <c r="BD112" s="74">
        <f>SUMPRODUCT(-('Gastos Gerais'!$B$4:$B$1005=Analítico!$B112),-(Analítico!BD$3&gt;='Gastos Gerais'!$D$4:$D$1005),-(Analítico!BD$3&lt;='Gastos Gerais'!$E$4:$E$1005),-('Gastos Gerais'!$C$4:$C$1005))</f>
        <v>0</v>
      </c>
      <c r="BE112" s="74">
        <f>SUMPRODUCT(-('Gastos Gerais'!$B$4:$B$1005=Analítico!$B112),-(Analítico!BE$3&gt;='Gastos Gerais'!$D$4:$D$1005),-(Analítico!BE$3&lt;='Gastos Gerais'!$E$4:$E$1005),-('Gastos Gerais'!$C$4:$C$1005))</f>
        <v>0</v>
      </c>
      <c r="BF112" s="74">
        <f>SUMPRODUCT(-('Gastos Gerais'!$B$4:$B$1005=Analítico!$B112),-(Analítico!BF$3&gt;='Gastos Gerais'!$D$4:$D$1005),-(Analítico!BF$3&lt;='Gastos Gerais'!$E$4:$E$1005),-('Gastos Gerais'!$C$4:$C$1005))</f>
        <v>0</v>
      </c>
      <c r="BG112" s="74">
        <f>SUMPRODUCT(-('Gastos Gerais'!$B$4:$B$1005=Analítico!$B112),-(Analítico!BG$3&gt;='Gastos Gerais'!$D$4:$D$1005),-(Analítico!BG$3&lt;='Gastos Gerais'!$E$4:$E$1005),-('Gastos Gerais'!$C$4:$C$1005))</f>
        <v>0</v>
      </c>
      <c r="BH112" s="74">
        <f>SUMPRODUCT(-('Gastos Gerais'!$B$4:$B$1005=Analítico!$B112),-(Analítico!BH$3&gt;='Gastos Gerais'!$D$4:$D$1005),-(Analítico!BH$3&lt;='Gastos Gerais'!$E$4:$E$1005),-('Gastos Gerais'!$C$4:$C$1005))</f>
        <v>0</v>
      </c>
      <c r="BI112" s="74">
        <f>SUMPRODUCT(-('Gastos Gerais'!$B$4:$B$1005=Analítico!$B112),-(Analítico!BI$3&gt;='Gastos Gerais'!$D$4:$D$1005),-(Analítico!BI$3&lt;='Gastos Gerais'!$E$4:$E$1005),-('Gastos Gerais'!$C$4:$C$1005))</f>
        <v>0</v>
      </c>
      <c r="BJ112" s="74">
        <f>SUMPRODUCT(-('Gastos Gerais'!$B$4:$B$1005=Analítico!$B112),-(Analítico!BJ$3&gt;='Gastos Gerais'!$D$4:$D$1005),-(Analítico!BJ$3&lt;='Gastos Gerais'!$E$4:$E$1005),-('Gastos Gerais'!$C$4:$C$1005))</f>
        <v>0</v>
      </c>
      <c r="BK112" s="72">
        <f t="shared" si="33"/>
        <v>405000</v>
      </c>
      <c r="BL112" s="77">
        <f t="shared" ca="1" si="34"/>
        <v>5.849119249860449E-3</v>
      </c>
    </row>
    <row r="113" spans="1:64" s="50" customFormat="1" ht="23.25" customHeight="1" x14ac:dyDescent="0.2">
      <c r="A113" s="19" t="s">
        <v>286</v>
      </c>
      <c r="B113" s="354" t="s">
        <v>287</v>
      </c>
      <c r="C113" s="74">
        <f>SUMPRODUCT(-('Gastos Gerais'!$B$4:$B$1005=Analítico!$B113),-(Analítico!C$3&gt;='Gastos Gerais'!$D$4:$D$1005),-(Analítico!C$3&lt;='Gastos Gerais'!$E$4:$E$1005),-('Gastos Gerais'!$C$4:$C$1005))</f>
        <v>0</v>
      </c>
      <c r="D113" s="74">
        <f>SUMPRODUCT(-('Gastos Gerais'!$B$4:$B$1005=Analítico!$B113),-(Analítico!D$3&gt;='Gastos Gerais'!$D$4:$D$1005),-(Analítico!D$3&lt;='Gastos Gerais'!$E$4:$E$1005),-('Gastos Gerais'!$C$4:$C$1005))</f>
        <v>125000</v>
      </c>
      <c r="E113" s="74">
        <f>SUMPRODUCT(-('Gastos Gerais'!$B$4:$B$1005=Analítico!$B113),-(Analítico!E$3&gt;='Gastos Gerais'!$D$4:$D$1005),-(Analítico!E$3&lt;='Gastos Gerais'!$E$4:$E$1005),-('Gastos Gerais'!$C$4:$C$1005))</f>
        <v>0</v>
      </c>
      <c r="F113" s="74">
        <f>SUMPRODUCT(-('Gastos Gerais'!$B$4:$B$1005=Analítico!$B113),-(Analítico!F$3&gt;='Gastos Gerais'!$D$4:$D$1005),-(Analítico!F$3&lt;='Gastos Gerais'!$E$4:$E$1005),-('Gastos Gerais'!$C$4:$C$1005))</f>
        <v>0</v>
      </c>
      <c r="G113" s="74">
        <f>SUMPRODUCT(-('Gastos Gerais'!$B$4:$B$1005=Analítico!$B113),-(Analítico!G$3&gt;='Gastos Gerais'!$D$4:$D$1005),-(Analítico!G$3&lt;='Gastos Gerais'!$E$4:$E$1005),-('Gastos Gerais'!$C$4:$C$1005))</f>
        <v>0</v>
      </c>
      <c r="H113" s="74">
        <f>SUMPRODUCT(-('Gastos Gerais'!$B$4:$B$1005=Analítico!$B113),-(Analítico!H$3&gt;='Gastos Gerais'!$D$4:$D$1005),-(Analítico!H$3&lt;='Gastos Gerais'!$E$4:$E$1005),-('Gastos Gerais'!$C$4:$C$1005))</f>
        <v>0</v>
      </c>
      <c r="I113" s="74">
        <f>SUMPRODUCT(-('Gastos Gerais'!$B$4:$B$1005=Analítico!$B113),-(Analítico!I$3&gt;='Gastos Gerais'!$D$4:$D$1005),-(Analítico!I$3&lt;='Gastos Gerais'!$E$4:$E$1005),-('Gastos Gerais'!$C$4:$C$1005))</f>
        <v>0</v>
      </c>
      <c r="J113" s="74">
        <f>SUMPRODUCT(-('Gastos Gerais'!$B$4:$B$1005=Analítico!$B113),-(Analítico!J$3&gt;='Gastos Gerais'!$D$4:$D$1005),-(Analítico!J$3&lt;='Gastos Gerais'!$E$4:$E$1005),-('Gastos Gerais'!$C$4:$C$1005))</f>
        <v>0</v>
      </c>
      <c r="K113" s="74">
        <f>SUMPRODUCT(-('Gastos Gerais'!$B$4:$B$1005=Analítico!$B113),-(Analítico!K$3&gt;='Gastos Gerais'!$D$4:$D$1005),-(Analítico!K$3&lt;='Gastos Gerais'!$E$4:$E$1005),-('Gastos Gerais'!$C$4:$C$1005))</f>
        <v>0</v>
      </c>
      <c r="L113" s="74">
        <f>SUMPRODUCT(-('Gastos Gerais'!$B$4:$B$1005=Analítico!$B113),-(Analítico!L$3&gt;='Gastos Gerais'!$D$4:$D$1005),-(Analítico!L$3&lt;='Gastos Gerais'!$E$4:$E$1005),-('Gastos Gerais'!$C$4:$C$1005))</f>
        <v>0</v>
      </c>
      <c r="M113" s="74">
        <f>SUMPRODUCT(-('Gastos Gerais'!$B$4:$B$1005=Analítico!$B113),-(Analítico!M$3&gt;='Gastos Gerais'!$D$4:$D$1005),-(Analítico!M$3&lt;='Gastos Gerais'!$E$4:$E$1005),-('Gastos Gerais'!$C$4:$C$1005))</f>
        <v>0</v>
      </c>
      <c r="N113" s="74">
        <f>SUMPRODUCT(-('Gastos Gerais'!$B$4:$B$1005=Analítico!$B113),-(Analítico!N$3&gt;='Gastos Gerais'!$D$4:$D$1005),-(Analítico!N$3&lt;='Gastos Gerais'!$E$4:$E$1005),-('Gastos Gerais'!$C$4:$C$1005))</f>
        <v>0</v>
      </c>
      <c r="O113" s="74">
        <f>SUMPRODUCT(-('Gastos Gerais'!$B$4:$B$1005=Analítico!$B113),-(Analítico!O$3&gt;='Gastos Gerais'!$D$4:$D$1005),-(Analítico!O$3&lt;='Gastos Gerais'!$E$4:$E$1005),-('Gastos Gerais'!$C$4:$C$1005))</f>
        <v>0</v>
      </c>
      <c r="P113" s="74">
        <f>SUMPRODUCT(-('Gastos Gerais'!$B$4:$B$1005=Analítico!$B113),-(Analítico!P$3&gt;='Gastos Gerais'!$D$4:$D$1005),-(Analítico!P$3&lt;='Gastos Gerais'!$E$4:$E$1005),-('Gastos Gerais'!$C$4:$C$1005))</f>
        <v>126000</v>
      </c>
      <c r="Q113" s="74">
        <f>SUMPRODUCT(-('Gastos Gerais'!$B$4:$B$1005=Analítico!$B113),-(Analítico!Q$3&gt;='Gastos Gerais'!$D$4:$D$1005),-(Analítico!Q$3&lt;='Gastos Gerais'!$E$4:$E$1005),-('Gastos Gerais'!$C$4:$C$1005))</f>
        <v>0</v>
      </c>
      <c r="R113" s="74">
        <f>SUMPRODUCT(-('Gastos Gerais'!$B$4:$B$1005=Analítico!$B113),-(Analítico!R$3&gt;='Gastos Gerais'!$D$4:$D$1005),-(Analítico!R$3&lt;='Gastos Gerais'!$E$4:$E$1005),-('Gastos Gerais'!$C$4:$C$1005))</f>
        <v>0</v>
      </c>
      <c r="S113" s="74">
        <f>SUMPRODUCT(-('Gastos Gerais'!$B$4:$B$1005=Analítico!$B113),-(Analítico!S$3&gt;='Gastos Gerais'!$D$4:$D$1005),-(Analítico!S$3&lt;='Gastos Gerais'!$E$4:$E$1005),-('Gastos Gerais'!$C$4:$C$1005))</f>
        <v>0</v>
      </c>
      <c r="T113" s="74">
        <f>SUMPRODUCT(-('Gastos Gerais'!$B$4:$B$1005=Analítico!$B113),-(Analítico!T$3&gt;='Gastos Gerais'!$D$4:$D$1005),-(Analítico!T$3&lt;='Gastos Gerais'!$E$4:$E$1005),-('Gastos Gerais'!$C$4:$C$1005))</f>
        <v>0</v>
      </c>
      <c r="U113" s="74">
        <f>SUMPRODUCT(-('Gastos Gerais'!$B$4:$B$1005=Analítico!$B113),-(Analítico!U$3&gt;='Gastos Gerais'!$D$4:$D$1005),-(Analítico!U$3&lt;='Gastos Gerais'!$E$4:$E$1005),-('Gastos Gerais'!$C$4:$C$1005))</f>
        <v>0</v>
      </c>
      <c r="V113" s="74">
        <f>SUMPRODUCT(-('Gastos Gerais'!$B$4:$B$1005=Analítico!$B113),-(Analítico!V$3&gt;='Gastos Gerais'!$D$4:$D$1005),-(Analítico!V$3&lt;='Gastos Gerais'!$E$4:$E$1005),-('Gastos Gerais'!$C$4:$C$1005))</f>
        <v>0</v>
      </c>
      <c r="W113" s="74">
        <f>SUMPRODUCT(-('Gastos Gerais'!$B$4:$B$1005=Analítico!$B113),-(Analítico!W$3&gt;='Gastos Gerais'!$D$4:$D$1005),-(Analítico!W$3&lt;='Gastos Gerais'!$E$4:$E$1005),-('Gastos Gerais'!$C$4:$C$1005))</f>
        <v>0</v>
      </c>
      <c r="X113" s="74">
        <f>SUMPRODUCT(-('Gastos Gerais'!$B$4:$B$1005=Analítico!$B113),-(Analítico!X$3&gt;='Gastos Gerais'!$D$4:$D$1005),-(Analítico!X$3&lt;='Gastos Gerais'!$E$4:$E$1005),-('Gastos Gerais'!$C$4:$C$1005))</f>
        <v>0</v>
      </c>
      <c r="Y113" s="74">
        <f>SUMPRODUCT(-('Gastos Gerais'!$B$4:$B$1005=Analítico!$B113),-(Analítico!Y$3&gt;='Gastos Gerais'!$D$4:$D$1005),-(Analítico!Y$3&lt;='Gastos Gerais'!$E$4:$E$1005),-('Gastos Gerais'!$C$4:$C$1005))</f>
        <v>0</v>
      </c>
      <c r="Z113" s="74">
        <f>SUMPRODUCT(-('Gastos Gerais'!$B$4:$B$1005=Analítico!$B113),-(Analítico!Z$3&gt;='Gastos Gerais'!$D$4:$D$1005),-(Analítico!Z$3&lt;='Gastos Gerais'!$E$4:$E$1005),-('Gastos Gerais'!$C$4:$C$1005))</f>
        <v>0</v>
      </c>
      <c r="AA113" s="74">
        <f>SUMPRODUCT(-('Gastos Gerais'!$B$4:$B$1005=Analítico!$B113),-(Analítico!AA$3&gt;='Gastos Gerais'!$D$4:$D$1005),-(Analítico!AA$3&lt;='Gastos Gerais'!$E$4:$E$1005),-('Gastos Gerais'!$C$4:$C$1005))</f>
        <v>0</v>
      </c>
      <c r="AB113" s="74">
        <f>SUMPRODUCT(-('Gastos Gerais'!$B$4:$B$1005=Analítico!$B113),-(Analítico!AB$3&gt;='Gastos Gerais'!$D$4:$D$1005),-(Analítico!AB$3&lt;='Gastos Gerais'!$E$4:$E$1005),-('Gastos Gerais'!$C$4:$C$1005))</f>
        <v>127000</v>
      </c>
      <c r="AC113" s="74">
        <f>SUMPRODUCT(-('Gastos Gerais'!$B$4:$B$1005=Analítico!$B113),-(Analítico!AC$3&gt;='Gastos Gerais'!$D$4:$D$1005),-(Analítico!AC$3&lt;='Gastos Gerais'!$E$4:$E$1005),-('Gastos Gerais'!$C$4:$C$1005))</f>
        <v>0</v>
      </c>
      <c r="AD113" s="74">
        <f>SUMPRODUCT(-('Gastos Gerais'!$B$4:$B$1005=Analítico!$B113),-(Analítico!AD$3&gt;='Gastos Gerais'!$D$4:$D$1005),-(Analítico!AD$3&lt;='Gastos Gerais'!$E$4:$E$1005),-('Gastos Gerais'!$C$4:$C$1005))</f>
        <v>0</v>
      </c>
      <c r="AE113" s="74">
        <f>SUMPRODUCT(-('Gastos Gerais'!$B$4:$B$1005=Analítico!$B113),-(Analítico!AE$3&gt;='Gastos Gerais'!$D$4:$D$1005),-(Analítico!AE$3&lt;='Gastos Gerais'!$E$4:$E$1005),-('Gastos Gerais'!$C$4:$C$1005))</f>
        <v>0</v>
      </c>
      <c r="AF113" s="74">
        <f>SUMPRODUCT(-('Gastos Gerais'!$B$4:$B$1005=Analítico!$B113),-(Analítico!AF$3&gt;='Gastos Gerais'!$D$4:$D$1005),-(Analítico!AF$3&lt;='Gastos Gerais'!$E$4:$E$1005),-('Gastos Gerais'!$C$4:$C$1005))</f>
        <v>0</v>
      </c>
      <c r="AG113" s="74">
        <f>SUMPRODUCT(-('Gastos Gerais'!$B$4:$B$1005=Analítico!$B113),-(Analítico!AG$3&gt;='Gastos Gerais'!$D$4:$D$1005),-(Analítico!AG$3&lt;='Gastos Gerais'!$E$4:$E$1005),-('Gastos Gerais'!$C$4:$C$1005))</f>
        <v>0</v>
      </c>
      <c r="AH113" s="74">
        <f>SUMPRODUCT(-('Gastos Gerais'!$B$4:$B$1005=Analítico!$B113),-(Analítico!AH$3&gt;='Gastos Gerais'!$D$4:$D$1005),-(Analítico!AH$3&lt;='Gastos Gerais'!$E$4:$E$1005),-('Gastos Gerais'!$C$4:$C$1005))</f>
        <v>0</v>
      </c>
      <c r="AI113" s="74">
        <f>SUMPRODUCT(-('Gastos Gerais'!$B$4:$B$1005=Analítico!$B113),-(Analítico!AI$3&gt;='Gastos Gerais'!$D$4:$D$1005),-(Analítico!AI$3&lt;='Gastos Gerais'!$E$4:$E$1005),-('Gastos Gerais'!$C$4:$C$1005))</f>
        <v>0</v>
      </c>
      <c r="AJ113" s="74">
        <f>SUMPRODUCT(-('Gastos Gerais'!$B$4:$B$1005=Analítico!$B113),-(Analítico!AJ$3&gt;='Gastos Gerais'!$D$4:$D$1005),-(Analítico!AJ$3&lt;='Gastos Gerais'!$E$4:$E$1005),-('Gastos Gerais'!$C$4:$C$1005))</f>
        <v>0</v>
      </c>
      <c r="AK113" s="74">
        <f>SUMPRODUCT(-('Gastos Gerais'!$B$4:$B$1005=Analítico!$B113),-(Analítico!AK$3&gt;='Gastos Gerais'!$D$4:$D$1005),-(Analítico!AK$3&lt;='Gastos Gerais'!$E$4:$E$1005),-('Gastos Gerais'!$C$4:$C$1005))</f>
        <v>0</v>
      </c>
      <c r="AL113" s="74">
        <f>SUMPRODUCT(-('Gastos Gerais'!$B$4:$B$1005=Analítico!$B113),-(Analítico!AL$3&gt;='Gastos Gerais'!$D$4:$D$1005),-(Analítico!AL$3&lt;='Gastos Gerais'!$E$4:$E$1005),-('Gastos Gerais'!$C$4:$C$1005))</f>
        <v>0</v>
      </c>
      <c r="AM113" s="74">
        <f>SUMPRODUCT(-('Gastos Gerais'!$B$4:$B$1005=Analítico!$B113),-(Analítico!AM$3&gt;='Gastos Gerais'!$D$4:$D$1005),-(Analítico!AM$3&lt;='Gastos Gerais'!$E$4:$E$1005),-('Gastos Gerais'!$C$4:$C$1005))</f>
        <v>0</v>
      </c>
      <c r="AN113" s="74">
        <f>SUMPRODUCT(-('Gastos Gerais'!$B$4:$B$1005=Analítico!$B113),-(Analítico!AN$3&gt;='Gastos Gerais'!$D$4:$D$1005),-(Analítico!AN$3&lt;='Gastos Gerais'!$E$4:$E$1005),-('Gastos Gerais'!$C$4:$C$1005))</f>
        <v>128000</v>
      </c>
      <c r="AO113" s="74">
        <f>SUMPRODUCT(-('Gastos Gerais'!$B$4:$B$1005=Analítico!$B113),-(Analítico!AO$3&gt;='Gastos Gerais'!$D$4:$D$1005),-(Analítico!AO$3&lt;='Gastos Gerais'!$E$4:$E$1005),-('Gastos Gerais'!$C$4:$C$1005))</f>
        <v>0</v>
      </c>
      <c r="AP113" s="74">
        <f>SUMPRODUCT(-('Gastos Gerais'!$B$4:$B$1005=Analítico!$B113),-(Analítico!AP$3&gt;='Gastos Gerais'!$D$4:$D$1005),-(Analítico!AP$3&lt;='Gastos Gerais'!$E$4:$E$1005),-('Gastos Gerais'!$C$4:$C$1005))</f>
        <v>0</v>
      </c>
      <c r="AQ113" s="74">
        <f>SUMPRODUCT(-('Gastos Gerais'!$B$4:$B$1005=Analítico!$B113),-(Analítico!AQ$3&gt;='Gastos Gerais'!$D$4:$D$1005),-(Analítico!AQ$3&lt;='Gastos Gerais'!$E$4:$E$1005),-('Gastos Gerais'!$C$4:$C$1005))</f>
        <v>0</v>
      </c>
      <c r="AR113" s="74">
        <f>SUMPRODUCT(-('Gastos Gerais'!$B$4:$B$1005=Analítico!$B113),-(Analítico!AR$3&gt;='Gastos Gerais'!$D$4:$D$1005),-(Analítico!AR$3&lt;='Gastos Gerais'!$E$4:$E$1005),-('Gastos Gerais'!$C$4:$C$1005))</f>
        <v>0</v>
      </c>
      <c r="AS113" s="74">
        <f>SUMPRODUCT(-('Gastos Gerais'!$B$4:$B$1005=Analítico!$B113),-(Analítico!AS$3&gt;='Gastos Gerais'!$D$4:$D$1005),-(Analítico!AS$3&lt;='Gastos Gerais'!$E$4:$E$1005),-('Gastos Gerais'!$C$4:$C$1005))</f>
        <v>0</v>
      </c>
      <c r="AT113" s="74">
        <f>SUMPRODUCT(-('Gastos Gerais'!$B$4:$B$1005=Analítico!$B113),-(Analítico!AT$3&gt;='Gastos Gerais'!$D$4:$D$1005),-(Analítico!AT$3&lt;='Gastos Gerais'!$E$4:$E$1005),-('Gastos Gerais'!$C$4:$C$1005))</f>
        <v>0</v>
      </c>
      <c r="AU113" s="74">
        <f>SUMPRODUCT(-('Gastos Gerais'!$B$4:$B$1005=Analítico!$B113),-(Analítico!AU$3&gt;='Gastos Gerais'!$D$4:$D$1005),-(Analítico!AU$3&lt;='Gastos Gerais'!$E$4:$E$1005),-('Gastos Gerais'!$C$4:$C$1005))</f>
        <v>0</v>
      </c>
      <c r="AV113" s="74">
        <f>SUMPRODUCT(-('Gastos Gerais'!$B$4:$B$1005=Analítico!$B113),-(Analítico!AV$3&gt;='Gastos Gerais'!$D$4:$D$1005),-(Analítico!AV$3&lt;='Gastos Gerais'!$E$4:$E$1005),-('Gastos Gerais'!$C$4:$C$1005))</f>
        <v>0</v>
      </c>
      <c r="AW113" s="74">
        <f>SUMPRODUCT(-('Gastos Gerais'!$B$4:$B$1005=Analítico!$B113),-(Analítico!AW$3&gt;='Gastos Gerais'!$D$4:$D$1005),-(Analítico!AW$3&lt;='Gastos Gerais'!$E$4:$E$1005),-('Gastos Gerais'!$C$4:$C$1005))</f>
        <v>0</v>
      </c>
      <c r="AX113" s="74">
        <f>SUMPRODUCT(-('Gastos Gerais'!$B$4:$B$1005=Analítico!$B113),-(Analítico!AX$3&gt;='Gastos Gerais'!$D$4:$D$1005),-(Analítico!AX$3&lt;='Gastos Gerais'!$E$4:$E$1005),-('Gastos Gerais'!$C$4:$C$1005))</f>
        <v>0</v>
      </c>
      <c r="AY113" s="74">
        <f>SUMPRODUCT(-('Gastos Gerais'!$B$4:$B$1005=Analítico!$B113),-(Analítico!AY$3&gt;='Gastos Gerais'!$D$4:$D$1005),-(Analítico!AY$3&lt;='Gastos Gerais'!$E$4:$E$1005),-('Gastos Gerais'!$C$4:$C$1005))</f>
        <v>0</v>
      </c>
      <c r="AZ113" s="74">
        <f>SUMPRODUCT(-('Gastos Gerais'!$B$4:$B$1005=Analítico!$B113),-(Analítico!AZ$3&gt;='Gastos Gerais'!$D$4:$D$1005),-(Analítico!AZ$3&lt;='Gastos Gerais'!$E$4:$E$1005),-('Gastos Gerais'!$C$4:$C$1005))</f>
        <v>129000</v>
      </c>
      <c r="BA113" s="74">
        <f>SUMPRODUCT(-('Gastos Gerais'!$B$4:$B$1005=Analítico!$B113),-(Analítico!BA$3&gt;='Gastos Gerais'!$D$4:$D$1005),-(Analítico!BA$3&lt;='Gastos Gerais'!$E$4:$E$1005),-('Gastos Gerais'!$C$4:$C$1005))</f>
        <v>0</v>
      </c>
      <c r="BB113" s="74">
        <f>SUMPRODUCT(-('Gastos Gerais'!$B$4:$B$1005=Analítico!$B113),-(Analítico!BB$3&gt;='Gastos Gerais'!$D$4:$D$1005),-(Analítico!BB$3&lt;='Gastos Gerais'!$E$4:$E$1005),-('Gastos Gerais'!$C$4:$C$1005))</f>
        <v>0</v>
      </c>
      <c r="BC113" s="74">
        <f>SUMPRODUCT(-('Gastos Gerais'!$B$4:$B$1005=Analítico!$B113),-(Analítico!BC$3&gt;='Gastos Gerais'!$D$4:$D$1005),-(Analítico!BC$3&lt;='Gastos Gerais'!$E$4:$E$1005),-('Gastos Gerais'!$C$4:$C$1005))</f>
        <v>0</v>
      </c>
      <c r="BD113" s="74">
        <f>SUMPRODUCT(-('Gastos Gerais'!$B$4:$B$1005=Analítico!$B113),-(Analítico!BD$3&gt;='Gastos Gerais'!$D$4:$D$1005),-(Analítico!BD$3&lt;='Gastos Gerais'!$E$4:$E$1005),-('Gastos Gerais'!$C$4:$C$1005))</f>
        <v>0</v>
      </c>
      <c r="BE113" s="74">
        <f>SUMPRODUCT(-('Gastos Gerais'!$B$4:$B$1005=Analítico!$B113),-(Analítico!BE$3&gt;='Gastos Gerais'!$D$4:$D$1005),-(Analítico!BE$3&lt;='Gastos Gerais'!$E$4:$E$1005),-('Gastos Gerais'!$C$4:$C$1005))</f>
        <v>0</v>
      </c>
      <c r="BF113" s="74">
        <f>SUMPRODUCT(-('Gastos Gerais'!$B$4:$B$1005=Analítico!$B113),-(Analítico!BF$3&gt;='Gastos Gerais'!$D$4:$D$1005),-(Analítico!BF$3&lt;='Gastos Gerais'!$E$4:$E$1005),-('Gastos Gerais'!$C$4:$C$1005))</f>
        <v>0</v>
      </c>
      <c r="BG113" s="74">
        <f>SUMPRODUCT(-('Gastos Gerais'!$B$4:$B$1005=Analítico!$B113),-(Analítico!BG$3&gt;='Gastos Gerais'!$D$4:$D$1005),-(Analítico!BG$3&lt;='Gastos Gerais'!$E$4:$E$1005),-('Gastos Gerais'!$C$4:$C$1005))</f>
        <v>0</v>
      </c>
      <c r="BH113" s="74">
        <f>SUMPRODUCT(-('Gastos Gerais'!$B$4:$B$1005=Analítico!$B113),-(Analítico!BH$3&gt;='Gastos Gerais'!$D$4:$D$1005),-(Analítico!BH$3&lt;='Gastos Gerais'!$E$4:$E$1005),-('Gastos Gerais'!$C$4:$C$1005))</f>
        <v>0</v>
      </c>
      <c r="BI113" s="74">
        <f>SUMPRODUCT(-('Gastos Gerais'!$B$4:$B$1005=Analítico!$B113),-(Analítico!BI$3&gt;='Gastos Gerais'!$D$4:$D$1005),-(Analítico!BI$3&lt;='Gastos Gerais'!$E$4:$E$1005),-('Gastos Gerais'!$C$4:$C$1005))</f>
        <v>0</v>
      </c>
      <c r="BJ113" s="74">
        <f>SUMPRODUCT(-('Gastos Gerais'!$B$4:$B$1005=Analítico!$B113),-(Analítico!BJ$3&gt;='Gastos Gerais'!$D$4:$D$1005),-(Analítico!BJ$3&lt;='Gastos Gerais'!$E$4:$E$1005),-('Gastos Gerais'!$C$4:$C$1005))</f>
        <v>0</v>
      </c>
      <c r="BK113" s="72">
        <f t="shared" si="33"/>
        <v>635000</v>
      </c>
      <c r="BL113" s="77">
        <f t="shared" ca="1" si="34"/>
        <v>9.1708412929910749E-3</v>
      </c>
    </row>
    <row r="114" spans="1:64" s="50" customFormat="1" ht="23.25" customHeight="1" x14ac:dyDescent="0.2">
      <c r="A114" s="19" t="s">
        <v>288</v>
      </c>
      <c r="B114" s="354" t="s">
        <v>289</v>
      </c>
      <c r="C114" s="74">
        <f>SUMPRODUCT(-('Gastos Gerais'!$B$4:$B$1005=Analítico!$B114),-(Analítico!C$3&gt;='Gastos Gerais'!$D$4:$D$1005),-(Analítico!C$3&lt;='Gastos Gerais'!$E$4:$E$1005),-('Gastos Gerais'!$C$4:$C$1005))</f>
        <v>0</v>
      </c>
      <c r="D114" s="74">
        <f>SUMPRODUCT(-('Gastos Gerais'!$B$4:$B$1005=Analítico!$B114),-(Analítico!D$3&gt;='Gastos Gerais'!$D$4:$D$1005),-(Analítico!D$3&lt;='Gastos Gerais'!$E$4:$E$1005),-('Gastos Gerais'!$C$4:$C$1005))</f>
        <v>0</v>
      </c>
      <c r="E114" s="74">
        <f>SUMPRODUCT(-('Gastos Gerais'!$B$4:$B$1005=Analítico!$B114),-(Analítico!E$3&gt;='Gastos Gerais'!$D$4:$D$1005),-(Analítico!E$3&lt;='Gastos Gerais'!$E$4:$E$1005),-('Gastos Gerais'!$C$4:$C$1005))</f>
        <v>0</v>
      </c>
      <c r="F114" s="74">
        <f>SUMPRODUCT(-('Gastos Gerais'!$B$4:$B$1005=Analítico!$B114),-(Analítico!F$3&gt;='Gastos Gerais'!$D$4:$D$1005),-(Analítico!F$3&lt;='Gastos Gerais'!$E$4:$E$1005),-('Gastos Gerais'!$C$4:$C$1005))</f>
        <v>0</v>
      </c>
      <c r="G114" s="74">
        <f>SUMPRODUCT(-('Gastos Gerais'!$B$4:$B$1005=Analítico!$B114),-(Analítico!G$3&gt;='Gastos Gerais'!$D$4:$D$1005),-(Analítico!G$3&lt;='Gastos Gerais'!$E$4:$E$1005),-('Gastos Gerais'!$C$4:$C$1005))</f>
        <v>0</v>
      </c>
      <c r="H114" s="74">
        <f>SUMPRODUCT(-('Gastos Gerais'!$B$4:$B$1005=Analítico!$B114),-(Analítico!H$3&gt;='Gastos Gerais'!$D$4:$D$1005),-(Analítico!H$3&lt;='Gastos Gerais'!$E$4:$E$1005),-('Gastos Gerais'!$C$4:$C$1005))</f>
        <v>0</v>
      </c>
      <c r="I114" s="74">
        <f>SUMPRODUCT(-('Gastos Gerais'!$B$4:$B$1005=Analítico!$B114),-(Analítico!I$3&gt;='Gastos Gerais'!$D$4:$D$1005),-(Analítico!I$3&lt;='Gastos Gerais'!$E$4:$E$1005),-('Gastos Gerais'!$C$4:$C$1005))</f>
        <v>0</v>
      </c>
      <c r="J114" s="74">
        <f>SUMPRODUCT(-('Gastos Gerais'!$B$4:$B$1005=Analítico!$B114),-(Analítico!J$3&gt;='Gastos Gerais'!$D$4:$D$1005),-(Analítico!J$3&lt;='Gastos Gerais'!$E$4:$E$1005),-('Gastos Gerais'!$C$4:$C$1005))</f>
        <v>0</v>
      </c>
      <c r="K114" s="74">
        <f>SUMPRODUCT(-('Gastos Gerais'!$B$4:$B$1005=Analítico!$B114),-(Analítico!K$3&gt;='Gastos Gerais'!$D$4:$D$1005),-(Analítico!K$3&lt;='Gastos Gerais'!$E$4:$E$1005),-('Gastos Gerais'!$C$4:$C$1005))</f>
        <v>0</v>
      </c>
      <c r="L114" s="74">
        <f>SUMPRODUCT(-('Gastos Gerais'!$B$4:$B$1005=Analítico!$B114),-(Analítico!L$3&gt;='Gastos Gerais'!$D$4:$D$1005),-(Analítico!L$3&lt;='Gastos Gerais'!$E$4:$E$1005),-('Gastos Gerais'!$C$4:$C$1005))</f>
        <v>0</v>
      </c>
      <c r="M114" s="74">
        <f>SUMPRODUCT(-('Gastos Gerais'!$B$4:$B$1005=Analítico!$B114),-(Analítico!M$3&gt;='Gastos Gerais'!$D$4:$D$1005),-(Analítico!M$3&lt;='Gastos Gerais'!$E$4:$E$1005),-('Gastos Gerais'!$C$4:$C$1005))</f>
        <v>0</v>
      </c>
      <c r="N114" s="74">
        <f>SUMPRODUCT(-('Gastos Gerais'!$B$4:$B$1005=Analítico!$B114),-(Analítico!N$3&gt;='Gastos Gerais'!$D$4:$D$1005),-(Analítico!N$3&lt;='Gastos Gerais'!$E$4:$E$1005),-('Gastos Gerais'!$C$4:$C$1005))</f>
        <v>0</v>
      </c>
      <c r="O114" s="74">
        <f>SUMPRODUCT(-('Gastos Gerais'!$B$4:$B$1005=Analítico!$B114),-(Analítico!O$3&gt;='Gastos Gerais'!$D$4:$D$1005),-(Analítico!O$3&lt;='Gastos Gerais'!$E$4:$E$1005),-('Gastos Gerais'!$C$4:$C$1005))</f>
        <v>0</v>
      </c>
      <c r="P114" s="74">
        <f>SUMPRODUCT(-('Gastos Gerais'!$B$4:$B$1005=Analítico!$B114),-(Analítico!P$3&gt;='Gastos Gerais'!$D$4:$D$1005),-(Analítico!P$3&lt;='Gastos Gerais'!$E$4:$E$1005),-('Gastos Gerais'!$C$4:$C$1005))</f>
        <v>75000</v>
      </c>
      <c r="Q114" s="74">
        <f>SUMPRODUCT(-('Gastos Gerais'!$B$4:$B$1005=Analítico!$B114),-(Analítico!Q$3&gt;='Gastos Gerais'!$D$4:$D$1005),-(Analítico!Q$3&lt;='Gastos Gerais'!$E$4:$E$1005),-('Gastos Gerais'!$C$4:$C$1005))</f>
        <v>0</v>
      </c>
      <c r="R114" s="74">
        <f>SUMPRODUCT(-('Gastos Gerais'!$B$4:$B$1005=Analítico!$B114),-(Analítico!R$3&gt;='Gastos Gerais'!$D$4:$D$1005),-(Analítico!R$3&lt;='Gastos Gerais'!$E$4:$E$1005),-('Gastos Gerais'!$C$4:$C$1005))</f>
        <v>0</v>
      </c>
      <c r="S114" s="74">
        <f>SUMPRODUCT(-('Gastos Gerais'!$B$4:$B$1005=Analítico!$B114),-(Analítico!S$3&gt;='Gastos Gerais'!$D$4:$D$1005),-(Analítico!S$3&lt;='Gastos Gerais'!$E$4:$E$1005),-('Gastos Gerais'!$C$4:$C$1005))</f>
        <v>0</v>
      </c>
      <c r="T114" s="74">
        <f>SUMPRODUCT(-('Gastos Gerais'!$B$4:$B$1005=Analítico!$B114),-(Analítico!T$3&gt;='Gastos Gerais'!$D$4:$D$1005),-(Analítico!T$3&lt;='Gastos Gerais'!$E$4:$E$1005),-('Gastos Gerais'!$C$4:$C$1005))</f>
        <v>0</v>
      </c>
      <c r="U114" s="74">
        <f>SUMPRODUCT(-('Gastos Gerais'!$B$4:$B$1005=Analítico!$B114),-(Analítico!U$3&gt;='Gastos Gerais'!$D$4:$D$1005),-(Analítico!U$3&lt;='Gastos Gerais'!$E$4:$E$1005),-('Gastos Gerais'!$C$4:$C$1005))</f>
        <v>0</v>
      </c>
      <c r="V114" s="74">
        <f>SUMPRODUCT(-('Gastos Gerais'!$B$4:$B$1005=Analítico!$B114),-(Analítico!V$3&gt;='Gastos Gerais'!$D$4:$D$1005),-(Analítico!V$3&lt;='Gastos Gerais'!$E$4:$E$1005),-('Gastos Gerais'!$C$4:$C$1005))</f>
        <v>0</v>
      </c>
      <c r="W114" s="74">
        <f>SUMPRODUCT(-('Gastos Gerais'!$B$4:$B$1005=Analítico!$B114),-(Analítico!W$3&gt;='Gastos Gerais'!$D$4:$D$1005),-(Analítico!W$3&lt;='Gastos Gerais'!$E$4:$E$1005),-('Gastos Gerais'!$C$4:$C$1005))</f>
        <v>0</v>
      </c>
      <c r="X114" s="74">
        <f>SUMPRODUCT(-('Gastos Gerais'!$B$4:$B$1005=Analítico!$B114),-(Analítico!X$3&gt;='Gastos Gerais'!$D$4:$D$1005),-(Analítico!X$3&lt;='Gastos Gerais'!$E$4:$E$1005),-('Gastos Gerais'!$C$4:$C$1005))</f>
        <v>0</v>
      </c>
      <c r="Y114" s="74">
        <f>SUMPRODUCT(-('Gastos Gerais'!$B$4:$B$1005=Analítico!$B114),-(Analítico!Y$3&gt;='Gastos Gerais'!$D$4:$D$1005),-(Analítico!Y$3&lt;='Gastos Gerais'!$E$4:$E$1005),-('Gastos Gerais'!$C$4:$C$1005))</f>
        <v>0</v>
      </c>
      <c r="Z114" s="74">
        <f>SUMPRODUCT(-('Gastos Gerais'!$B$4:$B$1005=Analítico!$B114),-(Analítico!Z$3&gt;='Gastos Gerais'!$D$4:$D$1005),-(Analítico!Z$3&lt;='Gastos Gerais'!$E$4:$E$1005),-('Gastos Gerais'!$C$4:$C$1005))</f>
        <v>0</v>
      </c>
      <c r="AA114" s="74">
        <f>SUMPRODUCT(-('Gastos Gerais'!$B$4:$B$1005=Analítico!$B114),-(Analítico!AA$3&gt;='Gastos Gerais'!$D$4:$D$1005),-(Analítico!AA$3&lt;='Gastos Gerais'!$E$4:$E$1005),-('Gastos Gerais'!$C$4:$C$1005))</f>
        <v>0</v>
      </c>
      <c r="AB114" s="74">
        <f>SUMPRODUCT(-('Gastos Gerais'!$B$4:$B$1005=Analítico!$B114),-(Analítico!AB$3&gt;='Gastos Gerais'!$D$4:$D$1005),-(Analítico!AB$3&lt;='Gastos Gerais'!$E$4:$E$1005),-('Gastos Gerais'!$C$4:$C$1005))</f>
        <v>76000</v>
      </c>
      <c r="AC114" s="74">
        <f>SUMPRODUCT(-('Gastos Gerais'!$B$4:$B$1005=Analítico!$B114),-(Analítico!AC$3&gt;='Gastos Gerais'!$D$4:$D$1005),-(Analítico!AC$3&lt;='Gastos Gerais'!$E$4:$E$1005),-('Gastos Gerais'!$C$4:$C$1005))</f>
        <v>0</v>
      </c>
      <c r="AD114" s="74">
        <f>SUMPRODUCT(-('Gastos Gerais'!$B$4:$B$1005=Analítico!$B114),-(Analítico!AD$3&gt;='Gastos Gerais'!$D$4:$D$1005),-(Analítico!AD$3&lt;='Gastos Gerais'!$E$4:$E$1005),-('Gastos Gerais'!$C$4:$C$1005))</f>
        <v>0</v>
      </c>
      <c r="AE114" s="74">
        <f>SUMPRODUCT(-('Gastos Gerais'!$B$4:$B$1005=Analítico!$B114),-(Analítico!AE$3&gt;='Gastos Gerais'!$D$4:$D$1005),-(Analítico!AE$3&lt;='Gastos Gerais'!$E$4:$E$1005),-('Gastos Gerais'!$C$4:$C$1005))</f>
        <v>0</v>
      </c>
      <c r="AF114" s="74">
        <f>SUMPRODUCT(-('Gastos Gerais'!$B$4:$B$1005=Analítico!$B114),-(Analítico!AF$3&gt;='Gastos Gerais'!$D$4:$D$1005),-(Analítico!AF$3&lt;='Gastos Gerais'!$E$4:$E$1005),-('Gastos Gerais'!$C$4:$C$1005))</f>
        <v>0</v>
      </c>
      <c r="AG114" s="74">
        <f>SUMPRODUCT(-('Gastos Gerais'!$B$4:$B$1005=Analítico!$B114),-(Analítico!AG$3&gt;='Gastos Gerais'!$D$4:$D$1005),-(Analítico!AG$3&lt;='Gastos Gerais'!$E$4:$E$1005),-('Gastos Gerais'!$C$4:$C$1005))</f>
        <v>0</v>
      </c>
      <c r="AH114" s="74">
        <f>SUMPRODUCT(-('Gastos Gerais'!$B$4:$B$1005=Analítico!$B114),-(Analítico!AH$3&gt;='Gastos Gerais'!$D$4:$D$1005),-(Analítico!AH$3&lt;='Gastos Gerais'!$E$4:$E$1005),-('Gastos Gerais'!$C$4:$C$1005))</f>
        <v>0</v>
      </c>
      <c r="AI114" s="74">
        <f>SUMPRODUCT(-('Gastos Gerais'!$B$4:$B$1005=Analítico!$B114),-(Analítico!AI$3&gt;='Gastos Gerais'!$D$4:$D$1005),-(Analítico!AI$3&lt;='Gastos Gerais'!$E$4:$E$1005),-('Gastos Gerais'!$C$4:$C$1005))</f>
        <v>0</v>
      </c>
      <c r="AJ114" s="74">
        <f>SUMPRODUCT(-('Gastos Gerais'!$B$4:$B$1005=Analítico!$B114),-(Analítico!AJ$3&gt;='Gastos Gerais'!$D$4:$D$1005),-(Analítico!AJ$3&lt;='Gastos Gerais'!$E$4:$E$1005),-('Gastos Gerais'!$C$4:$C$1005))</f>
        <v>0</v>
      </c>
      <c r="AK114" s="74">
        <f>SUMPRODUCT(-('Gastos Gerais'!$B$4:$B$1005=Analítico!$B114),-(Analítico!AK$3&gt;='Gastos Gerais'!$D$4:$D$1005),-(Analítico!AK$3&lt;='Gastos Gerais'!$E$4:$E$1005),-('Gastos Gerais'!$C$4:$C$1005))</f>
        <v>0</v>
      </c>
      <c r="AL114" s="74">
        <f>SUMPRODUCT(-('Gastos Gerais'!$B$4:$B$1005=Analítico!$B114),-(Analítico!AL$3&gt;='Gastos Gerais'!$D$4:$D$1005),-(Analítico!AL$3&lt;='Gastos Gerais'!$E$4:$E$1005),-('Gastos Gerais'!$C$4:$C$1005))</f>
        <v>0</v>
      </c>
      <c r="AM114" s="74">
        <f>SUMPRODUCT(-('Gastos Gerais'!$B$4:$B$1005=Analítico!$B114),-(Analítico!AM$3&gt;='Gastos Gerais'!$D$4:$D$1005),-(Analítico!AM$3&lt;='Gastos Gerais'!$E$4:$E$1005),-('Gastos Gerais'!$C$4:$C$1005))</f>
        <v>0</v>
      </c>
      <c r="AN114" s="74">
        <f>SUMPRODUCT(-('Gastos Gerais'!$B$4:$B$1005=Analítico!$B114),-(Analítico!AN$3&gt;='Gastos Gerais'!$D$4:$D$1005),-(Analítico!AN$3&lt;='Gastos Gerais'!$E$4:$E$1005),-('Gastos Gerais'!$C$4:$C$1005))</f>
        <v>77000</v>
      </c>
      <c r="AO114" s="74">
        <f>SUMPRODUCT(-('Gastos Gerais'!$B$4:$B$1005=Analítico!$B114),-(Analítico!AO$3&gt;='Gastos Gerais'!$D$4:$D$1005),-(Analítico!AO$3&lt;='Gastos Gerais'!$E$4:$E$1005),-('Gastos Gerais'!$C$4:$C$1005))</f>
        <v>0</v>
      </c>
      <c r="AP114" s="74">
        <f>SUMPRODUCT(-('Gastos Gerais'!$B$4:$B$1005=Analítico!$B114),-(Analítico!AP$3&gt;='Gastos Gerais'!$D$4:$D$1005),-(Analítico!AP$3&lt;='Gastos Gerais'!$E$4:$E$1005),-('Gastos Gerais'!$C$4:$C$1005))</f>
        <v>0</v>
      </c>
      <c r="AQ114" s="74">
        <f>SUMPRODUCT(-('Gastos Gerais'!$B$4:$B$1005=Analítico!$B114),-(Analítico!AQ$3&gt;='Gastos Gerais'!$D$4:$D$1005),-(Analítico!AQ$3&lt;='Gastos Gerais'!$E$4:$E$1005),-('Gastos Gerais'!$C$4:$C$1005))</f>
        <v>0</v>
      </c>
      <c r="AR114" s="74">
        <f>SUMPRODUCT(-('Gastos Gerais'!$B$4:$B$1005=Analítico!$B114),-(Analítico!AR$3&gt;='Gastos Gerais'!$D$4:$D$1005),-(Analítico!AR$3&lt;='Gastos Gerais'!$E$4:$E$1005),-('Gastos Gerais'!$C$4:$C$1005))</f>
        <v>0</v>
      </c>
      <c r="AS114" s="74">
        <f>SUMPRODUCT(-('Gastos Gerais'!$B$4:$B$1005=Analítico!$B114),-(Analítico!AS$3&gt;='Gastos Gerais'!$D$4:$D$1005),-(Analítico!AS$3&lt;='Gastos Gerais'!$E$4:$E$1005),-('Gastos Gerais'!$C$4:$C$1005))</f>
        <v>0</v>
      </c>
      <c r="AT114" s="74">
        <f>SUMPRODUCT(-('Gastos Gerais'!$B$4:$B$1005=Analítico!$B114),-(Analítico!AT$3&gt;='Gastos Gerais'!$D$4:$D$1005),-(Analítico!AT$3&lt;='Gastos Gerais'!$E$4:$E$1005),-('Gastos Gerais'!$C$4:$C$1005))</f>
        <v>0</v>
      </c>
      <c r="AU114" s="74">
        <f>SUMPRODUCT(-('Gastos Gerais'!$B$4:$B$1005=Analítico!$B114),-(Analítico!AU$3&gt;='Gastos Gerais'!$D$4:$D$1005),-(Analítico!AU$3&lt;='Gastos Gerais'!$E$4:$E$1005),-('Gastos Gerais'!$C$4:$C$1005))</f>
        <v>0</v>
      </c>
      <c r="AV114" s="74">
        <f>SUMPRODUCT(-('Gastos Gerais'!$B$4:$B$1005=Analítico!$B114),-(Analítico!AV$3&gt;='Gastos Gerais'!$D$4:$D$1005),-(Analítico!AV$3&lt;='Gastos Gerais'!$E$4:$E$1005),-('Gastos Gerais'!$C$4:$C$1005))</f>
        <v>0</v>
      </c>
      <c r="AW114" s="74">
        <f>SUMPRODUCT(-('Gastos Gerais'!$B$4:$B$1005=Analítico!$B114),-(Analítico!AW$3&gt;='Gastos Gerais'!$D$4:$D$1005),-(Analítico!AW$3&lt;='Gastos Gerais'!$E$4:$E$1005),-('Gastos Gerais'!$C$4:$C$1005))</f>
        <v>0</v>
      </c>
      <c r="AX114" s="74">
        <f>SUMPRODUCT(-('Gastos Gerais'!$B$4:$B$1005=Analítico!$B114),-(Analítico!AX$3&gt;='Gastos Gerais'!$D$4:$D$1005),-(Analítico!AX$3&lt;='Gastos Gerais'!$E$4:$E$1005),-('Gastos Gerais'!$C$4:$C$1005))</f>
        <v>0</v>
      </c>
      <c r="AY114" s="74">
        <f>SUMPRODUCT(-('Gastos Gerais'!$B$4:$B$1005=Analítico!$B114),-(Analítico!AY$3&gt;='Gastos Gerais'!$D$4:$D$1005),-(Analítico!AY$3&lt;='Gastos Gerais'!$E$4:$E$1005),-('Gastos Gerais'!$C$4:$C$1005))</f>
        <v>0</v>
      </c>
      <c r="AZ114" s="74">
        <f>SUMPRODUCT(-('Gastos Gerais'!$B$4:$B$1005=Analítico!$B114),-(Analítico!AZ$3&gt;='Gastos Gerais'!$D$4:$D$1005),-(Analítico!AZ$3&lt;='Gastos Gerais'!$E$4:$E$1005),-('Gastos Gerais'!$C$4:$C$1005))</f>
        <v>78000</v>
      </c>
      <c r="BA114" s="74">
        <f>SUMPRODUCT(-('Gastos Gerais'!$B$4:$B$1005=Analítico!$B114),-(Analítico!BA$3&gt;='Gastos Gerais'!$D$4:$D$1005),-(Analítico!BA$3&lt;='Gastos Gerais'!$E$4:$E$1005),-('Gastos Gerais'!$C$4:$C$1005))</f>
        <v>0</v>
      </c>
      <c r="BB114" s="74">
        <f>SUMPRODUCT(-('Gastos Gerais'!$B$4:$B$1005=Analítico!$B114),-(Analítico!BB$3&gt;='Gastos Gerais'!$D$4:$D$1005),-(Analítico!BB$3&lt;='Gastos Gerais'!$E$4:$E$1005),-('Gastos Gerais'!$C$4:$C$1005))</f>
        <v>0</v>
      </c>
      <c r="BC114" s="74">
        <f>SUMPRODUCT(-('Gastos Gerais'!$B$4:$B$1005=Analítico!$B114),-(Analítico!BC$3&gt;='Gastos Gerais'!$D$4:$D$1005),-(Analítico!BC$3&lt;='Gastos Gerais'!$E$4:$E$1005),-('Gastos Gerais'!$C$4:$C$1005))</f>
        <v>0</v>
      </c>
      <c r="BD114" s="74">
        <f>SUMPRODUCT(-('Gastos Gerais'!$B$4:$B$1005=Analítico!$B114),-(Analítico!BD$3&gt;='Gastos Gerais'!$D$4:$D$1005),-(Analítico!BD$3&lt;='Gastos Gerais'!$E$4:$E$1005),-('Gastos Gerais'!$C$4:$C$1005))</f>
        <v>0</v>
      </c>
      <c r="BE114" s="74">
        <f>SUMPRODUCT(-('Gastos Gerais'!$B$4:$B$1005=Analítico!$B114),-(Analítico!BE$3&gt;='Gastos Gerais'!$D$4:$D$1005),-(Analítico!BE$3&lt;='Gastos Gerais'!$E$4:$E$1005),-('Gastos Gerais'!$C$4:$C$1005))</f>
        <v>0</v>
      </c>
      <c r="BF114" s="74">
        <f>SUMPRODUCT(-('Gastos Gerais'!$B$4:$B$1005=Analítico!$B114),-(Analítico!BF$3&gt;='Gastos Gerais'!$D$4:$D$1005),-(Analítico!BF$3&lt;='Gastos Gerais'!$E$4:$E$1005),-('Gastos Gerais'!$C$4:$C$1005))</f>
        <v>0</v>
      </c>
      <c r="BG114" s="74">
        <f>SUMPRODUCT(-('Gastos Gerais'!$B$4:$B$1005=Analítico!$B114),-(Analítico!BG$3&gt;='Gastos Gerais'!$D$4:$D$1005),-(Analítico!BG$3&lt;='Gastos Gerais'!$E$4:$E$1005),-('Gastos Gerais'!$C$4:$C$1005))</f>
        <v>0</v>
      </c>
      <c r="BH114" s="74">
        <f>SUMPRODUCT(-('Gastos Gerais'!$B$4:$B$1005=Analítico!$B114),-(Analítico!BH$3&gt;='Gastos Gerais'!$D$4:$D$1005),-(Analítico!BH$3&lt;='Gastos Gerais'!$E$4:$E$1005),-('Gastos Gerais'!$C$4:$C$1005))</f>
        <v>0</v>
      </c>
      <c r="BI114" s="74">
        <f>SUMPRODUCT(-('Gastos Gerais'!$B$4:$B$1005=Analítico!$B114),-(Analítico!BI$3&gt;='Gastos Gerais'!$D$4:$D$1005),-(Analítico!BI$3&lt;='Gastos Gerais'!$E$4:$E$1005),-('Gastos Gerais'!$C$4:$C$1005))</f>
        <v>0</v>
      </c>
      <c r="BJ114" s="74">
        <f>SUMPRODUCT(-('Gastos Gerais'!$B$4:$B$1005=Analítico!$B114),-(Analítico!BJ$3&gt;='Gastos Gerais'!$D$4:$D$1005),-(Analítico!BJ$3&lt;='Gastos Gerais'!$E$4:$E$1005),-('Gastos Gerais'!$C$4:$C$1005))</f>
        <v>0</v>
      </c>
      <c r="BK114" s="72">
        <f t="shared" si="33"/>
        <v>306000</v>
      </c>
      <c r="BL114" s="77">
        <f t="shared" ca="1" si="34"/>
        <v>4.4193345443390058E-3</v>
      </c>
    </row>
    <row r="115" spans="1:64" s="50" customFormat="1" ht="23.25" customHeight="1" x14ac:dyDescent="0.2">
      <c r="A115" s="19" t="s">
        <v>290</v>
      </c>
      <c r="B115" s="354" t="s">
        <v>291</v>
      </c>
      <c r="C115" s="74">
        <f>SUMPRODUCT(-('Gastos Gerais'!$B$4:$B$1005=Analítico!$B115),-(Analítico!C$3&gt;='Gastos Gerais'!$D$4:$D$1005),-(Analítico!C$3&lt;='Gastos Gerais'!$E$4:$E$1005),-('Gastos Gerais'!$C$4:$C$1005))</f>
        <v>0</v>
      </c>
      <c r="D115" s="74">
        <f>SUMPRODUCT(-('Gastos Gerais'!$B$4:$B$1005=Analítico!$B115),-(Analítico!D$3&gt;='Gastos Gerais'!$D$4:$D$1005),-(Analítico!D$3&lt;='Gastos Gerais'!$E$4:$E$1005),-('Gastos Gerais'!$C$4:$C$1005))</f>
        <v>2400</v>
      </c>
      <c r="E115" s="74">
        <f>SUMPRODUCT(-('Gastos Gerais'!$B$4:$B$1005=Analítico!$B115),-(Analítico!E$3&gt;='Gastos Gerais'!$D$4:$D$1005),-(Analítico!E$3&lt;='Gastos Gerais'!$E$4:$E$1005),-('Gastos Gerais'!$C$4:$C$1005))</f>
        <v>0</v>
      </c>
      <c r="F115" s="74">
        <f>SUMPRODUCT(-('Gastos Gerais'!$B$4:$B$1005=Analítico!$B115),-(Analítico!F$3&gt;='Gastos Gerais'!$D$4:$D$1005),-(Analítico!F$3&lt;='Gastos Gerais'!$E$4:$E$1005),-('Gastos Gerais'!$C$4:$C$1005))</f>
        <v>0</v>
      </c>
      <c r="G115" s="74">
        <f>SUMPRODUCT(-('Gastos Gerais'!$B$4:$B$1005=Analítico!$B115),-(Analítico!G$3&gt;='Gastos Gerais'!$D$4:$D$1005),-(Analítico!G$3&lt;='Gastos Gerais'!$E$4:$E$1005),-('Gastos Gerais'!$C$4:$C$1005))</f>
        <v>0</v>
      </c>
      <c r="H115" s="74">
        <f>SUMPRODUCT(-('Gastos Gerais'!$B$4:$B$1005=Analítico!$B115),-(Analítico!H$3&gt;='Gastos Gerais'!$D$4:$D$1005),-(Analítico!H$3&lt;='Gastos Gerais'!$E$4:$E$1005),-('Gastos Gerais'!$C$4:$C$1005))</f>
        <v>0</v>
      </c>
      <c r="I115" s="74">
        <f>SUMPRODUCT(-('Gastos Gerais'!$B$4:$B$1005=Analítico!$B115),-(Analítico!I$3&gt;='Gastos Gerais'!$D$4:$D$1005),-(Analítico!I$3&lt;='Gastos Gerais'!$E$4:$E$1005),-('Gastos Gerais'!$C$4:$C$1005))</f>
        <v>0</v>
      </c>
      <c r="J115" s="74">
        <f>SUMPRODUCT(-('Gastos Gerais'!$B$4:$B$1005=Analítico!$B115),-(Analítico!J$3&gt;='Gastos Gerais'!$D$4:$D$1005),-(Analítico!J$3&lt;='Gastos Gerais'!$E$4:$E$1005),-('Gastos Gerais'!$C$4:$C$1005))</f>
        <v>2400</v>
      </c>
      <c r="K115" s="74">
        <f>SUMPRODUCT(-('Gastos Gerais'!$B$4:$B$1005=Analítico!$B115),-(Analítico!K$3&gt;='Gastos Gerais'!$D$4:$D$1005),-(Analítico!K$3&lt;='Gastos Gerais'!$E$4:$E$1005),-('Gastos Gerais'!$C$4:$C$1005))</f>
        <v>0</v>
      </c>
      <c r="L115" s="74">
        <f>SUMPRODUCT(-('Gastos Gerais'!$B$4:$B$1005=Analítico!$B115),-(Analítico!L$3&gt;='Gastos Gerais'!$D$4:$D$1005),-(Analítico!L$3&lt;='Gastos Gerais'!$E$4:$E$1005),-('Gastos Gerais'!$C$4:$C$1005))</f>
        <v>0</v>
      </c>
      <c r="M115" s="74">
        <f>SUMPRODUCT(-('Gastos Gerais'!$B$4:$B$1005=Analítico!$B115),-(Analítico!M$3&gt;='Gastos Gerais'!$D$4:$D$1005),-(Analítico!M$3&lt;='Gastos Gerais'!$E$4:$E$1005),-('Gastos Gerais'!$C$4:$C$1005))</f>
        <v>0</v>
      </c>
      <c r="N115" s="74">
        <f>SUMPRODUCT(-('Gastos Gerais'!$B$4:$B$1005=Analítico!$B115),-(Analítico!N$3&gt;='Gastos Gerais'!$D$4:$D$1005),-(Analítico!N$3&lt;='Gastos Gerais'!$E$4:$E$1005),-('Gastos Gerais'!$C$4:$C$1005))</f>
        <v>0</v>
      </c>
      <c r="O115" s="74">
        <f>SUMPRODUCT(-('Gastos Gerais'!$B$4:$B$1005=Analítico!$B115),-(Analítico!O$3&gt;='Gastos Gerais'!$D$4:$D$1005),-(Analítico!O$3&lt;='Gastos Gerais'!$E$4:$E$1005),-('Gastos Gerais'!$C$4:$C$1005))</f>
        <v>0</v>
      </c>
      <c r="P115" s="74">
        <f>SUMPRODUCT(-('Gastos Gerais'!$B$4:$B$1005=Analítico!$B115),-(Analítico!P$3&gt;='Gastos Gerais'!$D$4:$D$1005),-(Analítico!P$3&lt;='Gastos Gerais'!$E$4:$E$1005),-('Gastos Gerais'!$C$4:$C$1005))</f>
        <v>4800</v>
      </c>
      <c r="Q115" s="74">
        <f>SUMPRODUCT(-('Gastos Gerais'!$B$4:$B$1005=Analítico!$B115),-(Analítico!Q$3&gt;='Gastos Gerais'!$D$4:$D$1005),-(Analítico!Q$3&lt;='Gastos Gerais'!$E$4:$E$1005),-('Gastos Gerais'!$C$4:$C$1005))</f>
        <v>0</v>
      </c>
      <c r="R115" s="74">
        <f>SUMPRODUCT(-('Gastos Gerais'!$B$4:$B$1005=Analítico!$B115),-(Analítico!R$3&gt;='Gastos Gerais'!$D$4:$D$1005),-(Analítico!R$3&lt;='Gastos Gerais'!$E$4:$E$1005),-('Gastos Gerais'!$C$4:$C$1005))</f>
        <v>0</v>
      </c>
      <c r="S115" s="74">
        <f>SUMPRODUCT(-('Gastos Gerais'!$B$4:$B$1005=Analítico!$B115),-(Analítico!S$3&gt;='Gastos Gerais'!$D$4:$D$1005),-(Analítico!S$3&lt;='Gastos Gerais'!$E$4:$E$1005),-('Gastos Gerais'!$C$4:$C$1005))</f>
        <v>0</v>
      </c>
      <c r="T115" s="74">
        <f>SUMPRODUCT(-('Gastos Gerais'!$B$4:$B$1005=Analítico!$B115),-(Analítico!T$3&gt;='Gastos Gerais'!$D$4:$D$1005),-(Analítico!T$3&lt;='Gastos Gerais'!$E$4:$E$1005),-('Gastos Gerais'!$C$4:$C$1005))</f>
        <v>0</v>
      </c>
      <c r="U115" s="74">
        <f>SUMPRODUCT(-('Gastos Gerais'!$B$4:$B$1005=Analítico!$B115),-(Analítico!U$3&gt;='Gastos Gerais'!$D$4:$D$1005),-(Analítico!U$3&lt;='Gastos Gerais'!$E$4:$E$1005),-('Gastos Gerais'!$C$4:$C$1005))</f>
        <v>0</v>
      </c>
      <c r="V115" s="74">
        <f>SUMPRODUCT(-('Gastos Gerais'!$B$4:$B$1005=Analítico!$B115),-(Analítico!V$3&gt;='Gastos Gerais'!$D$4:$D$1005),-(Analítico!V$3&lt;='Gastos Gerais'!$E$4:$E$1005),-('Gastos Gerais'!$C$4:$C$1005))</f>
        <v>4800</v>
      </c>
      <c r="W115" s="74">
        <f>SUMPRODUCT(-('Gastos Gerais'!$B$4:$B$1005=Analítico!$B115),-(Analítico!W$3&gt;='Gastos Gerais'!$D$4:$D$1005),-(Analítico!W$3&lt;='Gastos Gerais'!$E$4:$E$1005),-('Gastos Gerais'!$C$4:$C$1005))</f>
        <v>0</v>
      </c>
      <c r="X115" s="74">
        <f>SUMPRODUCT(-('Gastos Gerais'!$B$4:$B$1005=Analítico!$B115),-(Analítico!X$3&gt;='Gastos Gerais'!$D$4:$D$1005),-(Analítico!X$3&lt;='Gastos Gerais'!$E$4:$E$1005),-('Gastos Gerais'!$C$4:$C$1005))</f>
        <v>0</v>
      </c>
      <c r="Y115" s="74">
        <f>SUMPRODUCT(-('Gastos Gerais'!$B$4:$B$1005=Analítico!$B115),-(Analítico!Y$3&gt;='Gastos Gerais'!$D$4:$D$1005),-(Analítico!Y$3&lt;='Gastos Gerais'!$E$4:$E$1005),-('Gastos Gerais'!$C$4:$C$1005))</f>
        <v>0</v>
      </c>
      <c r="Z115" s="74">
        <f>SUMPRODUCT(-('Gastos Gerais'!$B$4:$B$1005=Analítico!$B115),-(Analítico!Z$3&gt;='Gastos Gerais'!$D$4:$D$1005),-(Analítico!Z$3&lt;='Gastos Gerais'!$E$4:$E$1005),-('Gastos Gerais'!$C$4:$C$1005))</f>
        <v>0</v>
      </c>
      <c r="AA115" s="74">
        <f>SUMPRODUCT(-('Gastos Gerais'!$B$4:$B$1005=Analítico!$B115),-(Analítico!AA$3&gt;='Gastos Gerais'!$D$4:$D$1005),-(Analítico!AA$3&lt;='Gastos Gerais'!$E$4:$E$1005),-('Gastos Gerais'!$C$4:$C$1005))</f>
        <v>0</v>
      </c>
      <c r="AB115" s="74">
        <f>SUMPRODUCT(-('Gastos Gerais'!$B$4:$B$1005=Analítico!$B115),-(Analítico!AB$3&gt;='Gastos Gerais'!$D$4:$D$1005),-(Analítico!AB$3&lt;='Gastos Gerais'!$E$4:$E$1005),-('Gastos Gerais'!$C$4:$C$1005))</f>
        <v>4800</v>
      </c>
      <c r="AC115" s="74">
        <f>SUMPRODUCT(-('Gastos Gerais'!$B$4:$B$1005=Analítico!$B115),-(Analítico!AC$3&gt;='Gastos Gerais'!$D$4:$D$1005),-(Analítico!AC$3&lt;='Gastos Gerais'!$E$4:$E$1005),-('Gastos Gerais'!$C$4:$C$1005))</f>
        <v>0</v>
      </c>
      <c r="AD115" s="74">
        <f>SUMPRODUCT(-('Gastos Gerais'!$B$4:$B$1005=Analítico!$B115),-(Analítico!AD$3&gt;='Gastos Gerais'!$D$4:$D$1005),-(Analítico!AD$3&lt;='Gastos Gerais'!$E$4:$E$1005),-('Gastos Gerais'!$C$4:$C$1005))</f>
        <v>0</v>
      </c>
      <c r="AE115" s="74">
        <f>SUMPRODUCT(-('Gastos Gerais'!$B$4:$B$1005=Analítico!$B115),-(Analítico!AE$3&gt;='Gastos Gerais'!$D$4:$D$1005),-(Analítico!AE$3&lt;='Gastos Gerais'!$E$4:$E$1005),-('Gastos Gerais'!$C$4:$C$1005))</f>
        <v>0</v>
      </c>
      <c r="AF115" s="74">
        <f>SUMPRODUCT(-('Gastos Gerais'!$B$4:$B$1005=Analítico!$B115),-(Analítico!AF$3&gt;='Gastos Gerais'!$D$4:$D$1005),-(Analítico!AF$3&lt;='Gastos Gerais'!$E$4:$E$1005),-('Gastos Gerais'!$C$4:$C$1005))</f>
        <v>0</v>
      </c>
      <c r="AG115" s="74">
        <f>SUMPRODUCT(-('Gastos Gerais'!$B$4:$B$1005=Analítico!$B115),-(Analítico!AG$3&gt;='Gastos Gerais'!$D$4:$D$1005),-(Analítico!AG$3&lt;='Gastos Gerais'!$E$4:$E$1005),-('Gastos Gerais'!$C$4:$C$1005))</f>
        <v>0</v>
      </c>
      <c r="AH115" s="74">
        <f>SUMPRODUCT(-('Gastos Gerais'!$B$4:$B$1005=Analítico!$B115),-(Analítico!AH$3&gt;='Gastos Gerais'!$D$4:$D$1005),-(Analítico!AH$3&lt;='Gastos Gerais'!$E$4:$E$1005),-('Gastos Gerais'!$C$4:$C$1005))</f>
        <v>4800</v>
      </c>
      <c r="AI115" s="74">
        <f>SUMPRODUCT(-('Gastos Gerais'!$B$4:$B$1005=Analítico!$B115),-(Analítico!AI$3&gt;='Gastos Gerais'!$D$4:$D$1005),-(Analítico!AI$3&lt;='Gastos Gerais'!$E$4:$E$1005),-('Gastos Gerais'!$C$4:$C$1005))</f>
        <v>0</v>
      </c>
      <c r="AJ115" s="74">
        <f>SUMPRODUCT(-('Gastos Gerais'!$B$4:$B$1005=Analítico!$B115),-(Analítico!AJ$3&gt;='Gastos Gerais'!$D$4:$D$1005),-(Analítico!AJ$3&lt;='Gastos Gerais'!$E$4:$E$1005),-('Gastos Gerais'!$C$4:$C$1005))</f>
        <v>0</v>
      </c>
      <c r="AK115" s="74">
        <f>SUMPRODUCT(-('Gastos Gerais'!$B$4:$B$1005=Analítico!$B115),-(Analítico!AK$3&gt;='Gastos Gerais'!$D$4:$D$1005),-(Analítico!AK$3&lt;='Gastos Gerais'!$E$4:$E$1005),-('Gastos Gerais'!$C$4:$C$1005))</f>
        <v>0</v>
      </c>
      <c r="AL115" s="74">
        <f>SUMPRODUCT(-('Gastos Gerais'!$B$4:$B$1005=Analítico!$B115),-(Analítico!AL$3&gt;='Gastos Gerais'!$D$4:$D$1005),-(Analítico!AL$3&lt;='Gastos Gerais'!$E$4:$E$1005),-('Gastos Gerais'!$C$4:$C$1005))</f>
        <v>0</v>
      </c>
      <c r="AM115" s="74">
        <f>SUMPRODUCT(-('Gastos Gerais'!$B$4:$B$1005=Analítico!$B115),-(Analítico!AM$3&gt;='Gastos Gerais'!$D$4:$D$1005),-(Analítico!AM$3&lt;='Gastos Gerais'!$E$4:$E$1005),-('Gastos Gerais'!$C$4:$C$1005))</f>
        <v>0</v>
      </c>
      <c r="AN115" s="74">
        <f>SUMPRODUCT(-('Gastos Gerais'!$B$4:$B$1005=Analítico!$B115),-(Analítico!AN$3&gt;='Gastos Gerais'!$D$4:$D$1005),-(Analítico!AN$3&lt;='Gastos Gerais'!$E$4:$E$1005),-('Gastos Gerais'!$C$4:$C$1005))</f>
        <v>4800</v>
      </c>
      <c r="AO115" s="74">
        <f>SUMPRODUCT(-('Gastos Gerais'!$B$4:$B$1005=Analítico!$B115),-(Analítico!AO$3&gt;='Gastos Gerais'!$D$4:$D$1005),-(Analítico!AO$3&lt;='Gastos Gerais'!$E$4:$E$1005),-('Gastos Gerais'!$C$4:$C$1005))</f>
        <v>0</v>
      </c>
      <c r="AP115" s="74">
        <f>SUMPRODUCT(-('Gastos Gerais'!$B$4:$B$1005=Analítico!$B115),-(Analítico!AP$3&gt;='Gastos Gerais'!$D$4:$D$1005),-(Analítico!AP$3&lt;='Gastos Gerais'!$E$4:$E$1005),-('Gastos Gerais'!$C$4:$C$1005))</f>
        <v>0</v>
      </c>
      <c r="AQ115" s="74">
        <f>SUMPRODUCT(-('Gastos Gerais'!$B$4:$B$1005=Analítico!$B115),-(Analítico!AQ$3&gt;='Gastos Gerais'!$D$4:$D$1005),-(Analítico!AQ$3&lt;='Gastos Gerais'!$E$4:$E$1005),-('Gastos Gerais'!$C$4:$C$1005))</f>
        <v>0</v>
      </c>
      <c r="AR115" s="74">
        <f>SUMPRODUCT(-('Gastos Gerais'!$B$4:$B$1005=Analítico!$B115),-(Analítico!AR$3&gt;='Gastos Gerais'!$D$4:$D$1005),-(Analítico!AR$3&lt;='Gastos Gerais'!$E$4:$E$1005),-('Gastos Gerais'!$C$4:$C$1005))</f>
        <v>0</v>
      </c>
      <c r="AS115" s="74">
        <f>SUMPRODUCT(-('Gastos Gerais'!$B$4:$B$1005=Analítico!$B115),-(Analítico!AS$3&gt;='Gastos Gerais'!$D$4:$D$1005),-(Analítico!AS$3&lt;='Gastos Gerais'!$E$4:$E$1005),-('Gastos Gerais'!$C$4:$C$1005))</f>
        <v>0</v>
      </c>
      <c r="AT115" s="74">
        <f>SUMPRODUCT(-('Gastos Gerais'!$B$4:$B$1005=Analítico!$B115),-(Analítico!AT$3&gt;='Gastos Gerais'!$D$4:$D$1005),-(Analítico!AT$3&lt;='Gastos Gerais'!$E$4:$E$1005),-('Gastos Gerais'!$C$4:$C$1005))</f>
        <v>4800</v>
      </c>
      <c r="AU115" s="74">
        <f>SUMPRODUCT(-('Gastos Gerais'!$B$4:$B$1005=Analítico!$B115),-(Analítico!AU$3&gt;='Gastos Gerais'!$D$4:$D$1005),-(Analítico!AU$3&lt;='Gastos Gerais'!$E$4:$E$1005),-('Gastos Gerais'!$C$4:$C$1005))</f>
        <v>0</v>
      </c>
      <c r="AV115" s="74">
        <f>SUMPRODUCT(-('Gastos Gerais'!$B$4:$B$1005=Analítico!$B115),-(Analítico!AV$3&gt;='Gastos Gerais'!$D$4:$D$1005),-(Analítico!AV$3&lt;='Gastos Gerais'!$E$4:$E$1005),-('Gastos Gerais'!$C$4:$C$1005))</f>
        <v>0</v>
      </c>
      <c r="AW115" s="74">
        <f>SUMPRODUCT(-('Gastos Gerais'!$B$4:$B$1005=Analítico!$B115),-(Analítico!AW$3&gt;='Gastos Gerais'!$D$4:$D$1005),-(Analítico!AW$3&lt;='Gastos Gerais'!$E$4:$E$1005),-('Gastos Gerais'!$C$4:$C$1005))</f>
        <v>0</v>
      </c>
      <c r="AX115" s="74">
        <f>SUMPRODUCT(-('Gastos Gerais'!$B$4:$B$1005=Analítico!$B115),-(Analítico!AX$3&gt;='Gastos Gerais'!$D$4:$D$1005),-(Analítico!AX$3&lt;='Gastos Gerais'!$E$4:$E$1005),-('Gastos Gerais'!$C$4:$C$1005))</f>
        <v>0</v>
      </c>
      <c r="AY115" s="74">
        <f>SUMPRODUCT(-('Gastos Gerais'!$B$4:$B$1005=Analítico!$B115),-(Analítico!AY$3&gt;='Gastos Gerais'!$D$4:$D$1005),-(Analítico!AY$3&lt;='Gastos Gerais'!$E$4:$E$1005),-('Gastos Gerais'!$C$4:$C$1005))</f>
        <v>0</v>
      </c>
      <c r="AZ115" s="74">
        <f>SUMPRODUCT(-('Gastos Gerais'!$B$4:$B$1005=Analítico!$B115),-(Analítico!AZ$3&gt;='Gastos Gerais'!$D$4:$D$1005),-(Analítico!AZ$3&lt;='Gastos Gerais'!$E$4:$E$1005),-('Gastos Gerais'!$C$4:$C$1005))</f>
        <v>4800</v>
      </c>
      <c r="BA115" s="74">
        <f>SUMPRODUCT(-('Gastos Gerais'!$B$4:$B$1005=Analítico!$B115),-(Analítico!BA$3&gt;='Gastos Gerais'!$D$4:$D$1005),-(Analítico!BA$3&lt;='Gastos Gerais'!$E$4:$E$1005),-('Gastos Gerais'!$C$4:$C$1005))</f>
        <v>0</v>
      </c>
      <c r="BB115" s="74">
        <f>SUMPRODUCT(-('Gastos Gerais'!$B$4:$B$1005=Analítico!$B115),-(Analítico!BB$3&gt;='Gastos Gerais'!$D$4:$D$1005),-(Analítico!BB$3&lt;='Gastos Gerais'!$E$4:$E$1005),-('Gastos Gerais'!$C$4:$C$1005))</f>
        <v>0</v>
      </c>
      <c r="BC115" s="74">
        <f>SUMPRODUCT(-('Gastos Gerais'!$B$4:$B$1005=Analítico!$B115),-(Analítico!BC$3&gt;='Gastos Gerais'!$D$4:$D$1005),-(Analítico!BC$3&lt;='Gastos Gerais'!$E$4:$E$1005),-('Gastos Gerais'!$C$4:$C$1005))</f>
        <v>0</v>
      </c>
      <c r="BD115" s="74">
        <f>SUMPRODUCT(-('Gastos Gerais'!$B$4:$B$1005=Analítico!$B115),-(Analítico!BD$3&gt;='Gastos Gerais'!$D$4:$D$1005),-(Analítico!BD$3&lt;='Gastos Gerais'!$E$4:$E$1005),-('Gastos Gerais'!$C$4:$C$1005))</f>
        <v>0</v>
      </c>
      <c r="BE115" s="74">
        <f>SUMPRODUCT(-('Gastos Gerais'!$B$4:$B$1005=Analítico!$B115),-(Analítico!BE$3&gt;='Gastos Gerais'!$D$4:$D$1005),-(Analítico!BE$3&lt;='Gastos Gerais'!$E$4:$E$1005),-('Gastos Gerais'!$C$4:$C$1005))</f>
        <v>0</v>
      </c>
      <c r="BF115" s="74">
        <f>SUMPRODUCT(-('Gastos Gerais'!$B$4:$B$1005=Analítico!$B115),-(Analítico!BF$3&gt;='Gastos Gerais'!$D$4:$D$1005),-(Analítico!BF$3&lt;='Gastos Gerais'!$E$4:$E$1005),-('Gastos Gerais'!$C$4:$C$1005))</f>
        <v>4800</v>
      </c>
      <c r="BG115" s="74">
        <f>SUMPRODUCT(-('Gastos Gerais'!$B$4:$B$1005=Analítico!$B115),-(Analítico!BG$3&gt;='Gastos Gerais'!$D$4:$D$1005),-(Analítico!BG$3&lt;='Gastos Gerais'!$E$4:$E$1005),-('Gastos Gerais'!$C$4:$C$1005))</f>
        <v>0</v>
      </c>
      <c r="BH115" s="74">
        <f>SUMPRODUCT(-('Gastos Gerais'!$B$4:$B$1005=Analítico!$B115),-(Analítico!BH$3&gt;='Gastos Gerais'!$D$4:$D$1005),-(Analítico!BH$3&lt;='Gastos Gerais'!$E$4:$E$1005),-('Gastos Gerais'!$C$4:$C$1005))</f>
        <v>0</v>
      </c>
      <c r="BI115" s="74">
        <f>SUMPRODUCT(-('Gastos Gerais'!$B$4:$B$1005=Analítico!$B115),-(Analítico!BI$3&gt;='Gastos Gerais'!$D$4:$D$1005),-(Analítico!BI$3&lt;='Gastos Gerais'!$E$4:$E$1005),-('Gastos Gerais'!$C$4:$C$1005))</f>
        <v>0</v>
      </c>
      <c r="BJ115" s="74">
        <f>SUMPRODUCT(-('Gastos Gerais'!$B$4:$B$1005=Analítico!$B115),-(Analítico!BJ$3&gt;='Gastos Gerais'!$D$4:$D$1005),-(Analítico!BJ$3&lt;='Gastos Gerais'!$E$4:$E$1005),-('Gastos Gerais'!$C$4:$C$1005))</f>
        <v>0</v>
      </c>
      <c r="BK115" s="72">
        <f t="shared" si="33"/>
        <v>43200</v>
      </c>
      <c r="BL115" s="77">
        <f t="shared" ca="1" si="34"/>
        <v>6.2390605331844788E-4</v>
      </c>
    </row>
    <row r="116" spans="1:64" s="50" customFormat="1" ht="23.25" customHeight="1" x14ac:dyDescent="0.2">
      <c r="A116" s="19" t="s">
        <v>292</v>
      </c>
      <c r="B116" s="354" t="s">
        <v>293</v>
      </c>
      <c r="C116" s="74">
        <f>SUMPRODUCT(-('Gastos Gerais'!$B$4:$B$1005=Analítico!$B116),-(Analítico!C$3&gt;='Gastos Gerais'!$D$4:$D$1005),-(Analítico!C$3&lt;='Gastos Gerais'!$E$4:$E$1005),-('Gastos Gerais'!$C$4:$C$1005))</f>
        <v>0</v>
      </c>
      <c r="D116" s="74">
        <f>SUMPRODUCT(-('Gastos Gerais'!$B$4:$B$1005=Analítico!$B116),-(Analítico!D$3&gt;='Gastos Gerais'!$D$4:$D$1005),-(Analítico!D$3&lt;='Gastos Gerais'!$E$4:$E$1005),-('Gastos Gerais'!$C$4:$C$1005))</f>
        <v>800</v>
      </c>
      <c r="E116" s="74">
        <f>SUMPRODUCT(-('Gastos Gerais'!$B$4:$B$1005=Analítico!$B116),-(Analítico!E$3&gt;='Gastos Gerais'!$D$4:$D$1005),-(Analítico!E$3&lt;='Gastos Gerais'!$E$4:$E$1005),-('Gastos Gerais'!$C$4:$C$1005))</f>
        <v>0</v>
      </c>
      <c r="F116" s="74">
        <f>SUMPRODUCT(-('Gastos Gerais'!$B$4:$B$1005=Analítico!$B116),-(Analítico!F$3&gt;='Gastos Gerais'!$D$4:$D$1005),-(Analítico!F$3&lt;='Gastos Gerais'!$E$4:$E$1005),-('Gastos Gerais'!$C$4:$C$1005))</f>
        <v>0</v>
      </c>
      <c r="G116" s="74">
        <f>SUMPRODUCT(-('Gastos Gerais'!$B$4:$B$1005=Analítico!$B116),-(Analítico!G$3&gt;='Gastos Gerais'!$D$4:$D$1005),-(Analítico!G$3&lt;='Gastos Gerais'!$E$4:$E$1005),-('Gastos Gerais'!$C$4:$C$1005))</f>
        <v>0</v>
      </c>
      <c r="H116" s="74">
        <f>SUMPRODUCT(-('Gastos Gerais'!$B$4:$B$1005=Analítico!$B116),-(Analítico!H$3&gt;='Gastos Gerais'!$D$4:$D$1005),-(Analítico!H$3&lt;='Gastos Gerais'!$E$4:$E$1005),-('Gastos Gerais'!$C$4:$C$1005))</f>
        <v>0</v>
      </c>
      <c r="I116" s="74">
        <f>SUMPRODUCT(-('Gastos Gerais'!$B$4:$B$1005=Analítico!$B116),-(Analítico!I$3&gt;='Gastos Gerais'!$D$4:$D$1005),-(Analítico!I$3&lt;='Gastos Gerais'!$E$4:$E$1005),-('Gastos Gerais'!$C$4:$C$1005))</f>
        <v>0</v>
      </c>
      <c r="J116" s="74">
        <f>SUMPRODUCT(-('Gastos Gerais'!$B$4:$B$1005=Analítico!$B116),-(Analítico!J$3&gt;='Gastos Gerais'!$D$4:$D$1005),-(Analítico!J$3&lt;='Gastos Gerais'!$E$4:$E$1005),-('Gastos Gerais'!$C$4:$C$1005))</f>
        <v>800</v>
      </c>
      <c r="K116" s="74">
        <f>SUMPRODUCT(-('Gastos Gerais'!$B$4:$B$1005=Analítico!$B116),-(Analítico!K$3&gt;='Gastos Gerais'!$D$4:$D$1005),-(Analítico!K$3&lt;='Gastos Gerais'!$E$4:$E$1005),-('Gastos Gerais'!$C$4:$C$1005))</f>
        <v>0</v>
      </c>
      <c r="L116" s="74">
        <f>SUMPRODUCT(-('Gastos Gerais'!$B$4:$B$1005=Analítico!$B116),-(Analítico!L$3&gt;='Gastos Gerais'!$D$4:$D$1005),-(Analítico!L$3&lt;='Gastos Gerais'!$E$4:$E$1005),-('Gastos Gerais'!$C$4:$C$1005))</f>
        <v>0</v>
      </c>
      <c r="M116" s="74">
        <f>SUMPRODUCT(-('Gastos Gerais'!$B$4:$B$1005=Analítico!$B116),-(Analítico!M$3&gt;='Gastos Gerais'!$D$4:$D$1005),-(Analítico!M$3&lt;='Gastos Gerais'!$E$4:$E$1005),-('Gastos Gerais'!$C$4:$C$1005))</f>
        <v>0</v>
      </c>
      <c r="N116" s="74">
        <f>SUMPRODUCT(-('Gastos Gerais'!$B$4:$B$1005=Analítico!$B116),-(Analítico!N$3&gt;='Gastos Gerais'!$D$4:$D$1005),-(Analítico!N$3&lt;='Gastos Gerais'!$E$4:$E$1005),-('Gastos Gerais'!$C$4:$C$1005))</f>
        <v>0</v>
      </c>
      <c r="O116" s="74">
        <f>SUMPRODUCT(-('Gastos Gerais'!$B$4:$B$1005=Analítico!$B116),-(Analítico!O$3&gt;='Gastos Gerais'!$D$4:$D$1005),-(Analítico!O$3&lt;='Gastos Gerais'!$E$4:$E$1005),-('Gastos Gerais'!$C$4:$C$1005))</f>
        <v>0</v>
      </c>
      <c r="P116" s="74">
        <f>SUMPRODUCT(-('Gastos Gerais'!$B$4:$B$1005=Analítico!$B116),-(Analítico!P$3&gt;='Gastos Gerais'!$D$4:$D$1005),-(Analítico!P$3&lt;='Gastos Gerais'!$E$4:$E$1005),-('Gastos Gerais'!$C$4:$C$1005))</f>
        <v>1600</v>
      </c>
      <c r="Q116" s="74">
        <f>SUMPRODUCT(-('Gastos Gerais'!$B$4:$B$1005=Analítico!$B116),-(Analítico!Q$3&gt;='Gastos Gerais'!$D$4:$D$1005),-(Analítico!Q$3&lt;='Gastos Gerais'!$E$4:$E$1005),-('Gastos Gerais'!$C$4:$C$1005))</f>
        <v>0</v>
      </c>
      <c r="R116" s="74">
        <f>SUMPRODUCT(-('Gastos Gerais'!$B$4:$B$1005=Analítico!$B116),-(Analítico!R$3&gt;='Gastos Gerais'!$D$4:$D$1005),-(Analítico!R$3&lt;='Gastos Gerais'!$E$4:$E$1005),-('Gastos Gerais'!$C$4:$C$1005))</f>
        <v>0</v>
      </c>
      <c r="S116" s="74">
        <f>SUMPRODUCT(-('Gastos Gerais'!$B$4:$B$1005=Analítico!$B116),-(Analítico!S$3&gt;='Gastos Gerais'!$D$4:$D$1005),-(Analítico!S$3&lt;='Gastos Gerais'!$E$4:$E$1005),-('Gastos Gerais'!$C$4:$C$1005))</f>
        <v>0</v>
      </c>
      <c r="T116" s="74">
        <f>SUMPRODUCT(-('Gastos Gerais'!$B$4:$B$1005=Analítico!$B116),-(Analítico!T$3&gt;='Gastos Gerais'!$D$4:$D$1005),-(Analítico!T$3&lt;='Gastos Gerais'!$E$4:$E$1005),-('Gastos Gerais'!$C$4:$C$1005))</f>
        <v>0</v>
      </c>
      <c r="U116" s="74">
        <f>SUMPRODUCT(-('Gastos Gerais'!$B$4:$B$1005=Analítico!$B116),-(Analítico!U$3&gt;='Gastos Gerais'!$D$4:$D$1005),-(Analítico!U$3&lt;='Gastos Gerais'!$E$4:$E$1005),-('Gastos Gerais'!$C$4:$C$1005))</f>
        <v>0</v>
      </c>
      <c r="V116" s="74">
        <f>SUMPRODUCT(-('Gastos Gerais'!$B$4:$B$1005=Analítico!$B116),-(Analítico!V$3&gt;='Gastos Gerais'!$D$4:$D$1005),-(Analítico!V$3&lt;='Gastos Gerais'!$E$4:$E$1005),-('Gastos Gerais'!$C$4:$C$1005))</f>
        <v>1600</v>
      </c>
      <c r="W116" s="74">
        <f>SUMPRODUCT(-('Gastos Gerais'!$B$4:$B$1005=Analítico!$B116),-(Analítico!W$3&gt;='Gastos Gerais'!$D$4:$D$1005),-(Analítico!W$3&lt;='Gastos Gerais'!$E$4:$E$1005),-('Gastos Gerais'!$C$4:$C$1005))</f>
        <v>0</v>
      </c>
      <c r="X116" s="74">
        <f>SUMPRODUCT(-('Gastos Gerais'!$B$4:$B$1005=Analítico!$B116),-(Analítico!X$3&gt;='Gastos Gerais'!$D$4:$D$1005),-(Analítico!X$3&lt;='Gastos Gerais'!$E$4:$E$1005),-('Gastos Gerais'!$C$4:$C$1005))</f>
        <v>0</v>
      </c>
      <c r="Y116" s="74">
        <f>SUMPRODUCT(-('Gastos Gerais'!$B$4:$B$1005=Analítico!$B116),-(Analítico!Y$3&gt;='Gastos Gerais'!$D$4:$D$1005),-(Analítico!Y$3&lt;='Gastos Gerais'!$E$4:$E$1005),-('Gastos Gerais'!$C$4:$C$1005))</f>
        <v>0</v>
      </c>
      <c r="Z116" s="74">
        <f>SUMPRODUCT(-('Gastos Gerais'!$B$4:$B$1005=Analítico!$B116),-(Analítico!Z$3&gt;='Gastos Gerais'!$D$4:$D$1005),-(Analítico!Z$3&lt;='Gastos Gerais'!$E$4:$E$1005),-('Gastos Gerais'!$C$4:$C$1005))</f>
        <v>0</v>
      </c>
      <c r="AA116" s="74">
        <f>SUMPRODUCT(-('Gastos Gerais'!$B$4:$B$1005=Analítico!$B116),-(Analítico!AA$3&gt;='Gastos Gerais'!$D$4:$D$1005),-(Analítico!AA$3&lt;='Gastos Gerais'!$E$4:$E$1005),-('Gastos Gerais'!$C$4:$C$1005))</f>
        <v>0</v>
      </c>
      <c r="AB116" s="74">
        <f>SUMPRODUCT(-('Gastos Gerais'!$B$4:$B$1005=Analítico!$B116),-(Analítico!AB$3&gt;='Gastos Gerais'!$D$4:$D$1005),-(Analítico!AB$3&lt;='Gastos Gerais'!$E$4:$E$1005),-('Gastos Gerais'!$C$4:$C$1005))</f>
        <v>1600</v>
      </c>
      <c r="AC116" s="74">
        <f>SUMPRODUCT(-('Gastos Gerais'!$B$4:$B$1005=Analítico!$B116),-(Analítico!AC$3&gt;='Gastos Gerais'!$D$4:$D$1005),-(Analítico!AC$3&lt;='Gastos Gerais'!$E$4:$E$1005),-('Gastos Gerais'!$C$4:$C$1005))</f>
        <v>0</v>
      </c>
      <c r="AD116" s="74">
        <f>SUMPRODUCT(-('Gastos Gerais'!$B$4:$B$1005=Analítico!$B116),-(Analítico!AD$3&gt;='Gastos Gerais'!$D$4:$D$1005),-(Analítico!AD$3&lt;='Gastos Gerais'!$E$4:$E$1005),-('Gastos Gerais'!$C$4:$C$1005))</f>
        <v>0</v>
      </c>
      <c r="AE116" s="74">
        <f>SUMPRODUCT(-('Gastos Gerais'!$B$4:$B$1005=Analítico!$B116),-(Analítico!AE$3&gt;='Gastos Gerais'!$D$4:$D$1005),-(Analítico!AE$3&lt;='Gastos Gerais'!$E$4:$E$1005),-('Gastos Gerais'!$C$4:$C$1005))</f>
        <v>0</v>
      </c>
      <c r="AF116" s="74">
        <f>SUMPRODUCT(-('Gastos Gerais'!$B$4:$B$1005=Analítico!$B116),-(Analítico!AF$3&gt;='Gastos Gerais'!$D$4:$D$1005),-(Analítico!AF$3&lt;='Gastos Gerais'!$E$4:$E$1005),-('Gastos Gerais'!$C$4:$C$1005))</f>
        <v>0</v>
      </c>
      <c r="AG116" s="74">
        <f>SUMPRODUCT(-('Gastos Gerais'!$B$4:$B$1005=Analítico!$B116),-(Analítico!AG$3&gt;='Gastos Gerais'!$D$4:$D$1005),-(Analítico!AG$3&lt;='Gastos Gerais'!$E$4:$E$1005),-('Gastos Gerais'!$C$4:$C$1005))</f>
        <v>0</v>
      </c>
      <c r="AH116" s="74">
        <f>SUMPRODUCT(-('Gastos Gerais'!$B$4:$B$1005=Analítico!$B116),-(Analítico!AH$3&gt;='Gastos Gerais'!$D$4:$D$1005),-(Analítico!AH$3&lt;='Gastos Gerais'!$E$4:$E$1005),-('Gastos Gerais'!$C$4:$C$1005))</f>
        <v>1600</v>
      </c>
      <c r="AI116" s="74">
        <f>SUMPRODUCT(-('Gastos Gerais'!$B$4:$B$1005=Analítico!$B116),-(Analítico!AI$3&gt;='Gastos Gerais'!$D$4:$D$1005),-(Analítico!AI$3&lt;='Gastos Gerais'!$E$4:$E$1005),-('Gastos Gerais'!$C$4:$C$1005))</f>
        <v>0</v>
      </c>
      <c r="AJ116" s="74">
        <f>SUMPRODUCT(-('Gastos Gerais'!$B$4:$B$1005=Analítico!$B116),-(Analítico!AJ$3&gt;='Gastos Gerais'!$D$4:$D$1005),-(Analítico!AJ$3&lt;='Gastos Gerais'!$E$4:$E$1005),-('Gastos Gerais'!$C$4:$C$1005))</f>
        <v>0</v>
      </c>
      <c r="AK116" s="74">
        <f>SUMPRODUCT(-('Gastos Gerais'!$B$4:$B$1005=Analítico!$B116),-(Analítico!AK$3&gt;='Gastos Gerais'!$D$4:$D$1005),-(Analítico!AK$3&lt;='Gastos Gerais'!$E$4:$E$1005),-('Gastos Gerais'!$C$4:$C$1005))</f>
        <v>0</v>
      </c>
      <c r="AL116" s="74">
        <f>SUMPRODUCT(-('Gastos Gerais'!$B$4:$B$1005=Analítico!$B116),-(Analítico!AL$3&gt;='Gastos Gerais'!$D$4:$D$1005),-(Analítico!AL$3&lt;='Gastos Gerais'!$E$4:$E$1005),-('Gastos Gerais'!$C$4:$C$1005))</f>
        <v>0</v>
      </c>
      <c r="AM116" s="74">
        <f>SUMPRODUCT(-('Gastos Gerais'!$B$4:$B$1005=Analítico!$B116),-(Analítico!AM$3&gt;='Gastos Gerais'!$D$4:$D$1005),-(Analítico!AM$3&lt;='Gastos Gerais'!$E$4:$E$1005),-('Gastos Gerais'!$C$4:$C$1005))</f>
        <v>0</v>
      </c>
      <c r="AN116" s="74">
        <f>SUMPRODUCT(-('Gastos Gerais'!$B$4:$B$1005=Analítico!$B116),-(Analítico!AN$3&gt;='Gastos Gerais'!$D$4:$D$1005),-(Analítico!AN$3&lt;='Gastos Gerais'!$E$4:$E$1005),-('Gastos Gerais'!$C$4:$C$1005))</f>
        <v>1600</v>
      </c>
      <c r="AO116" s="74">
        <f>SUMPRODUCT(-('Gastos Gerais'!$B$4:$B$1005=Analítico!$B116),-(Analítico!AO$3&gt;='Gastos Gerais'!$D$4:$D$1005),-(Analítico!AO$3&lt;='Gastos Gerais'!$E$4:$E$1005),-('Gastos Gerais'!$C$4:$C$1005))</f>
        <v>0</v>
      </c>
      <c r="AP116" s="74">
        <f>SUMPRODUCT(-('Gastos Gerais'!$B$4:$B$1005=Analítico!$B116),-(Analítico!AP$3&gt;='Gastos Gerais'!$D$4:$D$1005),-(Analítico!AP$3&lt;='Gastos Gerais'!$E$4:$E$1005),-('Gastos Gerais'!$C$4:$C$1005))</f>
        <v>0</v>
      </c>
      <c r="AQ116" s="74">
        <f>SUMPRODUCT(-('Gastos Gerais'!$B$4:$B$1005=Analítico!$B116),-(Analítico!AQ$3&gt;='Gastos Gerais'!$D$4:$D$1005),-(Analítico!AQ$3&lt;='Gastos Gerais'!$E$4:$E$1005),-('Gastos Gerais'!$C$4:$C$1005))</f>
        <v>0</v>
      </c>
      <c r="AR116" s="74">
        <f>SUMPRODUCT(-('Gastos Gerais'!$B$4:$B$1005=Analítico!$B116),-(Analítico!AR$3&gt;='Gastos Gerais'!$D$4:$D$1005),-(Analítico!AR$3&lt;='Gastos Gerais'!$E$4:$E$1005),-('Gastos Gerais'!$C$4:$C$1005))</f>
        <v>0</v>
      </c>
      <c r="AS116" s="74">
        <f>SUMPRODUCT(-('Gastos Gerais'!$B$4:$B$1005=Analítico!$B116),-(Analítico!AS$3&gt;='Gastos Gerais'!$D$4:$D$1005),-(Analítico!AS$3&lt;='Gastos Gerais'!$E$4:$E$1005),-('Gastos Gerais'!$C$4:$C$1005))</f>
        <v>0</v>
      </c>
      <c r="AT116" s="74">
        <f>SUMPRODUCT(-('Gastos Gerais'!$B$4:$B$1005=Analítico!$B116),-(Analítico!AT$3&gt;='Gastos Gerais'!$D$4:$D$1005),-(Analítico!AT$3&lt;='Gastos Gerais'!$E$4:$E$1005),-('Gastos Gerais'!$C$4:$C$1005))</f>
        <v>1600</v>
      </c>
      <c r="AU116" s="74">
        <f>SUMPRODUCT(-('Gastos Gerais'!$B$4:$B$1005=Analítico!$B116),-(Analítico!AU$3&gt;='Gastos Gerais'!$D$4:$D$1005),-(Analítico!AU$3&lt;='Gastos Gerais'!$E$4:$E$1005),-('Gastos Gerais'!$C$4:$C$1005))</f>
        <v>0</v>
      </c>
      <c r="AV116" s="74">
        <f>SUMPRODUCT(-('Gastos Gerais'!$B$4:$B$1005=Analítico!$B116),-(Analítico!AV$3&gt;='Gastos Gerais'!$D$4:$D$1005),-(Analítico!AV$3&lt;='Gastos Gerais'!$E$4:$E$1005),-('Gastos Gerais'!$C$4:$C$1005))</f>
        <v>0</v>
      </c>
      <c r="AW116" s="74">
        <f>SUMPRODUCT(-('Gastos Gerais'!$B$4:$B$1005=Analítico!$B116),-(Analítico!AW$3&gt;='Gastos Gerais'!$D$4:$D$1005),-(Analítico!AW$3&lt;='Gastos Gerais'!$E$4:$E$1005),-('Gastos Gerais'!$C$4:$C$1005))</f>
        <v>0</v>
      </c>
      <c r="AX116" s="74">
        <f>SUMPRODUCT(-('Gastos Gerais'!$B$4:$B$1005=Analítico!$B116),-(Analítico!AX$3&gt;='Gastos Gerais'!$D$4:$D$1005),-(Analítico!AX$3&lt;='Gastos Gerais'!$E$4:$E$1005),-('Gastos Gerais'!$C$4:$C$1005))</f>
        <v>0</v>
      </c>
      <c r="AY116" s="74">
        <f>SUMPRODUCT(-('Gastos Gerais'!$B$4:$B$1005=Analítico!$B116),-(Analítico!AY$3&gt;='Gastos Gerais'!$D$4:$D$1005),-(Analítico!AY$3&lt;='Gastos Gerais'!$E$4:$E$1005),-('Gastos Gerais'!$C$4:$C$1005))</f>
        <v>0</v>
      </c>
      <c r="AZ116" s="74">
        <f>SUMPRODUCT(-('Gastos Gerais'!$B$4:$B$1005=Analítico!$B116),-(Analítico!AZ$3&gt;='Gastos Gerais'!$D$4:$D$1005),-(Analítico!AZ$3&lt;='Gastos Gerais'!$E$4:$E$1005),-('Gastos Gerais'!$C$4:$C$1005))</f>
        <v>1600</v>
      </c>
      <c r="BA116" s="74">
        <f>SUMPRODUCT(-('Gastos Gerais'!$B$4:$B$1005=Analítico!$B116),-(Analítico!BA$3&gt;='Gastos Gerais'!$D$4:$D$1005),-(Analítico!BA$3&lt;='Gastos Gerais'!$E$4:$E$1005),-('Gastos Gerais'!$C$4:$C$1005))</f>
        <v>0</v>
      </c>
      <c r="BB116" s="74">
        <f>SUMPRODUCT(-('Gastos Gerais'!$B$4:$B$1005=Analítico!$B116),-(Analítico!BB$3&gt;='Gastos Gerais'!$D$4:$D$1005),-(Analítico!BB$3&lt;='Gastos Gerais'!$E$4:$E$1005),-('Gastos Gerais'!$C$4:$C$1005))</f>
        <v>0</v>
      </c>
      <c r="BC116" s="74">
        <f>SUMPRODUCT(-('Gastos Gerais'!$B$4:$B$1005=Analítico!$B116),-(Analítico!BC$3&gt;='Gastos Gerais'!$D$4:$D$1005),-(Analítico!BC$3&lt;='Gastos Gerais'!$E$4:$E$1005),-('Gastos Gerais'!$C$4:$C$1005))</f>
        <v>0</v>
      </c>
      <c r="BD116" s="74">
        <f>SUMPRODUCT(-('Gastos Gerais'!$B$4:$B$1005=Analítico!$B116),-(Analítico!BD$3&gt;='Gastos Gerais'!$D$4:$D$1005),-(Analítico!BD$3&lt;='Gastos Gerais'!$E$4:$E$1005),-('Gastos Gerais'!$C$4:$C$1005))</f>
        <v>0</v>
      </c>
      <c r="BE116" s="74">
        <f>SUMPRODUCT(-('Gastos Gerais'!$B$4:$B$1005=Analítico!$B116),-(Analítico!BE$3&gt;='Gastos Gerais'!$D$4:$D$1005),-(Analítico!BE$3&lt;='Gastos Gerais'!$E$4:$E$1005),-('Gastos Gerais'!$C$4:$C$1005))</f>
        <v>0</v>
      </c>
      <c r="BF116" s="74">
        <f>SUMPRODUCT(-('Gastos Gerais'!$B$4:$B$1005=Analítico!$B116),-(Analítico!BF$3&gt;='Gastos Gerais'!$D$4:$D$1005),-(Analítico!BF$3&lt;='Gastos Gerais'!$E$4:$E$1005),-('Gastos Gerais'!$C$4:$C$1005))</f>
        <v>1600</v>
      </c>
      <c r="BG116" s="74">
        <f>SUMPRODUCT(-('Gastos Gerais'!$B$4:$B$1005=Analítico!$B116),-(Analítico!BG$3&gt;='Gastos Gerais'!$D$4:$D$1005),-(Analítico!BG$3&lt;='Gastos Gerais'!$E$4:$E$1005),-('Gastos Gerais'!$C$4:$C$1005))</f>
        <v>0</v>
      </c>
      <c r="BH116" s="74">
        <f>SUMPRODUCT(-('Gastos Gerais'!$B$4:$B$1005=Analítico!$B116),-(Analítico!BH$3&gt;='Gastos Gerais'!$D$4:$D$1005),-(Analítico!BH$3&lt;='Gastos Gerais'!$E$4:$E$1005),-('Gastos Gerais'!$C$4:$C$1005))</f>
        <v>0</v>
      </c>
      <c r="BI116" s="74">
        <f>SUMPRODUCT(-('Gastos Gerais'!$B$4:$B$1005=Analítico!$B116),-(Analítico!BI$3&gt;='Gastos Gerais'!$D$4:$D$1005),-(Analítico!BI$3&lt;='Gastos Gerais'!$E$4:$E$1005),-('Gastos Gerais'!$C$4:$C$1005))</f>
        <v>0</v>
      </c>
      <c r="BJ116" s="74">
        <f>SUMPRODUCT(-('Gastos Gerais'!$B$4:$B$1005=Analítico!$B116),-(Analítico!BJ$3&gt;='Gastos Gerais'!$D$4:$D$1005),-(Analítico!BJ$3&lt;='Gastos Gerais'!$E$4:$E$1005),-('Gastos Gerais'!$C$4:$C$1005))</f>
        <v>0</v>
      </c>
      <c r="BK116" s="72">
        <f t="shared" si="33"/>
        <v>14400</v>
      </c>
      <c r="BL116" s="77">
        <f t="shared" ca="1" si="34"/>
        <v>2.0796868443948263E-4</v>
      </c>
    </row>
    <row r="117" spans="1:64" s="50" customFormat="1" ht="23.25" customHeight="1" x14ac:dyDescent="0.2">
      <c r="A117" s="19" t="s">
        <v>294</v>
      </c>
      <c r="B117" s="354" t="s">
        <v>295</v>
      </c>
      <c r="C117" s="74">
        <f>SUMPRODUCT(-('Gastos Gerais'!$B$4:$B$1005=Analítico!$B117),-(Analítico!C$3&gt;='Gastos Gerais'!$D$4:$D$1005),-(Analítico!C$3&lt;='Gastos Gerais'!$E$4:$E$1005),-('Gastos Gerais'!$C$4:$C$1005))</f>
        <v>0</v>
      </c>
      <c r="D117" s="74">
        <f>SUMPRODUCT(-('Gastos Gerais'!$B$4:$B$1005=Analítico!$B117),-(Analítico!D$3&gt;='Gastos Gerais'!$D$4:$D$1005),-(Analítico!D$3&lt;='Gastos Gerais'!$E$4:$E$1005),-('Gastos Gerais'!$C$4:$C$1005))</f>
        <v>2400</v>
      </c>
      <c r="E117" s="74">
        <f>SUMPRODUCT(-('Gastos Gerais'!$B$4:$B$1005=Analítico!$B117),-(Analítico!E$3&gt;='Gastos Gerais'!$D$4:$D$1005),-(Analítico!E$3&lt;='Gastos Gerais'!$E$4:$E$1005),-('Gastos Gerais'!$C$4:$C$1005))</f>
        <v>0</v>
      </c>
      <c r="F117" s="74">
        <f>SUMPRODUCT(-('Gastos Gerais'!$B$4:$B$1005=Analítico!$B117),-(Analítico!F$3&gt;='Gastos Gerais'!$D$4:$D$1005),-(Analítico!F$3&lt;='Gastos Gerais'!$E$4:$E$1005),-('Gastos Gerais'!$C$4:$C$1005))</f>
        <v>0</v>
      </c>
      <c r="G117" s="74">
        <f>SUMPRODUCT(-('Gastos Gerais'!$B$4:$B$1005=Analítico!$B117),-(Analítico!G$3&gt;='Gastos Gerais'!$D$4:$D$1005),-(Analítico!G$3&lt;='Gastos Gerais'!$E$4:$E$1005),-('Gastos Gerais'!$C$4:$C$1005))</f>
        <v>0</v>
      </c>
      <c r="H117" s="74">
        <f>SUMPRODUCT(-('Gastos Gerais'!$B$4:$B$1005=Analítico!$B117),-(Analítico!H$3&gt;='Gastos Gerais'!$D$4:$D$1005),-(Analítico!H$3&lt;='Gastos Gerais'!$E$4:$E$1005),-('Gastos Gerais'!$C$4:$C$1005))</f>
        <v>0</v>
      </c>
      <c r="I117" s="74">
        <f>SUMPRODUCT(-('Gastos Gerais'!$B$4:$B$1005=Analítico!$B117),-(Analítico!I$3&gt;='Gastos Gerais'!$D$4:$D$1005),-(Analítico!I$3&lt;='Gastos Gerais'!$E$4:$E$1005),-('Gastos Gerais'!$C$4:$C$1005))</f>
        <v>0</v>
      </c>
      <c r="J117" s="74">
        <f>SUMPRODUCT(-('Gastos Gerais'!$B$4:$B$1005=Analítico!$B117),-(Analítico!J$3&gt;='Gastos Gerais'!$D$4:$D$1005),-(Analítico!J$3&lt;='Gastos Gerais'!$E$4:$E$1005),-('Gastos Gerais'!$C$4:$C$1005))</f>
        <v>2400</v>
      </c>
      <c r="K117" s="74">
        <f>SUMPRODUCT(-('Gastos Gerais'!$B$4:$B$1005=Analítico!$B117),-(Analítico!K$3&gt;='Gastos Gerais'!$D$4:$D$1005),-(Analítico!K$3&lt;='Gastos Gerais'!$E$4:$E$1005),-('Gastos Gerais'!$C$4:$C$1005))</f>
        <v>0</v>
      </c>
      <c r="L117" s="74">
        <f>SUMPRODUCT(-('Gastos Gerais'!$B$4:$B$1005=Analítico!$B117),-(Analítico!L$3&gt;='Gastos Gerais'!$D$4:$D$1005),-(Analítico!L$3&lt;='Gastos Gerais'!$E$4:$E$1005),-('Gastos Gerais'!$C$4:$C$1005))</f>
        <v>0</v>
      </c>
      <c r="M117" s="74">
        <f>SUMPRODUCT(-('Gastos Gerais'!$B$4:$B$1005=Analítico!$B117),-(Analítico!M$3&gt;='Gastos Gerais'!$D$4:$D$1005),-(Analítico!M$3&lt;='Gastos Gerais'!$E$4:$E$1005),-('Gastos Gerais'!$C$4:$C$1005))</f>
        <v>0</v>
      </c>
      <c r="N117" s="74">
        <f>SUMPRODUCT(-('Gastos Gerais'!$B$4:$B$1005=Analítico!$B117),-(Analítico!N$3&gt;='Gastos Gerais'!$D$4:$D$1005),-(Analítico!N$3&lt;='Gastos Gerais'!$E$4:$E$1005),-('Gastos Gerais'!$C$4:$C$1005))</f>
        <v>0</v>
      </c>
      <c r="O117" s="74">
        <f>SUMPRODUCT(-('Gastos Gerais'!$B$4:$B$1005=Analítico!$B117),-(Analítico!O$3&gt;='Gastos Gerais'!$D$4:$D$1005),-(Analítico!O$3&lt;='Gastos Gerais'!$E$4:$E$1005),-('Gastos Gerais'!$C$4:$C$1005))</f>
        <v>0</v>
      </c>
      <c r="P117" s="74">
        <f>SUMPRODUCT(-('Gastos Gerais'!$B$4:$B$1005=Analítico!$B117),-(Analítico!P$3&gt;='Gastos Gerais'!$D$4:$D$1005),-(Analítico!P$3&lt;='Gastos Gerais'!$E$4:$E$1005),-('Gastos Gerais'!$C$4:$C$1005))</f>
        <v>4800</v>
      </c>
      <c r="Q117" s="74">
        <f>SUMPRODUCT(-('Gastos Gerais'!$B$4:$B$1005=Analítico!$B117),-(Analítico!Q$3&gt;='Gastos Gerais'!$D$4:$D$1005),-(Analítico!Q$3&lt;='Gastos Gerais'!$E$4:$E$1005),-('Gastos Gerais'!$C$4:$C$1005))</f>
        <v>0</v>
      </c>
      <c r="R117" s="74">
        <f>SUMPRODUCT(-('Gastos Gerais'!$B$4:$B$1005=Analítico!$B117),-(Analítico!R$3&gt;='Gastos Gerais'!$D$4:$D$1005),-(Analítico!R$3&lt;='Gastos Gerais'!$E$4:$E$1005),-('Gastos Gerais'!$C$4:$C$1005))</f>
        <v>0</v>
      </c>
      <c r="S117" s="74">
        <f>SUMPRODUCT(-('Gastos Gerais'!$B$4:$B$1005=Analítico!$B117),-(Analítico!S$3&gt;='Gastos Gerais'!$D$4:$D$1005),-(Analítico!S$3&lt;='Gastos Gerais'!$E$4:$E$1005),-('Gastos Gerais'!$C$4:$C$1005))</f>
        <v>0</v>
      </c>
      <c r="T117" s="74">
        <f>SUMPRODUCT(-('Gastos Gerais'!$B$4:$B$1005=Analítico!$B117),-(Analítico!T$3&gt;='Gastos Gerais'!$D$4:$D$1005),-(Analítico!T$3&lt;='Gastos Gerais'!$E$4:$E$1005),-('Gastos Gerais'!$C$4:$C$1005))</f>
        <v>0</v>
      </c>
      <c r="U117" s="74">
        <f>SUMPRODUCT(-('Gastos Gerais'!$B$4:$B$1005=Analítico!$B117),-(Analítico!U$3&gt;='Gastos Gerais'!$D$4:$D$1005),-(Analítico!U$3&lt;='Gastos Gerais'!$E$4:$E$1005),-('Gastos Gerais'!$C$4:$C$1005))</f>
        <v>0</v>
      </c>
      <c r="V117" s="74">
        <f>SUMPRODUCT(-('Gastos Gerais'!$B$4:$B$1005=Analítico!$B117),-(Analítico!V$3&gt;='Gastos Gerais'!$D$4:$D$1005),-(Analítico!V$3&lt;='Gastos Gerais'!$E$4:$E$1005),-('Gastos Gerais'!$C$4:$C$1005))</f>
        <v>4800</v>
      </c>
      <c r="W117" s="74">
        <f>SUMPRODUCT(-('Gastos Gerais'!$B$4:$B$1005=Analítico!$B117),-(Analítico!W$3&gt;='Gastos Gerais'!$D$4:$D$1005),-(Analítico!W$3&lt;='Gastos Gerais'!$E$4:$E$1005),-('Gastos Gerais'!$C$4:$C$1005))</f>
        <v>0</v>
      </c>
      <c r="X117" s="74">
        <f>SUMPRODUCT(-('Gastos Gerais'!$B$4:$B$1005=Analítico!$B117),-(Analítico!X$3&gt;='Gastos Gerais'!$D$4:$D$1005),-(Analítico!X$3&lt;='Gastos Gerais'!$E$4:$E$1005),-('Gastos Gerais'!$C$4:$C$1005))</f>
        <v>0</v>
      </c>
      <c r="Y117" s="74">
        <f>SUMPRODUCT(-('Gastos Gerais'!$B$4:$B$1005=Analítico!$B117),-(Analítico!Y$3&gt;='Gastos Gerais'!$D$4:$D$1005),-(Analítico!Y$3&lt;='Gastos Gerais'!$E$4:$E$1005),-('Gastos Gerais'!$C$4:$C$1005))</f>
        <v>0</v>
      </c>
      <c r="Z117" s="74">
        <f>SUMPRODUCT(-('Gastos Gerais'!$B$4:$B$1005=Analítico!$B117),-(Analítico!Z$3&gt;='Gastos Gerais'!$D$4:$D$1005),-(Analítico!Z$3&lt;='Gastos Gerais'!$E$4:$E$1005),-('Gastos Gerais'!$C$4:$C$1005))</f>
        <v>0</v>
      </c>
      <c r="AA117" s="74">
        <f>SUMPRODUCT(-('Gastos Gerais'!$B$4:$B$1005=Analítico!$B117),-(Analítico!AA$3&gt;='Gastos Gerais'!$D$4:$D$1005),-(Analítico!AA$3&lt;='Gastos Gerais'!$E$4:$E$1005),-('Gastos Gerais'!$C$4:$C$1005))</f>
        <v>0</v>
      </c>
      <c r="AB117" s="74">
        <f>SUMPRODUCT(-('Gastos Gerais'!$B$4:$B$1005=Analítico!$B117),-(Analítico!AB$3&gt;='Gastos Gerais'!$D$4:$D$1005),-(Analítico!AB$3&lt;='Gastos Gerais'!$E$4:$E$1005),-('Gastos Gerais'!$C$4:$C$1005))</f>
        <v>4800</v>
      </c>
      <c r="AC117" s="74">
        <f>SUMPRODUCT(-('Gastos Gerais'!$B$4:$B$1005=Analítico!$B117),-(Analítico!AC$3&gt;='Gastos Gerais'!$D$4:$D$1005),-(Analítico!AC$3&lt;='Gastos Gerais'!$E$4:$E$1005),-('Gastos Gerais'!$C$4:$C$1005))</f>
        <v>0</v>
      </c>
      <c r="AD117" s="74">
        <f>SUMPRODUCT(-('Gastos Gerais'!$B$4:$B$1005=Analítico!$B117),-(Analítico!AD$3&gt;='Gastos Gerais'!$D$4:$D$1005),-(Analítico!AD$3&lt;='Gastos Gerais'!$E$4:$E$1005),-('Gastos Gerais'!$C$4:$C$1005))</f>
        <v>0</v>
      </c>
      <c r="AE117" s="74">
        <f>SUMPRODUCT(-('Gastos Gerais'!$B$4:$B$1005=Analítico!$B117),-(Analítico!AE$3&gt;='Gastos Gerais'!$D$4:$D$1005),-(Analítico!AE$3&lt;='Gastos Gerais'!$E$4:$E$1005),-('Gastos Gerais'!$C$4:$C$1005))</f>
        <v>0</v>
      </c>
      <c r="AF117" s="74">
        <f>SUMPRODUCT(-('Gastos Gerais'!$B$4:$B$1005=Analítico!$B117),-(Analítico!AF$3&gt;='Gastos Gerais'!$D$4:$D$1005),-(Analítico!AF$3&lt;='Gastos Gerais'!$E$4:$E$1005),-('Gastos Gerais'!$C$4:$C$1005))</f>
        <v>0</v>
      </c>
      <c r="AG117" s="74">
        <f>SUMPRODUCT(-('Gastos Gerais'!$B$4:$B$1005=Analítico!$B117),-(Analítico!AG$3&gt;='Gastos Gerais'!$D$4:$D$1005),-(Analítico!AG$3&lt;='Gastos Gerais'!$E$4:$E$1005),-('Gastos Gerais'!$C$4:$C$1005))</f>
        <v>0</v>
      </c>
      <c r="AH117" s="74">
        <f>SUMPRODUCT(-('Gastos Gerais'!$B$4:$B$1005=Analítico!$B117),-(Analítico!AH$3&gt;='Gastos Gerais'!$D$4:$D$1005),-(Analítico!AH$3&lt;='Gastos Gerais'!$E$4:$E$1005),-('Gastos Gerais'!$C$4:$C$1005))</f>
        <v>4800</v>
      </c>
      <c r="AI117" s="74">
        <f>SUMPRODUCT(-('Gastos Gerais'!$B$4:$B$1005=Analítico!$B117),-(Analítico!AI$3&gt;='Gastos Gerais'!$D$4:$D$1005),-(Analítico!AI$3&lt;='Gastos Gerais'!$E$4:$E$1005),-('Gastos Gerais'!$C$4:$C$1005))</f>
        <v>0</v>
      </c>
      <c r="AJ117" s="74">
        <f>SUMPRODUCT(-('Gastos Gerais'!$B$4:$B$1005=Analítico!$B117),-(Analítico!AJ$3&gt;='Gastos Gerais'!$D$4:$D$1005),-(Analítico!AJ$3&lt;='Gastos Gerais'!$E$4:$E$1005),-('Gastos Gerais'!$C$4:$C$1005))</f>
        <v>0</v>
      </c>
      <c r="AK117" s="74">
        <f>SUMPRODUCT(-('Gastos Gerais'!$B$4:$B$1005=Analítico!$B117),-(Analítico!AK$3&gt;='Gastos Gerais'!$D$4:$D$1005),-(Analítico!AK$3&lt;='Gastos Gerais'!$E$4:$E$1005),-('Gastos Gerais'!$C$4:$C$1005))</f>
        <v>0</v>
      </c>
      <c r="AL117" s="74">
        <f>SUMPRODUCT(-('Gastos Gerais'!$B$4:$B$1005=Analítico!$B117),-(Analítico!AL$3&gt;='Gastos Gerais'!$D$4:$D$1005),-(Analítico!AL$3&lt;='Gastos Gerais'!$E$4:$E$1005),-('Gastos Gerais'!$C$4:$C$1005))</f>
        <v>0</v>
      </c>
      <c r="AM117" s="74">
        <f>SUMPRODUCT(-('Gastos Gerais'!$B$4:$B$1005=Analítico!$B117),-(Analítico!AM$3&gt;='Gastos Gerais'!$D$4:$D$1005),-(Analítico!AM$3&lt;='Gastos Gerais'!$E$4:$E$1005),-('Gastos Gerais'!$C$4:$C$1005))</f>
        <v>0</v>
      </c>
      <c r="AN117" s="74">
        <f>SUMPRODUCT(-('Gastos Gerais'!$B$4:$B$1005=Analítico!$B117),-(Analítico!AN$3&gt;='Gastos Gerais'!$D$4:$D$1005),-(Analítico!AN$3&lt;='Gastos Gerais'!$E$4:$E$1005),-('Gastos Gerais'!$C$4:$C$1005))</f>
        <v>4800</v>
      </c>
      <c r="AO117" s="74">
        <f>SUMPRODUCT(-('Gastos Gerais'!$B$4:$B$1005=Analítico!$B117),-(Analítico!AO$3&gt;='Gastos Gerais'!$D$4:$D$1005),-(Analítico!AO$3&lt;='Gastos Gerais'!$E$4:$E$1005),-('Gastos Gerais'!$C$4:$C$1005))</f>
        <v>0</v>
      </c>
      <c r="AP117" s="74">
        <f>SUMPRODUCT(-('Gastos Gerais'!$B$4:$B$1005=Analítico!$B117),-(Analítico!AP$3&gt;='Gastos Gerais'!$D$4:$D$1005),-(Analítico!AP$3&lt;='Gastos Gerais'!$E$4:$E$1005),-('Gastos Gerais'!$C$4:$C$1005))</f>
        <v>0</v>
      </c>
      <c r="AQ117" s="74">
        <f>SUMPRODUCT(-('Gastos Gerais'!$B$4:$B$1005=Analítico!$B117),-(Analítico!AQ$3&gt;='Gastos Gerais'!$D$4:$D$1005),-(Analítico!AQ$3&lt;='Gastos Gerais'!$E$4:$E$1005),-('Gastos Gerais'!$C$4:$C$1005))</f>
        <v>0</v>
      </c>
      <c r="AR117" s="74">
        <f>SUMPRODUCT(-('Gastos Gerais'!$B$4:$B$1005=Analítico!$B117),-(Analítico!AR$3&gt;='Gastos Gerais'!$D$4:$D$1005),-(Analítico!AR$3&lt;='Gastos Gerais'!$E$4:$E$1005),-('Gastos Gerais'!$C$4:$C$1005))</f>
        <v>0</v>
      </c>
      <c r="AS117" s="74">
        <f>SUMPRODUCT(-('Gastos Gerais'!$B$4:$B$1005=Analítico!$B117),-(Analítico!AS$3&gt;='Gastos Gerais'!$D$4:$D$1005),-(Analítico!AS$3&lt;='Gastos Gerais'!$E$4:$E$1005),-('Gastos Gerais'!$C$4:$C$1005))</f>
        <v>0</v>
      </c>
      <c r="AT117" s="74">
        <f>SUMPRODUCT(-('Gastos Gerais'!$B$4:$B$1005=Analítico!$B117),-(Analítico!AT$3&gt;='Gastos Gerais'!$D$4:$D$1005),-(Analítico!AT$3&lt;='Gastos Gerais'!$E$4:$E$1005),-('Gastos Gerais'!$C$4:$C$1005))</f>
        <v>4800</v>
      </c>
      <c r="AU117" s="74">
        <f>SUMPRODUCT(-('Gastos Gerais'!$B$4:$B$1005=Analítico!$B117),-(Analítico!AU$3&gt;='Gastos Gerais'!$D$4:$D$1005),-(Analítico!AU$3&lt;='Gastos Gerais'!$E$4:$E$1005),-('Gastos Gerais'!$C$4:$C$1005))</f>
        <v>0</v>
      </c>
      <c r="AV117" s="74">
        <f>SUMPRODUCT(-('Gastos Gerais'!$B$4:$B$1005=Analítico!$B117),-(Analítico!AV$3&gt;='Gastos Gerais'!$D$4:$D$1005),-(Analítico!AV$3&lt;='Gastos Gerais'!$E$4:$E$1005),-('Gastos Gerais'!$C$4:$C$1005))</f>
        <v>0</v>
      </c>
      <c r="AW117" s="74">
        <f>SUMPRODUCT(-('Gastos Gerais'!$B$4:$B$1005=Analítico!$B117),-(Analítico!AW$3&gt;='Gastos Gerais'!$D$4:$D$1005),-(Analítico!AW$3&lt;='Gastos Gerais'!$E$4:$E$1005),-('Gastos Gerais'!$C$4:$C$1005))</f>
        <v>0</v>
      </c>
      <c r="AX117" s="74">
        <f>SUMPRODUCT(-('Gastos Gerais'!$B$4:$B$1005=Analítico!$B117),-(Analítico!AX$3&gt;='Gastos Gerais'!$D$4:$D$1005),-(Analítico!AX$3&lt;='Gastos Gerais'!$E$4:$E$1005),-('Gastos Gerais'!$C$4:$C$1005))</f>
        <v>0</v>
      </c>
      <c r="AY117" s="74">
        <f>SUMPRODUCT(-('Gastos Gerais'!$B$4:$B$1005=Analítico!$B117),-(Analítico!AY$3&gt;='Gastos Gerais'!$D$4:$D$1005),-(Analítico!AY$3&lt;='Gastos Gerais'!$E$4:$E$1005),-('Gastos Gerais'!$C$4:$C$1005))</f>
        <v>0</v>
      </c>
      <c r="AZ117" s="74">
        <f>SUMPRODUCT(-('Gastos Gerais'!$B$4:$B$1005=Analítico!$B117),-(Analítico!AZ$3&gt;='Gastos Gerais'!$D$4:$D$1005),-(Analítico!AZ$3&lt;='Gastos Gerais'!$E$4:$E$1005),-('Gastos Gerais'!$C$4:$C$1005))</f>
        <v>4800</v>
      </c>
      <c r="BA117" s="74">
        <f>SUMPRODUCT(-('Gastos Gerais'!$B$4:$B$1005=Analítico!$B117),-(Analítico!BA$3&gt;='Gastos Gerais'!$D$4:$D$1005),-(Analítico!BA$3&lt;='Gastos Gerais'!$E$4:$E$1005),-('Gastos Gerais'!$C$4:$C$1005))</f>
        <v>0</v>
      </c>
      <c r="BB117" s="74">
        <f>SUMPRODUCT(-('Gastos Gerais'!$B$4:$B$1005=Analítico!$B117),-(Analítico!BB$3&gt;='Gastos Gerais'!$D$4:$D$1005),-(Analítico!BB$3&lt;='Gastos Gerais'!$E$4:$E$1005),-('Gastos Gerais'!$C$4:$C$1005))</f>
        <v>0</v>
      </c>
      <c r="BC117" s="74">
        <f>SUMPRODUCT(-('Gastos Gerais'!$B$4:$B$1005=Analítico!$B117),-(Analítico!BC$3&gt;='Gastos Gerais'!$D$4:$D$1005),-(Analítico!BC$3&lt;='Gastos Gerais'!$E$4:$E$1005),-('Gastos Gerais'!$C$4:$C$1005))</f>
        <v>0</v>
      </c>
      <c r="BD117" s="74">
        <f>SUMPRODUCT(-('Gastos Gerais'!$B$4:$B$1005=Analítico!$B117),-(Analítico!BD$3&gt;='Gastos Gerais'!$D$4:$D$1005),-(Analítico!BD$3&lt;='Gastos Gerais'!$E$4:$E$1005),-('Gastos Gerais'!$C$4:$C$1005))</f>
        <v>0</v>
      </c>
      <c r="BE117" s="74">
        <f>SUMPRODUCT(-('Gastos Gerais'!$B$4:$B$1005=Analítico!$B117),-(Analítico!BE$3&gt;='Gastos Gerais'!$D$4:$D$1005),-(Analítico!BE$3&lt;='Gastos Gerais'!$E$4:$E$1005),-('Gastos Gerais'!$C$4:$C$1005))</f>
        <v>0</v>
      </c>
      <c r="BF117" s="74">
        <f>SUMPRODUCT(-('Gastos Gerais'!$B$4:$B$1005=Analítico!$B117),-(Analítico!BF$3&gt;='Gastos Gerais'!$D$4:$D$1005),-(Analítico!BF$3&lt;='Gastos Gerais'!$E$4:$E$1005),-('Gastos Gerais'!$C$4:$C$1005))</f>
        <v>4800</v>
      </c>
      <c r="BG117" s="74">
        <f>SUMPRODUCT(-('Gastos Gerais'!$B$4:$B$1005=Analítico!$B117),-(Analítico!BG$3&gt;='Gastos Gerais'!$D$4:$D$1005),-(Analítico!BG$3&lt;='Gastos Gerais'!$E$4:$E$1005),-('Gastos Gerais'!$C$4:$C$1005))</f>
        <v>0</v>
      </c>
      <c r="BH117" s="74">
        <f>SUMPRODUCT(-('Gastos Gerais'!$B$4:$B$1005=Analítico!$B117),-(Analítico!BH$3&gt;='Gastos Gerais'!$D$4:$D$1005),-(Analítico!BH$3&lt;='Gastos Gerais'!$E$4:$E$1005),-('Gastos Gerais'!$C$4:$C$1005))</f>
        <v>0</v>
      </c>
      <c r="BI117" s="74">
        <f>SUMPRODUCT(-('Gastos Gerais'!$B$4:$B$1005=Analítico!$B117),-(Analítico!BI$3&gt;='Gastos Gerais'!$D$4:$D$1005),-(Analítico!BI$3&lt;='Gastos Gerais'!$E$4:$E$1005),-('Gastos Gerais'!$C$4:$C$1005))</f>
        <v>0</v>
      </c>
      <c r="BJ117" s="74">
        <f>SUMPRODUCT(-('Gastos Gerais'!$B$4:$B$1005=Analítico!$B117),-(Analítico!BJ$3&gt;='Gastos Gerais'!$D$4:$D$1005),-(Analítico!BJ$3&lt;='Gastos Gerais'!$E$4:$E$1005),-('Gastos Gerais'!$C$4:$C$1005))</f>
        <v>0</v>
      </c>
      <c r="BK117" s="72">
        <f t="shared" si="33"/>
        <v>43200</v>
      </c>
      <c r="BL117" s="77">
        <f t="shared" ca="1" si="34"/>
        <v>6.2390605331844788E-4</v>
      </c>
    </row>
    <row r="118" spans="1:64" s="50" customFormat="1" ht="23.25" customHeight="1" x14ac:dyDescent="0.2">
      <c r="A118" s="19" t="s">
        <v>296</v>
      </c>
      <c r="B118" s="354" t="s">
        <v>297</v>
      </c>
      <c r="C118" s="74">
        <f>SUMPRODUCT(-('Gastos Gerais'!$B$4:$B$1005=Analítico!$B118),-(Analítico!C$3&gt;='Gastos Gerais'!$D$4:$D$1005),-(Analítico!C$3&lt;='Gastos Gerais'!$E$4:$E$1005),-('Gastos Gerais'!$C$4:$C$1005))</f>
        <v>26000</v>
      </c>
      <c r="D118" s="74">
        <f>SUMPRODUCT(-('Gastos Gerais'!$B$4:$B$1005=Analítico!$B118),-(Analítico!D$3&gt;='Gastos Gerais'!$D$4:$D$1005),-(Analítico!D$3&lt;='Gastos Gerais'!$E$4:$E$1005),-('Gastos Gerais'!$C$4:$C$1005))</f>
        <v>26000</v>
      </c>
      <c r="E118" s="74">
        <f>SUMPRODUCT(-('Gastos Gerais'!$B$4:$B$1005=Analítico!$B118),-(Analítico!E$3&gt;='Gastos Gerais'!$D$4:$D$1005),-(Analítico!E$3&lt;='Gastos Gerais'!$E$4:$E$1005),-('Gastos Gerais'!$C$4:$C$1005))</f>
        <v>26000</v>
      </c>
      <c r="F118" s="74">
        <f>SUMPRODUCT(-('Gastos Gerais'!$B$4:$B$1005=Analítico!$B118),-(Analítico!F$3&gt;='Gastos Gerais'!$D$4:$D$1005),-(Analítico!F$3&lt;='Gastos Gerais'!$E$4:$E$1005),-('Gastos Gerais'!$C$4:$C$1005))</f>
        <v>26000</v>
      </c>
      <c r="G118" s="74">
        <f>SUMPRODUCT(-('Gastos Gerais'!$B$4:$B$1005=Analítico!$B118),-(Analítico!G$3&gt;='Gastos Gerais'!$D$4:$D$1005),-(Analítico!G$3&lt;='Gastos Gerais'!$E$4:$E$1005),-('Gastos Gerais'!$C$4:$C$1005))</f>
        <v>26000</v>
      </c>
      <c r="H118" s="74">
        <f>SUMPRODUCT(-('Gastos Gerais'!$B$4:$B$1005=Analítico!$B118),-(Analítico!H$3&gt;='Gastos Gerais'!$D$4:$D$1005),-(Analítico!H$3&lt;='Gastos Gerais'!$E$4:$E$1005),-('Gastos Gerais'!$C$4:$C$1005))</f>
        <v>26000</v>
      </c>
      <c r="I118" s="74">
        <f>SUMPRODUCT(-('Gastos Gerais'!$B$4:$B$1005=Analítico!$B118),-(Analítico!I$3&gt;='Gastos Gerais'!$D$4:$D$1005),-(Analítico!I$3&lt;='Gastos Gerais'!$E$4:$E$1005),-('Gastos Gerais'!$C$4:$C$1005))</f>
        <v>26000</v>
      </c>
      <c r="J118" s="74">
        <f>SUMPRODUCT(-('Gastos Gerais'!$B$4:$B$1005=Analítico!$B118),-(Analítico!J$3&gt;='Gastos Gerais'!$D$4:$D$1005),-(Analítico!J$3&lt;='Gastos Gerais'!$E$4:$E$1005),-('Gastos Gerais'!$C$4:$C$1005))</f>
        <v>26000</v>
      </c>
      <c r="K118" s="74">
        <f>SUMPRODUCT(-('Gastos Gerais'!$B$4:$B$1005=Analítico!$B118),-(Analítico!K$3&gt;='Gastos Gerais'!$D$4:$D$1005),-(Analítico!K$3&lt;='Gastos Gerais'!$E$4:$E$1005),-('Gastos Gerais'!$C$4:$C$1005))</f>
        <v>26000</v>
      </c>
      <c r="L118" s="74">
        <f>SUMPRODUCT(-('Gastos Gerais'!$B$4:$B$1005=Analítico!$B118),-(Analítico!L$3&gt;='Gastos Gerais'!$D$4:$D$1005),-(Analítico!L$3&lt;='Gastos Gerais'!$E$4:$E$1005),-('Gastos Gerais'!$C$4:$C$1005))</f>
        <v>26000</v>
      </c>
      <c r="M118" s="74">
        <f>SUMPRODUCT(-('Gastos Gerais'!$B$4:$B$1005=Analítico!$B118),-(Analítico!M$3&gt;='Gastos Gerais'!$D$4:$D$1005),-(Analítico!M$3&lt;='Gastos Gerais'!$E$4:$E$1005),-('Gastos Gerais'!$C$4:$C$1005))</f>
        <v>26000</v>
      </c>
      <c r="N118" s="74">
        <f>SUMPRODUCT(-('Gastos Gerais'!$B$4:$B$1005=Analítico!$B118),-(Analítico!N$3&gt;='Gastos Gerais'!$D$4:$D$1005),-(Analítico!N$3&lt;='Gastos Gerais'!$E$4:$E$1005),-('Gastos Gerais'!$C$4:$C$1005))</f>
        <v>26000</v>
      </c>
      <c r="O118" s="74">
        <f>SUMPRODUCT(-('Gastos Gerais'!$B$4:$B$1005=Analítico!$B118),-(Analítico!O$3&gt;='Gastos Gerais'!$D$4:$D$1005),-(Analítico!O$3&lt;='Gastos Gerais'!$E$4:$E$1005),-('Gastos Gerais'!$C$4:$C$1005))</f>
        <v>30000</v>
      </c>
      <c r="P118" s="74">
        <f>SUMPRODUCT(-('Gastos Gerais'!$B$4:$B$1005=Analítico!$B118),-(Analítico!P$3&gt;='Gastos Gerais'!$D$4:$D$1005),-(Analítico!P$3&lt;='Gastos Gerais'!$E$4:$E$1005),-('Gastos Gerais'!$C$4:$C$1005))</f>
        <v>30000</v>
      </c>
      <c r="Q118" s="74">
        <f>SUMPRODUCT(-('Gastos Gerais'!$B$4:$B$1005=Analítico!$B118),-(Analítico!Q$3&gt;='Gastos Gerais'!$D$4:$D$1005),-(Analítico!Q$3&lt;='Gastos Gerais'!$E$4:$E$1005),-('Gastos Gerais'!$C$4:$C$1005))</f>
        <v>30000</v>
      </c>
      <c r="R118" s="74">
        <f>SUMPRODUCT(-('Gastos Gerais'!$B$4:$B$1005=Analítico!$B118),-(Analítico!R$3&gt;='Gastos Gerais'!$D$4:$D$1005),-(Analítico!R$3&lt;='Gastos Gerais'!$E$4:$E$1005),-('Gastos Gerais'!$C$4:$C$1005))</f>
        <v>30000</v>
      </c>
      <c r="S118" s="74">
        <f>SUMPRODUCT(-('Gastos Gerais'!$B$4:$B$1005=Analítico!$B118),-(Analítico!S$3&gt;='Gastos Gerais'!$D$4:$D$1005),-(Analítico!S$3&lt;='Gastos Gerais'!$E$4:$E$1005),-('Gastos Gerais'!$C$4:$C$1005))</f>
        <v>30000</v>
      </c>
      <c r="T118" s="74">
        <f>SUMPRODUCT(-('Gastos Gerais'!$B$4:$B$1005=Analítico!$B118),-(Analítico!T$3&gt;='Gastos Gerais'!$D$4:$D$1005),-(Analítico!T$3&lt;='Gastos Gerais'!$E$4:$E$1005),-('Gastos Gerais'!$C$4:$C$1005))</f>
        <v>30000</v>
      </c>
      <c r="U118" s="74">
        <f>SUMPRODUCT(-('Gastos Gerais'!$B$4:$B$1005=Analítico!$B118),-(Analítico!U$3&gt;='Gastos Gerais'!$D$4:$D$1005),-(Analítico!U$3&lt;='Gastos Gerais'!$E$4:$E$1005),-('Gastos Gerais'!$C$4:$C$1005))</f>
        <v>30000</v>
      </c>
      <c r="V118" s="74">
        <f>SUMPRODUCT(-('Gastos Gerais'!$B$4:$B$1005=Analítico!$B118),-(Analítico!V$3&gt;='Gastos Gerais'!$D$4:$D$1005),-(Analítico!V$3&lt;='Gastos Gerais'!$E$4:$E$1005),-('Gastos Gerais'!$C$4:$C$1005))</f>
        <v>30000</v>
      </c>
      <c r="W118" s="74">
        <f>SUMPRODUCT(-('Gastos Gerais'!$B$4:$B$1005=Analítico!$B118),-(Analítico!W$3&gt;='Gastos Gerais'!$D$4:$D$1005),-(Analítico!W$3&lt;='Gastos Gerais'!$E$4:$E$1005),-('Gastos Gerais'!$C$4:$C$1005))</f>
        <v>30000</v>
      </c>
      <c r="X118" s="74">
        <f>SUMPRODUCT(-('Gastos Gerais'!$B$4:$B$1005=Analítico!$B118),-(Analítico!X$3&gt;='Gastos Gerais'!$D$4:$D$1005),-(Analítico!X$3&lt;='Gastos Gerais'!$E$4:$E$1005),-('Gastos Gerais'!$C$4:$C$1005))</f>
        <v>30000</v>
      </c>
      <c r="Y118" s="74">
        <f>SUMPRODUCT(-('Gastos Gerais'!$B$4:$B$1005=Analítico!$B118),-(Analítico!Y$3&gt;='Gastos Gerais'!$D$4:$D$1005),-(Analítico!Y$3&lt;='Gastos Gerais'!$E$4:$E$1005),-('Gastos Gerais'!$C$4:$C$1005))</f>
        <v>30000</v>
      </c>
      <c r="Z118" s="74">
        <f>SUMPRODUCT(-('Gastos Gerais'!$B$4:$B$1005=Analítico!$B118),-(Analítico!Z$3&gt;='Gastos Gerais'!$D$4:$D$1005),-(Analítico!Z$3&lt;='Gastos Gerais'!$E$4:$E$1005),-('Gastos Gerais'!$C$4:$C$1005))</f>
        <v>30000</v>
      </c>
      <c r="AA118" s="74">
        <f>SUMPRODUCT(-('Gastos Gerais'!$B$4:$B$1005=Analítico!$B118),-(Analítico!AA$3&gt;='Gastos Gerais'!$D$4:$D$1005),-(Analítico!AA$3&lt;='Gastos Gerais'!$E$4:$E$1005),-('Gastos Gerais'!$C$4:$C$1005))</f>
        <v>32000</v>
      </c>
      <c r="AB118" s="74">
        <f>SUMPRODUCT(-('Gastos Gerais'!$B$4:$B$1005=Analítico!$B118),-(Analítico!AB$3&gt;='Gastos Gerais'!$D$4:$D$1005),-(Analítico!AB$3&lt;='Gastos Gerais'!$E$4:$E$1005),-('Gastos Gerais'!$C$4:$C$1005))</f>
        <v>32000</v>
      </c>
      <c r="AC118" s="74">
        <f>SUMPRODUCT(-('Gastos Gerais'!$B$4:$B$1005=Analítico!$B118),-(Analítico!AC$3&gt;='Gastos Gerais'!$D$4:$D$1005),-(Analítico!AC$3&lt;='Gastos Gerais'!$E$4:$E$1005),-('Gastos Gerais'!$C$4:$C$1005))</f>
        <v>32000</v>
      </c>
      <c r="AD118" s="74">
        <f>SUMPRODUCT(-('Gastos Gerais'!$B$4:$B$1005=Analítico!$B118),-(Analítico!AD$3&gt;='Gastos Gerais'!$D$4:$D$1005),-(Analítico!AD$3&lt;='Gastos Gerais'!$E$4:$E$1005),-('Gastos Gerais'!$C$4:$C$1005))</f>
        <v>32000</v>
      </c>
      <c r="AE118" s="74">
        <f>SUMPRODUCT(-('Gastos Gerais'!$B$4:$B$1005=Analítico!$B118),-(Analítico!AE$3&gt;='Gastos Gerais'!$D$4:$D$1005),-(Analítico!AE$3&lt;='Gastos Gerais'!$E$4:$E$1005),-('Gastos Gerais'!$C$4:$C$1005))</f>
        <v>32000</v>
      </c>
      <c r="AF118" s="74">
        <f>SUMPRODUCT(-('Gastos Gerais'!$B$4:$B$1005=Analítico!$B118),-(Analítico!AF$3&gt;='Gastos Gerais'!$D$4:$D$1005),-(Analítico!AF$3&lt;='Gastos Gerais'!$E$4:$E$1005),-('Gastos Gerais'!$C$4:$C$1005))</f>
        <v>32000</v>
      </c>
      <c r="AG118" s="74">
        <f>SUMPRODUCT(-('Gastos Gerais'!$B$4:$B$1005=Analítico!$B118),-(Analítico!AG$3&gt;='Gastos Gerais'!$D$4:$D$1005),-(Analítico!AG$3&lt;='Gastos Gerais'!$E$4:$E$1005),-('Gastos Gerais'!$C$4:$C$1005))</f>
        <v>32000</v>
      </c>
      <c r="AH118" s="74">
        <f>SUMPRODUCT(-('Gastos Gerais'!$B$4:$B$1005=Analítico!$B118),-(Analítico!AH$3&gt;='Gastos Gerais'!$D$4:$D$1005),-(Analítico!AH$3&lt;='Gastos Gerais'!$E$4:$E$1005),-('Gastos Gerais'!$C$4:$C$1005))</f>
        <v>32000</v>
      </c>
      <c r="AI118" s="74">
        <f>SUMPRODUCT(-('Gastos Gerais'!$B$4:$B$1005=Analítico!$B118),-(Analítico!AI$3&gt;='Gastos Gerais'!$D$4:$D$1005),-(Analítico!AI$3&lt;='Gastos Gerais'!$E$4:$E$1005),-('Gastos Gerais'!$C$4:$C$1005))</f>
        <v>32000</v>
      </c>
      <c r="AJ118" s="74">
        <f>SUMPRODUCT(-('Gastos Gerais'!$B$4:$B$1005=Analítico!$B118),-(Analítico!AJ$3&gt;='Gastos Gerais'!$D$4:$D$1005),-(Analítico!AJ$3&lt;='Gastos Gerais'!$E$4:$E$1005),-('Gastos Gerais'!$C$4:$C$1005))</f>
        <v>32000</v>
      </c>
      <c r="AK118" s="74">
        <f>SUMPRODUCT(-('Gastos Gerais'!$B$4:$B$1005=Analítico!$B118),-(Analítico!AK$3&gt;='Gastos Gerais'!$D$4:$D$1005),-(Analítico!AK$3&lt;='Gastos Gerais'!$E$4:$E$1005),-('Gastos Gerais'!$C$4:$C$1005))</f>
        <v>32000</v>
      </c>
      <c r="AL118" s="74">
        <f>SUMPRODUCT(-('Gastos Gerais'!$B$4:$B$1005=Analítico!$B118),-(Analítico!AL$3&gt;='Gastos Gerais'!$D$4:$D$1005),-(Analítico!AL$3&lt;='Gastos Gerais'!$E$4:$E$1005),-('Gastos Gerais'!$C$4:$C$1005))</f>
        <v>32000</v>
      </c>
      <c r="AM118" s="74">
        <f>SUMPRODUCT(-('Gastos Gerais'!$B$4:$B$1005=Analítico!$B118),-(Analítico!AM$3&gt;='Gastos Gerais'!$D$4:$D$1005),-(Analítico!AM$3&lt;='Gastos Gerais'!$E$4:$E$1005),-('Gastos Gerais'!$C$4:$C$1005))</f>
        <v>34000</v>
      </c>
      <c r="AN118" s="74">
        <f>SUMPRODUCT(-('Gastos Gerais'!$B$4:$B$1005=Analítico!$B118),-(Analítico!AN$3&gt;='Gastos Gerais'!$D$4:$D$1005),-(Analítico!AN$3&lt;='Gastos Gerais'!$E$4:$E$1005),-('Gastos Gerais'!$C$4:$C$1005))</f>
        <v>34000</v>
      </c>
      <c r="AO118" s="74">
        <f>SUMPRODUCT(-('Gastos Gerais'!$B$4:$B$1005=Analítico!$B118),-(Analítico!AO$3&gt;='Gastos Gerais'!$D$4:$D$1005),-(Analítico!AO$3&lt;='Gastos Gerais'!$E$4:$E$1005),-('Gastos Gerais'!$C$4:$C$1005))</f>
        <v>34000</v>
      </c>
      <c r="AP118" s="74">
        <f>SUMPRODUCT(-('Gastos Gerais'!$B$4:$B$1005=Analítico!$B118),-(Analítico!AP$3&gt;='Gastos Gerais'!$D$4:$D$1005),-(Analítico!AP$3&lt;='Gastos Gerais'!$E$4:$E$1005),-('Gastos Gerais'!$C$4:$C$1005))</f>
        <v>34000</v>
      </c>
      <c r="AQ118" s="74">
        <f>SUMPRODUCT(-('Gastos Gerais'!$B$4:$B$1005=Analítico!$B118),-(Analítico!AQ$3&gt;='Gastos Gerais'!$D$4:$D$1005),-(Analítico!AQ$3&lt;='Gastos Gerais'!$E$4:$E$1005),-('Gastos Gerais'!$C$4:$C$1005))</f>
        <v>34000</v>
      </c>
      <c r="AR118" s="74">
        <f>SUMPRODUCT(-('Gastos Gerais'!$B$4:$B$1005=Analítico!$B118),-(Analítico!AR$3&gt;='Gastos Gerais'!$D$4:$D$1005),-(Analítico!AR$3&lt;='Gastos Gerais'!$E$4:$E$1005),-('Gastos Gerais'!$C$4:$C$1005))</f>
        <v>34000</v>
      </c>
      <c r="AS118" s="74">
        <f>SUMPRODUCT(-('Gastos Gerais'!$B$4:$B$1005=Analítico!$B118),-(Analítico!AS$3&gt;='Gastos Gerais'!$D$4:$D$1005),-(Analítico!AS$3&lt;='Gastos Gerais'!$E$4:$E$1005),-('Gastos Gerais'!$C$4:$C$1005))</f>
        <v>34000</v>
      </c>
      <c r="AT118" s="74">
        <f>SUMPRODUCT(-('Gastos Gerais'!$B$4:$B$1005=Analítico!$B118),-(Analítico!AT$3&gt;='Gastos Gerais'!$D$4:$D$1005),-(Analítico!AT$3&lt;='Gastos Gerais'!$E$4:$E$1005),-('Gastos Gerais'!$C$4:$C$1005))</f>
        <v>34000</v>
      </c>
      <c r="AU118" s="74">
        <f>SUMPRODUCT(-('Gastos Gerais'!$B$4:$B$1005=Analítico!$B118),-(Analítico!AU$3&gt;='Gastos Gerais'!$D$4:$D$1005),-(Analítico!AU$3&lt;='Gastos Gerais'!$E$4:$E$1005),-('Gastos Gerais'!$C$4:$C$1005))</f>
        <v>34000</v>
      </c>
      <c r="AV118" s="74">
        <f>SUMPRODUCT(-('Gastos Gerais'!$B$4:$B$1005=Analítico!$B118),-(Analítico!AV$3&gt;='Gastos Gerais'!$D$4:$D$1005),-(Analítico!AV$3&lt;='Gastos Gerais'!$E$4:$E$1005),-('Gastos Gerais'!$C$4:$C$1005))</f>
        <v>34000</v>
      </c>
      <c r="AW118" s="74">
        <f>SUMPRODUCT(-('Gastos Gerais'!$B$4:$B$1005=Analítico!$B118),-(Analítico!AW$3&gt;='Gastos Gerais'!$D$4:$D$1005),-(Analítico!AW$3&lt;='Gastos Gerais'!$E$4:$E$1005),-('Gastos Gerais'!$C$4:$C$1005))</f>
        <v>34000</v>
      </c>
      <c r="AX118" s="74">
        <f>SUMPRODUCT(-('Gastos Gerais'!$B$4:$B$1005=Analítico!$B118),-(Analítico!AX$3&gt;='Gastos Gerais'!$D$4:$D$1005),-(Analítico!AX$3&lt;='Gastos Gerais'!$E$4:$E$1005),-('Gastos Gerais'!$C$4:$C$1005))</f>
        <v>34000</v>
      </c>
      <c r="AY118" s="74">
        <f>SUMPRODUCT(-('Gastos Gerais'!$B$4:$B$1005=Analítico!$B118),-(Analítico!AY$3&gt;='Gastos Gerais'!$D$4:$D$1005),-(Analítico!AY$3&lt;='Gastos Gerais'!$E$4:$E$1005),-('Gastos Gerais'!$C$4:$C$1005))</f>
        <v>36000</v>
      </c>
      <c r="AZ118" s="74">
        <f>SUMPRODUCT(-('Gastos Gerais'!$B$4:$B$1005=Analítico!$B118),-(Analítico!AZ$3&gt;='Gastos Gerais'!$D$4:$D$1005),-(Analítico!AZ$3&lt;='Gastos Gerais'!$E$4:$E$1005),-('Gastos Gerais'!$C$4:$C$1005))</f>
        <v>36000</v>
      </c>
      <c r="BA118" s="74">
        <f>SUMPRODUCT(-('Gastos Gerais'!$B$4:$B$1005=Analítico!$B118),-(Analítico!BA$3&gt;='Gastos Gerais'!$D$4:$D$1005),-(Analítico!BA$3&lt;='Gastos Gerais'!$E$4:$E$1005),-('Gastos Gerais'!$C$4:$C$1005))</f>
        <v>36000</v>
      </c>
      <c r="BB118" s="74">
        <f>SUMPRODUCT(-('Gastos Gerais'!$B$4:$B$1005=Analítico!$B118),-(Analítico!BB$3&gt;='Gastos Gerais'!$D$4:$D$1005),-(Analítico!BB$3&lt;='Gastos Gerais'!$E$4:$E$1005),-('Gastos Gerais'!$C$4:$C$1005))</f>
        <v>36000</v>
      </c>
      <c r="BC118" s="74">
        <f>SUMPRODUCT(-('Gastos Gerais'!$B$4:$B$1005=Analítico!$B118),-(Analítico!BC$3&gt;='Gastos Gerais'!$D$4:$D$1005),-(Analítico!BC$3&lt;='Gastos Gerais'!$E$4:$E$1005),-('Gastos Gerais'!$C$4:$C$1005))</f>
        <v>36000</v>
      </c>
      <c r="BD118" s="74">
        <f>SUMPRODUCT(-('Gastos Gerais'!$B$4:$B$1005=Analítico!$B118),-(Analítico!BD$3&gt;='Gastos Gerais'!$D$4:$D$1005),-(Analítico!BD$3&lt;='Gastos Gerais'!$E$4:$E$1005),-('Gastos Gerais'!$C$4:$C$1005))</f>
        <v>36000</v>
      </c>
      <c r="BE118" s="74">
        <f>SUMPRODUCT(-('Gastos Gerais'!$B$4:$B$1005=Analítico!$B118),-(Analítico!BE$3&gt;='Gastos Gerais'!$D$4:$D$1005),-(Analítico!BE$3&lt;='Gastos Gerais'!$E$4:$E$1005),-('Gastos Gerais'!$C$4:$C$1005))</f>
        <v>36000</v>
      </c>
      <c r="BF118" s="74">
        <f>SUMPRODUCT(-('Gastos Gerais'!$B$4:$B$1005=Analítico!$B118),-(Analítico!BF$3&gt;='Gastos Gerais'!$D$4:$D$1005),-(Analítico!BF$3&lt;='Gastos Gerais'!$E$4:$E$1005),-('Gastos Gerais'!$C$4:$C$1005))</f>
        <v>36000</v>
      </c>
      <c r="BG118" s="74">
        <f>SUMPRODUCT(-('Gastos Gerais'!$B$4:$B$1005=Analítico!$B118),-(Analítico!BG$3&gt;='Gastos Gerais'!$D$4:$D$1005),-(Analítico!BG$3&lt;='Gastos Gerais'!$E$4:$E$1005),-('Gastos Gerais'!$C$4:$C$1005))</f>
        <v>36000</v>
      </c>
      <c r="BH118" s="74">
        <f>SUMPRODUCT(-('Gastos Gerais'!$B$4:$B$1005=Analítico!$B118),-(Analítico!BH$3&gt;='Gastos Gerais'!$D$4:$D$1005),-(Analítico!BH$3&lt;='Gastos Gerais'!$E$4:$E$1005),-('Gastos Gerais'!$C$4:$C$1005))</f>
        <v>36000</v>
      </c>
      <c r="BI118" s="74">
        <f>SUMPRODUCT(-('Gastos Gerais'!$B$4:$B$1005=Analítico!$B118),-(Analítico!BI$3&gt;='Gastos Gerais'!$D$4:$D$1005),-(Analítico!BI$3&lt;='Gastos Gerais'!$E$4:$E$1005),-('Gastos Gerais'!$C$4:$C$1005))</f>
        <v>36000</v>
      </c>
      <c r="BJ118" s="74">
        <f>SUMPRODUCT(-('Gastos Gerais'!$B$4:$B$1005=Analítico!$B118),-(Analítico!BJ$3&gt;='Gastos Gerais'!$D$4:$D$1005),-(Analítico!BJ$3&lt;='Gastos Gerais'!$E$4:$E$1005),-('Gastos Gerais'!$C$4:$C$1005))</f>
        <v>36000</v>
      </c>
      <c r="BK118" s="72">
        <f t="shared" ref="BK118:BK127" si="35">SUM(C118:BJ118)</f>
        <v>1896000</v>
      </c>
      <c r="BL118" s="77">
        <f t="shared" ref="BL118:BL127" ca="1" si="36">IF($BK$147=0,0,BK118/$BK$147)</f>
        <v>2.7382543451198546E-2</v>
      </c>
    </row>
    <row r="119" spans="1:64" s="50" customFormat="1" ht="23.25" customHeight="1" x14ac:dyDescent="0.2">
      <c r="A119" s="19" t="s">
        <v>298</v>
      </c>
      <c r="B119" s="354" t="s">
        <v>299</v>
      </c>
      <c r="C119" s="74">
        <f>SUMPRODUCT(-('Gastos Gerais'!$B$4:$B$1005=Analítico!$B119),-(Analítico!C$3&gt;='Gastos Gerais'!$D$4:$D$1005),-(Analítico!C$3&lt;='Gastos Gerais'!$E$4:$E$1005),-('Gastos Gerais'!$C$4:$C$1005))</f>
        <v>0</v>
      </c>
      <c r="D119" s="74">
        <f>SUMPRODUCT(-('Gastos Gerais'!$B$4:$B$1005=Analítico!$B119),-(Analítico!D$3&gt;='Gastos Gerais'!$D$4:$D$1005),-(Analítico!D$3&lt;='Gastos Gerais'!$E$4:$E$1005),-('Gastos Gerais'!$C$4:$C$1005))</f>
        <v>90000</v>
      </c>
      <c r="E119" s="74">
        <f>SUMPRODUCT(-('Gastos Gerais'!$B$4:$B$1005=Analítico!$B119),-(Analítico!E$3&gt;='Gastos Gerais'!$D$4:$D$1005),-(Analítico!E$3&lt;='Gastos Gerais'!$E$4:$E$1005),-('Gastos Gerais'!$C$4:$C$1005))</f>
        <v>0</v>
      </c>
      <c r="F119" s="74">
        <f>SUMPRODUCT(-('Gastos Gerais'!$B$4:$B$1005=Analítico!$B119),-(Analítico!F$3&gt;='Gastos Gerais'!$D$4:$D$1005),-(Analítico!F$3&lt;='Gastos Gerais'!$E$4:$E$1005),-('Gastos Gerais'!$C$4:$C$1005))</f>
        <v>0</v>
      </c>
      <c r="G119" s="74">
        <f>SUMPRODUCT(-('Gastos Gerais'!$B$4:$B$1005=Analítico!$B119),-(Analítico!G$3&gt;='Gastos Gerais'!$D$4:$D$1005),-(Analítico!G$3&lt;='Gastos Gerais'!$E$4:$E$1005),-('Gastos Gerais'!$C$4:$C$1005))</f>
        <v>0</v>
      </c>
      <c r="H119" s="74">
        <f>SUMPRODUCT(-('Gastos Gerais'!$B$4:$B$1005=Analítico!$B119),-(Analítico!H$3&gt;='Gastos Gerais'!$D$4:$D$1005),-(Analítico!H$3&lt;='Gastos Gerais'!$E$4:$E$1005),-('Gastos Gerais'!$C$4:$C$1005))</f>
        <v>0</v>
      </c>
      <c r="I119" s="74">
        <f>SUMPRODUCT(-('Gastos Gerais'!$B$4:$B$1005=Analítico!$B119),-(Analítico!I$3&gt;='Gastos Gerais'!$D$4:$D$1005),-(Analítico!I$3&lt;='Gastos Gerais'!$E$4:$E$1005),-('Gastos Gerais'!$C$4:$C$1005))</f>
        <v>0</v>
      </c>
      <c r="J119" s="74">
        <f>SUMPRODUCT(-('Gastos Gerais'!$B$4:$B$1005=Analítico!$B119),-(Analítico!J$3&gt;='Gastos Gerais'!$D$4:$D$1005),-(Analítico!J$3&lt;='Gastos Gerais'!$E$4:$E$1005),-('Gastos Gerais'!$C$4:$C$1005))</f>
        <v>0</v>
      </c>
      <c r="K119" s="74">
        <f>SUMPRODUCT(-('Gastos Gerais'!$B$4:$B$1005=Analítico!$B119),-(Analítico!K$3&gt;='Gastos Gerais'!$D$4:$D$1005),-(Analítico!K$3&lt;='Gastos Gerais'!$E$4:$E$1005),-('Gastos Gerais'!$C$4:$C$1005))</f>
        <v>0</v>
      </c>
      <c r="L119" s="74">
        <f>SUMPRODUCT(-('Gastos Gerais'!$B$4:$B$1005=Analítico!$B119),-(Analítico!L$3&gt;='Gastos Gerais'!$D$4:$D$1005),-(Analítico!L$3&lt;='Gastos Gerais'!$E$4:$E$1005),-('Gastos Gerais'!$C$4:$C$1005))</f>
        <v>0</v>
      </c>
      <c r="M119" s="74">
        <f>SUMPRODUCT(-('Gastos Gerais'!$B$4:$B$1005=Analítico!$B119),-(Analítico!M$3&gt;='Gastos Gerais'!$D$4:$D$1005),-(Analítico!M$3&lt;='Gastos Gerais'!$E$4:$E$1005),-('Gastos Gerais'!$C$4:$C$1005))</f>
        <v>0</v>
      </c>
      <c r="N119" s="74">
        <f>SUMPRODUCT(-('Gastos Gerais'!$B$4:$B$1005=Analítico!$B119),-(Analítico!N$3&gt;='Gastos Gerais'!$D$4:$D$1005),-(Analítico!N$3&lt;='Gastos Gerais'!$E$4:$E$1005),-('Gastos Gerais'!$C$4:$C$1005))</f>
        <v>0</v>
      </c>
      <c r="O119" s="74">
        <f>SUMPRODUCT(-('Gastos Gerais'!$B$4:$B$1005=Analítico!$B119),-(Analítico!O$3&gt;='Gastos Gerais'!$D$4:$D$1005),-(Analítico!O$3&lt;='Gastos Gerais'!$E$4:$E$1005),-('Gastos Gerais'!$C$4:$C$1005))</f>
        <v>0</v>
      </c>
      <c r="P119" s="74">
        <f>SUMPRODUCT(-('Gastos Gerais'!$B$4:$B$1005=Analítico!$B119),-(Analítico!P$3&gt;='Gastos Gerais'!$D$4:$D$1005),-(Analítico!P$3&lt;='Gastos Gerais'!$E$4:$E$1005),-('Gastos Gerais'!$C$4:$C$1005))</f>
        <v>91000</v>
      </c>
      <c r="Q119" s="74">
        <f>SUMPRODUCT(-('Gastos Gerais'!$B$4:$B$1005=Analítico!$B119),-(Analítico!Q$3&gt;='Gastos Gerais'!$D$4:$D$1005),-(Analítico!Q$3&lt;='Gastos Gerais'!$E$4:$E$1005),-('Gastos Gerais'!$C$4:$C$1005))</f>
        <v>0</v>
      </c>
      <c r="R119" s="74">
        <f>SUMPRODUCT(-('Gastos Gerais'!$B$4:$B$1005=Analítico!$B119),-(Analítico!R$3&gt;='Gastos Gerais'!$D$4:$D$1005),-(Analítico!R$3&lt;='Gastos Gerais'!$E$4:$E$1005),-('Gastos Gerais'!$C$4:$C$1005))</f>
        <v>0</v>
      </c>
      <c r="S119" s="74">
        <f>SUMPRODUCT(-('Gastos Gerais'!$B$4:$B$1005=Analítico!$B119),-(Analítico!S$3&gt;='Gastos Gerais'!$D$4:$D$1005),-(Analítico!S$3&lt;='Gastos Gerais'!$E$4:$E$1005),-('Gastos Gerais'!$C$4:$C$1005))</f>
        <v>0</v>
      </c>
      <c r="T119" s="74">
        <f>SUMPRODUCT(-('Gastos Gerais'!$B$4:$B$1005=Analítico!$B119),-(Analítico!T$3&gt;='Gastos Gerais'!$D$4:$D$1005),-(Analítico!T$3&lt;='Gastos Gerais'!$E$4:$E$1005),-('Gastos Gerais'!$C$4:$C$1005))</f>
        <v>0</v>
      </c>
      <c r="U119" s="74">
        <f>SUMPRODUCT(-('Gastos Gerais'!$B$4:$B$1005=Analítico!$B119),-(Analítico!U$3&gt;='Gastos Gerais'!$D$4:$D$1005),-(Analítico!U$3&lt;='Gastos Gerais'!$E$4:$E$1005),-('Gastos Gerais'!$C$4:$C$1005))</f>
        <v>0</v>
      </c>
      <c r="V119" s="74">
        <f>SUMPRODUCT(-('Gastos Gerais'!$B$4:$B$1005=Analítico!$B119),-(Analítico!V$3&gt;='Gastos Gerais'!$D$4:$D$1005),-(Analítico!V$3&lt;='Gastos Gerais'!$E$4:$E$1005),-('Gastos Gerais'!$C$4:$C$1005))</f>
        <v>0</v>
      </c>
      <c r="W119" s="74">
        <f>SUMPRODUCT(-('Gastos Gerais'!$B$4:$B$1005=Analítico!$B119),-(Analítico!W$3&gt;='Gastos Gerais'!$D$4:$D$1005),-(Analítico!W$3&lt;='Gastos Gerais'!$E$4:$E$1005),-('Gastos Gerais'!$C$4:$C$1005))</f>
        <v>0</v>
      </c>
      <c r="X119" s="74">
        <f>SUMPRODUCT(-('Gastos Gerais'!$B$4:$B$1005=Analítico!$B119),-(Analítico!X$3&gt;='Gastos Gerais'!$D$4:$D$1005),-(Analítico!X$3&lt;='Gastos Gerais'!$E$4:$E$1005),-('Gastos Gerais'!$C$4:$C$1005))</f>
        <v>0</v>
      </c>
      <c r="Y119" s="74">
        <f>SUMPRODUCT(-('Gastos Gerais'!$B$4:$B$1005=Analítico!$B119),-(Analítico!Y$3&gt;='Gastos Gerais'!$D$4:$D$1005),-(Analítico!Y$3&lt;='Gastos Gerais'!$E$4:$E$1005),-('Gastos Gerais'!$C$4:$C$1005))</f>
        <v>0</v>
      </c>
      <c r="Z119" s="74">
        <f>SUMPRODUCT(-('Gastos Gerais'!$B$4:$B$1005=Analítico!$B119),-(Analítico!Z$3&gt;='Gastos Gerais'!$D$4:$D$1005),-(Analítico!Z$3&lt;='Gastos Gerais'!$E$4:$E$1005),-('Gastos Gerais'!$C$4:$C$1005))</f>
        <v>0</v>
      </c>
      <c r="AA119" s="74">
        <f>SUMPRODUCT(-('Gastos Gerais'!$B$4:$B$1005=Analítico!$B119),-(Analítico!AA$3&gt;='Gastos Gerais'!$D$4:$D$1005),-(Analítico!AA$3&lt;='Gastos Gerais'!$E$4:$E$1005),-('Gastos Gerais'!$C$4:$C$1005))</f>
        <v>0</v>
      </c>
      <c r="AB119" s="74">
        <f>SUMPRODUCT(-('Gastos Gerais'!$B$4:$B$1005=Analítico!$B119),-(Analítico!AB$3&gt;='Gastos Gerais'!$D$4:$D$1005),-(Analítico!AB$3&lt;='Gastos Gerais'!$E$4:$E$1005),-('Gastos Gerais'!$C$4:$C$1005))</f>
        <v>92000</v>
      </c>
      <c r="AC119" s="74">
        <f>SUMPRODUCT(-('Gastos Gerais'!$B$4:$B$1005=Analítico!$B119),-(Analítico!AC$3&gt;='Gastos Gerais'!$D$4:$D$1005),-(Analítico!AC$3&lt;='Gastos Gerais'!$E$4:$E$1005),-('Gastos Gerais'!$C$4:$C$1005))</f>
        <v>0</v>
      </c>
      <c r="AD119" s="74">
        <f>SUMPRODUCT(-('Gastos Gerais'!$B$4:$B$1005=Analítico!$B119),-(Analítico!AD$3&gt;='Gastos Gerais'!$D$4:$D$1005),-(Analítico!AD$3&lt;='Gastos Gerais'!$E$4:$E$1005),-('Gastos Gerais'!$C$4:$C$1005))</f>
        <v>0</v>
      </c>
      <c r="AE119" s="74">
        <f>SUMPRODUCT(-('Gastos Gerais'!$B$4:$B$1005=Analítico!$B119),-(Analítico!AE$3&gt;='Gastos Gerais'!$D$4:$D$1005),-(Analítico!AE$3&lt;='Gastos Gerais'!$E$4:$E$1005),-('Gastos Gerais'!$C$4:$C$1005))</f>
        <v>0</v>
      </c>
      <c r="AF119" s="74">
        <f>SUMPRODUCT(-('Gastos Gerais'!$B$4:$B$1005=Analítico!$B119),-(Analítico!AF$3&gt;='Gastos Gerais'!$D$4:$D$1005),-(Analítico!AF$3&lt;='Gastos Gerais'!$E$4:$E$1005),-('Gastos Gerais'!$C$4:$C$1005))</f>
        <v>0</v>
      </c>
      <c r="AG119" s="74">
        <f>SUMPRODUCT(-('Gastos Gerais'!$B$4:$B$1005=Analítico!$B119),-(Analítico!AG$3&gt;='Gastos Gerais'!$D$4:$D$1005),-(Analítico!AG$3&lt;='Gastos Gerais'!$E$4:$E$1005),-('Gastos Gerais'!$C$4:$C$1005))</f>
        <v>0</v>
      </c>
      <c r="AH119" s="74">
        <f>SUMPRODUCT(-('Gastos Gerais'!$B$4:$B$1005=Analítico!$B119),-(Analítico!AH$3&gt;='Gastos Gerais'!$D$4:$D$1005),-(Analítico!AH$3&lt;='Gastos Gerais'!$E$4:$E$1005),-('Gastos Gerais'!$C$4:$C$1005))</f>
        <v>0</v>
      </c>
      <c r="AI119" s="74">
        <f>SUMPRODUCT(-('Gastos Gerais'!$B$4:$B$1005=Analítico!$B119),-(Analítico!AI$3&gt;='Gastos Gerais'!$D$4:$D$1005),-(Analítico!AI$3&lt;='Gastos Gerais'!$E$4:$E$1005),-('Gastos Gerais'!$C$4:$C$1005))</f>
        <v>0</v>
      </c>
      <c r="AJ119" s="74">
        <f>SUMPRODUCT(-('Gastos Gerais'!$B$4:$B$1005=Analítico!$B119),-(Analítico!AJ$3&gt;='Gastos Gerais'!$D$4:$D$1005),-(Analítico!AJ$3&lt;='Gastos Gerais'!$E$4:$E$1005),-('Gastos Gerais'!$C$4:$C$1005))</f>
        <v>0</v>
      </c>
      <c r="AK119" s="74">
        <f>SUMPRODUCT(-('Gastos Gerais'!$B$4:$B$1005=Analítico!$B119),-(Analítico!AK$3&gt;='Gastos Gerais'!$D$4:$D$1005),-(Analítico!AK$3&lt;='Gastos Gerais'!$E$4:$E$1005),-('Gastos Gerais'!$C$4:$C$1005))</f>
        <v>0</v>
      </c>
      <c r="AL119" s="74">
        <f>SUMPRODUCT(-('Gastos Gerais'!$B$4:$B$1005=Analítico!$B119),-(Analítico!AL$3&gt;='Gastos Gerais'!$D$4:$D$1005),-(Analítico!AL$3&lt;='Gastos Gerais'!$E$4:$E$1005),-('Gastos Gerais'!$C$4:$C$1005))</f>
        <v>0</v>
      </c>
      <c r="AM119" s="74">
        <f>SUMPRODUCT(-('Gastos Gerais'!$B$4:$B$1005=Analítico!$B119),-(Analítico!AM$3&gt;='Gastos Gerais'!$D$4:$D$1005),-(Analítico!AM$3&lt;='Gastos Gerais'!$E$4:$E$1005),-('Gastos Gerais'!$C$4:$C$1005))</f>
        <v>0</v>
      </c>
      <c r="AN119" s="74">
        <f>SUMPRODUCT(-('Gastos Gerais'!$B$4:$B$1005=Analítico!$B119),-(Analítico!AN$3&gt;='Gastos Gerais'!$D$4:$D$1005),-(Analítico!AN$3&lt;='Gastos Gerais'!$E$4:$E$1005),-('Gastos Gerais'!$C$4:$C$1005))</f>
        <v>93000</v>
      </c>
      <c r="AO119" s="74">
        <f>SUMPRODUCT(-('Gastos Gerais'!$B$4:$B$1005=Analítico!$B119),-(Analítico!AO$3&gt;='Gastos Gerais'!$D$4:$D$1005),-(Analítico!AO$3&lt;='Gastos Gerais'!$E$4:$E$1005),-('Gastos Gerais'!$C$4:$C$1005))</f>
        <v>0</v>
      </c>
      <c r="AP119" s="74">
        <f>SUMPRODUCT(-('Gastos Gerais'!$B$4:$B$1005=Analítico!$B119),-(Analítico!AP$3&gt;='Gastos Gerais'!$D$4:$D$1005),-(Analítico!AP$3&lt;='Gastos Gerais'!$E$4:$E$1005),-('Gastos Gerais'!$C$4:$C$1005))</f>
        <v>0</v>
      </c>
      <c r="AQ119" s="74">
        <f>SUMPRODUCT(-('Gastos Gerais'!$B$4:$B$1005=Analítico!$B119),-(Analítico!AQ$3&gt;='Gastos Gerais'!$D$4:$D$1005),-(Analítico!AQ$3&lt;='Gastos Gerais'!$E$4:$E$1005),-('Gastos Gerais'!$C$4:$C$1005))</f>
        <v>0</v>
      </c>
      <c r="AR119" s="74">
        <f>SUMPRODUCT(-('Gastos Gerais'!$B$4:$B$1005=Analítico!$B119),-(Analítico!AR$3&gt;='Gastos Gerais'!$D$4:$D$1005),-(Analítico!AR$3&lt;='Gastos Gerais'!$E$4:$E$1005),-('Gastos Gerais'!$C$4:$C$1005))</f>
        <v>0</v>
      </c>
      <c r="AS119" s="74">
        <f>SUMPRODUCT(-('Gastos Gerais'!$B$4:$B$1005=Analítico!$B119),-(Analítico!AS$3&gt;='Gastos Gerais'!$D$4:$D$1005),-(Analítico!AS$3&lt;='Gastos Gerais'!$E$4:$E$1005),-('Gastos Gerais'!$C$4:$C$1005))</f>
        <v>0</v>
      </c>
      <c r="AT119" s="74">
        <f>SUMPRODUCT(-('Gastos Gerais'!$B$4:$B$1005=Analítico!$B119),-(Analítico!AT$3&gt;='Gastos Gerais'!$D$4:$D$1005),-(Analítico!AT$3&lt;='Gastos Gerais'!$E$4:$E$1005),-('Gastos Gerais'!$C$4:$C$1005))</f>
        <v>0</v>
      </c>
      <c r="AU119" s="74">
        <f>SUMPRODUCT(-('Gastos Gerais'!$B$4:$B$1005=Analítico!$B119),-(Analítico!AU$3&gt;='Gastos Gerais'!$D$4:$D$1005),-(Analítico!AU$3&lt;='Gastos Gerais'!$E$4:$E$1005),-('Gastos Gerais'!$C$4:$C$1005))</f>
        <v>0</v>
      </c>
      <c r="AV119" s="74">
        <f>SUMPRODUCT(-('Gastos Gerais'!$B$4:$B$1005=Analítico!$B119),-(Analítico!AV$3&gt;='Gastos Gerais'!$D$4:$D$1005),-(Analítico!AV$3&lt;='Gastos Gerais'!$E$4:$E$1005),-('Gastos Gerais'!$C$4:$C$1005))</f>
        <v>0</v>
      </c>
      <c r="AW119" s="74">
        <f>SUMPRODUCT(-('Gastos Gerais'!$B$4:$B$1005=Analítico!$B119),-(Analítico!AW$3&gt;='Gastos Gerais'!$D$4:$D$1005),-(Analítico!AW$3&lt;='Gastos Gerais'!$E$4:$E$1005),-('Gastos Gerais'!$C$4:$C$1005))</f>
        <v>0</v>
      </c>
      <c r="AX119" s="74">
        <f>SUMPRODUCT(-('Gastos Gerais'!$B$4:$B$1005=Analítico!$B119),-(Analítico!AX$3&gt;='Gastos Gerais'!$D$4:$D$1005),-(Analítico!AX$3&lt;='Gastos Gerais'!$E$4:$E$1005),-('Gastos Gerais'!$C$4:$C$1005))</f>
        <v>0</v>
      </c>
      <c r="AY119" s="74">
        <f>SUMPRODUCT(-('Gastos Gerais'!$B$4:$B$1005=Analítico!$B119),-(Analítico!AY$3&gt;='Gastos Gerais'!$D$4:$D$1005),-(Analítico!AY$3&lt;='Gastos Gerais'!$E$4:$E$1005),-('Gastos Gerais'!$C$4:$C$1005))</f>
        <v>0</v>
      </c>
      <c r="AZ119" s="74">
        <f>SUMPRODUCT(-('Gastos Gerais'!$B$4:$B$1005=Analítico!$B119),-(Analítico!AZ$3&gt;='Gastos Gerais'!$D$4:$D$1005),-(Analítico!AZ$3&lt;='Gastos Gerais'!$E$4:$E$1005),-('Gastos Gerais'!$C$4:$C$1005))</f>
        <v>94000</v>
      </c>
      <c r="BA119" s="74">
        <f>SUMPRODUCT(-('Gastos Gerais'!$B$4:$B$1005=Analítico!$B119),-(Analítico!BA$3&gt;='Gastos Gerais'!$D$4:$D$1005),-(Analítico!BA$3&lt;='Gastos Gerais'!$E$4:$E$1005),-('Gastos Gerais'!$C$4:$C$1005))</f>
        <v>0</v>
      </c>
      <c r="BB119" s="74">
        <f>SUMPRODUCT(-('Gastos Gerais'!$B$4:$B$1005=Analítico!$B119),-(Analítico!BB$3&gt;='Gastos Gerais'!$D$4:$D$1005),-(Analítico!BB$3&lt;='Gastos Gerais'!$E$4:$E$1005),-('Gastos Gerais'!$C$4:$C$1005))</f>
        <v>0</v>
      </c>
      <c r="BC119" s="74">
        <f>SUMPRODUCT(-('Gastos Gerais'!$B$4:$B$1005=Analítico!$B119),-(Analítico!BC$3&gt;='Gastos Gerais'!$D$4:$D$1005),-(Analítico!BC$3&lt;='Gastos Gerais'!$E$4:$E$1005),-('Gastos Gerais'!$C$4:$C$1005))</f>
        <v>0</v>
      </c>
      <c r="BD119" s="74">
        <f>SUMPRODUCT(-('Gastos Gerais'!$B$4:$B$1005=Analítico!$B119),-(Analítico!BD$3&gt;='Gastos Gerais'!$D$4:$D$1005),-(Analítico!BD$3&lt;='Gastos Gerais'!$E$4:$E$1005),-('Gastos Gerais'!$C$4:$C$1005))</f>
        <v>0</v>
      </c>
      <c r="BE119" s="74">
        <f>SUMPRODUCT(-('Gastos Gerais'!$B$4:$B$1005=Analítico!$B119),-(Analítico!BE$3&gt;='Gastos Gerais'!$D$4:$D$1005),-(Analítico!BE$3&lt;='Gastos Gerais'!$E$4:$E$1005),-('Gastos Gerais'!$C$4:$C$1005))</f>
        <v>0</v>
      </c>
      <c r="BF119" s="74">
        <f>SUMPRODUCT(-('Gastos Gerais'!$B$4:$B$1005=Analítico!$B119),-(Analítico!BF$3&gt;='Gastos Gerais'!$D$4:$D$1005),-(Analítico!BF$3&lt;='Gastos Gerais'!$E$4:$E$1005),-('Gastos Gerais'!$C$4:$C$1005))</f>
        <v>0</v>
      </c>
      <c r="BG119" s="74">
        <f>SUMPRODUCT(-('Gastos Gerais'!$B$4:$B$1005=Analítico!$B119),-(Analítico!BG$3&gt;='Gastos Gerais'!$D$4:$D$1005),-(Analítico!BG$3&lt;='Gastos Gerais'!$E$4:$E$1005),-('Gastos Gerais'!$C$4:$C$1005))</f>
        <v>0</v>
      </c>
      <c r="BH119" s="74">
        <f>SUMPRODUCT(-('Gastos Gerais'!$B$4:$B$1005=Analítico!$B119),-(Analítico!BH$3&gt;='Gastos Gerais'!$D$4:$D$1005),-(Analítico!BH$3&lt;='Gastos Gerais'!$E$4:$E$1005),-('Gastos Gerais'!$C$4:$C$1005))</f>
        <v>0</v>
      </c>
      <c r="BI119" s="74">
        <f>SUMPRODUCT(-('Gastos Gerais'!$B$4:$B$1005=Analítico!$B119),-(Analítico!BI$3&gt;='Gastos Gerais'!$D$4:$D$1005),-(Analítico!BI$3&lt;='Gastos Gerais'!$E$4:$E$1005),-('Gastos Gerais'!$C$4:$C$1005))</f>
        <v>0</v>
      </c>
      <c r="BJ119" s="74">
        <f>SUMPRODUCT(-('Gastos Gerais'!$B$4:$B$1005=Analítico!$B119),-(Analítico!BJ$3&gt;='Gastos Gerais'!$D$4:$D$1005),-(Analítico!BJ$3&lt;='Gastos Gerais'!$E$4:$E$1005),-('Gastos Gerais'!$C$4:$C$1005))</f>
        <v>0</v>
      </c>
      <c r="BK119" s="72">
        <f t="shared" si="35"/>
        <v>460000</v>
      </c>
      <c r="BL119" s="77">
        <f t="shared" ca="1" si="36"/>
        <v>6.6434440862612508E-3</v>
      </c>
    </row>
    <row r="120" spans="1:64" s="50" customFormat="1" ht="23.25" customHeight="1" x14ac:dyDescent="0.2">
      <c r="A120" s="19" t="s">
        <v>300</v>
      </c>
      <c r="B120" s="354" t="s">
        <v>301</v>
      </c>
      <c r="C120" s="74">
        <f>SUMPRODUCT(-('Gastos Gerais'!$B$4:$B$1005=Analítico!$B120),-(Analítico!C$3&gt;='Gastos Gerais'!$D$4:$D$1005),-(Analítico!C$3&lt;='Gastos Gerais'!$E$4:$E$1005),-('Gastos Gerais'!$C$4:$C$1005))</f>
        <v>0</v>
      </c>
      <c r="D120" s="74">
        <f>SUMPRODUCT(-('Gastos Gerais'!$B$4:$B$1005=Analítico!$B120),-(Analítico!D$3&gt;='Gastos Gerais'!$D$4:$D$1005),-(Analítico!D$3&lt;='Gastos Gerais'!$E$4:$E$1005),-('Gastos Gerais'!$C$4:$C$1005))</f>
        <v>0</v>
      </c>
      <c r="E120" s="74">
        <f>SUMPRODUCT(-('Gastos Gerais'!$B$4:$B$1005=Analítico!$B120),-(Analítico!E$3&gt;='Gastos Gerais'!$D$4:$D$1005),-(Analítico!E$3&lt;='Gastos Gerais'!$E$4:$E$1005),-('Gastos Gerais'!$C$4:$C$1005))</f>
        <v>0</v>
      </c>
      <c r="F120" s="74">
        <f>SUMPRODUCT(-('Gastos Gerais'!$B$4:$B$1005=Analítico!$B120),-(Analítico!F$3&gt;='Gastos Gerais'!$D$4:$D$1005),-(Analítico!F$3&lt;='Gastos Gerais'!$E$4:$E$1005),-('Gastos Gerais'!$C$4:$C$1005))</f>
        <v>0</v>
      </c>
      <c r="G120" s="74">
        <f>SUMPRODUCT(-('Gastos Gerais'!$B$4:$B$1005=Analítico!$B120),-(Analítico!G$3&gt;='Gastos Gerais'!$D$4:$D$1005),-(Analítico!G$3&lt;='Gastos Gerais'!$E$4:$E$1005),-('Gastos Gerais'!$C$4:$C$1005))</f>
        <v>0</v>
      </c>
      <c r="H120" s="74">
        <f>SUMPRODUCT(-('Gastos Gerais'!$B$4:$B$1005=Analítico!$B120),-(Analítico!H$3&gt;='Gastos Gerais'!$D$4:$D$1005),-(Analítico!H$3&lt;='Gastos Gerais'!$E$4:$E$1005),-('Gastos Gerais'!$C$4:$C$1005))</f>
        <v>0</v>
      </c>
      <c r="I120" s="74">
        <f>SUMPRODUCT(-('Gastos Gerais'!$B$4:$B$1005=Analítico!$B120),-(Analítico!I$3&gt;='Gastos Gerais'!$D$4:$D$1005),-(Analítico!I$3&lt;='Gastos Gerais'!$E$4:$E$1005),-('Gastos Gerais'!$C$4:$C$1005))</f>
        <v>8000</v>
      </c>
      <c r="J120" s="74">
        <f>SUMPRODUCT(-('Gastos Gerais'!$B$4:$B$1005=Analítico!$B120),-(Analítico!J$3&gt;='Gastos Gerais'!$D$4:$D$1005),-(Analítico!J$3&lt;='Gastos Gerais'!$E$4:$E$1005),-('Gastos Gerais'!$C$4:$C$1005))</f>
        <v>8000</v>
      </c>
      <c r="K120" s="74">
        <f>SUMPRODUCT(-('Gastos Gerais'!$B$4:$B$1005=Analítico!$B120),-(Analítico!K$3&gt;='Gastos Gerais'!$D$4:$D$1005),-(Analítico!K$3&lt;='Gastos Gerais'!$E$4:$E$1005),-('Gastos Gerais'!$C$4:$C$1005))</f>
        <v>8000</v>
      </c>
      <c r="L120" s="74">
        <f>SUMPRODUCT(-('Gastos Gerais'!$B$4:$B$1005=Analítico!$B120),-(Analítico!L$3&gt;='Gastos Gerais'!$D$4:$D$1005),-(Analítico!L$3&lt;='Gastos Gerais'!$E$4:$E$1005),-('Gastos Gerais'!$C$4:$C$1005))</f>
        <v>8000</v>
      </c>
      <c r="M120" s="74">
        <f>SUMPRODUCT(-('Gastos Gerais'!$B$4:$B$1005=Analítico!$B120),-(Analítico!M$3&gt;='Gastos Gerais'!$D$4:$D$1005),-(Analítico!M$3&lt;='Gastos Gerais'!$E$4:$E$1005),-('Gastos Gerais'!$C$4:$C$1005))</f>
        <v>8000</v>
      </c>
      <c r="N120" s="74">
        <f>SUMPRODUCT(-('Gastos Gerais'!$B$4:$B$1005=Analítico!$B120),-(Analítico!N$3&gt;='Gastos Gerais'!$D$4:$D$1005),-(Analítico!N$3&lt;='Gastos Gerais'!$E$4:$E$1005),-('Gastos Gerais'!$C$4:$C$1005))</f>
        <v>8000</v>
      </c>
      <c r="O120" s="74">
        <f>SUMPRODUCT(-('Gastos Gerais'!$B$4:$B$1005=Analítico!$B120),-(Analítico!O$3&gt;='Gastos Gerais'!$D$4:$D$1005),-(Analítico!O$3&lt;='Gastos Gerais'!$E$4:$E$1005),-('Gastos Gerais'!$C$4:$C$1005))</f>
        <v>8000</v>
      </c>
      <c r="P120" s="74">
        <f>SUMPRODUCT(-('Gastos Gerais'!$B$4:$B$1005=Analítico!$B120),-(Analítico!P$3&gt;='Gastos Gerais'!$D$4:$D$1005),-(Analítico!P$3&lt;='Gastos Gerais'!$E$4:$E$1005),-('Gastos Gerais'!$C$4:$C$1005))</f>
        <v>8000</v>
      </c>
      <c r="Q120" s="74">
        <f>SUMPRODUCT(-('Gastos Gerais'!$B$4:$B$1005=Analítico!$B120),-(Analítico!Q$3&gt;='Gastos Gerais'!$D$4:$D$1005),-(Analítico!Q$3&lt;='Gastos Gerais'!$E$4:$E$1005),-('Gastos Gerais'!$C$4:$C$1005))</f>
        <v>8000</v>
      </c>
      <c r="R120" s="74">
        <f>SUMPRODUCT(-('Gastos Gerais'!$B$4:$B$1005=Analítico!$B120),-(Analítico!R$3&gt;='Gastos Gerais'!$D$4:$D$1005),-(Analítico!R$3&lt;='Gastos Gerais'!$E$4:$E$1005),-('Gastos Gerais'!$C$4:$C$1005))</f>
        <v>8000</v>
      </c>
      <c r="S120" s="74">
        <f>SUMPRODUCT(-('Gastos Gerais'!$B$4:$B$1005=Analítico!$B120),-(Analítico!S$3&gt;='Gastos Gerais'!$D$4:$D$1005),-(Analítico!S$3&lt;='Gastos Gerais'!$E$4:$E$1005),-('Gastos Gerais'!$C$4:$C$1005))</f>
        <v>8000</v>
      </c>
      <c r="T120" s="74">
        <f>SUMPRODUCT(-('Gastos Gerais'!$B$4:$B$1005=Analítico!$B120),-(Analítico!T$3&gt;='Gastos Gerais'!$D$4:$D$1005),-(Analítico!T$3&lt;='Gastos Gerais'!$E$4:$E$1005),-('Gastos Gerais'!$C$4:$C$1005))</f>
        <v>8000</v>
      </c>
      <c r="U120" s="74">
        <f>SUMPRODUCT(-('Gastos Gerais'!$B$4:$B$1005=Analítico!$B120),-(Analítico!U$3&gt;='Gastos Gerais'!$D$4:$D$1005),-(Analítico!U$3&lt;='Gastos Gerais'!$E$4:$E$1005),-('Gastos Gerais'!$C$4:$C$1005))</f>
        <v>8000</v>
      </c>
      <c r="V120" s="74">
        <f>SUMPRODUCT(-('Gastos Gerais'!$B$4:$B$1005=Analítico!$B120),-(Analítico!V$3&gt;='Gastos Gerais'!$D$4:$D$1005),-(Analítico!V$3&lt;='Gastos Gerais'!$E$4:$E$1005),-('Gastos Gerais'!$C$4:$C$1005))</f>
        <v>8000</v>
      </c>
      <c r="W120" s="74">
        <f>SUMPRODUCT(-('Gastos Gerais'!$B$4:$B$1005=Analítico!$B120),-(Analítico!W$3&gt;='Gastos Gerais'!$D$4:$D$1005),-(Analítico!W$3&lt;='Gastos Gerais'!$E$4:$E$1005),-('Gastos Gerais'!$C$4:$C$1005))</f>
        <v>8000</v>
      </c>
      <c r="X120" s="74">
        <f>SUMPRODUCT(-('Gastos Gerais'!$B$4:$B$1005=Analítico!$B120),-(Analítico!X$3&gt;='Gastos Gerais'!$D$4:$D$1005),-(Analítico!X$3&lt;='Gastos Gerais'!$E$4:$E$1005),-('Gastos Gerais'!$C$4:$C$1005))</f>
        <v>8000</v>
      </c>
      <c r="Y120" s="74">
        <f>SUMPRODUCT(-('Gastos Gerais'!$B$4:$B$1005=Analítico!$B120),-(Analítico!Y$3&gt;='Gastos Gerais'!$D$4:$D$1005),-(Analítico!Y$3&lt;='Gastos Gerais'!$E$4:$E$1005),-('Gastos Gerais'!$C$4:$C$1005))</f>
        <v>8000</v>
      </c>
      <c r="Z120" s="74">
        <f>SUMPRODUCT(-('Gastos Gerais'!$B$4:$B$1005=Analítico!$B120),-(Analítico!Z$3&gt;='Gastos Gerais'!$D$4:$D$1005),-(Analítico!Z$3&lt;='Gastos Gerais'!$E$4:$E$1005),-('Gastos Gerais'!$C$4:$C$1005))</f>
        <v>8000</v>
      </c>
      <c r="AA120" s="74">
        <f>SUMPRODUCT(-('Gastos Gerais'!$B$4:$B$1005=Analítico!$B120),-(Analítico!AA$3&gt;='Gastos Gerais'!$D$4:$D$1005),-(Analítico!AA$3&lt;='Gastos Gerais'!$E$4:$E$1005),-('Gastos Gerais'!$C$4:$C$1005))</f>
        <v>8000</v>
      </c>
      <c r="AB120" s="74">
        <f>SUMPRODUCT(-('Gastos Gerais'!$B$4:$B$1005=Analítico!$B120),-(Analítico!AB$3&gt;='Gastos Gerais'!$D$4:$D$1005),-(Analítico!AB$3&lt;='Gastos Gerais'!$E$4:$E$1005),-('Gastos Gerais'!$C$4:$C$1005))</f>
        <v>8000</v>
      </c>
      <c r="AC120" s="74">
        <f>SUMPRODUCT(-('Gastos Gerais'!$B$4:$B$1005=Analítico!$B120),-(Analítico!AC$3&gt;='Gastos Gerais'!$D$4:$D$1005),-(Analítico!AC$3&lt;='Gastos Gerais'!$E$4:$E$1005),-('Gastos Gerais'!$C$4:$C$1005))</f>
        <v>8000</v>
      </c>
      <c r="AD120" s="74">
        <f>SUMPRODUCT(-('Gastos Gerais'!$B$4:$B$1005=Analítico!$B120),-(Analítico!AD$3&gt;='Gastos Gerais'!$D$4:$D$1005),-(Analítico!AD$3&lt;='Gastos Gerais'!$E$4:$E$1005),-('Gastos Gerais'!$C$4:$C$1005))</f>
        <v>8000</v>
      </c>
      <c r="AE120" s="74">
        <f>SUMPRODUCT(-('Gastos Gerais'!$B$4:$B$1005=Analítico!$B120),-(Analítico!AE$3&gt;='Gastos Gerais'!$D$4:$D$1005),-(Analítico!AE$3&lt;='Gastos Gerais'!$E$4:$E$1005),-('Gastos Gerais'!$C$4:$C$1005))</f>
        <v>8000</v>
      </c>
      <c r="AF120" s="74">
        <f>SUMPRODUCT(-('Gastos Gerais'!$B$4:$B$1005=Analítico!$B120),-(Analítico!AF$3&gt;='Gastos Gerais'!$D$4:$D$1005),-(Analítico!AF$3&lt;='Gastos Gerais'!$E$4:$E$1005),-('Gastos Gerais'!$C$4:$C$1005))</f>
        <v>8000</v>
      </c>
      <c r="AG120" s="74">
        <f>SUMPRODUCT(-('Gastos Gerais'!$B$4:$B$1005=Analítico!$B120),-(Analítico!AG$3&gt;='Gastos Gerais'!$D$4:$D$1005),-(Analítico!AG$3&lt;='Gastos Gerais'!$E$4:$E$1005),-('Gastos Gerais'!$C$4:$C$1005))</f>
        <v>8000</v>
      </c>
      <c r="AH120" s="74">
        <f>SUMPRODUCT(-('Gastos Gerais'!$B$4:$B$1005=Analítico!$B120),-(Analítico!AH$3&gt;='Gastos Gerais'!$D$4:$D$1005),-(Analítico!AH$3&lt;='Gastos Gerais'!$E$4:$E$1005),-('Gastos Gerais'!$C$4:$C$1005))</f>
        <v>8000</v>
      </c>
      <c r="AI120" s="74">
        <f>SUMPRODUCT(-('Gastos Gerais'!$B$4:$B$1005=Analítico!$B120),-(Analítico!AI$3&gt;='Gastos Gerais'!$D$4:$D$1005),-(Analítico!AI$3&lt;='Gastos Gerais'!$E$4:$E$1005),-('Gastos Gerais'!$C$4:$C$1005))</f>
        <v>8000</v>
      </c>
      <c r="AJ120" s="74">
        <f>SUMPRODUCT(-('Gastos Gerais'!$B$4:$B$1005=Analítico!$B120),-(Analítico!AJ$3&gt;='Gastos Gerais'!$D$4:$D$1005),-(Analítico!AJ$3&lt;='Gastos Gerais'!$E$4:$E$1005),-('Gastos Gerais'!$C$4:$C$1005))</f>
        <v>8000</v>
      </c>
      <c r="AK120" s="74">
        <f>SUMPRODUCT(-('Gastos Gerais'!$B$4:$B$1005=Analítico!$B120),-(Analítico!AK$3&gt;='Gastos Gerais'!$D$4:$D$1005),-(Analítico!AK$3&lt;='Gastos Gerais'!$E$4:$E$1005),-('Gastos Gerais'!$C$4:$C$1005))</f>
        <v>8000</v>
      </c>
      <c r="AL120" s="74">
        <f>SUMPRODUCT(-('Gastos Gerais'!$B$4:$B$1005=Analítico!$B120),-(Analítico!AL$3&gt;='Gastos Gerais'!$D$4:$D$1005),-(Analítico!AL$3&lt;='Gastos Gerais'!$E$4:$E$1005),-('Gastos Gerais'!$C$4:$C$1005))</f>
        <v>8000</v>
      </c>
      <c r="AM120" s="74">
        <f>SUMPRODUCT(-('Gastos Gerais'!$B$4:$B$1005=Analítico!$B120),-(Analítico!AM$3&gt;='Gastos Gerais'!$D$4:$D$1005),-(Analítico!AM$3&lt;='Gastos Gerais'!$E$4:$E$1005),-('Gastos Gerais'!$C$4:$C$1005))</f>
        <v>8000</v>
      </c>
      <c r="AN120" s="74">
        <f>SUMPRODUCT(-('Gastos Gerais'!$B$4:$B$1005=Analítico!$B120),-(Analítico!AN$3&gt;='Gastos Gerais'!$D$4:$D$1005),-(Analítico!AN$3&lt;='Gastos Gerais'!$E$4:$E$1005),-('Gastos Gerais'!$C$4:$C$1005))</f>
        <v>8000</v>
      </c>
      <c r="AO120" s="74">
        <f>SUMPRODUCT(-('Gastos Gerais'!$B$4:$B$1005=Analítico!$B120),-(Analítico!AO$3&gt;='Gastos Gerais'!$D$4:$D$1005),-(Analítico!AO$3&lt;='Gastos Gerais'!$E$4:$E$1005),-('Gastos Gerais'!$C$4:$C$1005))</f>
        <v>8000</v>
      </c>
      <c r="AP120" s="74">
        <f>SUMPRODUCT(-('Gastos Gerais'!$B$4:$B$1005=Analítico!$B120),-(Analítico!AP$3&gt;='Gastos Gerais'!$D$4:$D$1005),-(Analítico!AP$3&lt;='Gastos Gerais'!$E$4:$E$1005),-('Gastos Gerais'!$C$4:$C$1005))</f>
        <v>8000</v>
      </c>
      <c r="AQ120" s="74">
        <f>SUMPRODUCT(-('Gastos Gerais'!$B$4:$B$1005=Analítico!$B120),-(Analítico!AQ$3&gt;='Gastos Gerais'!$D$4:$D$1005),-(Analítico!AQ$3&lt;='Gastos Gerais'!$E$4:$E$1005),-('Gastos Gerais'!$C$4:$C$1005))</f>
        <v>8000</v>
      </c>
      <c r="AR120" s="74">
        <f>SUMPRODUCT(-('Gastos Gerais'!$B$4:$B$1005=Analítico!$B120),-(Analítico!AR$3&gt;='Gastos Gerais'!$D$4:$D$1005),-(Analítico!AR$3&lt;='Gastos Gerais'!$E$4:$E$1005),-('Gastos Gerais'!$C$4:$C$1005))</f>
        <v>8000</v>
      </c>
      <c r="AS120" s="74">
        <f>SUMPRODUCT(-('Gastos Gerais'!$B$4:$B$1005=Analítico!$B120),-(Analítico!AS$3&gt;='Gastos Gerais'!$D$4:$D$1005),-(Analítico!AS$3&lt;='Gastos Gerais'!$E$4:$E$1005),-('Gastos Gerais'!$C$4:$C$1005))</f>
        <v>8000</v>
      </c>
      <c r="AT120" s="74">
        <f>SUMPRODUCT(-('Gastos Gerais'!$B$4:$B$1005=Analítico!$B120),-(Analítico!AT$3&gt;='Gastos Gerais'!$D$4:$D$1005),-(Analítico!AT$3&lt;='Gastos Gerais'!$E$4:$E$1005),-('Gastos Gerais'!$C$4:$C$1005))</f>
        <v>8000</v>
      </c>
      <c r="AU120" s="74">
        <f>SUMPRODUCT(-('Gastos Gerais'!$B$4:$B$1005=Analítico!$B120),-(Analítico!AU$3&gt;='Gastos Gerais'!$D$4:$D$1005),-(Analítico!AU$3&lt;='Gastos Gerais'!$E$4:$E$1005),-('Gastos Gerais'!$C$4:$C$1005))</f>
        <v>8000</v>
      </c>
      <c r="AV120" s="74">
        <f>SUMPRODUCT(-('Gastos Gerais'!$B$4:$B$1005=Analítico!$B120),-(Analítico!AV$3&gt;='Gastos Gerais'!$D$4:$D$1005),-(Analítico!AV$3&lt;='Gastos Gerais'!$E$4:$E$1005),-('Gastos Gerais'!$C$4:$C$1005))</f>
        <v>8000</v>
      </c>
      <c r="AW120" s="74">
        <f>SUMPRODUCT(-('Gastos Gerais'!$B$4:$B$1005=Analítico!$B120),-(Analítico!AW$3&gt;='Gastos Gerais'!$D$4:$D$1005),-(Analítico!AW$3&lt;='Gastos Gerais'!$E$4:$E$1005),-('Gastos Gerais'!$C$4:$C$1005))</f>
        <v>8000</v>
      </c>
      <c r="AX120" s="74">
        <f>SUMPRODUCT(-('Gastos Gerais'!$B$4:$B$1005=Analítico!$B120),-(Analítico!AX$3&gt;='Gastos Gerais'!$D$4:$D$1005),-(Analítico!AX$3&lt;='Gastos Gerais'!$E$4:$E$1005),-('Gastos Gerais'!$C$4:$C$1005))</f>
        <v>8000</v>
      </c>
      <c r="AY120" s="74">
        <f>SUMPRODUCT(-('Gastos Gerais'!$B$4:$B$1005=Analítico!$B120),-(Analítico!AY$3&gt;='Gastos Gerais'!$D$4:$D$1005),-(Analítico!AY$3&lt;='Gastos Gerais'!$E$4:$E$1005),-('Gastos Gerais'!$C$4:$C$1005))</f>
        <v>8000</v>
      </c>
      <c r="AZ120" s="74">
        <f>SUMPRODUCT(-('Gastos Gerais'!$B$4:$B$1005=Analítico!$B120),-(Analítico!AZ$3&gt;='Gastos Gerais'!$D$4:$D$1005),-(Analítico!AZ$3&lt;='Gastos Gerais'!$E$4:$E$1005),-('Gastos Gerais'!$C$4:$C$1005))</f>
        <v>8000</v>
      </c>
      <c r="BA120" s="74">
        <f>SUMPRODUCT(-('Gastos Gerais'!$B$4:$B$1005=Analítico!$B120),-(Analítico!BA$3&gt;='Gastos Gerais'!$D$4:$D$1005),-(Analítico!BA$3&lt;='Gastos Gerais'!$E$4:$E$1005),-('Gastos Gerais'!$C$4:$C$1005))</f>
        <v>8000</v>
      </c>
      <c r="BB120" s="74">
        <f>SUMPRODUCT(-('Gastos Gerais'!$B$4:$B$1005=Analítico!$B120),-(Analítico!BB$3&gt;='Gastos Gerais'!$D$4:$D$1005),-(Analítico!BB$3&lt;='Gastos Gerais'!$E$4:$E$1005),-('Gastos Gerais'!$C$4:$C$1005))</f>
        <v>8000</v>
      </c>
      <c r="BC120" s="74">
        <f>SUMPRODUCT(-('Gastos Gerais'!$B$4:$B$1005=Analítico!$B120),-(Analítico!BC$3&gt;='Gastos Gerais'!$D$4:$D$1005),-(Analítico!BC$3&lt;='Gastos Gerais'!$E$4:$E$1005),-('Gastos Gerais'!$C$4:$C$1005))</f>
        <v>8000</v>
      </c>
      <c r="BD120" s="74">
        <f>SUMPRODUCT(-('Gastos Gerais'!$B$4:$B$1005=Analítico!$B120),-(Analítico!BD$3&gt;='Gastos Gerais'!$D$4:$D$1005),-(Analítico!BD$3&lt;='Gastos Gerais'!$E$4:$E$1005),-('Gastos Gerais'!$C$4:$C$1005))</f>
        <v>8000</v>
      </c>
      <c r="BE120" s="74">
        <f>SUMPRODUCT(-('Gastos Gerais'!$B$4:$B$1005=Analítico!$B120),-(Analítico!BE$3&gt;='Gastos Gerais'!$D$4:$D$1005),-(Analítico!BE$3&lt;='Gastos Gerais'!$E$4:$E$1005),-('Gastos Gerais'!$C$4:$C$1005))</f>
        <v>8000</v>
      </c>
      <c r="BF120" s="74">
        <f>SUMPRODUCT(-('Gastos Gerais'!$B$4:$B$1005=Analítico!$B120),-(Analítico!BF$3&gt;='Gastos Gerais'!$D$4:$D$1005),-(Analítico!BF$3&lt;='Gastos Gerais'!$E$4:$E$1005),-('Gastos Gerais'!$C$4:$C$1005))</f>
        <v>8000</v>
      </c>
      <c r="BG120" s="74">
        <f>SUMPRODUCT(-('Gastos Gerais'!$B$4:$B$1005=Analítico!$B120),-(Analítico!BG$3&gt;='Gastos Gerais'!$D$4:$D$1005),-(Analítico!BG$3&lt;='Gastos Gerais'!$E$4:$E$1005),-('Gastos Gerais'!$C$4:$C$1005))</f>
        <v>8000</v>
      </c>
      <c r="BH120" s="74">
        <f>SUMPRODUCT(-('Gastos Gerais'!$B$4:$B$1005=Analítico!$B120),-(Analítico!BH$3&gt;='Gastos Gerais'!$D$4:$D$1005),-(Analítico!BH$3&lt;='Gastos Gerais'!$E$4:$E$1005),-('Gastos Gerais'!$C$4:$C$1005))</f>
        <v>8000</v>
      </c>
      <c r="BI120" s="74">
        <f>SUMPRODUCT(-('Gastos Gerais'!$B$4:$B$1005=Analítico!$B120),-(Analítico!BI$3&gt;='Gastos Gerais'!$D$4:$D$1005),-(Analítico!BI$3&lt;='Gastos Gerais'!$E$4:$E$1005),-('Gastos Gerais'!$C$4:$C$1005))</f>
        <v>8000</v>
      </c>
      <c r="BJ120" s="74">
        <f>SUMPRODUCT(-('Gastos Gerais'!$B$4:$B$1005=Analítico!$B120),-(Analítico!BJ$3&gt;='Gastos Gerais'!$D$4:$D$1005),-(Analítico!BJ$3&lt;='Gastos Gerais'!$E$4:$E$1005),-('Gastos Gerais'!$C$4:$C$1005))</f>
        <v>8000</v>
      </c>
      <c r="BK120" s="72">
        <f t="shared" si="35"/>
        <v>432000</v>
      </c>
      <c r="BL120" s="77">
        <f t="shared" ca="1" si="36"/>
        <v>6.2390605331844786E-3</v>
      </c>
    </row>
    <row r="121" spans="1:64" s="50" customFormat="1" ht="23.25" customHeight="1" x14ac:dyDescent="0.2">
      <c r="A121" s="19" t="s">
        <v>302</v>
      </c>
      <c r="B121" s="354" t="s">
        <v>303</v>
      </c>
      <c r="C121" s="74">
        <f>SUMPRODUCT(-('Gastos Gerais'!$B$4:$B$1005=Analítico!$B121),-(Analítico!C$3&gt;='Gastos Gerais'!$D$4:$D$1005),-(Analítico!C$3&lt;='Gastos Gerais'!$E$4:$E$1005),-('Gastos Gerais'!$C$4:$C$1005))</f>
        <v>0</v>
      </c>
      <c r="D121" s="74">
        <f>SUMPRODUCT(-('Gastos Gerais'!$B$4:$B$1005=Analítico!$B121),-(Analítico!D$3&gt;='Gastos Gerais'!$D$4:$D$1005),-(Analítico!D$3&lt;='Gastos Gerais'!$E$4:$E$1005),-('Gastos Gerais'!$C$4:$C$1005))</f>
        <v>14000</v>
      </c>
      <c r="E121" s="74">
        <f>SUMPRODUCT(-('Gastos Gerais'!$B$4:$B$1005=Analítico!$B121),-(Analítico!E$3&gt;='Gastos Gerais'!$D$4:$D$1005),-(Analítico!E$3&lt;='Gastos Gerais'!$E$4:$E$1005),-('Gastos Gerais'!$C$4:$C$1005))</f>
        <v>14000</v>
      </c>
      <c r="F121" s="74">
        <f>SUMPRODUCT(-('Gastos Gerais'!$B$4:$B$1005=Analítico!$B121),-(Analítico!F$3&gt;='Gastos Gerais'!$D$4:$D$1005),-(Analítico!F$3&lt;='Gastos Gerais'!$E$4:$E$1005),-('Gastos Gerais'!$C$4:$C$1005))</f>
        <v>14000</v>
      </c>
      <c r="G121" s="74">
        <f>SUMPRODUCT(-('Gastos Gerais'!$B$4:$B$1005=Analítico!$B121),-(Analítico!G$3&gt;='Gastos Gerais'!$D$4:$D$1005),-(Analítico!G$3&lt;='Gastos Gerais'!$E$4:$E$1005),-('Gastos Gerais'!$C$4:$C$1005))</f>
        <v>14000</v>
      </c>
      <c r="H121" s="74">
        <f>SUMPRODUCT(-('Gastos Gerais'!$B$4:$B$1005=Analítico!$B121),-(Analítico!H$3&gt;='Gastos Gerais'!$D$4:$D$1005),-(Analítico!H$3&lt;='Gastos Gerais'!$E$4:$E$1005),-('Gastos Gerais'!$C$4:$C$1005))</f>
        <v>14000</v>
      </c>
      <c r="I121" s="74">
        <f>SUMPRODUCT(-('Gastos Gerais'!$B$4:$B$1005=Analítico!$B121),-(Analítico!I$3&gt;='Gastos Gerais'!$D$4:$D$1005),-(Analítico!I$3&lt;='Gastos Gerais'!$E$4:$E$1005),-('Gastos Gerais'!$C$4:$C$1005))</f>
        <v>14000</v>
      </c>
      <c r="J121" s="74">
        <f>SUMPRODUCT(-('Gastos Gerais'!$B$4:$B$1005=Analítico!$B121),-(Analítico!J$3&gt;='Gastos Gerais'!$D$4:$D$1005),-(Analítico!J$3&lt;='Gastos Gerais'!$E$4:$E$1005),-('Gastos Gerais'!$C$4:$C$1005))</f>
        <v>14000</v>
      </c>
      <c r="K121" s="74">
        <f>SUMPRODUCT(-('Gastos Gerais'!$B$4:$B$1005=Analítico!$B121),-(Analítico!K$3&gt;='Gastos Gerais'!$D$4:$D$1005),-(Analítico!K$3&lt;='Gastos Gerais'!$E$4:$E$1005),-('Gastos Gerais'!$C$4:$C$1005))</f>
        <v>14000</v>
      </c>
      <c r="L121" s="74">
        <f>SUMPRODUCT(-('Gastos Gerais'!$B$4:$B$1005=Analítico!$B121),-(Analítico!L$3&gt;='Gastos Gerais'!$D$4:$D$1005),-(Analítico!L$3&lt;='Gastos Gerais'!$E$4:$E$1005),-('Gastos Gerais'!$C$4:$C$1005))</f>
        <v>14000</v>
      </c>
      <c r="M121" s="74">
        <f>SUMPRODUCT(-('Gastos Gerais'!$B$4:$B$1005=Analítico!$B121),-(Analítico!M$3&gt;='Gastos Gerais'!$D$4:$D$1005),-(Analítico!M$3&lt;='Gastos Gerais'!$E$4:$E$1005),-('Gastos Gerais'!$C$4:$C$1005))</f>
        <v>14000</v>
      </c>
      <c r="N121" s="74">
        <f>SUMPRODUCT(-('Gastos Gerais'!$B$4:$B$1005=Analítico!$B121),-(Analítico!N$3&gt;='Gastos Gerais'!$D$4:$D$1005),-(Analítico!N$3&lt;='Gastos Gerais'!$E$4:$E$1005),-('Gastos Gerais'!$C$4:$C$1005))</f>
        <v>14000</v>
      </c>
      <c r="O121" s="74">
        <f>SUMPRODUCT(-('Gastos Gerais'!$B$4:$B$1005=Analítico!$B121),-(Analítico!O$3&gt;='Gastos Gerais'!$D$4:$D$1005),-(Analítico!O$3&lt;='Gastos Gerais'!$E$4:$E$1005),-('Gastos Gerais'!$C$4:$C$1005))</f>
        <v>14500</v>
      </c>
      <c r="P121" s="74">
        <f>SUMPRODUCT(-('Gastos Gerais'!$B$4:$B$1005=Analítico!$B121),-(Analítico!P$3&gt;='Gastos Gerais'!$D$4:$D$1005),-(Analítico!P$3&lt;='Gastos Gerais'!$E$4:$E$1005),-('Gastos Gerais'!$C$4:$C$1005))</f>
        <v>14500</v>
      </c>
      <c r="Q121" s="74">
        <f>SUMPRODUCT(-('Gastos Gerais'!$B$4:$B$1005=Analítico!$B121),-(Analítico!Q$3&gt;='Gastos Gerais'!$D$4:$D$1005),-(Analítico!Q$3&lt;='Gastos Gerais'!$E$4:$E$1005),-('Gastos Gerais'!$C$4:$C$1005))</f>
        <v>14500</v>
      </c>
      <c r="R121" s="74">
        <f>SUMPRODUCT(-('Gastos Gerais'!$B$4:$B$1005=Analítico!$B121),-(Analítico!R$3&gt;='Gastos Gerais'!$D$4:$D$1005),-(Analítico!R$3&lt;='Gastos Gerais'!$E$4:$E$1005),-('Gastos Gerais'!$C$4:$C$1005))</f>
        <v>14500</v>
      </c>
      <c r="S121" s="74">
        <f>SUMPRODUCT(-('Gastos Gerais'!$B$4:$B$1005=Analítico!$B121),-(Analítico!S$3&gt;='Gastos Gerais'!$D$4:$D$1005),-(Analítico!S$3&lt;='Gastos Gerais'!$E$4:$E$1005),-('Gastos Gerais'!$C$4:$C$1005))</f>
        <v>14500</v>
      </c>
      <c r="T121" s="74">
        <f>SUMPRODUCT(-('Gastos Gerais'!$B$4:$B$1005=Analítico!$B121),-(Analítico!T$3&gt;='Gastos Gerais'!$D$4:$D$1005),-(Analítico!T$3&lt;='Gastos Gerais'!$E$4:$E$1005),-('Gastos Gerais'!$C$4:$C$1005))</f>
        <v>14500</v>
      </c>
      <c r="U121" s="74">
        <f>SUMPRODUCT(-('Gastos Gerais'!$B$4:$B$1005=Analítico!$B121),-(Analítico!U$3&gt;='Gastos Gerais'!$D$4:$D$1005),-(Analítico!U$3&lt;='Gastos Gerais'!$E$4:$E$1005),-('Gastos Gerais'!$C$4:$C$1005))</f>
        <v>14500</v>
      </c>
      <c r="V121" s="74">
        <f>SUMPRODUCT(-('Gastos Gerais'!$B$4:$B$1005=Analítico!$B121),-(Analítico!V$3&gt;='Gastos Gerais'!$D$4:$D$1005),-(Analítico!V$3&lt;='Gastos Gerais'!$E$4:$E$1005),-('Gastos Gerais'!$C$4:$C$1005))</f>
        <v>14500</v>
      </c>
      <c r="W121" s="74">
        <f>SUMPRODUCT(-('Gastos Gerais'!$B$4:$B$1005=Analítico!$B121),-(Analítico!W$3&gt;='Gastos Gerais'!$D$4:$D$1005),-(Analítico!W$3&lt;='Gastos Gerais'!$E$4:$E$1005),-('Gastos Gerais'!$C$4:$C$1005))</f>
        <v>14500</v>
      </c>
      <c r="X121" s="74">
        <f>SUMPRODUCT(-('Gastos Gerais'!$B$4:$B$1005=Analítico!$B121),-(Analítico!X$3&gt;='Gastos Gerais'!$D$4:$D$1005),-(Analítico!X$3&lt;='Gastos Gerais'!$E$4:$E$1005),-('Gastos Gerais'!$C$4:$C$1005))</f>
        <v>14500</v>
      </c>
      <c r="Y121" s="74">
        <f>SUMPRODUCT(-('Gastos Gerais'!$B$4:$B$1005=Analítico!$B121),-(Analítico!Y$3&gt;='Gastos Gerais'!$D$4:$D$1005),-(Analítico!Y$3&lt;='Gastos Gerais'!$E$4:$E$1005),-('Gastos Gerais'!$C$4:$C$1005))</f>
        <v>14500</v>
      </c>
      <c r="Z121" s="74">
        <f>SUMPRODUCT(-('Gastos Gerais'!$B$4:$B$1005=Analítico!$B121),-(Analítico!Z$3&gt;='Gastos Gerais'!$D$4:$D$1005),-(Analítico!Z$3&lt;='Gastos Gerais'!$E$4:$E$1005),-('Gastos Gerais'!$C$4:$C$1005))</f>
        <v>14500</v>
      </c>
      <c r="AA121" s="74">
        <f>SUMPRODUCT(-('Gastos Gerais'!$B$4:$B$1005=Analítico!$B121),-(Analítico!AA$3&gt;='Gastos Gerais'!$D$4:$D$1005),-(Analítico!AA$3&lt;='Gastos Gerais'!$E$4:$E$1005),-('Gastos Gerais'!$C$4:$C$1005))</f>
        <v>15000</v>
      </c>
      <c r="AB121" s="74">
        <f>SUMPRODUCT(-('Gastos Gerais'!$B$4:$B$1005=Analítico!$B121),-(Analítico!AB$3&gt;='Gastos Gerais'!$D$4:$D$1005),-(Analítico!AB$3&lt;='Gastos Gerais'!$E$4:$E$1005),-('Gastos Gerais'!$C$4:$C$1005))</f>
        <v>15000</v>
      </c>
      <c r="AC121" s="74">
        <f>SUMPRODUCT(-('Gastos Gerais'!$B$4:$B$1005=Analítico!$B121),-(Analítico!AC$3&gt;='Gastos Gerais'!$D$4:$D$1005),-(Analítico!AC$3&lt;='Gastos Gerais'!$E$4:$E$1005),-('Gastos Gerais'!$C$4:$C$1005))</f>
        <v>15000</v>
      </c>
      <c r="AD121" s="74">
        <f>SUMPRODUCT(-('Gastos Gerais'!$B$4:$B$1005=Analítico!$B121),-(Analítico!AD$3&gt;='Gastos Gerais'!$D$4:$D$1005),-(Analítico!AD$3&lt;='Gastos Gerais'!$E$4:$E$1005),-('Gastos Gerais'!$C$4:$C$1005))</f>
        <v>15000</v>
      </c>
      <c r="AE121" s="74">
        <f>SUMPRODUCT(-('Gastos Gerais'!$B$4:$B$1005=Analítico!$B121),-(Analítico!AE$3&gt;='Gastos Gerais'!$D$4:$D$1005),-(Analítico!AE$3&lt;='Gastos Gerais'!$E$4:$E$1005),-('Gastos Gerais'!$C$4:$C$1005))</f>
        <v>15000</v>
      </c>
      <c r="AF121" s="74">
        <f>SUMPRODUCT(-('Gastos Gerais'!$B$4:$B$1005=Analítico!$B121),-(Analítico!AF$3&gt;='Gastos Gerais'!$D$4:$D$1005),-(Analítico!AF$3&lt;='Gastos Gerais'!$E$4:$E$1005),-('Gastos Gerais'!$C$4:$C$1005))</f>
        <v>15000</v>
      </c>
      <c r="AG121" s="74">
        <f>SUMPRODUCT(-('Gastos Gerais'!$B$4:$B$1005=Analítico!$B121),-(Analítico!AG$3&gt;='Gastos Gerais'!$D$4:$D$1005),-(Analítico!AG$3&lt;='Gastos Gerais'!$E$4:$E$1005),-('Gastos Gerais'!$C$4:$C$1005))</f>
        <v>15000</v>
      </c>
      <c r="AH121" s="74">
        <f>SUMPRODUCT(-('Gastos Gerais'!$B$4:$B$1005=Analítico!$B121),-(Analítico!AH$3&gt;='Gastos Gerais'!$D$4:$D$1005),-(Analítico!AH$3&lt;='Gastos Gerais'!$E$4:$E$1005),-('Gastos Gerais'!$C$4:$C$1005))</f>
        <v>15000</v>
      </c>
      <c r="AI121" s="74">
        <f>SUMPRODUCT(-('Gastos Gerais'!$B$4:$B$1005=Analítico!$B121),-(Analítico!AI$3&gt;='Gastos Gerais'!$D$4:$D$1005),-(Analítico!AI$3&lt;='Gastos Gerais'!$E$4:$E$1005),-('Gastos Gerais'!$C$4:$C$1005))</f>
        <v>15000</v>
      </c>
      <c r="AJ121" s="74">
        <f>SUMPRODUCT(-('Gastos Gerais'!$B$4:$B$1005=Analítico!$B121),-(Analítico!AJ$3&gt;='Gastos Gerais'!$D$4:$D$1005),-(Analítico!AJ$3&lt;='Gastos Gerais'!$E$4:$E$1005),-('Gastos Gerais'!$C$4:$C$1005))</f>
        <v>15000</v>
      </c>
      <c r="AK121" s="74">
        <f>SUMPRODUCT(-('Gastos Gerais'!$B$4:$B$1005=Analítico!$B121),-(Analítico!AK$3&gt;='Gastos Gerais'!$D$4:$D$1005),-(Analítico!AK$3&lt;='Gastos Gerais'!$E$4:$E$1005),-('Gastos Gerais'!$C$4:$C$1005))</f>
        <v>15000</v>
      </c>
      <c r="AL121" s="74">
        <f>SUMPRODUCT(-('Gastos Gerais'!$B$4:$B$1005=Analítico!$B121),-(Analítico!AL$3&gt;='Gastos Gerais'!$D$4:$D$1005),-(Analítico!AL$3&lt;='Gastos Gerais'!$E$4:$E$1005),-('Gastos Gerais'!$C$4:$C$1005))</f>
        <v>15000</v>
      </c>
      <c r="AM121" s="74">
        <f>SUMPRODUCT(-('Gastos Gerais'!$B$4:$B$1005=Analítico!$B121),-(Analítico!AM$3&gt;='Gastos Gerais'!$D$4:$D$1005),-(Analítico!AM$3&lt;='Gastos Gerais'!$E$4:$E$1005),-('Gastos Gerais'!$C$4:$C$1005))</f>
        <v>15500</v>
      </c>
      <c r="AN121" s="74">
        <f>SUMPRODUCT(-('Gastos Gerais'!$B$4:$B$1005=Analítico!$B121),-(Analítico!AN$3&gt;='Gastos Gerais'!$D$4:$D$1005),-(Analítico!AN$3&lt;='Gastos Gerais'!$E$4:$E$1005),-('Gastos Gerais'!$C$4:$C$1005))</f>
        <v>15500</v>
      </c>
      <c r="AO121" s="74">
        <f>SUMPRODUCT(-('Gastos Gerais'!$B$4:$B$1005=Analítico!$B121),-(Analítico!AO$3&gt;='Gastos Gerais'!$D$4:$D$1005),-(Analítico!AO$3&lt;='Gastos Gerais'!$E$4:$E$1005),-('Gastos Gerais'!$C$4:$C$1005))</f>
        <v>15500</v>
      </c>
      <c r="AP121" s="74">
        <f>SUMPRODUCT(-('Gastos Gerais'!$B$4:$B$1005=Analítico!$B121),-(Analítico!AP$3&gt;='Gastos Gerais'!$D$4:$D$1005),-(Analítico!AP$3&lt;='Gastos Gerais'!$E$4:$E$1005),-('Gastos Gerais'!$C$4:$C$1005))</f>
        <v>15500</v>
      </c>
      <c r="AQ121" s="74">
        <f>SUMPRODUCT(-('Gastos Gerais'!$B$4:$B$1005=Analítico!$B121),-(Analítico!AQ$3&gt;='Gastos Gerais'!$D$4:$D$1005),-(Analítico!AQ$3&lt;='Gastos Gerais'!$E$4:$E$1005),-('Gastos Gerais'!$C$4:$C$1005))</f>
        <v>15500</v>
      </c>
      <c r="AR121" s="74">
        <f>SUMPRODUCT(-('Gastos Gerais'!$B$4:$B$1005=Analítico!$B121),-(Analítico!AR$3&gt;='Gastos Gerais'!$D$4:$D$1005),-(Analítico!AR$3&lt;='Gastos Gerais'!$E$4:$E$1005),-('Gastos Gerais'!$C$4:$C$1005))</f>
        <v>15500</v>
      </c>
      <c r="AS121" s="74">
        <f>SUMPRODUCT(-('Gastos Gerais'!$B$4:$B$1005=Analítico!$B121),-(Analítico!AS$3&gt;='Gastos Gerais'!$D$4:$D$1005),-(Analítico!AS$3&lt;='Gastos Gerais'!$E$4:$E$1005),-('Gastos Gerais'!$C$4:$C$1005))</f>
        <v>15500</v>
      </c>
      <c r="AT121" s="74">
        <f>SUMPRODUCT(-('Gastos Gerais'!$B$4:$B$1005=Analítico!$B121),-(Analítico!AT$3&gt;='Gastos Gerais'!$D$4:$D$1005),-(Analítico!AT$3&lt;='Gastos Gerais'!$E$4:$E$1005),-('Gastos Gerais'!$C$4:$C$1005))</f>
        <v>15500</v>
      </c>
      <c r="AU121" s="74">
        <f>SUMPRODUCT(-('Gastos Gerais'!$B$4:$B$1005=Analítico!$B121),-(Analítico!AU$3&gt;='Gastos Gerais'!$D$4:$D$1005),-(Analítico!AU$3&lt;='Gastos Gerais'!$E$4:$E$1005),-('Gastos Gerais'!$C$4:$C$1005))</f>
        <v>15500</v>
      </c>
      <c r="AV121" s="74">
        <f>SUMPRODUCT(-('Gastos Gerais'!$B$4:$B$1005=Analítico!$B121),-(Analítico!AV$3&gt;='Gastos Gerais'!$D$4:$D$1005),-(Analítico!AV$3&lt;='Gastos Gerais'!$E$4:$E$1005),-('Gastos Gerais'!$C$4:$C$1005))</f>
        <v>15500</v>
      </c>
      <c r="AW121" s="74">
        <f>SUMPRODUCT(-('Gastos Gerais'!$B$4:$B$1005=Analítico!$B121),-(Analítico!AW$3&gt;='Gastos Gerais'!$D$4:$D$1005),-(Analítico!AW$3&lt;='Gastos Gerais'!$E$4:$E$1005),-('Gastos Gerais'!$C$4:$C$1005))</f>
        <v>15500</v>
      </c>
      <c r="AX121" s="74">
        <f>SUMPRODUCT(-('Gastos Gerais'!$B$4:$B$1005=Analítico!$B121),-(Analítico!AX$3&gt;='Gastos Gerais'!$D$4:$D$1005),-(Analítico!AX$3&lt;='Gastos Gerais'!$E$4:$E$1005),-('Gastos Gerais'!$C$4:$C$1005))</f>
        <v>15500</v>
      </c>
      <c r="AY121" s="74">
        <f>SUMPRODUCT(-('Gastos Gerais'!$B$4:$B$1005=Analítico!$B121),-(Analítico!AY$3&gt;='Gastos Gerais'!$D$4:$D$1005),-(Analítico!AY$3&lt;='Gastos Gerais'!$E$4:$E$1005),-('Gastos Gerais'!$C$4:$C$1005))</f>
        <v>16000</v>
      </c>
      <c r="AZ121" s="74">
        <f>SUMPRODUCT(-('Gastos Gerais'!$B$4:$B$1005=Analítico!$B121),-(Analítico!AZ$3&gt;='Gastos Gerais'!$D$4:$D$1005),-(Analítico!AZ$3&lt;='Gastos Gerais'!$E$4:$E$1005),-('Gastos Gerais'!$C$4:$C$1005))</f>
        <v>16000</v>
      </c>
      <c r="BA121" s="74">
        <f>SUMPRODUCT(-('Gastos Gerais'!$B$4:$B$1005=Analítico!$B121),-(Analítico!BA$3&gt;='Gastos Gerais'!$D$4:$D$1005),-(Analítico!BA$3&lt;='Gastos Gerais'!$E$4:$E$1005),-('Gastos Gerais'!$C$4:$C$1005))</f>
        <v>16000</v>
      </c>
      <c r="BB121" s="74">
        <f>SUMPRODUCT(-('Gastos Gerais'!$B$4:$B$1005=Analítico!$B121),-(Analítico!BB$3&gt;='Gastos Gerais'!$D$4:$D$1005),-(Analítico!BB$3&lt;='Gastos Gerais'!$E$4:$E$1005),-('Gastos Gerais'!$C$4:$C$1005))</f>
        <v>16000</v>
      </c>
      <c r="BC121" s="74">
        <f>SUMPRODUCT(-('Gastos Gerais'!$B$4:$B$1005=Analítico!$B121),-(Analítico!BC$3&gt;='Gastos Gerais'!$D$4:$D$1005),-(Analítico!BC$3&lt;='Gastos Gerais'!$E$4:$E$1005),-('Gastos Gerais'!$C$4:$C$1005))</f>
        <v>16000</v>
      </c>
      <c r="BD121" s="74">
        <f>SUMPRODUCT(-('Gastos Gerais'!$B$4:$B$1005=Analítico!$B121),-(Analítico!BD$3&gt;='Gastos Gerais'!$D$4:$D$1005),-(Analítico!BD$3&lt;='Gastos Gerais'!$E$4:$E$1005),-('Gastos Gerais'!$C$4:$C$1005))</f>
        <v>16000</v>
      </c>
      <c r="BE121" s="74">
        <f>SUMPRODUCT(-('Gastos Gerais'!$B$4:$B$1005=Analítico!$B121),-(Analítico!BE$3&gt;='Gastos Gerais'!$D$4:$D$1005),-(Analítico!BE$3&lt;='Gastos Gerais'!$E$4:$E$1005),-('Gastos Gerais'!$C$4:$C$1005))</f>
        <v>16000</v>
      </c>
      <c r="BF121" s="74">
        <f>SUMPRODUCT(-('Gastos Gerais'!$B$4:$B$1005=Analítico!$B121),-(Analítico!BF$3&gt;='Gastos Gerais'!$D$4:$D$1005),-(Analítico!BF$3&lt;='Gastos Gerais'!$E$4:$E$1005),-('Gastos Gerais'!$C$4:$C$1005))</f>
        <v>16000</v>
      </c>
      <c r="BG121" s="74">
        <f>SUMPRODUCT(-('Gastos Gerais'!$B$4:$B$1005=Analítico!$B121),-(Analítico!BG$3&gt;='Gastos Gerais'!$D$4:$D$1005),-(Analítico!BG$3&lt;='Gastos Gerais'!$E$4:$E$1005),-('Gastos Gerais'!$C$4:$C$1005))</f>
        <v>16000</v>
      </c>
      <c r="BH121" s="74">
        <f>SUMPRODUCT(-('Gastos Gerais'!$B$4:$B$1005=Analítico!$B121),-(Analítico!BH$3&gt;='Gastos Gerais'!$D$4:$D$1005),-(Analítico!BH$3&lt;='Gastos Gerais'!$E$4:$E$1005),-('Gastos Gerais'!$C$4:$C$1005))</f>
        <v>16000</v>
      </c>
      <c r="BI121" s="74">
        <f>SUMPRODUCT(-('Gastos Gerais'!$B$4:$B$1005=Analítico!$B121),-(Analítico!BI$3&gt;='Gastos Gerais'!$D$4:$D$1005),-(Analítico!BI$3&lt;='Gastos Gerais'!$E$4:$E$1005),-('Gastos Gerais'!$C$4:$C$1005))</f>
        <v>16000</v>
      </c>
      <c r="BJ121" s="74">
        <f>SUMPRODUCT(-('Gastos Gerais'!$B$4:$B$1005=Analítico!$B121),-(Analítico!BJ$3&gt;='Gastos Gerais'!$D$4:$D$1005),-(Analítico!BJ$3&lt;='Gastos Gerais'!$E$4:$E$1005),-('Gastos Gerais'!$C$4:$C$1005))</f>
        <v>16000</v>
      </c>
      <c r="BK121" s="72">
        <f t="shared" si="35"/>
        <v>886000</v>
      </c>
      <c r="BL121" s="77">
        <f t="shared" ca="1" si="36"/>
        <v>1.2795851000929278E-2</v>
      </c>
    </row>
    <row r="122" spans="1:64" s="50" customFormat="1" ht="23.25" customHeight="1" x14ac:dyDescent="0.2">
      <c r="A122" s="19" t="s">
        <v>304</v>
      </c>
      <c r="B122" s="354" t="s">
        <v>305</v>
      </c>
      <c r="C122" s="74">
        <f>SUMPRODUCT(-('Gastos Gerais'!$B$4:$B$1005=Analítico!$B122),-(Analítico!C$3&gt;='Gastos Gerais'!$D$4:$D$1005),-(Analítico!C$3&lt;='Gastos Gerais'!$E$4:$E$1005),-('Gastos Gerais'!$C$4:$C$1005))</f>
        <v>0</v>
      </c>
      <c r="D122" s="74">
        <f>SUMPRODUCT(-('Gastos Gerais'!$B$4:$B$1005=Analítico!$B122),-(Analítico!D$3&gt;='Gastos Gerais'!$D$4:$D$1005),-(Analítico!D$3&lt;='Gastos Gerais'!$E$4:$E$1005),-('Gastos Gerais'!$C$4:$C$1005))</f>
        <v>0</v>
      </c>
      <c r="E122" s="74">
        <f>SUMPRODUCT(-('Gastos Gerais'!$B$4:$B$1005=Analítico!$B122),-(Analítico!E$3&gt;='Gastos Gerais'!$D$4:$D$1005),-(Analítico!E$3&lt;='Gastos Gerais'!$E$4:$E$1005),-('Gastos Gerais'!$C$4:$C$1005))</f>
        <v>0</v>
      </c>
      <c r="F122" s="74">
        <f>SUMPRODUCT(-('Gastos Gerais'!$B$4:$B$1005=Analítico!$B122),-(Analítico!F$3&gt;='Gastos Gerais'!$D$4:$D$1005),-(Analítico!F$3&lt;='Gastos Gerais'!$E$4:$E$1005),-('Gastos Gerais'!$C$4:$C$1005))</f>
        <v>0</v>
      </c>
      <c r="G122" s="74">
        <f>SUMPRODUCT(-('Gastos Gerais'!$B$4:$B$1005=Analítico!$B122),-(Analítico!G$3&gt;='Gastos Gerais'!$D$4:$D$1005),-(Analítico!G$3&lt;='Gastos Gerais'!$E$4:$E$1005),-('Gastos Gerais'!$C$4:$C$1005))</f>
        <v>6000</v>
      </c>
      <c r="H122" s="74">
        <f>SUMPRODUCT(-('Gastos Gerais'!$B$4:$B$1005=Analítico!$B122),-(Analítico!H$3&gt;='Gastos Gerais'!$D$4:$D$1005),-(Analítico!H$3&lt;='Gastos Gerais'!$E$4:$E$1005),-('Gastos Gerais'!$C$4:$C$1005))</f>
        <v>6000</v>
      </c>
      <c r="I122" s="74">
        <f>SUMPRODUCT(-('Gastos Gerais'!$B$4:$B$1005=Analítico!$B122),-(Analítico!I$3&gt;='Gastos Gerais'!$D$4:$D$1005),-(Analítico!I$3&lt;='Gastos Gerais'!$E$4:$E$1005),-('Gastos Gerais'!$C$4:$C$1005))</f>
        <v>6000</v>
      </c>
      <c r="J122" s="74">
        <f>SUMPRODUCT(-('Gastos Gerais'!$B$4:$B$1005=Analítico!$B122),-(Analítico!J$3&gt;='Gastos Gerais'!$D$4:$D$1005),-(Analítico!J$3&lt;='Gastos Gerais'!$E$4:$E$1005),-('Gastos Gerais'!$C$4:$C$1005))</f>
        <v>6000</v>
      </c>
      <c r="K122" s="74">
        <f>SUMPRODUCT(-('Gastos Gerais'!$B$4:$B$1005=Analítico!$B122),-(Analítico!K$3&gt;='Gastos Gerais'!$D$4:$D$1005),-(Analítico!K$3&lt;='Gastos Gerais'!$E$4:$E$1005),-('Gastos Gerais'!$C$4:$C$1005))</f>
        <v>6000</v>
      </c>
      <c r="L122" s="74">
        <f>SUMPRODUCT(-('Gastos Gerais'!$B$4:$B$1005=Analítico!$B122),-(Analítico!L$3&gt;='Gastos Gerais'!$D$4:$D$1005),-(Analítico!L$3&lt;='Gastos Gerais'!$E$4:$E$1005),-('Gastos Gerais'!$C$4:$C$1005))</f>
        <v>6000</v>
      </c>
      <c r="M122" s="74">
        <f>SUMPRODUCT(-('Gastos Gerais'!$B$4:$B$1005=Analítico!$B122),-(Analítico!M$3&gt;='Gastos Gerais'!$D$4:$D$1005),-(Analítico!M$3&lt;='Gastos Gerais'!$E$4:$E$1005),-('Gastos Gerais'!$C$4:$C$1005))</f>
        <v>6000</v>
      </c>
      <c r="N122" s="74">
        <f>SUMPRODUCT(-('Gastos Gerais'!$B$4:$B$1005=Analítico!$B122),-(Analítico!N$3&gt;='Gastos Gerais'!$D$4:$D$1005),-(Analítico!N$3&lt;='Gastos Gerais'!$E$4:$E$1005),-('Gastos Gerais'!$C$4:$C$1005))</f>
        <v>6000</v>
      </c>
      <c r="O122" s="74">
        <f>SUMPRODUCT(-('Gastos Gerais'!$B$4:$B$1005=Analítico!$B122),-(Analítico!O$3&gt;='Gastos Gerais'!$D$4:$D$1005),-(Analítico!O$3&lt;='Gastos Gerais'!$E$4:$E$1005),-('Gastos Gerais'!$C$4:$C$1005))</f>
        <v>6000</v>
      </c>
      <c r="P122" s="74">
        <f>SUMPRODUCT(-('Gastos Gerais'!$B$4:$B$1005=Analítico!$B122),-(Analítico!P$3&gt;='Gastos Gerais'!$D$4:$D$1005),-(Analítico!P$3&lt;='Gastos Gerais'!$E$4:$E$1005),-('Gastos Gerais'!$C$4:$C$1005))</f>
        <v>6000</v>
      </c>
      <c r="Q122" s="74">
        <f>SUMPRODUCT(-('Gastos Gerais'!$B$4:$B$1005=Analítico!$B122),-(Analítico!Q$3&gt;='Gastos Gerais'!$D$4:$D$1005),-(Analítico!Q$3&lt;='Gastos Gerais'!$E$4:$E$1005),-('Gastos Gerais'!$C$4:$C$1005))</f>
        <v>6000</v>
      </c>
      <c r="R122" s="74">
        <f>SUMPRODUCT(-('Gastos Gerais'!$B$4:$B$1005=Analítico!$B122),-(Analítico!R$3&gt;='Gastos Gerais'!$D$4:$D$1005),-(Analítico!R$3&lt;='Gastos Gerais'!$E$4:$E$1005),-('Gastos Gerais'!$C$4:$C$1005))</f>
        <v>6000</v>
      </c>
      <c r="S122" s="74">
        <f>SUMPRODUCT(-('Gastos Gerais'!$B$4:$B$1005=Analítico!$B122),-(Analítico!S$3&gt;='Gastos Gerais'!$D$4:$D$1005),-(Analítico!S$3&lt;='Gastos Gerais'!$E$4:$E$1005),-('Gastos Gerais'!$C$4:$C$1005))</f>
        <v>6000</v>
      </c>
      <c r="T122" s="74">
        <f>SUMPRODUCT(-('Gastos Gerais'!$B$4:$B$1005=Analítico!$B122),-(Analítico!T$3&gt;='Gastos Gerais'!$D$4:$D$1005),-(Analítico!T$3&lt;='Gastos Gerais'!$E$4:$E$1005),-('Gastos Gerais'!$C$4:$C$1005))</f>
        <v>6000</v>
      </c>
      <c r="U122" s="74">
        <f>SUMPRODUCT(-('Gastos Gerais'!$B$4:$B$1005=Analítico!$B122),-(Analítico!U$3&gt;='Gastos Gerais'!$D$4:$D$1005),-(Analítico!U$3&lt;='Gastos Gerais'!$E$4:$E$1005),-('Gastos Gerais'!$C$4:$C$1005))</f>
        <v>6000</v>
      </c>
      <c r="V122" s="74">
        <f>SUMPRODUCT(-('Gastos Gerais'!$B$4:$B$1005=Analítico!$B122),-(Analítico!V$3&gt;='Gastos Gerais'!$D$4:$D$1005),-(Analítico!V$3&lt;='Gastos Gerais'!$E$4:$E$1005),-('Gastos Gerais'!$C$4:$C$1005))</f>
        <v>6000</v>
      </c>
      <c r="W122" s="74">
        <f>SUMPRODUCT(-('Gastos Gerais'!$B$4:$B$1005=Analítico!$B122),-(Analítico!W$3&gt;='Gastos Gerais'!$D$4:$D$1005),-(Analítico!W$3&lt;='Gastos Gerais'!$E$4:$E$1005),-('Gastos Gerais'!$C$4:$C$1005))</f>
        <v>6000</v>
      </c>
      <c r="X122" s="74">
        <f>SUMPRODUCT(-('Gastos Gerais'!$B$4:$B$1005=Analítico!$B122),-(Analítico!X$3&gt;='Gastos Gerais'!$D$4:$D$1005),-(Analítico!X$3&lt;='Gastos Gerais'!$E$4:$E$1005),-('Gastos Gerais'!$C$4:$C$1005))</f>
        <v>6000</v>
      </c>
      <c r="Y122" s="74">
        <f>SUMPRODUCT(-('Gastos Gerais'!$B$4:$B$1005=Analítico!$B122),-(Analítico!Y$3&gt;='Gastos Gerais'!$D$4:$D$1005),-(Analítico!Y$3&lt;='Gastos Gerais'!$E$4:$E$1005),-('Gastos Gerais'!$C$4:$C$1005))</f>
        <v>6000</v>
      </c>
      <c r="Z122" s="74">
        <f>SUMPRODUCT(-('Gastos Gerais'!$B$4:$B$1005=Analítico!$B122),-(Analítico!Z$3&gt;='Gastos Gerais'!$D$4:$D$1005),-(Analítico!Z$3&lt;='Gastos Gerais'!$E$4:$E$1005),-('Gastos Gerais'!$C$4:$C$1005))</f>
        <v>6000</v>
      </c>
      <c r="AA122" s="74">
        <f>SUMPRODUCT(-('Gastos Gerais'!$B$4:$B$1005=Analítico!$B122),-(Analítico!AA$3&gt;='Gastos Gerais'!$D$4:$D$1005),-(Analítico!AA$3&lt;='Gastos Gerais'!$E$4:$E$1005),-('Gastos Gerais'!$C$4:$C$1005))</f>
        <v>6000</v>
      </c>
      <c r="AB122" s="74">
        <f>SUMPRODUCT(-('Gastos Gerais'!$B$4:$B$1005=Analítico!$B122),-(Analítico!AB$3&gt;='Gastos Gerais'!$D$4:$D$1005),-(Analítico!AB$3&lt;='Gastos Gerais'!$E$4:$E$1005),-('Gastos Gerais'!$C$4:$C$1005))</f>
        <v>6000</v>
      </c>
      <c r="AC122" s="74">
        <f>SUMPRODUCT(-('Gastos Gerais'!$B$4:$B$1005=Analítico!$B122),-(Analítico!AC$3&gt;='Gastos Gerais'!$D$4:$D$1005),-(Analítico!AC$3&lt;='Gastos Gerais'!$E$4:$E$1005),-('Gastos Gerais'!$C$4:$C$1005))</f>
        <v>6000</v>
      </c>
      <c r="AD122" s="74">
        <f>SUMPRODUCT(-('Gastos Gerais'!$B$4:$B$1005=Analítico!$B122),-(Analítico!AD$3&gt;='Gastos Gerais'!$D$4:$D$1005),-(Analítico!AD$3&lt;='Gastos Gerais'!$E$4:$E$1005),-('Gastos Gerais'!$C$4:$C$1005))</f>
        <v>6000</v>
      </c>
      <c r="AE122" s="74">
        <f>SUMPRODUCT(-('Gastos Gerais'!$B$4:$B$1005=Analítico!$B122),-(Analítico!AE$3&gt;='Gastos Gerais'!$D$4:$D$1005),-(Analítico!AE$3&lt;='Gastos Gerais'!$E$4:$E$1005),-('Gastos Gerais'!$C$4:$C$1005))</f>
        <v>6000</v>
      </c>
      <c r="AF122" s="74">
        <f>SUMPRODUCT(-('Gastos Gerais'!$B$4:$B$1005=Analítico!$B122),-(Analítico!AF$3&gt;='Gastos Gerais'!$D$4:$D$1005),-(Analítico!AF$3&lt;='Gastos Gerais'!$E$4:$E$1005),-('Gastos Gerais'!$C$4:$C$1005))</f>
        <v>6000</v>
      </c>
      <c r="AG122" s="74">
        <f>SUMPRODUCT(-('Gastos Gerais'!$B$4:$B$1005=Analítico!$B122),-(Analítico!AG$3&gt;='Gastos Gerais'!$D$4:$D$1005),-(Analítico!AG$3&lt;='Gastos Gerais'!$E$4:$E$1005),-('Gastos Gerais'!$C$4:$C$1005))</f>
        <v>6000</v>
      </c>
      <c r="AH122" s="74">
        <f>SUMPRODUCT(-('Gastos Gerais'!$B$4:$B$1005=Analítico!$B122),-(Analítico!AH$3&gt;='Gastos Gerais'!$D$4:$D$1005),-(Analítico!AH$3&lt;='Gastos Gerais'!$E$4:$E$1005),-('Gastos Gerais'!$C$4:$C$1005))</f>
        <v>6000</v>
      </c>
      <c r="AI122" s="74">
        <f>SUMPRODUCT(-('Gastos Gerais'!$B$4:$B$1005=Analítico!$B122),-(Analítico!AI$3&gt;='Gastos Gerais'!$D$4:$D$1005),-(Analítico!AI$3&lt;='Gastos Gerais'!$E$4:$E$1005),-('Gastos Gerais'!$C$4:$C$1005))</f>
        <v>6000</v>
      </c>
      <c r="AJ122" s="74">
        <f>SUMPRODUCT(-('Gastos Gerais'!$B$4:$B$1005=Analítico!$B122),-(Analítico!AJ$3&gt;='Gastos Gerais'!$D$4:$D$1005),-(Analítico!AJ$3&lt;='Gastos Gerais'!$E$4:$E$1005),-('Gastos Gerais'!$C$4:$C$1005))</f>
        <v>6000</v>
      </c>
      <c r="AK122" s="74">
        <f>SUMPRODUCT(-('Gastos Gerais'!$B$4:$B$1005=Analítico!$B122),-(Analítico!AK$3&gt;='Gastos Gerais'!$D$4:$D$1005),-(Analítico!AK$3&lt;='Gastos Gerais'!$E$4:$E$1005),-('Gastos Gerais'!$C$4:$C$1005))</f>
        <v>6000</v>
      </c>
      <c r="AL122" s="74">
        <f>SUMPRODUCT(-('Gastos Gerais'!$B$4:$B$1005=Analítico!$B122),-(Analítico!AL$3&gt;='Gastos Gerais'!$D$4:$D$1005),-(Analítico!AL$3&lt;='Gastos Gerais'!$E$4:$E$1005),-('Gastos Gerais'!$C$4:$C$1005))</f>
        <v>6000</v>
      </c>
      <c r="AM122" s="74">
        <f>SUMPRODUCT(-('Gastos Gerais'!$B$4:$B$1005=Analítico!$B122),-(Analítico!AM$3&gt;='Gastos Gerais'!$D$4:$D$1005),-(Analítico!AM$3&lt;='Gastos Gerais'!$E$4:$E$1005),-('Gastos Gerais'!$C$4:$C$1005))</f>
        <v>6000</v>
      </c>
      <c r="AN122" s="74">
        <f>SUMPRODUCT(-('Gastos Gerais'!$B$4:$B$1005=Analítico!$B122),-(Analítico!AN$3&gt;='Gastos Gerais'!$D$4:$D$1005),-(Analítico!AN$3&lt;='Gastos Gerais'!$E$4:$E$1005),-('Gastos Gerais'!$C$4:$C$1005))</f>
        <v>6000</v>
      </c>
      <c r="AO122" s="74">
        <f>SUMPRODUCT(-('Gastos Gerais'!$B$4:$B$1005=Analítico!$B122),-(Analítico!AO$3&gt;='Gastos Gerais'!$D$4:$D$1005),-(Analítico!AO$3&lt;='Gastos Gerais'!$E$4:$E$1005),-('Gastos Gerais'!$C$4:$C$1005))</f>
        <v>6000</v>
      </c>
      <c r="AP122" s="74">
        <f>SUMPRODUCT(-('Gastos Gerais'!$B$4:$B$1005=Analítico!$B122),-(Analítico!AP$3&gt;='Gastos Gerais'!$D$4:$D$1005),-(Analítico!AP$3&lt;='Gastos Gerais'!$E$4:$E$1005),-('Gastos Gerais'!$C$4:$C$1005))</f>
        <v>6000</v>
      </c>
      <c r="AQ122" s="74">
        <f>SUMPRODUCT(-('Gastos Gerais'!$B$4:$B$1005=Analítico!$B122),-(Analítico!AQ$3&gt;='Gastos Gerais'!$D$4:$D$1005),-(Analítico!AQ$3&lt;='Gastos Gerais'!$E$4:$E$1005),-('Gastos Gerais'!$C$4:$C$1005))</f>
        <v>6000</v>
      </c>
      <c r="AR122" s="74">
        <f>SUMPRODUCT(-('Gastos Gerais'!$B$4:$B$1005=Analítico!$B122),-(Analítico!AR$3&gt;='Gastos Gerais'!$D$4:$D$1005),-(Analítico!AR$3&lt;='Gastos Gerais'!$E$4:$E$1005),-('Gastos Gerais'!$C$4:$C$1005))</f>
        <v>6000</v>
      </c>
      <c r="AS122" s="74">
        <f>SUMPRODUCT(-('Gastos Gerais'!$B$4:$B$1005=Analítico!$B122),-(Analítico!AS$3&gt;='Gastos Gerais'!$D$4:$D$1005),-(Analítico!AS$3&lt;='Gastos Gerais'!$E$4:$E$1005),-('Gastos Gerais'!$C$4:$C$1005))</f>
        <v>6000</v>
      </c>
      <c r="AT122" s="74">
        <f>SUMPRODUCT(-('Gastos Gerais'!$B$4:$B$1005=Analítico!$B122),-(Analítico!AT$3&gt;='Gastos Gerais'!$D$4:$D$1005),-(Analítico!AT$3&lt;='Gastos Gerais'!$E$4:$E$1005),-('Gastos Gerais'!$C$4:$C$1005))</f>
        <v>6000</v>
      </c>
      <c r="AU122" s="74">
        <f>SUMPRODUCT(-('Gastos Gerais'!$B$4:$B$1005=Analítico!$B122),-(Analítico!AU$3&gt;='Gastos Gerais'!$D$4:$D$1005),-(Analítico!AU$3&lt;='Gastos Gerais'!$E$4:$E$1005),-('Gastos Gerais'!$C$4:$C$1005))</f>
        <v>6000</v>
      </c>
      <c r="AV122" s="74">
        <f>SUMPRODUCT(-('Gastos Gerais'!$B$4:$B$1005=Analítico!$B122),-(Analítico!AV$3&gt;='Gastos Gerais'!$D$4:$D$1005),-(Analítico!AV$3&lt;='Gastos Gerais'!$E$4:$E$1005),-('Gastos Gerais'!$C$4:$C$1005))</f>
        <v>6000</v>
      </c>
      <c r="AW122" s="74">
        <f>SUMPRODUCT(-('Gastos Gerais'!$B$4:$B$1005=Analítico!$B122),-(Analítico!AW$3&gt;='Gastos Gerais'!$D$4:$D$1005),-(Analítico!AW$3&lt;='Gastos Gerais'!$E$4:$E$1005),-('Gastos Gerais'!$C$4:$C$1005))</f>
        <v>6000</v>
      </c>
      <c r="AX122" s="74">
        <f>SUMPRODUCT(-('Gastos Gerais'!$B$4:$B$1005=Analítico!$B122),-(Analítico!AX$3&gt;='Gastos Gerais'!$D$4:$D$1005),-(Analítico!AX$3&lt;='Gastos Gerais'!$E$4:$E$1005),-('Gastos Gerais'!$C$4:$C$1005))</f>
        <v>6000</v>
      </c>
      <c r="AY122" s="74">
        <f>SUMPRODUCT(-('Gastos Gerais'!$B$4:$B$1005=Analítico!$B122),-(Analítico!AY$3&gt;='Gastos Gerais'!$D$4:$D$1005),-(Analítico!AY$3&lt;='Gastos Gerais'!$E$4:$E$1005),-('Gastos Gerais'!$C$4:$C$1005))</f>
        <v>6000</v>
      </c>
      <c r="AZ122" s="74">
        <f>SUMPRODUCT(-('Gastos Gerais'!$B$4:$B$1005=Analítico!$B122),-(Analítico!AZ$3&gt;='Gastos Gerais'!$D$4:$D$1005),-(Analítico!AZ$3&lt;='Gastos Gerais'!$E$4:$E$1005),-('Gastos Gerais'!$C$4:$C$1005))</f>
        <v>6000</v>
      </c>
      <c r="BA122" s="74">
        <f>SUMPRODUCT(-('Gastos Gerais'!$B$4:$B$1005=Analítico!$B122),-(Analítico!BA$3&gt;='Gastos Gerais'!$D$4:$D$1005),-(Analítico!BA$3&lt;='Gastos Gerais'!$E$4:$E$1005),-('Gastos Gerais'!$C$4:$C$1005))</f>
        <v>6000</v>
      </c>
      <c r="BB122" s="74">
        <f>SUMPRODUCT(-('Gastos Gerais'!$B$4:$B$1005=Analítico!$B122),-(Analítico!BB$3&gt;='Gastos Gerais'!$D$4:$D$1005),-(Analítico!BB$3&lt;='Gastos Gerais'!$E$4:$E$1005),-('Gastos Gerais'!$C$4:$C$1005))</f>
        <v>6000</v>
      </c>
      <c r="BC122" s="74">
        <f>SUMPRODUCT(-('Gastos Gerais'!$B$4:$B$1005=Analítico!$B122),-(Analítico!BC$3&gt;='Gastos Gerais'!$D$4:$D$1005),-(Analítico!BC$3&lt;='Gastos Gerais'!$E$4:$E$1005),-('Gastos Gerais'!$C$4:$C$1005))</f>
        <v>6000</v>
      </c>
      <c r="BD122" s="74">
        <f>SUMPRODUCT(-('Gastos Gerais'!$B$4:$B$1005=Analítico!$B122),-(Analítico!BD$3&gt;='Gastos Gerais'!$D$4:$D$1005),-(Analítico!BD$3&lt;='Gastos Gerais'!$E$4:$E$1005),-('Gastos Gerais'!$C$4:$C$1005))</f>
        <v>6000</v>
      </c>
      <c r="BE122" s="74">
        <f>SUMPRODUCT(-('Gastos Gerais'!$B$4:$B$1005=Analítico!$B122),-(Analítico!BE$3&gt;='Gastos Gerais'!$D$4:$D$1005),-(Analítico!BE$3&lt;='Gastos Gerais'!$E$4:$E$1005),-('Gastos Gerais'!$C$4:$C$1005))</f>
        <v>6000</v>
      </c>
      <c r="BF122" s="74">
        <f>SUMPRODUCT(-('Gastos Gerais'!$B$4:$B$1005=Analítico!$B122),-(Analítico!BF$3&gt;='Gastos Gerais'!$D$4:$D$1005),-(Analítico!BF$3&lt;='Gastos Gerais'!$E$4:$E$1005),-('Gastos Gerais'!$C$4:$C$1005))</f>
        <v>6000</v>
      </c>
      <c r="BG122" s="74">
        <f>SUMPRODUCT(-('Gastos Gerais'!$B$4:$B$1005=Analítico!$B122),-(Analítico!BG$3&gt;='Gastos Gerais'!$D$4:$D$1005),-(Analítico!BG$3&lt;='Gastos Gerais'!$E$4:$E$1005),-('Gastos Gerais'!$C$4:$C$1005))</f>
        <v>6000</v>
      </c>
      <c r="BH122" s="74">
        <f>SUMPRODUCT(-('Gastos Gerais'!$B$4:$B$1005=Analítico!$B122),-(Analítico!BH$3&gt;='Gastos Gerais'!$D$4:$D$1005),-(Analítico!BH$3&lt;='Gastos Gerais'!$E$4:$E$1005),-('Gastos Gerais'!$C$4:$C$1005))</f>
        <v>6000</v>
      </c>
      <c r="BI122" s="74">
        <f>SUMPRODUCT(-('Gastos Gerais'!$B$4:$B$1005=Analítico!$B122),-(Analítico!BI$3&gt;='Gastos Gerais'!$D$4:$D$1005),-(Analítico!BI$3&lt;='Gastos Gerais'!$E$4:$E$1005),-('Gastos Gerais'!$C$4:$C$1005))</f>
        <v>6000</v>
      </c>
      <c r="BJ122" s="74">
        <f>SUMPRODUCT(-('Gastos Gerais'!$B$4:$B$1005=Analítico!$B122),-(Analítico!BJ$3&gt;='Gastos Gerais'!$D$4:$D$1005),-(Analítico!BJ$3&lt;='Gastos Gerais'!$E$4:$E$1005),-('Gastos Gerais'!$C$4:$C$1005))</f>
        <v>6000</v>
      </c>
      <c r="BK122" s="72">
        <f t="shared" si="35"/>
        <v>336000</v>
      </c>
      <c r="BL122" s="77">
        <f t="shared" ca="1" si="36"/>
        <v>4.8526026369212615E-3</v>
      </c>
    </row>
    <row r="123" spans="1:64" s="50" customFormat="1" ht="23.25" customHeight="1" x14ac:dyDescent="0.2">
      <c r="A123" s="19" t="s">
        <v>306</v>
      </c>
      <c r="B123" s="354" t="s">
        <v>307</v>
      </c>
      <c r="C123" s="74">
        <f>SUMPRODUCT(-('Gastos Gerais'!$B$4:$B$1005=Analítico!$B123),-(Analítico!C$3&gt;='Gastos Gerais'!$D$4:$D$1005),-(Analítico!C$3&lt;='Gastos Gerais'!$E$4:$E$1005),-('Gastos Gerais'!$C$4:$C$1005))</f>
        <v>0</v>
      </c>
      <c r="D123" s="74">
        <f>SUMPRODUCT(-('Gastos Gerais'!$B$4:$B$1005=Analítico!$B123),-(Analítico!D$3&gt;='Gastos Gerais'!$D$4:$D$1005),-(Analítico!D$3&lt;='Gastos Gerais'!$E$4:$E$1005),-('Gastos Gerais'!$C$4:$C$1005))</f>
        <v>0</v>
      </c>
      <c r="E123" s="74">
        <f>SUMPRODUCT(-('Gastos Gerais'!$B$4:$B$1005=Analítico!$B123),-(Analítico!E$3&gt;='Gastos Gerais'!$D$4:$D$1005),-(Analítico!E$3&lt;='Gastos Gerais'!$E$4:$E$1005),-('Gastos Gerais'!$C$4:$C$1005))</f>
        <v>0</v>
      </c>
      <c r="F123" s="74">
        <f>SUMPRODUCT(-('Gastos Gerais'!$B$4:$B$1005=Analítico!$B123),-(Analítico!F$3&gt;='Gastos Gerais'!$D$4:$D$1005),-(Analítico!F$3&lt;='Gastos Gerais'!$E$4:$E$1005),-('Gastos Gerais'!$C$4:$C$1005))</f>
        <v>0</v>
      </c>
      <c r="G123" s="74">
        <f>SUMPRODUCT(-('Gastos Gerais'!$B$4:$B$1005=Analítico!$B123),-(Analítico!G$3&gt;='Gastos Gerais'!$D$4:$D$1005),-(Analítico!G$3&lt;='Gastos Gerais'!$E$4:$E$1005),-('Gastos Gerais'!$C$4:$C$1005))</f>
        <v>0</v>
      </c>
      <c r="H123" s="74">
        <f>SUMPRODUCT(-('Gastos Gerais'!$B$4:$B$1005=Analítico!$B123),-(Analítico!H$3&gt;='Gastos Gerais'!$D$4:$D$1005),-(Analítico!H$3&lt;='Gastos Gerais'!$E$4:$E$1005),-('Gastos Gerais'!$C$4:$C$1005))</f>
        <v>0</v>
      </c>
      <c r="I123" s="74">
        <f>SUMPRODUCT(-('Gastos Gerais'!$B$4:$B$1005=Analítico!$B123),-(Analítico!I$3&gt;='Gastos Gerais'!$D$4:$D$1005),-(Analítico!I$3&lt;='Gastos Gerais'!$E$4:$E$1005),-('Gastos Gerais'!$C$4:$C$1005))</f>
        <v>0</v>
      </c>
      <c r="J123" s="74">
        <f>SUMPRODUCT(-('Gastos Gerais'!$B$4:$B$1005=Analítico!$B123),-(Analítico!J$3&gt;='Gastos Gerais'!$D$4:$D$1005),-(Analítico!J$3&lt;='Gastos Gerais'!$E$4:$E$1005),-('Gastos Gerais'!$C$4:$C$1005))</f>
        <v>0</v>
      </c>
      <c r="K123" s="74">
        <f>SUMPRODUCT(-('Gastos Gerais'!$B$4:$B$1005=Analítico!$B123),-(Analítico!K$3&gt;='Gastos Gerais'!$D$4:$D$1005),-(Analítico!K$3&lt;='Gastos Gerais'!$E$4:$E$1005),-('Gastos Gerais'!$C$4:$C$1005))</f>
        <v>0</v>
      </c>
      <c r="L123" s="74">
        <f>SUMPRODUCT(-('Gastos Gerais'!$B$4:$B$1005=Analítico!$B123),-(Analítico!L$3&gt;='Gastos Gerais'!$D$4:$D$1005),-(Analítico!L$3&lt;='Gastos Gerais'!$E$4:$E$1005),-('Gastos Gerais'!$C$4:$C$1005))</f>
        <v>0</v>
      </c>
      <c r="M123" s="74">
        <f>SUMPRODUCT(-('Gastos Gerais'!$B$4:$B$1005=Analítico!$B123),-(Analítico!M$3&gt;='Gastos Gerais'!$D$4:$D$1005),-(Analítico!M$3&lt;='Gastos Gerais'!$E$4:$E$1005),-('Gastos Gerais'!$C$4:$C$1005))</f>
        <v>0</v>
      </c>
      <c r="N123" s="74">
        <f>SUMPRODUCT(-('Gastos Gerais'!$B$4:$B$1005=Analítico!$B123),-(Analítico!N$3&gt;='Gastos Gerais'!$D$4:$D$1005),-(Analítico!N$3&lt;='Gastos Gerais'!$E$4:$E$1005),-('Gastos Gerais'!$C$4:$C$1005))</f>
        <v>0</v>
      </c>
      <c r="O123" s="74">
        <f>SUMPRODUCT(-('Gastos Gerais'!$B$4:$B$1005=Analítico!$B123),-(Analítico!O$3&gt;='Gastos Gerais'!$D$4:$D$1005),-(Analítico!O$3&lt;='Gastos Gerais'!$E$4:$E$1005),-('Gastos Gerais'!$C$4:$C$1005))</f>
        <v>0</v>
      </c>
      <c r="P123" s="74">
        <f>SUMPRODUCT(-('Gastos Gerais'!$B$4:$B$1005=Analítico!$B123),-(Analítico!P$3&gt;='Gastos Gerais'!$D$4:$D$1005),-(Analítico!P$3&lt;='Gastos Gerais'!$E$4:$E$1005),-('Gastos Gerais'!$C$4:$C$1005))</f>
        <v>0</v>
      </c>
      <c r="Q123" s="74">
        <f>SUMPRODUCT(-('Gastos Gerais'!$B$4:$B$1005=Analítico!$B123),-(Analítico!Q$3&gt;='Gastos Gerais'!$D$4:$D$1005),-(Analítico!Q$3&lt;='Gastos Gerais'!$E$4:$E$1005),-('Gastos Gerais'!$C$4:$C$1005))</f>
        <v>0</v>
      </c>
      <c r="R123" s="74">
        <f>SUMPRODUCT(-('Gastos Gerais'!$B$4:$B$1005=Analítico!$B123),-(Analítico!R$3&gt;='Gastos Gerais'!$D$4:$D$1005),-(Analítico!R$3&lt;='Gastos Gerais'!$E$4:$E$1005),-('Gastos Gerais'!$C$4:$C$1005))</f>
        <v>0</v>
      </c>
      <c r="S123" s="74">
        <f>SUMPRODUCT(-('Gastos Gerais'!$B$4:$B$1005=Analítico!$B123),-(Analítico!S$3&gt;='Gastos Gerais'!$D$4:$D$1005),-(Analítico!S$3&lt;='Gastos Gerais'!$E$4:$E$1005),-('Gastos Gerais'!$C$4:$C$1005))</f>
        <v>0</v>
      </c>
      <c r="T123" s="74">
        <f>SUMPRODUCT(-('Gastos Gerais'!$B$4:$B$1005=Analítico!$B123),-(Analítico!T$3&gt;='Gastos Gerais'!$D$4:$D$1005),-(Analítico!T$3&lt;='Gastos Gerais'!$E$4:$E$1005),-('Gastos Gerais'!$C$4:$C$1005))</f>
        <v>0</v>
      </c>
      <c r="U123" s="74">
        <f>SUMPRODUCT(-('Gastos Gerais'!$B$4:$B$1005=Analítico!$B123),-(Analítico!U$3&gt;='Gastos Gerais'!$D$4:$D$1005),-(Analítico!U$3&lt;='Gastos Gerais'!$E$4:$E$1005),-('Gastos Gerais'!$C$4:$C$1005))</f>
        <v>0</v>
      </c>
      <c r="V123" s="74">
        <f>SUMPRODUCT(-('Gastos Gerais'!$B$4:$B$1005=Analítico!$B123),-(Analítico!V$3&gt;='Gastos Gerais'!$D$4:$D$1005),-(Analítico!V$3&lt;='Gastos Gerais'!$E$4:$E$1005),-('Gastos Gerais'!$C$4:$C$1005))</f>
        <v>0</v>
      </c>
      <c r="W123" s="74">
        <f>SUMPRODUCT(-('Gastos Gerais'!$B$4:$B$1005=Analítico!$B123),-(Analítico!W$3&gt;='Gastos Gerais'!$D$4:$D$1005),-(Analítico!W$3&lt;='Gastos Gerais'!$E$4:$E$1005),-('Gastos Gerais'!$C$4:$C$1005))</f>
        <v>0</v>
      </c>
      <c r="X123" s="74">
        <f>SUMPRODUCT(-('Gastos Gerais'!$B$4:$B$1005=Analítico!$B123),-(Analítico!X$3&gt;='Gastos Gerais'!$D$4:$D$1005),-(Analítico!X$3&lt;='Gastos Gerais'!$E$4:$E$1005),-('Gastos Gerais'!$C$4:$C$1005))</f>
        <v>0</v>
      </c>
      <c r="Y123" s="74">
        <f>SUMPRODUCT(-('Gastos Gerais'!$B$4:$B$1005=Analítico!$B123),-(Analítico!Y$3&gt;='Gastos Gerais'!$D$4:$D$1005),-(Analítico!Y$3&lt;='Gastos Gerais'!$E$4:$E$1005),-('Gastos Gerais'!$C$4:$C$1005))</f>
        <v>0</v>
      </c>
      <c r="Z123" s="74">
        <f>SUMPRODUCT(-('Gastos Gerais'!$B$4:$B$1005=Analítico!$B123),-(Analítico!Z$3&gt;='Gastos Gerais'!$D$4:$D$1005),-(Analítico!Z$3&lt;='Gastos Gerais'!$E$4:$E$1005),-('Gastos Gerais'!$C$4:$C$1005))</f>
        <v>0</v>
      </c>
      <c r="AA123" s="74">
        <f>SUMPRODUCT(-('Gastos Gerais'!$B$4:$B$1005=Analítico!$B123),-(Analítico!AA$3&gt;='Gastos Gerais'!$D$4:$D$1005),-(Analítico!AA$3&lt;='Gastos Gerais'!$E$4:$E$1005),-('Gastos Gerais'!$C$4:$C$1005))</f>
        <v>0</v>
      </c>
      <c r="AB123" s="74">
        <f>SUMPRODUCT(-('Gastos Gerais'!$B$4:$B$1005=Analítico!$B123),-(Analítico!AB$3&gt;='Gastos Gerais'!$D$4:$D$1005),-(Analítico!AB$3&lt;='Gastos Gerais'!$E$4:$E$1005),-('Gastos Gerais'!$C$4:$C$1005))</f>
        <v>0</v>
      </c>
      <c r="AC123" s="74">
        <f>SUMPRODUCT(-('Gastos Gerais'!$B$4:$B$1005=Analítico!$B123),-(Analítico!AC$3&gt;='Gastos Gerais'!$D$4:$D$1005),-(Analítico!AC$3&lt;='Gastos Gerais'!$E$4:$E$1005),-('Gastos Gerais'!$C$4:$C$1005))</f>
        <v>0</v>
      </c>
      <c r="AD123" s="74">
        <f>SUMPRODUCT(-('Gastos Gerais'!$B$4:$B$1005=Analítico!$B123),-(Analítico!AD$3&gt;='Gastos Gerais'!$D$4:$D$1005),-(Analítico!AD$3&lt;='Gastos Gerais'!$E$4:$E$1005),-('Gastos Gerais'!$C$4:$C$1005))</f>
        <v>0</v>
      </c>
      <c r="AE123" s="74">
        <f>SUMPRODUCT(-('Gastos Gerais'!$B$4:$B$1005=Analítico!$B123),-(Analítico!AE$3&gt;='Gastos Gerais'!$D$4:$D$1005),-(Analítico!AE$3&lt;='Gastos Gerais'!$E$4:$E$1005),-('Gastos Gerais'!$C$4:$C$1005))</f>
        <v>0</v>
      </c>
      <c r="AF123" s="74">
        <f>SUMPRODUCT(-('Gastos Gerais'!$B$4:$B$1005=Analítico!$B123),-(Analítico!AF$3&gt;='Gastos Gerais'!$D$4:$D$1005),-(Analítico!AF$3&lt;='Gastos Gerais'!$E$4:$E$1005),-('Gastos Gerais'!$C$4:$C$1005))</f>
        <v>0</v>
      </c>
      <c r="AG123" s="74">
        <f>SUMPRODUCT(-('Gastos Gerais'!$B$4:$B$1005=Analítico!$B123),-(Analítico!AG$3&gt;='Gastos Gerais'!$D$4:$D$1005),-(Analítico!AG$3&lt;='Gastos Gerais'!$E$4:$E$1005),-('Gastos Gerais'!$C$4:$C$1005))</f>
        <v>0</v>
      </c>
      <c r="AH123" s="74">
        <f>SUMPRODUCT(-('Gastos Gerais'!$B$4:$B$1005=Analítico!$B123),-(Analítico!AH$3&gt;='Gastos Gerais'!$D$4:$D$1005),-(Analítico!AH$3&lt;='Gastos Gerais'!$E$4:$E$1005),-('Gastos Gerais'!$C$4:$C$1005))</f>
        <v>0</v>
      </c>
      <c r="AI123" s="74">
        <f>SUMPRODUCT(-('Gastos Gerais'!$B$4:$B$1005=Analítico!$B123),-(Analítico!AI$3&gt;='Gastos Gerais'!$D$4:$D$1005),-(Analítico!AI$3&lt;='Gastos Gerais'!$E$4:$E$1005),-('Gastos Gerais'!$C$4:$C$1005))</f>
        <v>0</v>
      </c>
      <c r="AJ123" s="74">
        <f>SUMPRODUCT(-('Gastos Gerais'!$B$4:$B$1005=Analítico!$B123),-(Analítico!AJ$3&gt;='Gastos Gerais'!$D$4:$D$1005),-(Analítico!AJ$3&lt;='Gastos Gerais'!$E$4:$E$1005),-('Gastos Gerais'!$C$4:$C$1005))</f>
        <v>0</v>
      </c>
      <c r="AK123" s="74">
        <f>SUMPRODUCT(-('Gastos Gerais'!$B$4:$B$1005=Analítico!$B123),-(Analítico!AK$3&gt;='Gastos Gerais'!$D$4:$D$1005),-(Analítico!AK$3&lt;='Gastos Gerais'!$E$4:$E$1005),-('Gastos Gerais'!$C$4:$C$1005))</f>
        <v>0</v>
      </c>
      <c r="AL123" s="74">
        <f>SUMPRODUCT(-('Gastos Gerais'!$B$4:$B$1005=Analítico!$B123),-(Analítico!AL$3&gt;='Gastos Gerais'!$D$4:$D$1005),-(Analítico!AL$3&lt;='Gastos Gerais'!$E$4:$E$1005),-('Gastos Gerais'!$C$4:$C$1005))</f>
        <v>0</v>
      </c>
      <c r="AM123" s="74">
        <f>SUMPRODUCT(-('Gastos Gerais'!$B$4:$B$1005=Analítico!$B123),-(Analítico!AM$3&gt;='Gastos Gerais'!$D$4:$D$1005),-(Analítico!AM$3&lt;='Gastos Gerais'!$E$4:$E$1005),-('Gastos Gerais'!$C$4:$C$1005))</f>
        <v>0</v>
      </c>
      <c r="AN123" s="74">
        <f>SUMPRODUCT(-('Gastos Gerais'!$B$4:$B$1005=Analítico!$B123),-(Analítico!AN$3&gt;='Gastos Gerais'!$D$4:$D$1005),-(Analítico!AN$3&lt;='Gastos Gerais'!$E$4:$E$1005),-('Gastos Gerais'!$C$4:$C$1005))</f>
        <v>0</v>
      </c>
      <c r="AO123" s="74">
        <f>SUMPRODUCT(-('Gastos Gerais'!$B$4:$B$1005=Analítico!$B123),-(Analítico!AO$3&gt;='Gastos Gerais'!$D$4:$D$1005),-(Analítico!AO$3&lt;='Gastos Gerais'!$E$4:$E$1005),-('Gastos Gerais'!$C$4:$C$1005))</f>
        <v>0</v>
      </c>
      <c r="AP123" s="74">
        <f>SUMPRODUCT(-('Gastos Gerais'!$B$4:$B$1005=Analítico!$B123),-(Analítico!AP$3&gt;='Gastos Gerais'!$D$4:$D$1005),-(Analítico!AP$3&lt;='Gastos Gerais'!$E$4:$E$1005),-('Gastos Gerais'!$C$4:$C$1005))</f>
        <v>0</v>
      </c>
      <c r="AQ123" s="74">
        <f>SUMPRODUCT(-('Gastos Gerais'!$B$4:$B$1005=Analítico!$B123),-(Analítico!AQ$3&gt;='Gastos Gerais'!$D$4:$D$1005),-(Analítico!AQ$3&lt;='Gastos Gerais'!$E$4:$E$1005),-('Gastos Gerais'!$C$4:$C$1005))</f>
        <v>0</v>
      </c>
      <c r="AR123" s="74">
        <f>SUMPRODUCT(-('Gastos Gerais'!$B$4:$B$1005=Analítico!$B123),-(Analítico!AR$3&gt;='Gastos Gerais'!$D$4:$D$1005),-(Analítico!AR$3&lt;='Gastos Gerais'!$E$4:$E$1005),-('Gastos Gerais'!$C$4:$C$1005))</f>
        <v>0</v>
      </c>
      <c r="AS123" s="74">
        <f>SUMPRODUCT(-('Gastos Gerais'!$B$4:$B$1005=Analítico!$B123),-(Analítico!AS$3&gt;='Gastos Gerais'!$D$4:$D$1005),-(Analítico!AS$3&lt;='Gastos Gerais'!$E$4:$E$1005),-('Gastos Gerais'!$C$4:$C$1005))</f>
        <v>0</v>
      </c>
      <c r="AT123" s="74">
        <f>SUMPRODUCT(-('Gastos Gerais'!$B$4:$B$1005=Analítico!$B123),-(Analítico!AT$3&gt;='Gastos Gerais'!$D$4:$D$1005),-(Analítico!AT$3&lt;='Gastos Gerais'!$E$4:$E$1005),-('Gastos Gerais'!$C$4:$C$1005))</f>
        <v>0</v>
      </c>
      <c r="AU123" s="74">
        <f>SUMPRODUCT(-('Gastos Gerais'!$B$4:$B$1005=Analítico!$B123),-(Analítico!AU$3&gt;='Gastos Gerais'!$D$4:$D$1005),-(Analítico!AU$3&lt;='Gastos Gerais'!$E$4:$E$1005),-('Gastos Gerais'!$C$4:$C$1005))</f>
        <v>0</v>
      </c>
      <c r="AV123" s="74">
        <f>SUMPRODUCT(-('Gastos Gerais'!$B$4:$B$1005=Analítico!$B123),-(Analítico!AV$3&gt;='Gastos Gerais'!$D$4:$D$1005),-(Analítico!AV$3&lt;='Gastos Gerais'!$E$4:$E$1005),-('Gastos Gerais'!$C$4:$C$1005))</f>
        <v>0</v>
      </c>
      <c r="AW123" s="74">
        <f>SUMPRODUCT(-('Gastos Gerais'!$B$4:$B$1005=Analítico!$B123),-(Analítico!AW$3&gt;='Gastos Gerais'!$D$4:$D$1005),-(Analítico!AW$3&lt;='Gastos Gerais'!$E$4:$E$1005),-('Gastos Gerais'!$C$4:$C$1005))</f>
        <v>0</v>
      </c>
      <c r="AX123" s="74">
        <f>SUMPRODUCT(-('Gastos Gerais'!$B$4:$B$1005=Analítico!$B123),-(Analítico!AX$3&gt;='Gastos Gerais'!$D$4:$D$1005),-(Analítico!AX$3&lt;='Gastos Gerais'!$E$4:$E$1005),-('Gastos Gerais'!$C$4:$C$1005))</f>
        <v>0</v>
      </c>
      <c r="AY123" s="74">
        <f>SUMPRODUCT(-('Gastos Gerais'!$B$4:$B$1005=Analítico!$B123),-(Analítico!AY$3&gt;='Gastos Gerais'!$D$4:$D$1005),-(Analítico!AY$3&lt;='Gastos Gerais'!$E$4:$E$1005),-('Gastos Gerais'!$C$4:$C$1005))</f>
        <v>0</v>
      </c>
      <c r="AZ123" s="74">
        <f>SUMPRODUCT(-('Gastos Gerais'!$B$4:$B$1005=Analítico!$B123),-(Analítico!AZ$3&gt;='Gastos Gerais'!$D$4:$D$1005),-(Analítico!AZ$3&lt;='Gastos Gerais'!$E$4:$E$1005),-('Gastos Gerais'!$C$4:$C$1005))</f>
        <v>0</v>
      </c>
      <c r="BA123" s="74">
        <f>SUMPRODUCT(-('Gastos Gerais'!$B$4:$B$1005=Analítico!$B123),-(Analítico!BA$3&gt;='Gastos Gerais'!$D$4:$D$1005),-(Analítico!BA$3&lt;='Gastos Gerais'!$E$4:$E$1005),-('Gastos Gerais'!$C$4:$C$1005))</f>
        <v>0</v>
      </c>
      <c r="BB123" s="74">
        <f>SUMPRODUCT(-('Gastos Gerais'!$B$4:$B$1005=Analítico!$B123),-(Analítico!BB$3&gt;='Gastos Gerais'!$D$4:$D$1005),-(Analítico!BB$3&lt;='Gastos Gerais'!$E$4:$E$1005),-('Gastos Gerais'!$C$4:$C$1005))</f>
        <v>0</v>
      </c>
      <c r="BC123" s="74">
        <f>SUMPRODUCT(-('Gastos Gerais'!$B$4:$B$1005=Analítico!$B123),-(Analítico!BC$3&gt;='Gastos Gerais'!$D$4:$D$1005),-(Analítico!BC$3&lt;='Gastos Gerais'!$E$4:$E$1005),-('Gastos Gerais'!$C$4:$C$1005))</f>
        <v>0</v>
      </c>
      <c r="BD123" s="74">
        <f>SUMPRODUCT(-('Gastos Gerais'!$B$4:$B$1005=Analítico!$B123),-(Analítico!BD$3&gt;='Gastos Gerais'!$D$4:$D$1005),-(Analítico!BD$3&lt;='Gastos Gerais'!$E$4:$E$1005),-('Gastos Gerais'!$C$4:$C$1005))</f>
        <v>0</v>
      </c>
      <c r="BE123" s="74">
        <f>SUMPRODUCT(-('Gastos Gerais'!$B$4:$B$1005=Analítico!$B123),-(Analítico!BE$3&gt;='Gastos Gerais'!$D$4:$D$1005),-(Analítico!BE$3&lt;='Gastos Gerais'!$E$4:$E$1005),-('Gastos Gerais'!$C$4:$C$1005))</f>
        <v>0</v>
      </c>
      <c r="BF123" s="74">
        <f>SUMPRODUCT(-('Gastos Gerais'!$B$4:$B$1005=Analítico!$B123),-(Analítico!BF$3&gt;='Gastos Gerais'!$D$4:$D$1005),-(Analítico!BF$3&lt;='Gastos Gerais'!$E$4:$E$1005),-('Gastos Gerais'!$C$4:$C$1005))</f>
        <v>0</v>
      </c>
      <c r="BG123" s="74">
        <f>SUMPRODUCT(-('Gastos Gerais'!$B$4:$B$1005=Analítico!$B123),-(Analítico!BG$3&gt;='Gastos Gerais'!$D$4:$D$1005),-(Analítico!BG$3&lt;='Gastos Gerais'!$E$4:$E$1005),-('Gastos Gerais'!$C$4:$C$1005))</f>
        <v>0</v>
      </c>
      <c r="BH123" s="74">
        <f>SUMPRODUCT(-('Gastos Gerais'!$B$4:$B$1005=Analítico!$B123),-(Analítico!BH$3&gt;='Gastos Gerais'!$D$4:$D$1005),-(Analítico!BH$3&lt;='Gastos Gerais'!$E$4:$E$1005),-('Gastos Gerais'!$C$4:$C$1005))</f>
        <v>0</v>
      </c>
      <c r="BI123" s="74">
        <f>SUMPRODUCT(-('Gastos Gerais'!$B$4:$B$1005=Analítico!$B123),-(Analítico!BI$3&gt;='Gastos Gerais'!$D$4:$D$1005),-(Analítico!BI$3&lt;='Gastos Gerais'!$E$4:$E$1005),-('Gastos Gerais'!$C$4:$C$1005))</f>
        <v>0</v>
      </c>
      <c r="BJ123" s="74">
        <f>SUMPRODUCT(-('Gastos Gerais'!$B$4:$B$1005=Analítico!$B123),-(Analítico!BJ$3&gt;='Gastos Gerais'!$D$4:$D$1005),-(Analítico!BJ$3&lt;='Gastos Gerais'!$E$4:$E$1005),-('Gastos Gerais'!$C$4:$C$1005))</f>
        <v>0</v>
      </c>
      <c r="BK123" s="72">
        <f t="shared" si="35"/>
        <v>0</v>
      </c>
      <c r="BL123" s="77">
        <f t="shared" ca="1" si="36"/>
        <v>0</v>
      </c>
    </row>
    <row r="124" spans="1:64" s="50" customFormat="1" ht="23.25" customHeight="1" x14ac:dyDescent="0.2">
      <c r="A124" s="19" t="s">
        <v>308</v>
      </c>
      <c r="B124" s="354" t="s">
        <v>309</v>
      </c>
      <c r="C124" s="74">
        <f>SUMPRODUCT(-('Gastos Gerais'!$B$4:$B$1005=Analítico!$B124),-(Analítico!C$3&gt;='Gastos Gerais'!$D$4:$D$1005),-(Analítico!C$3&lt;='Gastos Gerais'!$E$4:$E$1005),-('Gastos Gerais'!$C$4:$C$1005))</f>
        <v>1000</v>
      </c>
      <c r="D124" s="74">
        <f>SUMPRODUCT(-('Gastos Gerais'!$B$4:$B$1005=Analítico!$B124),-(Analítico!D$3&gt;='Gastos Gerais'!$D$4:$D$1005),-(Analítico!D$3&lt;='Gastos Gerais'!$E$4:$E$1005),-('Gastos Gerais'!$C$4:$C$1005))</f>
        <v>1000</v>
      </c>
      <c r="E124" s="74">
        <f>SUMPRODUCT(-('Gastos Gerais'!$B$4:$B$1005=Analítico!$B124),-(Analítico!E$3&gt;='Gastos Gerais'!$D$4:$D$1005),-(Analítico!E$3&lt;='Gastos Gerais'!$E$4:$E$1005),-('Gastos Gerais'!$C$4:$C$1005))</f>
        <v>1000</v>
      </c>
      <c r="F124" s="74">
        <f>SUMPRODUCT(-('Gastos Gerais'!$B$4:$B$1005=Analítico!$B124),-(Analítico!F$3&gt;='Gastos Gerais'!$D$4:$D$1005),-(Analítico!F$3&lt;='Gastos Gerais'!$E$4:$E$1005),-('Gastos Gerais'!$C$4:$C$1005))</f>
        <v>1000</v>
      </c>
      <c r="G124" s="74">
        <f>SUMPRODUCT(-('Gastos Gerais'!$B$4:$B$1005=Analítico!$B124),-(Analítico!G$3&gt;='Gastos Gerais'!$D$4:$D$1005),-(Analítico!G$3&lt;='Gastos Gerais'!$E$4:$E$1005),-('Gastos Gerais'!$C$4:$C$1005))</f>
        <v>1000</v>
      </c>
      <c r="H124" s="74">
        <f>SUMPRODUCT(-('Gastos Gerais'!$B$4:$B$1005=Analítico!$B124),-(Analítico!H$3&gt;='Gastos Gerais'!$D$4:$D$1005),-(Analítico!H$3&lt;='Gastos Gerais'!$E$4:$E$1005),-('Gastos Gerais'!$C$4:$C$1005))</f>
        <v>1000</v>
      </c>
      <c r="I124" s="74">
        <f>SUMPRODUCT(-('Gastos Gerais'!$B$4:$B$1005=Analítico!$B124),-(Analítico!I$3&gt;='Gastos Gerais'!$D$4:$D$1005),-(Analítico!I$3&lt;='Gastos Gerais'!$E$4:$E$1005),-('Gastos Gerais'!$C$4:$C$1005))</f>
        <v>1000</v>
      </c>
      <c r="J124" s="74">
        <f>SUMPRODUCT(-('Gastos Gerais'!$B$4:$B$1005=Analítico!$B124),-(Analítico!J$3&gt;='Gastos Gerais'!$D$4:$D$1005),-(Analítico!J$3&lt;='Gastos Gerais'!$E$4:$E$1005),-('Gastos Gerais'!$C$4:$C$1005))</f>
        <v>1000</v>
      </c>
      <c r="K124" s="74">
        <f>SUMPRODUCT(-('Gastos Gerais'!$B$4:$B$1005=Analítico!$B124),-(Analítico!K$3&gt;='Gastos Gerais'!$D$4:$D$1005),-(Analítico!K$3&lt;='Gastos Gerais'!$E$4:$E$1005),-('Gastos Gerais'!$C$4:$C$1005))</f>
        <v>1000</v>
      </c>
      <c r="L124" s="74">
        <f>SUMPRODUCT(-('Gastos Gerais'!$B$4:$B$1005=Analítico!$B124),-(Analítico!L$3&gt;='Gastos Gerais'!$D$4:$D$1005),-(Analítico!L$3&lt;='Gastos Gerais'!$E$4:$E$1005),-('Gastos Gerais'!$C$4:$C$1005))</f>
        <v>1000</v>
      </c>
      <c r="M124" s="74">
        <f>SUMPRODUCT(-('Gastos Gerais'!$B$4:$B$1005=Analítico!$B124),-(Analítico!M$3&gt;='Gastos Gerais'!$D$4:$D$1005),-(Analítico!M$3&lt;='Gastos Gerais'!$E$4:$E$1005),-('Gastos Gerais'!$C$4:$C$1005))</f>
        <v>1000</v>
      </c>
      <c r="N124" s="74">
        <f>SUMPRODUCT(-('Gastos Gerais'!$B$4:$B$1005=Analítico!$B124),-(Analítico!N$3&gt;='Gastos Gerais'!$D$4:$D$1005),-(Analítico!N$3&lt;='Gastos Gerais'!$E$4:$E$1005),-('Gastos Gerais'!$C$4:$C$1005))</f>
        <v>1000</v>
      </c>
      <c r="O124" s="74">
        <f>SUMPRODUCT(-('Gastos Gerais'!$B$4:$B$1005=Analítico!$B124),-(Analítico!O$3&gt;='Gastos Gerais'!$D$4:$D$1005),-(Analítico!O$3&lt;='Gastos Gerais'!$E$4:$E$1005),-('Gastos Gerais'!$C$4:$C$1005))</f>
        <v>1000</v>
      </c>
      <c r="P124" s="74">
        <f>SUMPRODUCT(-('Gastos Gerais'!$B$4:$B$1005=Analítico!$B124),-(Analítico!P$3&gt;='Gastos Gerais'!$D$4:$D$1005),-(Analítico!P$3&lt;='Gastos Gerais'!$E$4:$E$1005),-('Gastos Gerais'!$C$4:$C$1005))</f>
        <v>1000</v>
      </c>
      <c r="Q124" s="74">
        <f>SUMPRODUCT(-('Gastos Gerais'!$B$4:$B$1005=Analítico!$B124),-(Analítico!Q$3&gt;='Gastos Gerais'!$D$4:$D$1005),-(Analítico!Q$3&lt;='Gastos Gerais'!$E$4:$E$1005),-('Gastos Gerais'!$C$4:$C$1005))</f>
        <v>1000</v>
      </c>
      <c r="R124" s="74">
        <f>SUMPRODUCT(-('Gastos Gerais'!$B$4:$B$1005=Analítico!$B124),-(Analítico!R$3&gt;='Gastos Gerais'!$D$4:$D$1005),-(Analítico!R$3&lt;='Gastos Gerais'!$E$4:$E$1005),-('Gastos Gerais'!$C$4:$C$1005))</f>
        <v>1000</v>
      </c>
      <c r="S124" s="74">
        <f>SUMPRODUCT(-('Gastos Gerais'!$B$4:$B$1005=Analítico!$B124),-(Analítico!S$3&gt;='Gastos Gerais'!$D$4:$D$1005),-(Analítico!S$3&lt;='Gastos Gerais'!$E$4:$E$1005),-('Gastos Gerais'!$C$4:$C$1005))</f>
        <v>1000</v>
      </c>
      <c r="T124" s="74">
        <f>SUMPRODUCT(-('Gastos Gerais'!$B$4:$B$1005=Analítico!$B124),-(Analítico!T$3&gt;='Gastos Gerais'!$D$4:$D$1005),-(Analítico!T$3&lt;='Gastos Gerais'!$E$4:$E$1005),-('Gastos Gerais'!$C$4:$C$1005))</f>
        <v>1000</v>
      </c>
      <c r="U124" s="74">
        <f>SUMPRODUCT(-('Gastos Gerais'!$B$4:$B$1005=Analítico!$B124),-(Analítico!U$3&gt;='Gastos Gerais'!$D$4:$D$1005),-(Analítico!U$3&lt;='Gastos Gerais'!$E$4:$E$1005),-('Gastos Gerais'!$C$4:$C$1005))</f>
        <v>1000</v>
      </c>
      <c r="V124" s="74">
        <f>SUMPRODUCT(-('Gastos Gerais'!$B$4:$B$1005=Analítico!$B124),-(Analítico!V$3&gt;='Gastos Gerais'!$D$4:$D$1005),-(Analítico!V$3&lt;='Gastos Gerais'!$E$4:$E$1005),-('Gastos Gerais'!$C$4:$C$1005))</f>
        <v>1000</v>
      </c>
      <c r="W124" s="74">
        <f>SUMPRODUCT(-('Gastos Gerais'!$B$4:$B$1005=Analítico!$B124),-(Analítico!W$3&gt;='Gastos Gerais'!$D$4:$D$1005),-(Analítico!W$3&lt;='Gastos Gerais'!$E$4:$E$1005),-('Gastos Gerais'!$C$4:$C$1005))</f>
        <v>1000</v>
      </c>
      <c r="X124" s="74">
        <f>SUMPRODUCT(-('Gastos Gerais'!$B$4:$B$1005=Analítico!$B124),-(Analítico!X$3&gt;='Gastos Gerais'!$D$4:$D$1005),-(Analítico!X$3&lt;='Gastos Gerais'!$E$4:$E$1005),-('Gastos Gerais'!$C$4:$C$1005))</f>
        <v>1000</v>
      </c>
      <c r="Y124" s="74">
        <f>SUMPRODUCT(-('Gastos Gerais'!$B$4:$B$1005=Analítico!$B124),-(Analítico!Y$3&gt;='Gastos Gerais'!$D$4:$D$1005),-(Analítico!Y$3&lt;='Gastos Gerais'!$E$4:$E$1005),-('Gastos Gerais'!$C$4:$C$1005))</f>
        <v>1000</v>
      </c>
      <c r="Z124" s="74">
        <f>SUMPRODUCT(-('Gastos Gerais'!$B$4:$B$1005=Analítico!$B124),-(Analítico!Z$3&gt;='Gastos Gerais'!$D$4:$D$1005),-(Analítico!Z$3&lt;='Gastos Gerais'!$E$4:$E$1005),-('Gastos Gerais'!$C$4:$C$1005))</f>
        <v>1000</v>
      </c>
      <c r="AA124" s="74">
        <f>SUMPRODUCT(-('Gastos Gerais'!$B$4:$B$1005=Analítico!$B124),-(Analítico!AA$3&gt;='Gastos Gerais'!$D$4:$D$1005),-(Analítico!AA$3&lt;='Gastos Gerais'!$E$4:$E$1005),-('Gastos Gerais'!$C$4:$C$1005))</f>
        <v>1000</v>
      </c>
      <c r="AB124" s="74">
        <f>SUMPRODUCT(-('Gastos Gerais'!$B$4:$B$1005=Analítico!$B124),-(Analítico!AB$3&gt;='Gastos Gerais'!$D$4:$D$1005),-(Analítico!AB$3&lt;='Gastos Gerais'!$E$4:$E$1005),-('Gastos Gerais'!$C$4:$C$1005))</f>
        <v>1000</v>
      </c>
      <c r="AC124" s="74">
        <f>SUMPRODUCT(-('Gastos Gerais'!$B$4:$B$1005=Analítico!$B124),-(Analítico!AC$3&gt;='Gastos Gerais'!$D$4:$D$1005),-(Analítico!AC$3&lt;='Gastos Gerais'!$E$4:$E$1005),-('Gastos Gerais'!$C$4:$C$1005))</f>
        <v>1000</v>
      </c>
      <c r="AD124" s="74">
        <f>SUMPRODUCT(-('Gastos Gerais'!$B$4:$B$1005=Analítico!$B124),-(Analítico!AD$3&gt;='Gastos Gerais'!$D$4:$D$1005),-(Analítico!AD$3&lt;='Gastos Gerais'!$E$4:$E$1005),-('Gastos Gerais'!$C$4:$C$1005))</f>
        <v>1000</v>
      </c>
      <c r="AE124" s="74">
        <f>SUMPRODUCT(-('Gastos Gerais'!$B$4:$B$1005=Analítico!$B124),-(Analítico!AE$3&gt;='Gastos Gerais'!$D$4:$D$1005),-(Analítico!AE$3&lt;='Gastos Gerais'!$E$4:$E$1005),-('Gastos Gerais'!$C$4:$C$1005))</f>
        <v>1000</v>
      </c>
      <c r="AF124" s="74">
        <f>SUMPRODUCT(-('Gastos Gerais'!$B$4:$B$1005=Analítico!$B124),-(Analítico!AF$3&gt;='Gastos Gerais'!$D$4:$D$1005),-(Analítico!AF$3&lt;='Gastos Gerais'!$E$4:$E$1005),-('Gastos Gerais'!$C$4:$C$1005))</f>
        <v>1000</v>
      </c>
      <c r="AG124" s="74">
        <f>SUMPRODUCT(-('Gastos Gerais'!$B$4:$B$1005=Analítico!$B124),-(Analítico!AG$3&gt;='Gastos Gerais'!$D$4:$D$1005),-(Analítico!AG$3&lt;='Gastos Gerais'!$E$4:$E$1005),-('Gastos Gerais'!$C$4:$C$1005))</f>
        <v>1000</v>
      </c>
      <c r="AH124" s="74">
        <f>SUMPRODUCT(-('Gastos Gerais'!$B$4:$B$1005=Analítico!$B124),-(Analítico!AH$3&gt;='Gastos Gerais'!$D$4:$D$1005),-(Analítico!AH$3&lt;='Gastos Gerais'!$E$4:$E$1005),-('Gastos Gerais'!$C$4:$C$1005))</f>
        <v>1000</v>
      </c>
      <c r="AI124" s="74">
        <f>SUMPRODUCT(-('Gastos Gerais'!$B$4:$B$1005=Analítico!$B124),-(Analítico!AI$3&gt;='Gastos Gerais'!$D$4:$D$1005),-(Analítico!AI$3&lt;='Gastos Gerais'!$E$4:$E$1005),-('Gastos Gerais'!$C$4:$C$1005))</f>
        <v>1000</v>
      </c>
      <c r="AJ124" s="74">
        <f>SUMPRODUCT(-('Gastos Gerais'!$B$4:$B$1005=Analítico!$B124),-(Analítico!AJ$3&gt;='Gastos Gerais'!$D$4:$D$1005),-(Analítico!AJ$3&lt;='Gastos Gerais'!$E$4:$E$1005),-('Gastos Gerais'!$C$4:$C$1005))</f>
        <v>1000</v>
      </c>
      <c r="AK124" s="74">
        <f>SUMPRODUCT(-('Gastos Gerais'!$B$4:$B$1005=Analítico!$B124),-(Analítico!AK$3&gt;='Gastos Gerais'!$D$4:$D$1005),-(Analítico!AK$3&lt;='Gastos Gerais'!$E$4:$E$1005),-('Gastos Gerais'!$C$4:$C$1005))</f>
        <v>1000</v>
      </c>
      <c r="AL124" s="74">
        <f>SUMPRODUCT(-('Gastos Gerais'!$B$4:$B$1005=Analítico!$B124),-(Analítico!AL$3&gt;='Gastos Gerais'!$D$4:$D$1005),-(Analítico!AL$3&lt;='Gastos Gerais'!$E$4:$E$1005),-('Gastos Gerais'!$C$4:$C$1005))</f>
        <v>1000</v>
      </c>
      <c r="AM124" s="74">
        <f>SUMPRODUCT(-('Gastos Gerais'!$B$4:$B$1005=Analítico!$B124),-(Analítico!AM$3&gt;='Gastos Gerais'!$D$4:$D$1005),-(Analítico!AM$3&lt;='Gastos Gerais'!$E$4:$E$1005),-('Gastos Gerais'!$C$4:$C$1005))</f>
        <v>1000</v>
      </c>
      <c r="AN124" s="74">
        <f>SUMPRODUCT(-('Gastos Gerais'!$B$4:$B$1005=Analítico!$B124),-(Analítico!AN$3&gt;='Gastos Gerais'!$D$4:$D$1005),-(Analítico!AN$3&lt;='Gastos Gerais'!$E$4:$E$1005),-('Gastos Gerais'!$C$4:$C$1005))</f>
        <v>1000</v>
      </c>
      <c r="AO124" s="74">
        <f>SUMPRODUCT(-('Gastos Gerais'!$B$4:$B$1005=Analítico!$B124),-(Analítico!AO$3&gt;='Gastos Gerais'!$D$4:$D$1005),-(Analítico!AO$3&lt;='Gastos Gerais'!$E$4:$E$1005),-('Gastos Gerais'!$C$4:$C$1005))</f>
        <v>1000</v>
      </c>
      <c r="AP124" s="74">
        <f>SUMPRODUCT(-('Gastos Gerais'!$B$4:$B$1005=Analítico!$B124),-(Analítico!AP$3&gt;='Gastos Gerais'!$D$4:$D$1005),-(Analítico!AP$3&lt;='Gastos Gerais'!$E$4:$E$1005),-('Gastos Gerais'!$C$4:$C$1005))</f>
        <v>1000</v>
      </c>
      <c r="AQ124" s="74">
        <f>SUMPRODUCT(-('Gastos Gerais'!$B$4:$B$1005=Analítico!$B124),-(Analítico!AQ$3&gt;='Gastos Gerais'!$D$4:$D$1005),-(Analítico!AQ$3&lt;='Gastos Gerais'!$E$4:$E$1005),-('Gastos Gerais'!$C$4:$C$1005))</f>
        <v>1000</v>
      </c>
      <c r="AR124" s="74">
        <f>SUMPRODUCT(-('Gastos Gerais'!$B$4:$B$1005=Analítico!$B124),-(Analítico!AR$3&gt;='Gastos Gerais'!$D$4:$D$1005),-(Analítico!AR$3&lt;='Gastos Gerais'!$E$4:$E$1005),-('Gastos Gerais'!$C$4:$C$1005))</f>
        <v>1000</v>
      </c>
      <c r="AS124" s="74">
        <f>SUMPRODUCT(-('Gastos Gerais'!$B$4:$B$1005=Analítico!$B124),-(Analítico!AS$3&gt;='Gastos Gerais'!$D$4:$D$1005),-(Analítico!AS$3&lt;='Gastos Gerais'!$E$4:$E$1005),-('Gastos Gerais'!$C$4:$C$1005))</f>
        <v>1000</v>
      </c>
      <c r="AT124" s="74">
        <f>SUMPRODUCT(-('Gastos Gerais'!$B$4:$B$1005=Analítico!$B124),-(Analítico!AT$3&gt;='Gastos Gerais'!$D$4:$D$1005),-(Analítico!AT$3&lt;='Gastos Gerais'!$E$4:$E$1005),-('Gastos Gerais'!$C$4:$C$1005))</f>
        <v>1000</v>
      </c>
      <c r="AU124" s="74">
        <f>SUMPRODUCT(-('Gastos Gerais'!$B$4:$B$1005=Analítico!$B124),-(Analítico!AU$3&gt;='Gastos Gerais'!$D$4:$D$1005),-(Analítico!AU$3&lt;='Gastos Gerais'!$E$4:$E$1005),-('Gastos Gerais'!$C$4:$C$1005))</f>
        <v>1000</v>
      </c>
      <c r="AV124" s="74">
        <f>SUMPRODUCT(-('Gastos Gerais'!$B$4:$B$1005=Analítico!$B124),-(Analítico!AV$3&gt;='Gastos Gerais'!$D$4:$D$1005),-(Analítico!AV$3&lt;='Gastos Gerais'!$E$4:$E$1005),-('Gastos Gerais'!$C$4:$C$1005))</f>
        <v>1000</v>
      </c>
      <c r="AW124" s="74">
        <f>SUMPRODUCT(-('Gastos Gerais'!$B$4:$B$1005=Analítico!$B124),-(Analítico!AW$3&gt;='Gastos Gerais'!$D$4:$D$1005),-(Analítico!AW$3&lt;='Gastos Gerais'!$E$4:$E$1005),-('Gastos Gerais'!$C$4:$C$1005))</f>
        <v>1000</v>
      </c>
      <c r="AX124" s="74">
        <f>SUMPRODUCT(-('Gastos Gerais'!$B$4:$B$1005=Analítico!$B124),-(Analítico!AX$3&gt;='Gastos Gerais'!$D$4:$D$1005),-(Analítico!AX$3&lt;='Gastos Gerais'!$E$4:$E$1005),-('Gastos Gerais'!$C$4:$C$1005))</f>
        <v>1000</v>
      </c>
      <c r="AY124" s="74">
        <f>SUMPRODUCT(-('Gastos Gerais'!$B$4:$B$1005=Analítico!$B124),-(Analítico!AY$3&gt;='Gastos Gerais'!$D$4:$D$1005),-(Analítico!AY$3&lt;='Gastos Gerais'!$E$4:$E$1005),-('Gastos Gerais'!$C$4:$C$1005))</f>
        <v>1000</v>
      </c>
      <c r="AZ124" s="74">
        <f>SUMPRODUCT(-('Gastos Gerais'!$B$4:$B$1005=Analítico!$B124),-(Analítico!AZ$3&gt;='Gastos Gerais'!$D$4:$D$1005),-(Analítico!AZ$3&lt;='Gastos Gerais'!$E$4:$E$1005),-('Gastos Gerais'!$C$4:$C$1005))</f>
        <v>1000</v>
      </c>
      <c r="BA124" s="74">
        <f>SUMPRODUCT(-('Gastos Gerais'!$B$4:$B$1005=Analítico!$B124),-(Analítico!BA$3&gt;='Gastos Gerais'!$D$4:$D$1005),-(Analítico!BA$3&lt;='Gastos Gerais'!$E$4:$E$1005),-('Gastos Gerais'!$C$4:$C$1005))</f>
        <v>1000</v>
      </c>
      <c r="BB124" s="74">
        <f>SUMPRODUCT(-('Gastos Gerais'!$B$4:$B$1005=Analítico!$B124),-(Analítico!BB$3&gt;='Gastos Gerais'!$D$4:$D$1005),-(Analítico!BB$3&lt;='Gastos Gerais'!$E$4:$E$1005),-('Gastos Gerais'!$C$4:$C$1005))</f>
        <v>1000</v>
      </c>
      <c r="BC124" s="74">
        <f>SUMPRODUCT(-('Gastos Gerais'!$B$4:$B$1005=Analítico!$B124),-(Analítico!BC$3&gt;='Gastos Gerais'!$D$4:$D$1005),-(Analítico!BC$3&lt;='Gastos Gerais'!$E$4:$E$1005),-('Gastos Gerais'!$C$4:$C$1005))</f>
        <v>1000</v>
      </c>
      <c r="BD124" s="74">
        <f>SUMPRODUCT(-('Gastos Gerais'!$B$4:$B$1005=Analítico!$B124),-(Analítico!BD$3&gt;='Gastos Gerais'!$D$4:$D$1005),-(Analítico!BD$3&lt;='Gastos Gerais'!$E$4:$E$1005),-('Gastos Gerais'!$C$4:$C$1005))</f>
        <v>1000</v>
      </c>
      <c r="BE124" s="74">
        <f>SUMPRODUCT(-('Gastos Gerais'!$B$4:$B$1005=Analítico!$B124),-(Analítico!BE$3&gt;='Gastos Gerais'!$D$4:$D$1005),-(Analítico!BE$3&lt;='Gastos Gerais'!$E$4:$E$1005),-('Gastos Gerais'!$C$4:$C$1005))</f>
        <v>1000</v>
      </c>
      <c r="BF124" s="74">
        <f>SUMPRODUCT(-('Gastos Gerais'!$B$4:$B$1005=Analítico!$B124),-(Analítico!BF$3&gt;='Gastos Gerais'!$D$4:$D$1005),-(Analítico!BF$3&lt;='Gastos Gerais'!$E$4:$E$1005),-('Gastos Gerais'!$C$4:$C$1005))</f>
        <v>1000</v>
      </c>
      <c r="BG124" s="74">
        <f>SUMPRODUCT(-('Gastos Gerais'!$B$4:$B$1005=Analítico!$B124),-(Analítico!BG$3&gt;='Gastos Gerais'!$D$4:$D$1005),-(Analítico!BG$3&lt;='Gastos Gerais'!$E$4:$E$1005),-('Gastos Gerais'!$C$4:$C$1005))</f>
        <v>1000</v>
      </c>
      <c r="BH124" s="74">
        <f>SUMPRODUCT(-('Gastos Gerais'!$B$4:$B$1005=Analítico!$B124),-(Analítico!BH$3&gt;='Gastos Gerais'!$D$4:$D$1005),-(Analítico!BH$3&lt;='Gastos Gerais'!$E$4:$E$1005),-('Gastos Gerais'!$C$4:$C$1005))</f>
        <v>1000</v>
      </c>
      <c r="BI124" s="74">
        <f>SUMPRODUCT(-('Gastos Gerais'!$B$4:$B$1005=Analítico!$B124),-(Analítico!BI$3&gt;='Gastos Gerais'!$D$4:$D$1005),-(Analítico!BI$3&lt;='Gastos Gerais'!$E$4:$E$1005),-('Gastos Gerais'!$C$4:$C$1005))</f>
        <v>1000</v>
      </c>
      <c r="BJ124" s="74">
        <f>SUMPRODUCT(-('Gastos Gerais'!$B$4:$B$1005=Analítico!$B124),-(Analítico!BJ$3&gt;='Gastos Gerais'!$D$4:$D$1005),-(Analítico!BJ$3&lt;='Gastos Gerais'!$E$4:$E$1005),-('Gastos Gerais'!$C$4:$C$1005))</f>
        <v>1000</v>
      </c>
      <c r="BK124" s="72">
        <f t="shared" si="35"/>
        <v>60000</v>
      </c>
      <c r="BL124" s="77">
        <f t="shared" ca="1" si="36"/>
        <v>8.66536185164511E-4</v>
      </c>
    </row>
    <row r="125" spans="1:64" s="50" customFormat="1" ht="23.25" customHeight="1" x14ac:dyDescent="0.2">
      <c r="A125" s="19" t="s">
        <v>310</v>
      </c>
      <c r="B125" s="354" t="s">
        <v>311</v>
      </c>
      <c r="C125" s="74">
        <f>SUMPRODUCT(-('Gastos Gerais'!$B$4:$B$1005=Analítico!$B125),-(Analítico!C$3&gt;='Gastos Gerais'!$D$4:$D$1005),-(Analítico!C$3&lt;='Gastos Gerais'!$E$4:$E$1005),-('Gastos Gerais'!$C$4:$C$1005))</f>
        <v>0</v>
      </c>
      <c r="D125" s="74">
        <f>SUMPRODUCT(-('Gastos Gerais'!$B$4:$B$1005=Analítico!$B125),-(Analítico!D$3&gt;='Gastos Gerais'!$D$4:$D$1005),-(Analítico!D$3&lt;='Gastos Gerais'!$E$4:$E$1005),-('Gastos Gerais'!$C$4:$C$1005))</f>
        <v>4800</v>
      </c>
      <c r="E125" s="74">
        <f>SUMPRODUCT(-('Gastos Gerais'!$B$4:$B$1005=Analítico!$B125),-(Analítico!E$3&gt;='Gastos Gerais'!$D$4:$D$1005),-(Analítico!E$3&lt;='Gastos Gerais'!$E$4:$E$1005),-('Gastos Gerais'!$C$4:$C$1005))</f>
        <v>0</v>
      </c>
      <c r="F125" s="74">
        <f>SUMPRODUCT(-('Gastos Gerais'!$B$4:$B$1005=Analítico!$B125),-(Analítico!F$3&gt;='Gastos Gerais'!$D$4:$D$1005),-(Analítico!F$3&lt;='Gastos Gerais'!$E$4:$E$1005),-('Gastos Gerais'!$C$4:$C$1005))</f>
        <v>0</v>
      </c>
      <c r="G125" s="74">
        <f>SUMPRODUCT(-('Gastos Gerais'!$B$4:$B$1005=Analítico!$B125),-(Analítico!G$3&gt;='Gastos Gerais'!$D$4:$D$1005),-(Analítico!G$3&lt;='Gastos Gerais'!$E$4:$E$1005),-('Gastos Gerais'!$C$4:$C$1005))</f>
        <v>0</v>
      </c>
      <c r="H125" s="74">
        <f>SUMPRODUCT(-('Gastos Gerais'!$B$4:$B$1005=Analítico!$B125),-(Analítico!H$3&gt;='Gastos Gerais'!$D$4:$D$1005),-(Analítico!H$3&lt;='Gastos Gerais'!$E$4:$E$1005),-('Gastos Gerais'!$C$4:$C$1005))</f>
        <v>0</v>
      </c>
      <c r="I125" s="74">
        <f>SUMPRODUCT(-('Gastos Gerais'!$B$4:$B$1005=Analítico!$B125),-(Analítico!I$3&gt;='Gastos Gerais'!$D$4:$D$1005),-(Analítico!I$3&lt;='Gastos Gerais'!$E$4:$E$1005),-('Gastos Gerais'!$C$4:$C$1005))</f>
        <v>0</v>
      </c>
      <c r="J125" s="74">
        <f>SUMPRODUCT(-('Gastos Gerais'!$B$4:$B$1005=Analítico!$B125),-(Analítico!J$3&gt;='Gastos Gerais'!$D$4:$D$1005),-(Analítico!J$3&lt;='Gastos Gerais'!$E$4:$E$1005),-('Gastos Gerais'!$C$4:$C$1005))</f>
        <v>0</v>
      </c>
      <c r="K125" s="74">
        <f>SUMPRODUCT(-('Gastos Gerais'!$B$4:$B$1005=Analítico!$B125),-(Analítico!K$3&gt;='Gastos Gerais'!$D$4:$D$1005),-(Analítico!K$3&lt;='Gastos Gerais'!$E$4:$E$1005),-('Gastos Gerais'!$C$4:$C$1005))</f>
        <v>0</v>
      </c>
      <c r="L125" s="74">
        <f>SUMPRODUCT(-('Gastos Gerais'!$B$4:$B$1005=Analítico!$B125),-(Analítico!L$3&gt;='Gastos Gerais'!$D$4:$D$1005),-(Analítico!L$3&lt;='Gastos Gerais'!$E$4:$E$1005),-('Gastos Gerais'!$C$4:$C$1005))</f>
        <v>0</v>
      </c>
      <c r="M125" s="74">
        <f>SUMPRODUCT(-('Gastos Gerais'!$B$4:$B$1005=Analítico!$B125),-(Analítico!M$3&gt;='Gastos Gerais'!$D$4:$D$1005),-(Analítico!M$3&lt;='Gastos Gerais'!$E$4:$E$1005),-('Gastos Gerais'!$C$4:$C$1005))</f>
        <v>0</v>
      </c>
      <c r="N125" s="74">
        <f>SUMPRODUCT(-('Gastos Gerais'!$B$4:$B$1005=Analítico!$B125),-(Analítico!N$3&gt;='Gastos Gerais'!$D$4:$D$1005),-(Analítico!N$3&lt;='Gastos Gerais'!$E$4:$E$1005),-('Gastos Gerais'!$C$4:$C$1005))</f>
        <v>0</v>
      </c>
      <c r="O125" s="74">
        <f>SUMPRODUCT(-('Gastos Gerais'!$B$4:$B$1005=Analítico!$B125),-(Analítico!O$3&gt;='Gastos Gerais'!$D$4:$D$1005),-(Analítico!O$3&lt;='Gastos Gerais'!$E$4:$E$1005),-('Gastos Gerais'!$C$4:$C$1005))</f>
        <v>0</v>
      </c>
      <c r="P125" s="74">
        <f>SUMPRODUCT(-('Gastos Gerais'!$B$4:$B$1005=Analítico!$B125),-(Analítico!P$3&gt;='Gastos Gerais'!$D$4:$D$1005),-(Analítico!P$3&lt;='Gastos Gerais'!$E$4:$E$1005),-('Gastos Gerais'!$C$4:$C$1005))</f>
        <v>5000</v>
      </c>
      <c r="Q125" s="74">
        <f>SUMPRODUCT(-('Gastos Gerais'!$B$4:$B$1005=Analítico!$B125),-(Analítico!Q$3&gt;='Gastos Gerais'!$D$4:$D$1005),-(Analítico!Q$3&lt;='Gastos Gerais'!$E$4:$E$1005),-('Gastos Gerais'!$C$4:$C$1005))</f>
        <v>0</v>
      </c>
      <c r="R125" s="74">
        <f>SUMPRODUCT(-('Gastos Gerais'!$B$4:$B$1005=Analítico!$B125),-(Analítico!R$3&gt;='Gastos Gerais'!$D$4:$D$1005),-(Analítico!R$3&lt;='Gastos Gerais'!$E$4:$E$1005),-('Gastos Gerais'!$C$4:$C$1005))</f>
        <v>0</v>
      </c>
      <c r="S125" s="74">
        <f>SUMPRODUCT(-('Gastos Gerais'!$B$4:$B$1005=Analítico!$B125),-(Analítico!S$3&gt;='Gastos Gerais'!$D$4:$D$1005),-(Analítico!S$3&lt;='Gastos Gerais'!$E$4:$E$1005),-('Gastos Gerais'!$C$4:$C$1005))</f>
        <v>0</v>
      </c>
      <c r="T125" s="74">
        <f>SUMPRODUCT(-('Gastos Gerais'!$B$4:$B$1005=Analítico!$B125),-(Analítico!T$3&gt;='Gastos Gerais'!$D$4:$D$1005),-(Analítico!T$3&lt;='Gastos Gerais'!$E$4:$E$1005),-('Gastos Gerais'!$C$4:$C$1005))</f>
        <v>0</v>
      </c>
      <c r="U125" s="74">
        <f>SUMPRODUCT(-('Gastos Gerais'!$B$4:$B$1005=Analítico!$B125),-(Analítico!U$3&gt;='Gastos Gerais'!$D$4:$D$1005),-(Analítico!U$3&lt;='Gastos Gerais'!$E$4:$E$1005),-('Gastos Gerais'!$C$4:$C$1005))</f>
        <v>0</v>
      </c>
      <c r="V125" s="74">
        <f>SUMPRODUCT(-('Gastos Gerais'!$B$4:$B$1005=Analítico!$B125),-(Analítico!V$3&gt;='Gastos Gerais'!$D$4:$D$1005),-(Analítico!V$3&lt;='Gastos Gerais'!$E$4:$E$1005),-('Gastos Gerais'!$C$4:$C$1005))</f>
        <v>0</v>
      </c>
      <c r="W125" s="74">
        <f>SUMPRODUCT(-('Gastos Gerais'!$B$4:$B$1005=Analítico!$B125),-(Analítico!W$3&gt;='Gastos Gerais'!$D$4:$D$1005),-(Analítico!W$3&lt;='Gastos Gerais'!$E$4:$E$1005),-('Gastos Gerais'!$C$4:$C$1005))</f>
        <v>0</v>
      </c>
      <c r="X125" s="74">
        <f>SUMPRODUCT(-('Gastos Gerais'!$B$4:$B$1005=Analítico!$B125),-(Analítico!X$3&gt;='Gastos Gerais'!$D$4:$D$1005),-(Analítico!X$3&lt;='Gastos Gerais'!$E$4:$E$1005),-('Gastos Gerais'!$C$4:$C$1005))</f>
        <v>0</v>
      </c>
      <c r="Y125" s="74">
        <f>SUMPRODUCT(-('Gastos Gerais'!$B$4:$B$1005=Analítico!$B125),-(Analítico!Y$3&gt;='Gastos Gerais'!$D$4:$D$1005),-(Analítico!Y$3&lt;='Gastos Gerais'!$E$4:$E$1005),-('Gastos Gerais'!$C$4:$C$1005))</f>
        <v>0</v>
      </c>
      <c r="Z125" s="74">
        <f>SUMPRODUCT(-('Gastos Gerais'!$B$4:$B$1005=Analítico!$B125),-(Analítico!Z$3&gt;='Gastos Gerais'!$D$4:$D$1005),-(Analítico!Z$3&lt;='Gastos Gerais'!$E$4:$E$1005),-('Gastos Gerais'!$C$4:$C$1005))</f>
        <v>0</v>
      </c>
      <c r="AA125" s="74">
        <f>SUMPRODUCT(-('Gastos Gerais'!$B$4:$B$1005=Analítico!$B125),-(Analítico!AA$3&gt;='Gastos Gerais'!$D$4:$D$1005),-(Analítico!AA$3&lt;='Gastos Gerais'!$E$4:$E$1005),-('Gastos Gerais'!$C$4:$C$1005))</f>
        <v>0</v>
      </c>
      <c r="AB125" s="74">
        <f>SUMPRODUCT(-('Gastos Gerais'!$B$4:$B$1005=Analítico!$B125),-(Analítico!AB$3&gt;='Gastos Gerais'!$D$4:$D$1005),-(Analítico!AB$3&lt;='Gastos Gerais'!$E$4:$E$1005),-('Gastos Gerais'!$C$4:$C$1005))</f>
        <v>5200</v>
      </c>
      <c r="AC125" s="74">
        <f>SUMPRODUCT(-('Gastos Gerais'!$B$4:$B$1005=Analítico!$B125),-(Analítico!AC$3&gt;='Gastos Gerais'!$D$4:$D$1005),-(Analítico!AC$3&lt;='Gastos Gerais'!$E$4:$E$1005),-('Gastos Gerais'!$C$4:$C$1005))</f>
        <v>0</v>
      </c>
      <c r="AD125" s="74">
        <f>SUMPRODUCT(-('Gastos Gerais'!$B$4:$B$1005=Analítico!$B125),-(Analítico!AD$3&gt;='Gastos Gerais'!$D$4:$D$1005),-(Analítico!AD$3&lt;='Gastos Gerais'!$E$4:$E$1005),-('Gastos Gerais'!$C$4:$C$1005))</f>
        <v>0</v>
      </c>
      <c r="AE125" s="74">
        <f>SUMPRODUCT(-('Gastos Gerais'!$B$4:$B$1005=Analítico!$B125),-(Analítico!AE$3&gt;='Gastos Gerais'!$D$4:$D$1005),-(Analítico!AE$3&lt;='Gastos Gerais'!$E$4:$E$1005),-('Gastos Gerais'!$C$4:$C$1005))</f>
        <v>0</v>
      </c>
      <c r="AF125" s="74">
        <f>SUMPRODUCT(-('Gastos Gerais'!$B$4:$B$1005=Analítico!$B125),-(Analítico!AF$3&gt;='Gastos Gerais'!$D$4:$D$1005),-(Analítico!AF$3&lt;='Gastos Gerais'!$E$4:$E$1005),-('Gastos Gerais'!$C$4:$C$1005))</f>
        <v>0</v>
      </c>
      <c r="AG125" s="74">
        <f>SUMPRODUCT(-('Gastos Gerais'!$B$4:$B$1005=Analítico!$B125),-(Analítico!AG$3&gt;='Gastos Gerais'!$D$4:$D$1005),-(Analítico!AG$3&lt;='Gastos Gerais'!$E$4:$E$1005),-('Gastos Gerais'!$C$4:$C$1005))</f>
        <v>0</v>
      </c>
      <c r="AH125" s="74">
        <f>SUMPRODUCT(-('Gastos Gerais'!$B$4:$B$1005=Analítico!$B125),-(Analítico!AH$3&gt;='Gastos Gerais'!$D$4:$D$1005),-(Analítico!AH$3&lt;='Gastos Gerais'!$E$4:$E$1005),-('Gastos Gerais'!$C$4:$C$1005))</f>
        <v>0</v>
      </c>
      <c r="AI125" s="74">
        <f>SUMPRODUCT(-('Gastos Gerais'!$B$4:$B$1005=Analítico!$B125),-(Analítico!AI$3&gt;='Gastos Gerais'!$D$4:$D$1005),-(Analítico!AI$3&lt;='Gastos Gerais'!$E$4:$E$1005),-('Gastos Gerais'!$C$4:$C$1005))</f>
        <v>0</v>
      </c>
      <c r="AJ125" s="74">
        <f>SUMPRODUCT(-('Gastos Gerais'!$B$4:$B$1005=Analítico!$B125),-(Analítico!AJ$3&gt;='Gastos Gerais'!$D$4:$D$1005),-(Analítico!AJ$3&lt;='Gastos Gerais'!$E$4:$E$1005),-('Gastos Gerais'!$C$4:$C$1005))</f>
        <v>0</v>
      </c>
      <c r="AK125" s="74">
        <f>SUMPRODUCT(-('Gastos Gerais'!$B$4:$B$1005=Analítico!$B125),-(Analítico!AK$3&gt;='Gastos Gerais'!$D$4:$D$1005),-(Analítico!AK$3&lt;='Gastos Gerais'!$E$4:$E$1005),-('Gastos Gerais'!$C$4:$C$1005))</f>
        <v>0</v>
      </c>
      <c r="AL125" s="74">
        <f>SUMPRODUCT(-('Gastos Gerais'!$B$4:$B$1005=Analítico!$B125),-(Analítico!AL$3&gt;='Gastos Gerais'!$D$4:$D$1005),-(Analítico!AL$3&lt;='Gastos Gerais'!$E$4:$E$1005),-('Gastos Gerais'!$C$4:$C$1005))</f>
        <v>0</v>
      </c>
      <c r="AM125" s="74">
        <f>SUMPRODUCT(-('Gastos Gerais'!$B$4:$B$1005=Analítico!$B125),-(Analítico!AM$3&gt;='Gastos Gerais'!$D$4:$D$1005),-(Analítico!AM$3&lt;='Gastos Gerais'!$E$4:$E$1005),-('Gastos Gerais'!$C$4:$C$1005))</f>
        <v>0</v>
      </c>
      <c r="AN125" s="74">
        <f>SUMPRODUCT(-('Gastos Gerais'!$B$4:$B$1005=Analítico!$B125),-(Analítico!AN$3&gt;='Gastos Gerais'!$D$4:$D$1005),-(Analítico!AN$3&lt;='Gastos Gerais'!$E$4:$E$1005),-('Gastos Gerais'!$C$4:$C$1005))</f>
        <v>5400</v>
      </c>
      <c r="AO125" s="74">
        <f>SUMPRODUCT(-('Gastos Gerais'!$B$4:$B$1005=Analítico!$B125),-(Analítico!AO$3&gt;='Gastos Gerais'!$D$4:$D$1005),-(Analítico!AO$3&lt;='Gastos Gerais'!$E$4:$E$1005),-('Gastos Gerais'!$C$4:$C$1005))</f>
        <v>0</v>
      </c>
      <c r="AP125" s="74">
        <f>SUMPRODUCT(-('Gastos Gerais'!$B$4:$B$1005=Analítico!$B125),-(Analítico!AP$3&gt;='Gastos Gerais'!$D$4:$D$1005),-(Analítico!AP$3&lt;='Gastos Gerais'!$E$4:$E$1005),-('Gastos Gerais'!$C$4:$C$1005))</f>
        <v>0</v>
      </c>
      <c r="AQ125" s="74">
        <f>SUMPRODUCT(-('Gastos Gerais'!$B$4:$B$1005=Analítico!$B125),-(Analítico!AQ$3&gt;='Gastos Gerais'!$D$4:$D$1005),-(Analítico!AQ$3&lt;='Gastos Gerais'!$E$4:$E$1005),-('Gastos Gerais'!$C$4:$C$1005))</f>
        <v>0</v>
      </c>
      <c r="AR125" s="74">
        <f>SUMPRODUCT(-('Gastos Gerais'!$B$4:$B$1005=Analítico!$B125),-(Analítico!AR$3&gt;='Gastos Gerais'!$D$4:$D$1005),-(Analítico!AR$3&lt;='Gastos Gerais'!$E$4:$E$1005),-('Gastos Gerais'!$C$4:$C$1005))</f>
        <v>0</v>
      </c>
      <c r="AS125" s="74">
        <f>SUMPRODUCT(-('Gastos Gerais'!$B$4:$B$1005=Analítico!$B125),-(Analítico!AS$3&gt;='Gastos Gerais'!$D$4:$D$1005),-(Analítico!AS$3&lt;='Gastos Gerais'!$E$4:$E$1005),-('Gastos Gerais'!$C$4:$C$1005))</f>
        <v>0</v>
      </c>
      <c r="AT125" s="74">
        <f>SUMPRODUCT(-('Gastos Gerais'!$B$4:$B$1005=Analítico!$B125),-(Analítico!AT$3&gt;='Gastos Gerais'!$D$4:$D$1005),-(Analítico!AT$3&lt;='Gastos Gerais'!$E$4:$E$1005),-('Gastos Gerais'!$C$4:$C$1005))</f>
        <v>0</v>
      </c>
      <c r="AU125" s="74">
        <f>SUMPRODUCT(-('Gastos Gerais'!$B$4:$B$1005=Analítico!$B125),-(Analítico!AU$3&gt;='Gastos Gerais'!$D$4:$D$1005),-(Analítico!AU$3&lt;='Gastos Gerais'!$E$4:$E$1005),-('Gastos Gerais'!$C$4:$C$1005))</f>
        <v>0</v>
      </c>
      <c r="AV125" s="74">
        <f>SUMPRODUCT(-('Gastos Gerais'!$B$4:$B$1005=Analítico!$B125),-(Analítico!AV$3&gt;='Gastos Gerais'!$D$4:$D$1005),-(Analítico!AV$3&lt;='Gastos Gerais'!$E$4:$E$1005),-('Gastos Gerais'!$C$4:$C$1005))</f>
        <v>0</v>
      </c>
      <c r="AW125" s="74">
        <f>SUMPRODUCT(-('Gastos Gerais'!$B$4:$B$1005=Analítico!$B125),-(Analítico!AW$3&gt;='Gastos Gerais'!$D$4:$D$1005),-(Analítico!AW$3&lt;='Gastos Gerais'!$E$4:$E$1005),-('Gastos Gerais'!$C$4:$C$1005))</f>
        <v>0</v>
      </c>
      <c r="AX125" s="74">
        <f>SUMPRODUCT(-('Gastos Gerais'!$B$4:$B$1005=Analítico!$B125),-(Analítico!AX$3&gt;='Gastos Gerais'!$D$4:$D$1005),-(Analítico!AX$3&lt;='Gastos Gerais'!$E$4:$E$1005),-('Gastos Gerais'!$C$4:$C$1005))</f>
        <v>0</v>
      </c>
      <c r="AY125" s="74">
        <f>SUMPRODUCT(-('Gastos Gerais'!$B$4:$B$1005=Analítico!$B125),-(Analítico!AY$3&gt;='Gastos Gerais'!$D$4:$D$1005),-(Analítico!AY$3&lt;='Gastos Gerais'!$E$4:$E$1005),-('Gastos Gerais'!$C$4:$C$1005))</f>
        <v>0</v>
      </c>
      <c r="AZ125" s="74">
        <f>SUMPRODUCT(-('Gastos Gerais'!$B$4:$B$1005=Analítico!$B125),-(Analítico!AZ$3&gt;='Gastos Gerais'!$D$4:$D$1005),-(Analítico!AZ$3&lt;='Gastos Gerais'!$E$4:$E$1005),-('Gastos Gerais'!$C$4:$C$1005))</f>
        <v>5600</v>
      </c>
      <c r="BA125" s="74">
        <f>SUMPRODUCT(-('Gastos Gerais'!$B$4:$B$1005=Analítico!$B125),-(Analítico!BA$3&gt;='Gastos Gerais'!$D$4:$D$1005),-(Analítico!BA$3&lt;='Gastos Gerais'!$E$4:$E$1005),-('Gastos Gerais'!$C$4:$C$1005))</f>
        <v>0</v>
      </c>
      <c r="BB125" s="74">
        <f>SUMPRODUCT(-('Gastos Gerais'!$B$4:$B$1005=Analítico!$B125),-(Analítico!BB$3&gt;='Gastos Gerais'!$D$4:$D$1005),-(Analítico!BB$3&lt;='Gastos Gerais'!$E$4:$E$1005),-('Gastos Gerais'!$C$4:$C$1005))</f>
        <v>0</v>
      </c>
      <c r="BC125" s="74">
        <f>SUMPRODUCT(-('Gastos Gerais'!$B$4:$B$1005=Analítico!$B125),-(Analítico!BC$3&gt;='Gastos Gerais'!$D$4:$D$1005),-(Analítico!BC$3&lt;='Gastos Gerais'!$E$4:$E$1005),-('Gastos Gerais'!$C$4:$C$1005))</f>
        <v>0</v>
      </c>
      <c r="BD125" s="74">
        <f>SUMPRODUCT(-('Gastos Gerais'!$B$4:$B$1005=Analítico!$B125),-(Analítico!BD$3&gt;='Gastos Gerais'!$D$4:$D$1005),-(Analítico!BD$3&lt;='Gastos Gerais'!$E$4:$E$1005),-('Gastos Gerais'!$C$4:$C$1005))</f>
        <v>0</v>
      </c>
      <c r="BE125" s="74">
        <f>SUMPRODUCT(-('Gastos Gerais'!$B$4:$B$1005=Analítico!$B125),-(Analítico!BE$3&gt;='Gastos Gerais'!$D$4:$D$1005),-(Analítico!BE$3&lt;='Gastos Gerais'!$E$4:$E$1005),-('Gastos Gerais'!$C$4:$C$1005))</f>
        <v>0</v>
      </c>
      <c r="BF125" s="74">
        <f>SUMPRODUCT(-('Gastos Gerais'!$B$4:$B$1005=Analítico!$B125),-(Analítico!BF$3&gt;='Gastos Gerais'!$D$4:$D$1005),-(Analítico!BF$3&lt;='Gastos Gerais'!$E$4:$E$1005),-('Gastos Gerais'!$C$4:$C$1005))</f>
        <v>0</v>
      </c>
      <c r="BG125" s="74">
        <f>SUMPRODUCT(-('Gastos Gerais'!$B$4:$B$1005=Analítico!$B125),-(Analítico!BG$3&gt;='Gastos Gerais'!$D$4:$D$1005),-(Analítico!BG$3&lt;='Gastos Gerais'!$E$4:$E$1005),-('Gastos Gerais'!$C$4:$C$1005))</f>
        <v>0</v>
      </c>
      <c r="BH125" s="74">
        <f>SUMPRODUCT(-('Gastos Gerais'!$B$4:$B$1005=Analítico!$B125),-(Analítico!BH$3&gt;='Gastos Gerais'!$D$4:$D$1005),-(Analítico!BH$3&lt;='Gastos Gerais'!$E$4:$E$1005),-('Gastos Gerais'!$C$4:$C$1005))</f>
        <v>0</v>
      </c>
      <c r="BI125" s="74">
        <f>SUMPRODUCT(-('Gastos Gerais'!$B$4:$B$1005=Analítico!$B125),-(Analítico!BI$3&gt;='Gastos Gerais'!$D$4:$D$1005),-(Analítico!BI$3&lt;='Gastos Gerais'!$E$4:$E$1005),-('Gastos Gerais'!$C$4:$C$1005))</f>
        <v>0</v>
      </c>
      <c r="BJ125" s="74">
        <f>SUMPRODUCT(-('Gastos Gerais'!$B$4:$B$1005=Analítico!$B125),-(Analítico!BJ$3&gt;='Gastos Gerais'!$D$4:$D$1005),-(Analítico!BJ$3&lt;='Gastos Gerais'!$E$4:$E$1005),-('Gastos Gerais'!$C$4:$C$1005))</f>
        <v>0</v>
      </c>
      <c r="BK125" s="72">
        <f t="shared" si="35"/>
        <v>26000</v>
      </c>
      <c r="BL125" s="77">
        <f t="shared" ca="1" si="36"/>
        <v>3.7549901357128809E-4</v>
      </c>
    </row>
    <row r="126" spans="1:64" s="50" customFormat="1" ht="23.25" customHeight="1" x14ac:dyDescent="0.2">
      <c r="A126" s="19" t="s">
        <v>312</v>
      </c>
      <c r="B126" s="354" t="s">
        <v>313</v>
      </c>
      <c r="C126" s="74">
        <f>SUMPRODUCT(-('Gastos Gerais'!$B$4:$B$1005=Analítico!$B126),-(Analítico!C$3&gt;='Gastos Gerais'!$D$4:$D$1005),-(Analítico!C$3&lt;='Gastos Gerais'!$E$4:$E$1005),-('Gastos Gerais'!$C$4:$C$1005))</f>
        <v>0</v>
      </c>
      <c r="D126" s="74">
        <f>SUMPRODUCT(-('Gastos Gerais'!$B$4:$B$1005=Analítico!$B126),-(Analítico!D$3&gt;='Gastos Gerais'!$D$4:$D$1005),-(Analítico!D$3&lt;='Gastos Gerais'!$E$4:$E$1005),-('Gastos Gerais'!$C$4:$C$1005))</f>
        <v>60000</v>
      </c>
      <c r="E126" s="74">
        <f>SUMPRODUCT(-('Gastos Gerais'!$B$4:$B$1005=Analítico!$B126),-(Analítico!E$3&gt;='Gastos Gerais'!$D$4:$D$1005),-(Analítico!E$3&lt;='Gastos Gerais'!$E$4:$E$1005),-('Gastos Gerais'!$C$4:$C$1005))</f>
        <v>4800</v>
      </c>
      <c r="F126" s="74">
        <f>SUMPRODUCT(-('Gastos Gerais'!$B$4:$B$1005=Analítico!$B126),-(Analítico!F$3&gt;='Gastos Gerais'!$D$4:$D$1005),-(Analítico!F$3&lt;='Gastos Gerais'!$E$4:$E$1005),-('Gastos Gerais'!$C$4:$C$1005))</f>
        <v>0</v>
      </c>
      <c r="G126" s="74">
        <f>SUMPRODUCT(-('Gastos Gerais'!$B$4:$B$1005=Analítico!$B126),-(Analítico!G$3&gt;='Gastos Gerais'!$D$4:$D$1005),-(Analítico!G$3&lt;='Gastos Gerais'!$E$4:$E$1005),-('Gastos Gerais'!$C$4:$C$1005))</f>
        <v>0</v>
      </c>
      <c r="H126" s="74">
        <f>SUMPRODUCT(-('Gastos Gerais'!$B$4:$B$1005=Analítico!$B126),-(Analítico!H$3&gt;='Gastos Gerais'!$D$4:$D$1005),-(Analítico!H$3&lt;='Gastos Gerais'!$E$4:$E$1005),-('Gastos Gerais'!$C$4:$C$1005))</f>
        <v>0</v>
      </c>
      <c r="I126" s="74">
        <f>SUMPRODUCT(-('Gastos Gerais'!$B$4:$B$1005=Analítico!$B126),-(Analítico!I$3&gt;='Gastos Gerais'!$D$4:$D$1005),-(Analítico!I$3&lt;='Gastos Gerais'!$E$4:$E$1005),-('Gastos Gerais'!$C$4:$C$1005))</f>
        <v>0</v>
      </c>
      <c r="J126" s="74">
        <f>SUMPRODUCT(-('Gastos Gerais'!$B$4:$B$1005=Analítico!$B126),-(Analítico!J$3&gt;='Gastos Gerais'!$D$4:$D$1005),-(Analítico!J$3&lt;='Gastos Gerais'!$E$4:$E$1005),-('Gastos Gerais'!$C$4:$C$1005))</f>
        <v>0</v>
      </c>
      <c r="K126" s="74">
        <f>SUMPRODUCT(-('Gastos Gerais'!$B$4:$B$1005=Analítico!$B126),-(Analítico!K$3&gt;='Gastos Gerais'!$D$4:$D$1005),-(Analítico!K$3&lt;='Gastos Gerais'!$E$4:$E$1005),-('Gastos Gerais'!$C$4:$C$1005))</f>
        <v>0</v>
      </c>
      <c r="L126" s="74">
        <f>SUMPRODUCT(-('Gastos Gerais'!$B$4:$B$1005=Analítico!$B126),-(Analítico!L$3&gt;='Gastos Gerais'!$D$4:$D$1005),-(Analítico!L$3&lt;='Gastos Gerais'!$E$4:$E$1005),-('Gastos Gerais'!$C$4:$C$1005))</f>
        <v>0</v>
      </c>
      <c r="M126" s="74">
        <f>SUMPRODUCT(-('Gastos Gerais'!$B$4:$B$1005=Analítico!$B126),-(Analítico!M$3&gt;='Gastos Gerais'!$D$4:$D$1005),-(Analítico!M$3&lt;='Gastos Gerais'!$E$4:$E$1005),-('Gastos Gerais'!$C$4:$C$1005))</f>
        <v>0</v>
      </c>
      <c r="N126" s="74">
        <f>SUMPRODUCT(-('Gastos Gerais'!$B$4:$B$1005=Analítico!$B126),-(Analítico!N$3&gt;='Gastos Gerais'!$D$4:$D$1005),-(Analítico!N$3&lt;='Gastos Gerais'!$E$4:$E$1005),-('Gastos Gerais'!$C$4:$C$1005))</f>
        <v>0</v>
      </c>
      <c r="O126" s="74">
        <f>SUMPRODUCT(-('Gastos Gerais'!$B$4:$B$1005=Analítico!$B126),-(Analítico!O$3&gt;='Gastos Gerais'!$D$4:$D$1005),-(Analítico!O$3&lt;='Gastos Gerais'!$E$4:$E$1005),-('Gastos Gerais'!$C$4:$C$1005))</f>
        <v>0</v>
      </c>
      <c r="P126" s="74">
        <f>SUMPRODUCT(-('Gastos Gerais'!$B$4:$B$1005=Analítico!$B126),-(Analítico!P$3&gt;='Gastos Gerais'!$D$4:$D$1005),-(Analítico!P$3&lt;='Gastos Gerais'!$E$4:$E$1005),-('Gastos Gerais'!$C$4:$C$1005))</f>
        <v>61000</v>
      </c>
      <c r="Q126" s="74">
        <f>SUMPRODUCT(-('Gastos Gerais'!$B$4:$B$1005=Analítico!$B126),-(Analítico!Q$3&gt;='Gastos Gerais'!$D$4:$D$1005),-(Analítico!Q$3&lt;='Gastos Gerais'!$E$4:$E$1005),-('Gastos Gerais'!$C$4:$C$1005))</f>
        <v>0</v>
      </c>
      <c r="R126" s="74">
        <f>SUMPRODUCT(-('Gastos Gerais'!$B$4:$B$1005=Analítico!$B126),-(Analítico!R$3&gt;='Gastos Gerais'!$D$4:$D$1005),-(Analítico!R$3&lt;='Gastos Gerais'!$E$4:$E$1005),-('Gastos Gerais'!$C$4:$C$1005))</f>
        <v>0</v>
      </c>
      <c r="S126" s="74">
        <f>SUMPRODUCT(-('Gastos Gerais'!$B$4:$B$1005=Analítico!$B126),-(Analítico!S$3&gt;='Gastos Gerais'!$D$4:$D$1005),-(Analítico!S$3&lt;='Gastos Gerais'!$E$4:$E$1005),-('Gastos Gerais'!$C$4:$C$1005))</f>
        <v>0</v>
      </c>
      <c r="T126" s="74">
        <f>SUMPRODUCT(-('Gastos Gerais'!$B$4:$B$1005=Analítico!$B126),-(Analítico!T$3&gt;='Gastos Gerais'!$D$4:$D$1005),-(Analítico!T$3&lt;='Gastos Gerais'!$E$4:$E$1005),-('Gastos Gerais'!$C$4:$C$1005))</f>
        <v>0</v>
      </c>
      <c r="U126" s="74">
        <f>SUMPRODUCT(-('Gastos Gerais'!$B$4:$B$1005=Analítico!$B126),-(Analítico!U$3&gt;='Gastos Gerais'!$D$4:$D$1005),-(Analítico!U$3&lt;='Gastos Gerais'!$E$4:$E$1005),-('Gastos Gerais'!$C$4:$C$1005))</f>
        <v>0</v>
      </c>
      <c r="V126" s="74">
        <f>SUMPRODUCT(-('Gastos Gerais'!$B$4:$B$1005=Analítico!$B126),-(Analítico!V$3&gt;='Gastos Gerais'!$D$4:$D$1005),-(Analítico!V$3&lt;='Gastos Gerais'!$E$4:$E$1005),-('Gastos Gerais'!$C$4:$C$1005))</f>
        <v>0</v>
      </c>
      <c r="W126" s="74">
        <f>SUMPRODUCT(-('Gastos Gerais'!$B$4:$B$1005=Analítico!$B126),-(Analítico!W$3&gt;='Gastos Gerais'!$D$4:$D$1005),-(Analítico!W$3&lt;='Gastos Gerais'!$E$4:$E$1005),-('Gastos Gerais'!$C$4:$C$1005))</f>
        <v>0</v>
      </c>
      <c r="X126" s="74">
        <f>SUMPRODUCT(-('Gastos Gerais'!$B$4:$B$1005=Analítico!$B126),-(Analítico!X$3&gt;='Gastos Gerais'!$D$4:$D$1005),-(Analítico!X$3&lt;='Gastos Gerais'!$E$4:$E$1005),-('Gastos Gerais'!$C$4:$C$1005))</f>
        <v>0</v>
      </c>
      <c r="Y126" s="74">
        <f>SUMPRODUCT(-('Gastos Gerais'!$B$4:$B$1005=Analítico!$B126),-(Analítico!Y$3&gt;='Gastos Gerais'!$D$4:$D$1005),-(Analítico!Y$3&lt;='Gastos Gerais'!$E$4:$E$1005),-('Gastos Gerais'!$C$4:$C$1005))</f>
        <v>0</v>
      </c>
      <c r="Z126" s="74">
        <f>SUMPRODUCT(-('Gastos Gerais'!$B$4:$B$1005=Analítico!$B126),-(Analítico!Z$3&gt;='Gastos Gerais'!$D$4:$D$1005),-(Analítico!Z$3&lt;='Gastos Gerais'!$E$4:$E$1005),-('Gastos Gerais'!$C$4:$C$1005))</f>
        <v>0</v>
      </c>
      <c r="AA126" s="74">
        <f>SUMPRODUCT(-('Gastos Gerais'!$B$4:$B$1005=Analítico!$B126),-(Analítico!AA$3&gt;='Gastos Gerais'!$D$4:$D$1005),-(Analítico!AA$3&lt;='Gastos Gerais'!$E$4:$E$1005),-('Gastos Gerais'!$C$4:$C$1005))</f>
        <v>0</v>
      </c>
      <c r="AB126" s="74">
        <f>SUMPRODUCT(-('Gastos Gerais'!$B$4:$B$1005=Analítico!$B126),-(Analítico!AB$3&gt;='Gastos Gerais'!$D$4:$D$1005),-(Analítico!AB$3&lt;='Gastos Gerais'!$E$4:$E$1005),-('Gastos Gerais'!$C$4:$C$1005))</f>
        <v>62000</v>
      </c>
      <c r="AC126" s="74">
        <f>SUMPRODUCT(-('Gastos Gerais'!$B$4:$B$1005=Analítico!$B126),-(Analítico!AC$3&gt;='Gastos Gerais'!$D$4:$D$1005),-(Analítico!AC$3&lt;='Gastos Gerais'!$E$4:$E$1005),-('Gastos Gerais'!$C$4:$C$1005))</f>
        <v>0</v>
      </c>
      <c r="AD126" s="74">
        <f>SUMPRODUCT(-('Gastos Gerais'!$B$4:$B$1005=Analítico!$B126),-(Analítico!AD$3&gt;='Gastos Gerais'!$D$4:$D$1005),-(Analítico!AD$3&lt;='Gastos Gerais'!$E$4:$E$1005),-('Gastos Gerais'!$C$4:$C$1005))</f>
        <v>0</v>
      </c>
      <c r="AE126" s="74">
        <f>SUMPRODUCT(-('Gastos Gerais'!$B$4:$B$1005=Analítico!$B126),-(Analítico!AE$3&gt;='Gastos Gerais'!$D$4:$D$1005),-(Analítico!AE$3&lt;='Gastos Gerais'!$E$4:$E$1005),-('Gastos Gerais'!$C$4:$C$1005))</f>
        <v>0</v>
      </c>
      <c r="AF126" s="74">
        <f>SUMPRODUCT(-('Gastos Gerais'!$B$4:$B$1005=Analítico!$B126),-(Analítico!AF$3&gt;='Gastos Gerais'!$D$4:$D$1005),-(Analítico!AF$3&lt;='Gastos Gerais'!$E$4:$E$1005),-('Gastos Gerais'!$C$4:$C$1005))</f>
        <v>0</v>
      </c>
      <c r="AG126" s="74">
        <f>SUMPRODUCT(-('Gastos Gerais'!$B$4:$B$1005=Analítico!$B126),-(Analítico!AG$3&gt;='Gastos Gerais'!$D$4:$D$1005),-(Analítico!AG$3&lt;='Gastos Gerais'!$E$4:$E$1005),-('Gastos Gerais'!$C$4:$C$1005))</f>
        <v>0</v>
      </c>
      <c r="AH126" s="74">
        <f>SUMPRODUCT(-('Gastos Gerais'!$B$4:$B$1005=Analítico!$B126),-(Analítico!AH$3&gt;='Gastos Gerais'!$D$4:$D$1005),-(Analítico!AH$3&lt;='Gastos Gerais'!$E$4:$E$1005),-('Gastos Gerais'!$C$4:$C$1005))</f>
        <v>0</v>
      </c>
      <c r="AI126" s="74">
        <f>SUMPRODUCT(-('Gastos Gerais'!$B$4:$B$1005=Analítico!$B126),-(Analítico!AI$3&gt;='Gastos Gerais'!$D$4:$D$1005),-(Analítico!AI$3&lt;='Gastos Gerais'!$E$4:$E$1005),-('Gastos Gerais'!$C$4:$C$1005))</f>
        <v>0</v>
      </c>
      <c r="AJ126" s="74">
        <f>SUMPRODUCT(-('Gastos Gerais'!$B$4:$B$1005=Analítico!$B126),-(Analítico!AJ$3&gt;='Gastos Gerais'!$D$4:$D$1005),-(Analítico!AJ$3&lt;='Gastos Gerais'!$E$4:$E$1005),-('Gastos Gerais'!$C$4:$C$1005))</f>
        <v>0</v>
      </c>
      <c r="AK126" s="74">
        <f>SUMPRODUCT(-('Gastos Gerais'!$B$4:$B$1005=Analítico!$B126),-(Analítico!AK$3&gt;='Gastos Gerais'!$D$4:$D$1005),-(Analítico!AK$3&lt;='Gastos Gerais'!$E$4:$E$1005),-('Gastos Gerais'!$C$4:$C$1005))</f>
        <v>0</v>
      </c>
      <c r="AL126" s="74">
        <f>SUMPRODUCT(-('Gastos Gerais'!$B$4:$B$1005=Analítico!$B126),-(Analítico!AL$3&gt;='Gastos Gerais'!$D$4:$D$1005),-(Analítico!AL$3&lt;='Gastos Gerais'!$E$4:$E$1005),-('Gastos Gerais'!$C$4:$C$1005))</f>
        <v>0</v>
      </c>
      <c r="AM126" s="74">
        <f>SUMPRODUCT(-('Gastos Gerais'!$B$4:$B$1005=Analítico!$B126),-(Analítico!AM$3&gt;='Gastos Gerais'!$D$4:$D$1005),-(Analítico!AM$3&lt;='Gastos Gerais'!$E$4:$E$1005),-('Gastos Gerais'!$C$4:$C$1005))</f>
        <v>0</v>
      </c>
      <c r="AN126" s="74">
        <f>SUMPRODUCT(-('Gastos Gerais'!$B$4:$B$1005=Analítico!$B126),-(Analítico!AN$3&gt;='Gastos Gerais'!$D$4:$D$1005),-(Analítico!AN$3&lt;='Gastos Gerais'!$E$4:$E$1005),-('Gastos Gerais'!$C$4:$C$1005))</f>
        <v>63000</v>
      </c>
      <c r="AO126" s="74">
        <f>SUMPRODUCT(-('Gastos Gerais'!$B$4:$B$1005=Analítico!$B126),-(Analítico!AO$3&gt;='Gastos Gerais'!$D$4:$D$1005),-(Analítico!AO$3&lt;='Gastos Gerais'!$E$4:$E$1005),-('Gastos Gerais'!$C$4:$C$1005))</f>
        <v>0</v>
      </c>
      <c r="AP126" s="74">
        <f>SUMPRODUCT(-('Gastos Gerais'!$B$4:$B$1005=Analítico!$B126),-(Analítico!AP$3&gt;='Gastos Gerais'!$D$4:$D$1005),-(Analítico!AP$3&lt;='Gastos Gerais'!$E$4:$E$1005),-('Gastos Gerais'!$C$4:$C$1005))</f>
        <v>0</v>
      </c>
      <c r="AQ126" s="74">
        <f>SUMPRODUCT(-('Gastos Gerais'!$B$4:$B$1005=Analítico!$B126),-(Analítico!AQ$3&gt;='Gastos Gerais'!$D$4:$D$1005),-(Analítico!AQ$3&lt;='Gastos Gerais'!$E$4:$E$1005),-('Gastos Gerais'!$C$4:$C$1005))</f>
        <v>0</v>
      </c>
      <c r="AR126" s="74">
        <f>SUMPRODUCT(-('Gastos Gerais'!$B$4:$B$1005=Analítico!$B126),-(Analítico!AR$3&gt;='Gastos Gerais'!$D$4:$D$1005),-(Analítico!AR$3&lt;='Gastos Gerais'!$E$4:$E$1005),-('Gastos Gerais'!$C$4:$C$1005))</f>
        <v>0</v>
      </c>
      <c r="AS126" s="74">
        <f>SUMPRODUCT(-('Gastos Gerais'!$B$4:$B$1005=Analítico!$B126),-(Analítico!AS$3&gt;='Gastos Gerais'!$D$4:$D$1005),-(Analítico!AS$3&lt;='Gastos Gerais'!$E$4:$E$1005),-('Gastos Gerais'!$C$4:$C$1005))</f>
        <v>0</v>
      </c>
      <c r="AT126" s="74">
        <f>SUMPRODUCT(-('Gastos Gerais'!$B$4:$B$1005=Analítico!$B126),-(Analítico!AT$3&gt;='Gastos Gerais'!$D$4:$D$1005),-(Analítico!AT$3&lt;='Gastos Gerais'!$E$4:$E$1005),-('Gastos Gerais'!$C$4:$C$1005))</f>
        <v>0</v>
      </c>
      <c r="AU126" s="74">
        <f>SUMPRODUCT(-('Gastos Gerais'!$B$4:$B$1005=Analítico!$B126),-(Analítico!AU$3&gt;='Gastos Gerais'!$D$4:$D$1005),-(Analítico!AU$3&lt;='Gastos Gerais'!$E$4:$E$1005),-('Gastos Gerais'!$C$4:$C$1005))</f>
        <v>0</v>
      </c>
      <c r="AV126" s="74">
        <f>SUMPRODUCT(-('Gastos Gerais'!$B$4:$B$1005=Analítico!$B126),-(Analítico!AV$3&gt;='Gastos Gerais'!$D$4:$D$1005),-(Analítico!AV$3&lt;='Gastos Gerais'!$E$4:$E$1005),-('Gastos Gerais'!$C$4:$C$1005))</f>
        <v>0</v>
      </c>
      <c r="AW126" s="74">
        <f>SUMPRODUCT(-('Gastos Gerais'!$B$4:$B$1005=Analítico!$B126),-(Analítico!AW$3&gt;='Gastos Gerais'!$D$4:$D$1005),-(Analítico!AW$3&lt;='Gastos Gerais'!$E$4:$E$1005),-('Gastos Gerais'!$C$4:$C$1005))</f>
        <v>0</v>
      </c>
      <c r="AX126" s="74">
        <f>SUMPRODUCT(-('Gastos Gerais'!$B$4:$B$1005=Analítico!$B126),-(Analítico!AX$3&gt;='Gastos Gerais'!$D$4:$D$1005),-(Analítico!AX$3&lt;='Gastos Gerais'!$E$4:$E$1005),-('Gastos Gerais'!$C$4:$C$1005))</f>
        <v>0</v>
      </c>
      <c r="AY126" s="74">
        <f>SUMPRODUCT(-('Gastos Gerais'!$B$4:$B$1005=Analítico!$B126),-(Analítico!AY$3&gt;='Gastos Gerais'!$D$4:$D$1005),-(Analítico!AY$3&lt;='Gastos Gerais'!$E$4:$E$1005),-('Gastos Gerais'!$C$4:$C$1005))</f>
        <v>0</v>
      </c>
      <c r="AZ126" s="74">
        <f>SUMPRODUCT(-('Gastos Gerais'!$B$4:$B$1005=Analítico!$B126),-(Analítico!AZ$3&gt;='Gastos Gerais'!$D$4:$D$1005),-(Analítico!AZ$3&lt;='Gastos Gerais'!$E$4:$E$1005),-('Gastos Gerais'!$C$4:$C$1005))</f>
        <v>64000</v>
      </c>
      <c r="BA126" s="74">
        <f>SUMPRODUCT(-('Gastos Gerais'!$B$4:$B$1005=Analítico!$B126),-(Analítico!BA$3&gt;='Gastos Gerais'!$D$4:$D$1005),-(Analítico!BA$3&lt;='Gastos Gerais'!$E$4:$E$1005),-('Gastos Gerais'!$C$4:$C$1005))</f>
        <v>0</v>
      </c>
      <c r="BB126" s="74">
        <f>SUMPRODUCT(-('Gastos Gerais'!$B$4:$B$1005=Analítico!$B126),-(Analítico!BB$3&gt;='Gastos Gerais'!$D$4:$D$1005),-(Analítico!BB$3&lt;='Gastos Gerais'!$E$4:$E$1005),-('Gastos Gerais'!$C$4:$C$1005))</f>
        <v>0</v>
      </c>
      <c r="BC126" s="74">
        <f>SUMPRODUCT(-('Gastos Gerais'!$B$4:$B$1005=Analítico!$B126),-(Analítico!BC$3&gt;='Gastos Gerais'!$D$4:$D$1005),-(Analítico!BC$3&lt;='Gastos Gerais'!$E$4:$E$1005),-('Gastos Gerais'!$C$4:$C$1005))</f>
        <v>0</v>
      </c>
      <c r="BD126" s="74">
        <f>SUMPRODUCT(-('Gastos Gerais'!$B$4:$B$1005=Analítico!$B126),-(Analítico!BD$3&gt;='Gastos Gerais'!$D$4:$D$1005),-(Analítico!BD$3&lt;='Gastos Gerais'!$E$4:$E$1005),-('Gastos Gerais'!$C$4:$C$1005))</f>
        <v>0</v>
      </c>
      <c r="BE126" s="74">
        <f>SUMPRODUCT(-('Gastos Gerais'!$B$4:$B$1005=Analítico!$B126),-(Analítico!BE$3&gt;='Gastos Gerais'!$D$4:$D$1005),-(Analítico!BE$3&lt;='Gastos Gerais'!$E$4:$E$1005),-('Gastos Gerais'!$C$4:$C$1005))</f>
        <v>0</v>
      </c>
      <c r="BF126" s="74">
        <f>SUMPRODUCT(-('Gastos Gerais'!$B$4:$B$1005=Analítico!$B126),-(Analítico!BF$3&gt;='Gastos Gerais'!$D$4:$D$1005),-(Analítico!BF$3&lt;='Gastos Gerais'!$E$4:$E$1005),-('Gastos Gerais'!$C$4:$C$1005))</f>
        <v>0</v>
      </c>
      <c r="BG126" s="74">
        <f>SUMPRODUCT(-('Gastos Gerais'!$B$4:$B$1005=Analítico!$B126),-(Analítico!BG$3&gt;='Gastos Gerais'!$D$4:$D$1005),-(Analítico!BG$3&lt;='Gastos Gerais'!$E$4:$E$1005),-('Gastos Gerais'!$C$4:$C$1005))</f>
        <v>0</v>
      </c>
      <c r="BH126" s="74">
        <f>SUMPRODUCT(-('Gastos Gerais'!$B$4:$B$1005=Analítico!$B126),-(Analítico!BH$3&gt;='Gastos Gerais'!$D$4:$D$1005),-(Analítico!BH$3&lt;='Gastos Gerais'!$E$4:$E$1005),-('Gastos Gerais'!$C$4:$C$1005))</f>
        <v>0</v>
      </c>
      <c r="BI126" s="74">
        <f>SUMPRODUCT(-('Gastos Gerais'!$B$4:$B$1005=Analítico!$B126),-(Analítico!BI$3&gt;='Gastos Gerais'!$D$4:$D$1005),-(Analítico!BI$3&lt;='Gastos Gerais'!$E$4:$E$1005),-('Gastos Gerais'!$C$4:$C$1005))</f>
        <v>0</v>
      </c>
      <c r="BJ126" s="74">
        <f>SUMPRODUCT(-('Gastos Gerais'!$B$4:$B$1005=Analítico!$B126),-(Analítico!BJ$3&gt;='Gastos Gerais'!$D$4:$D$1005),-(Analítico!BJ$3&lt;='Gastos Gerais'!$E$4:$E$1005),-('Gastos Gerais'!$C$4:$C$1005))</f>
        <v>0</v>
      </c>
      <c r="BK126" s="72">
        <f t="shared" si="35"/>
        <v>314800</v>
      </c>
      <c r="BL126" s="77">
        <f t="shared" ca="1" si="36"/>
        <v>4.546426518163134E-3</v>
      </c>
    </row>
    <row r="127" spans="1:64" s="50" customFormat="1" ht="23.25" customHeight="1" x14ac:dyDescent="0.2">
      <c r="A127" s="19" t="s">
        <v>314</v>
      </c>
      <c r="B127" s="356" t="s">
        <v>315</v>
      </c>
      <c r="C127" s="74">
        <f>SUMPRODUCT(-('Gastos Gerais'!$B$4:$B$1005=Analítico!$B127),-(Analítico!C$3&gt;='Gastos Gerais'!$D$4:$D$1005),-(Analítico!C$3&lt;='Gastos Gerais'!$E$4:$E$1005),-('Gastos Gerais'!$C$4:$C$1005))</f>
        <v>0</v>
      </c>
      <c r="D127" s="74">
        <f>SUMPRODUCT(-('Gastos Gerais'!$B$4:$B$1005=Analítico!$B127),-(Analítico!D$3&gt;='Gastos Gerais'!$D$4:$D$1005),-(Analítico!D$3&lt;='Gastos Gerais'!$E$4:$E$1005),-('Gastos Gerais'!$C$4:$C$1005))</f>
        <v>0</v>
      </c>
      <c r="E127" s="74">
        <f>SUMPRODUCT(-('Gastos Gerais'!$B$4:$B$1005=Analítico!$B127),-(Analítico!E$3&gt;='Gastos Gerais'!$D$4:$D$1005),-(Analítico!E$3&lt;='Gastos Gerais'!$E$4:$E$1005),-('Gastos Gerais'!$C$4:$C$1005))</f>
        <v>0</v>
      </c>
      <c r="F127" s="74">
        <f>SUMPRODUCT(-('Gastos Gerais'!$B$4:$B$1005=Analítico!$B127),-(Analítico!F$3&gt;='Gastos Gerais'!$D$4:$D$1005),-(Analítico!F$3&lt;='Gastos Gerais'!$E$4:$E$1005),-('Gastos Gerais'!$C$4:$C$1005))</f>
        <v>0</v>
      </c>
      <c r="G127" s="74">
        <f>SUMPRODUCT(-('Gastos Gerais'!$B$4:$B$1005=Analítico!$B127),-(Analítico!G$3&gt;='Gastos Gerais'!$D$4:$D$1005),-(Analítico!G$3&lt;='Gastos Gerais'!$E$4:$E$1005),-('Gastos Gerais'!$C$4:$C$1005))</f>
        <v>0</v>
      </c>
      <c r="H127" s="74">
        <f>SUMPRODUCT(-('Gastos Gerais'!$B$4:$B$1005=Analítico!$B127),-(Analítico!H$3&gt;='Gastos Gerais'!$D$4:$D$1005),-(Analítico!H$3&lt;='Gastos Gerais'!$E$4:$E$1005),-('Gastos Gerais'!$C$4:$C$1005))</f>
        <v>0</v>
      </c>
      <c r="I127" s="74">
        <f>SUMPRODUCT(-('Gastos Gerais'!$B$4:$B$1005=Analítico!$B127),-(Analítico!I$3&gt;='Gastos Gerais'!$D$4:$D$1005),-(Analítico!I$3&lt;='Gastos Gerais'!$E$4:$E$1005),-('Gastos Gerais'!$C$4:$C$1005))</f>
        <v>0</v>
      </c>
      <c r="J127" s="74">
        <f>SUMPRODUCT(-('Gastos Gerais'!$B$4:$B$1005=Analítico!$B127),-(Analítico!J$3&gt;='Gastos Gerais'!$D$4:$D$1005),-(Analítico!J$3&lt;='Gastos Gerais'!$E$4:$E$1005),-('Gastos Gerais'!$C$4:$C$1005))</f>
        <v>0</v>
      </c>
      <c r="K127" s="74">
        <f>SUMPRODUCT(-('Gastos Gerais'!$B$4:$B$1005=Analítico!$B127),-(Analítico!K$3&gt;='Gastos Gerais'!$D$4:$D$1005),-(Analítico!K$3&lt;='Gastos Gerais'!$E$4:$E$1005),-('Gastos Gerais'!$C$4:$C$1005))</f>
        <v>0</v>
      </c>
      <c r="L127" s="74">
        <f>SUMPRODUCT(-('Gastos Gerais'!$B$4:$B$1005=Analítico!$B127),-(Analítico!L$3&gt;='Gastos Gerais'!$D$4:$D$1005),-(Analítico!L$3&lt;='Gastos Gerais'!$E$4:$E$1005),-('Gastos Gerais'!$C$4:$C$1005))</f>
        <v>0</v>
      </c>
      <c r="M127" s="74">
        <f>SUMPRODUCT(-('Gastos Gerais'!$B$4:$B$1005=Analítico!$B127),-(Analítico!M$3&gt;='Gastos Gerais'!$D$4:$D$1005),-(Analítico!M$3&lt;='Gastos Gerais'!$E$4:$E$1005),-('Gastos Gerais'!$C$4:$C$1005))</f>
        <v>0</v>
      </c>
      <c r="N127" s="74">
        <f>SUMPRODUCT(-('Gastos Gerais'!$B$4:$B$1005=Analítico!$B127),-(Analítico!N$3&gt;='Gastos Gerais'!$D$4:$D$1005),-(Analítico!N$3&lt;='Gastos Gerais'!$E$4:$E$1005),-('Gastos Gerais'!$C$4:$C$1005))</f>
        <v>0</v>
      </c>
      <c r="O127" s="74">
        <f>SUMPRODUCT(-('Gastos Gerais'!$B$4:$B$1005=Analítico!$B127),-(Analítico!O$3&gt;='Gastos Gerais'!$D$4:$D$1005),-(Analítico!O$3&lt;='Gastos Gerais'!$E$4:$E$1005),-('Gastos Gerais'!$C$4:$C$1005))</f>
        <v>0</v>
      </c>
      <c r="P127" s="74">
        <f>SUMPRODUCT(-('Gastos Gerais'!$B$4:$B$1005=Analítico!$B127),-(Analítico!P$3&gt;='Gastos Gerais'!$D$4:$D$1005),-(Analítico!P$3&lt;='Gastos Gerais'!$E$4:$E$1005),-('Gastos Gerais'!$C$4:$C$1005))</f>
        <v>0</v>
      </c>
      <c r="Q127" s="74">
        <f>SUMPRODUCT(-('Gastos Gerais'!$B$4:$B$1005=Analítico!$B127),-(Analítico!Q$3&gt;='Gastos Gerais'!$D$4:$D$1005),-(Analítico!Q$3&lt;='Gastos Gerais'!$E$4:$E$1005),-('Gastos Gerais'!$C$4:$C$1005))</f>
        <v>0</v>
      </c>
      <c r="R127" s="74">
        <f>SUMPRODUCT(-('Gastos Gerais'!$B$4:$B$1005=Analítico!$B127),-(Analítico!R$3&gt;='Gastos Gerais'!$D$4:$D$1005),-(Analítico!R$3&lt;='Gastos Gerais'!$E$4:$E$1005),-('Gastos Gerais'!$C$4:$C$1005))</f>
        <v>0</v>
      </c>
      <c r="S127" s="74">
        <f>SUMPRODUCT(-('Gastos Gerais'!$B$4:$B$1005=Analítico!$B127),-(Analítico!S$3&gt;='Gastos Gerais'!$D$4:$D$1005),-(Analítico!S$3&lt;='Gastos Gerais'!$E$4:$E$1005),-('Gastos Gerais'!$C$4:$C$1005))</f>
        <v>0</v>
      </c>
      <c r="T127" s="74">
        <f>SUMPRODUCT(-('Gastos Gerais'!$B$4:$B$1005=Analítico!$B127),-(Analítico!T$3&gt;='Gastos Gerais'!$D$4:$D$1005),-(Analítico!T$3&lt;='Gastos Gerais'!$E$4:$E$1005),-('Gastos Gerais'!$C$4:$C$1005))</f>
        <v>0</v>
      </c>
      <c r="U127" s="74">
        <f>SUMPRODUCT(-('Gastos Gerais'!$B$4:$B$1005=Analítico!$B127),-(Analítico!U$3&gt;='Gastos Gerais'!$D$4:$D$1005),-(Analítico!U$3&lt;='Gastos Gerais'!$E$4:$E$1005),-('Gastos Gerais'!$C$4:$C$1005))</f>
        <v>0</v>
      </c>
      <c r="V127" s="74">
        <f>SUMPRODUCT(-('Gastos Gerais'!$B$4:$B$1005=Analítico!$B127),-(Analítico!V$3&gt;='Gastos Gerais'!$D$4:$D$1005),-(Analítico!V$3&lt;='Gastos Gerais'!$E$4:$E$1005),-('Gastos Gerais'!$C$4:$C$1005))</f>
        <v>0</v>
      </c>
      <c r="W127" s="74">
        <f>SUMPRODUCT(-('Gastos Gerais'!$B$4:$B$1005=Analítico!$B127),-(Analítico!W$3&gt;='Gastos Gerais'!$D$4:$D$1005),-(Analítico!W$3&lt;='Gastos Gerais'!$E$4:$E$1005),-('Gastos Gerais'!$C$4:$C$1005))</f>
        <v>0</v>
      </c>
      <c r="X127" s="74">
        <f>SUMPRODUCT(-('Gastos Gerais'!$B$4:$B$1005=Analítico!$B127),-(Analítico!X$3&gt;='Gastos Gerais'!$D$4:$D$1005),-(Analítico!X$3&lt;='Gastos Gerais'!$E$4:$E$1005),-('Gastos Gerais'!$C$4:$C$1005))</f>
        <v>0</v>
      </c>
      <c r="Y127" s="74">
        <f>SUMPRODUCT(-('Gastos Gerais'!$B$4:$B$1005=Analítico!$B127),-(Analítico!Y$3&gt;='Gastos Gerais'!$D$4:$D$1005),-(Analítico!Y$3&lt;='Gastos Gerais'!$E$4:$E$1005),-('Gastos Gerais'!$C$4:$C$1005))</f>
        <v>0</v>
      </c>
      <c r="Z127" s="74">
        <f>SUMPRODUCT(-('Gastos Gerais'!$B$4:$B$1005=Analítico!$B127),-(Analítico!Z$3&gt;='Gastos Gerais'!$D$4:$D$1005),-(Analítico!Z$3&lt;='Gastos Gerais'!$E$4:$E$1005),-('Gastos Gerais'!$C$4:$C$1005))</f>
        <v>0</v>
      </c>
      <c r="AA127" s="74">
        <f>SUMPRODUCT(-('Gastos Gerais'!$B$4:$B$1005=Analítico!$B127),-(Analítico!AA$3&gt;='Gastos Gerais'!$D$4:$D$1005),-(Analítico!AA$3&lt;='Gastos Gerais'!$E$4:$E$1005),-('Gastos Gerais'!$C$4:$C$1005))</f>
        <v>0</v>
      </c>
      <c r="AB127" s="74">
        <f>SUMPRODUCT(-('Gastos Gerais'!$B$4:$B$1005=Analítico!$B127),-(Analítico!AB$3&gt;='Gastos Gerais'!$D$4:$D$1005),-(Analítico!AB$3&lt;='Gastos Gerais'!$E$4:$E$1005),-('Gastos Gerais'!$C$4:$C$1005))</f>
        <v>0</v>
      </c>
      <c r="AC127" s="74">
        <f>SUMPRODUCT(-('Gastos Gerais'!$B$4:$B$1005=Analítico!$B127),-(Analítico!AC$3&gt;='Gastos Gerais'!$D$4:$D$1005),-(Analítico!AC$3&lt;='Gastos Gerais'!$E$4:$E$1005),-('Gastos Gerais'!$C$4:$C$1005))</f>
        <v>0</v>
      </c>
      <c r="AD127" s="74">
        <f>SUMPRODUCT(-('Gastos Gerais'!$B$4:$B$1005=Analítico!$B127),-(Analítico!AD$3&gt;='Gastos Gerais'!$D$4:$D$1005),-(Analítico!AD$3&lt;='Gastos Gerais'!$E$4:$E$1005),-('Gastos Gerais'!$C$4:$C$1005))</f>
        <v>0</v>
      </c>
      <c r="AE127" s="74">
        <f>SUMPRODUCT(-('Gastos Gerais'!$B$4:$B$1005=Analítico!$B127),-(Analítico!AE$3&gt;='Gastos Gerais'!$D$4:$D$1005),-(Analítico!AE$3&lt;='Gastos Gerais'!$E$4:$E$1005),-('Gastos Gerais'!$C$4:$C$1005))</f>
        <v>0</v>
      </c>
      <c r="AF127" s="74">
        <f>SUMPRODUCT(-('Gastos Gerais'!$B$4:$B$1005=Analítico!$B127),-(Analítico!AF$3&gt;='Gastos Gerais'!$D$4:$D$1005),-(Analítico!AF$3&lt;='Gastos Gerais'!$E$4:$E$1005),-('Gastos Gerais'!$C$4:$C$1005))</f>
        <v>0</v>
      </c>
      <c r="AG127" s="74">
        <f>SUMPRODUCT(-('Gastos Gerais'!$B$4:$B$1005=Analítico!$B127),-(Analítico!AG$3&gt;='Gastos Gerais'!$D$4:$D$1005),-(Analítico!AG$3&lt;='Gastos Gerais'!$E$4:$E$1005),-('Gastos Gerais'!$C$4:$C$1005))</f>
        <v>0</v>
      </c>
      <c r="AH127" s="74">
        <f>SUMPRODUCT(-('Gastos Gerais'!$B$4:$B$1005=Analítico!$B127),-(Analítico!AH$3&gt;='Gastos Gerais'!$D$4:$D$1005),-(Analítico!AH$3&lt;='Gastos Gerais'!$E$4:$E$1005),-('Gastos Gerais'!$C$4:$C$1005))</f>
        <v>0</v>
      </c>
      <c r="AI127" s="74">
        <f>SUMPRODUCT(-('Gastos Gerais'!$B$4:$B$1005=Analítico!$B127),-(Analítico!AI$3&gt;='Gastos Gerais'!$D$4:$D$1005),-(Analítico!AI$3&lt;='Gastos Gerais'!$E$4:$E$1005),-('Gastos Gerais'!$C$4:$C$1005))</f>
        <v>0</v>
      </c>
      <c r="AJ127" s="74">
        <f>SUMPRODUCT(-('Gastos Gerais'!$B$4:$B$1005=Analítico!$B127),-(Analítico!AJ$3&gt;='Gastos Gerais'!$D$4:$D$1005),-(Analítico!AJ$3&lt;='Gastos Gerais'!$E$4:$E$1005),-('Gastos Gerais'!$C$4:$C$1005))</f>
        <v>0</v>
      </c>
      <c r="AK127" s="74">
        <f>SUMPRODUCT(-('Gastos Gerais'!$B$4:$B$1005=Analítico!$B127),-(Analítico!AK$3&gt;='Gastos Gerais'!$D$4:$D$1005),-(Analítico!AK$3&lt;='Gastos Gerais'!$E$4:$E$1005),-('Gastos Gerais'!$C$4:$C$1005))</f>
        <v>0</v>
      </c>
      <c r="AL127" s="74">
        <f>SUMPRODUCT(-('Gastos Gerais'!$B$4:$B$1005=Analítico!$B127),-(Analítico!AL$3&gt;='Gastos Gerais'!$D$4:$D$1005),-(Analítico!AL$3&lt;='Gastos Gerais'!$E$4:$E$1005),-('Gastos Gerais'!$C$4:$C$1005))</f>
        <v>0</v>
      </c>
      <c r="AM127" s="74">
        <f>SUMPRODUCT(-('Gastos Gerais'!$B$4:$B$1005=Analítico!$B127),-(Analítico!AM$3&gt;='Gastos Gerais'!$D$4:$D$1005),-(Analítico!AM$3&lt;='Gastos Gerais'!$E$4:$E$1005),-('Gastos Gerais'!$C$4:$C$1005))</f>
        <v>0</v>
      </c>
      <c r="AN127" s="74">
        <f>SUMPRODUCT(-('Gastos Gerais'!$B$4:$B$1005=Analítico!$B127),-(Analítico!AN$3&gt;='Gastos Gerais'!$D$4:$D$1005),-(Analítico!AN$3&lt;='Gastos Gerais'!$E$4:$E$1005),-('Gastos Gerais'!$C$4:$C$1005))</f>
        <v>0</v>
      </c>
      <c r="AO127" s="74">
        <f>SUMPRODUCT(-('Gastos Gerais'!$B$4:$B$1005=Analítico!$B127),-(Analítico!AO$3&gt;='Gastos Gerais'!$D$4:$D$1005),-(Analítico!AO$3&lt;='Gastos Gerais'!$E$4:$E$1005),-('Gastos Gerais'!$C$4:$C$1005))</f>
        <v>0</v>
      </c>
      <c r="AP127" s="74">
        <f>SUMPRODUCT(-('Gastos Gerais'!$B$4:$B$1005=Analítico!$B127),-(Analítico!AP$3&gt;='Gastos Gerais'!$D$4:$D$1005),-(Analítico!AP$3&lt;='Gastos Gerais'!$E$4:$E$1005),-('Gastos Gerais'!$C$4:$C$1005))</f>
        <v>0</v>
      </c>
      <c r="AQ127" s="74">
        <f>SUMPRODUCT(-('Gastos Gerais'!$B$4:$B$1005=Analítico!$B127),-(Analítico!AQ$3&gt;='Gastos Gerais'!$D$4:$D$1005),-(Analítico!AQ$3&lt;='Gastos Gerais'!$E$4:$E$1005),-('Gastos Gerais'!$C$4:$C$1005))</f>
        <v>0</v>
      </c>
      <c r="AR127" s="74">
        <f>SUMPRODUCT(-('Gastos Gerais'!$B$4:$B$1005=Analítico!$B127),-(Analítico!AR$3&gt;='Gastos Gerais'!$D$4:$D$1005),-(Analítico!AR$3&lt;='Gastos Gerais'!$E$4:$E$1005),-('Gastos Gerais'!$C$4:$C$1005))</f>
        <v>0</v>
      </c>
      <c r="AS127" s="74">
        <f>SUMPRODUCT(-('Gastos Gerais'!$B$4:$B$1005=Analítico!$B127),-(Analítico!AS$3&gt;='Gastos Gerais'!$D$4:$D$1005),-(Analítico!AS$3&lt;='Gastos Gerais'!$E$4:$E$1005),-('Gastos Gerais'!$C$4:$C$1005))</f>
        <v>0</v>
      </c>
      <c r="AT127" s="74">
        <f>SUMPRODUCT(-('Gastos Gerais'!$B$4:$B$1005=Analítico!$B127),-(Analítico!AT$3&gt;='Gastos Gerais'!$D$4:$D$1005),-(Analítico!AT$3&lt;='Gastos Gerais'!$E$4:$E$1005),-('Gastos Gerais'!$C$4:$C$1005))</f>
        <v>0</v>
      </c>
      <c r="AU127" s="74">
        <f>SUMPRODUCT(-('Gastos Gerais'!$B$4:$B$1005=Analítico!$B127),-(Analítico!AU$3&gt;='Gastos Gerais'!$D$4:$D$1005),-(Analítico!AU$3&lt;='Gastos Gerais'!$E$4:$E$1005),-('Gastos Gerais'!$C$4:$C$1005))</f>
        <v>0</v>
      </c>
      <c r="AV127" s="74">
        <f>SUMPRODUCT(-('Gastos Gerais'!$B$4:$B$1005=Analítico!$B127),-(Analítico!AV$3&gt;='Gastos Gerais'!$D$4:$D$1005),-(Analítico!AV$3&lt;='Gastos Gerais'!$E$4:$E$1005),-('Gastos Gerais'!$C$4:$C$1005))</f>
        <v>0</v>
      </c>
      <c r="AW127" s="74">
        <f>SUMPRODUCT(-('Gastos Gerais'!$B$4:$B$1005=Analítico!$B127),-(Analítico!AW$3&gt;='Gastos Gerais'!$D$4:$D$1005),-(Analítico!AW$3&lt;='Gastos Gerais'!$E$4:$E$1005),-('Gastos Gerais'!$C$4:$C$1005))</f>
        <v>0</v>
      </c>
      <c r="AX127" s="74">
        <f>SUMPRODUCT(-('Gastos Gerais'!$B$4:$B$1005=Analítico!$B127),-(Analítico!AX$3&gt;='Gastos Gerais'!$D$4:$D$1005),-(Analítico!AX$3&lt;='Gastos Gerais'!$E$4:$E$1005),-('Gastos Gerais'!$C$4:$C$1005))</f>
        <v>0</v>
      </c>
      <c r="AY127" s="74">
        <f>SUMPRODUCT(-('Gastos Gerais'!$B$4:$B$1005=Analítico!$B127),-(Analítico!AY$3&gt;='Gastos Gerais'!$D$4:$D$1005),-(Analítico!AY$3&lt;='Gastos Gerais'!$E$4:$E$1005),-('Gastos Gerais'!$C$4:$C$1005))</f>
        <v>0</v>
      </c>
      <c r="AZ127" s="74">
        <f>SUMPRODUCT(-('Gastos Gerais'!$B$4:$B$1005=Analítico!$B127),-(Analítico!AZ$3&gt;='Gastos Gerais'!$D$4:$D$1005),-(Analítico!AZ$3&lt;='Gastos Gerais'!$E$4:$E$1005),-('Gastos Gerais'!$C$4:$C$1005))</f>
        <v>0</v>
      </c>
      <c r="BA127" s="74">
        <f>SUMPRODUCT(-('Gastos Gerais'!$B$4:$B$1005=Analítico!$B127),-(Analítico!BA$3&gt;='Gastos Gerais'!$D$4:$D$1005),-(Analítico!BA$3&lt;='Gastos Gerais'!$E$4:$E$1005),-('Gastos Gerais'!$C$4:$C$1005))</f>
        <v>0</v>
      </c>
      <c r="BB127" s="74">
        <f>SUMPRODUCT(-('Gastos Gerais'!$B$4:$B$1005=Analítico!$B127),-(Analítico!BB$3&gt;='Gastos Gerais'!$D$4:$D$1005),-(Analítico!BB$3&lt;='Gastos Gerais'!$E$4:$E$1005),-('Gastos Gerais'!$C$4:$C$1005))</f>
        <v>0</v>
      </c>
      <c r="BC127" s="74">
        <f>SUMPRODUCT(-('Gastos Gerais'!$B$4:$B$1005=Analítico!$B127),-(Analítico!BC$3&gt;='Gastos Gerais'!$D$4:$D$1005),-(Analítico!BC$3&lt;='Gastos Gerais'!$E$4:$E$1005),-('Gastos Gerais'!$C$4:$C$1005))</f>
        <v>0</v>
      </c>
      <c r="BD127" s="74">
        <f>SUMPRODUCT(-('Gastos Gerais'!$B$4:$B$1005=Analítico!$B127),-(Analítico!BD$3&gt;='Gastos Gerais'!$D$4:$D$1005),-(Analítico!BD$3&lt;='Gastos Gerais'!$E$4:$E$1005),-('Gastos Gerais'!$C$4:$C$1005))</f>
        <v>0</v>
      </c>
      <c r="BE127" s="74">
        <f>SUMPRODUCT(-('Gastos Gerais'!$B$4:$B$1005=Analítico!$B127),-(Analítico!BE$3&gt;='Gastos Gerais'!$D$4:$D$1005),-(Analítico!BE$3&lt;='Gastos Gerais'!$E$4:$E$1005),-('Gastos Gerais'!$C$4:$C$1005))</f>
        <v>0</v>
      </c>
      <c r="BF127" s="74">
        <f>SUMPRODUCT(-('Gastos Gerais'!$B$4:$B$1005=Analítico!$B127),-(Analítico!BF$3&gt;='Gastos Gerais'!$D$4:$D$1005),-(Analítico!BF$3&lt;='Gastos Gerais'!$E$4:$E$1005),-('Gastos Gerais'!$C$4:$C$1005))</f>
        <v>0</v>
      </c>
      <c r="BG127" s="74">
        <f>SUMPRODUCT(-('Gastos Gerais'!$B$4:$B$1005=Analítico!$B127),-(Analítico!BG$3&gt;='Gastos Gerais'!$D$4:$D$1005),-(Analítico!BG$3&lt;='Gastos Gerais'!$E$4:$E$1005),-('Gastos Gerais'!$C$4:$C$1005))</f>
        <v>0</v>
      </c>
      <c r="BH127" s="74">
        <f>SUMPRODUCT(-('Gastos Gerais'!$B$4:$B$1005=Analítico!$B127),-(Analítico!BH$3&gt;='Gastos Gerais'!$D$4:$D$1005),-(Analítico!BH$3&lt;='Gastos Gerais'!$E$4:$E$1005),-('Gastos Gerais'!$C$4:$C$1005))</f>
        <v>0</v>
      </c>
      <c r="BI127" s="74">
        <f>SUMPRODUCT(-('Gastos Gerais'!$B$4:$B$1005=Analítico!$B127),-(Analítico!BI$3&gt;='Gastos Gerais'!$D$4:$D$1005),-(Analítico!BI$3&lt;='Gastos Gerais'!$E$4:$E$1005),-('Gastos Gerais'!$C$4:$C$1005))</f>
        <v>0</v>
      </c>
      <c r="BJ127" s="74">
        <f>SUMPRODUCT(-('Gastos Gerais'!$B$4:$B$1005=Analítico!$B127),-(Analítico!BJ$3&gt;='Gastos Gerais'!$D$4:$D$1005),-(Analítico!BJ$3&lt;='Gastos Gerais'!$E$4:$E$1005),-('Gastos Gerais'!$C$4:$C$1005))</f>
        <v>0</v>
      </c>
      <c r="BK127" s="72">
        <f t="shared" si="35"/>
        <v>0</v>
      </c>
      <c r="BL127" s="77">
        <f t="shared" ca="1" si="36"/>
        <v>0</v>
      </c>
    </row>
    <row r="128" spans="1:64" s="50" customFormat="1" ht="23.25" customHeight="1" thickBot="1" x14ac:dyDescent="0.25">
      <c r="A128" s="297"/>
      <c r="B128" s="296" t="s">
        <v>316</v>
      </c>
      <c r="C128" s="298">
        <f t="shared" ref="C128:AH128" si="37">SUBTOTAL(109,C59:C127)</f>
        <v>309400</v>
      </c>
      <c r="D128" s="298">
        <f t="shared" si="37"/>
        <v>1446050</v>
      </c>
      <c r="E128" s="298">
        <f t="shared" si="37"/>
        <v>607600</v>
      </c>
      <c r="F128" s="298">
        <f t="shared" si="37"/>
        <v>1288500</v>
      </c>
      <c r="G128" s="298">
        <f t="shared" si="37"/>
        <v>1175161.3799999999</v>
      </c>
      <c r="H128" s="298">
        <f t="shared" si="37"/>
        <v>598500</v>
      </c>
      <c r="I128" s="298">
        <f t="shared" si="37"/>
        <v>630500</v>
      </c>
      <c r="J128" s="298">
        <f t="shared" si="37"/>
        <v>726100</v>
      </c>
      <c r="K128" s="298">
        <f t="shared" si="37"/>
        <v>630500</v>
      </c>
      <c r="L128" s="298">
        <f t="shared" si="37"/>
        <v>630500</v>
      </c>
      <c r="M128" s="298">
        <f t="shared" si="37"/>
        <v>642500</v>
      </c>
      <c r="N128" s="298">
        <f t="shared" si="37"/>
        <v>630500</v>
      </c>
      <c r="O128" s="298">
        <f t="shared" si="37"/>
        <v>682530</v>
      </c>
      <c r="P128" s="298">
        <f t="shared" si="37"/>
        <v>2597157.21</v>
      </c>
      <c r="Q128" s="298">
        <f t="shared" si="37"/>
        <v>682530</v>
      </c>
      <c r="R128" s="298">
        <f t="shared" si="37"/>
        <v>682530</v>
      </c>
      <c r="S128" s="298">
        <f t="shared" si="37"/>
        <v>682530</v>
      </c>
      <c r="T128" s="298">
        <f t="shared" si="37"/>
        <v>682530</v>
      </c>
      <c r="U128" s="298">
        <f t="shared" si="37"/>
        <v>682530</v>
      </c>
      <c r="V128" s="298">
        <f t="shared" si="37"/>
        <v>693730</v>
      </c>
      <c r="W128" s="298">
        <f t="shared" si="37"/>
        <v>682530</v>
      </c>
      <c r="X128" s="298">
        <f t="shared" si="37"/>
        <v>682530</v>
      </c>
      <c r="Y128" s="298">
        <f t="shared" si="37"/>
        <v>695030</v>
      </c>
      <c r="Z128" s="298">
        <f t="shared" si="37"/>
        <v>682530</v>
      </c>
      <c r="AA128" s="298">
        <f t="shared" si="37"/>
        <v>691580</v>
      </c>
      <c r="AB128" s="298">
        <f t="shared" si="37"/>
        <v>1681980</v>
      </c>
      <c r="AC128" s="298">
        <f t="shared" si="37"/>
        <v>691580</v>
      </c>
      <c r="AD128" s="298">
        <f t="shared" si="37"/>
        <v>691580</v>
      </c>
      <c r="AE128" s="298">
        <f t="shared" si="37"/>
        <v>691580</v>
      </c>
      <c r="AF128" s="298">
        <f t="shared" si="37"/>
        <v>691580</v>
      </c>
      <c r="AG128" s="298">
        <f t="shared" si="37"/>
        <v>691580</v>
      </c>
      <c r="AH128" s="298">
        <f t="shared" si="37"/>
        <v>702780</v>
      </c>
      <c r="AI128" s="298">
        <f t="shared" ref="AI128:BK128" si="38">SUBTOTAL(109,AI59:AI127)</f>
        <v>691580</v>
      </c>
      <c r="AJ128" s="298">
        <f t="shared" si="38"/>
        <v>691580</v>
      </c>
      <c r="AK128" s="298">
        <f t="shared" si="38"/>
        <v>704580</v>
      </c>
      <c r="AL128" s="298">
        <f t="shared" si="38"/>
        <v>691580</v>
      </c>
      <c r="AM128" s="298">
        <f t="shared" si="38"/>
        <v>700630</v>
      </c>
      <c r="AN128" s="298">
        <f t="shared" si="38"/>
        <v>1705030</v>
      </c>
      <c r="AO128" s="298">
        <f t="shared" si="38"/>
        <v>700630</v>
      </c>
      <c r="AP128" s="298">
        <f t="shared" si="38"/>
        <v>700630</v>
      </c>
      <c r="AQ128" s="298">
        <f t="shared" si="38"/>
        <v>700630</v>
      </c>
      <c r="AR128" s="298">
        <f t="shared" si="38"/>
        <v>700630</v>
      </c>
      <c r="AS128" s="298">
        <f t="shared" si="38"/>
        <v>700630</v>
      </c>
      <c r="AT128" s="298">
        <f t="shared" si="38"/>
        <v>711830</v>
      </c>
      <c r="AU128" s="298">
        <f t="shared" si="38"/>
        <v>700630</v>
      </c>
      <c r="AV128" s="298">
        <f t="shared" si="38"/>
        <v>700630</v>
      </c>
      <c r="AW128" s="298">
        <f t="shared" si="38"/>
        <v>714130</v>
      </c>
      <c r="AX128" s="298">
        <f t="shared" si="38"/>
        <v>700630</v>
      </c>
      <c r="AY128" s="298">
        <f t="shared" si="38"/>
        <v>709680</v>
      </c>
      <c r="AZ128" s="298">
        <f t="shared" si="38"/>
        <v>1716780</v>
      </c>
      <c r="BA128" s="298">
        <f t="shared" si="38"/>
        <v>709680</v>
      </c>
      <c r="BB128" s="298">
        <f t="shared" si="38"/>
        <v>709680</v>
      </c>
      <c r="BC128" s="298">
        <f t="shared" si="38"/>
        <v>709680</v>
      </c>
      <c r="BD128" s="298">
        <f t="shared" si="38"/>
        <v>709680</v>
      </c>
      <c r="BE128" s="298">
        <f t="shared" si="38"/>
        <v>709680</v>
      </c>
      <c r="BF128" s="298">
        <f t="shared" si="38"/>
        <v>720880</v>
      </c>
      <c r="BG128" s="298">
        <f t="shared" si="38"/>
        <v>709680</v>
      </c>
      <c r="BH128" s="298">
        <f t="shared" si="38"/>
        <v>709680</v>
      </c>
      <c r="BI128" s="298">
        <f t="shared" si="38"/>
        <v>723680</v>
      </c>
      <c r="BJ128" s="298">
        <f t="shared" si="38"/>
        <v>709680</v>
      </c>
      <c r="BK128" s="298">
        <f t="shared" si="38"/>
        <v>47743178.590000004</v>
      </c>
      <c r="BL128" s="299">
        <f ca="1">IF($BK$147=0,0,BK128/$BK$147)</f>
        <v>0.68951986405010934</v>
      </c>
    </row>
    <row r="129" spans="1:64" s="50" customFormat="1" ht="23.25" customHeight="1" thickBot="1" x14ac:dyDescent="0.25">
      <c r="A129" s="262" t="s">
        <v>93</v>
      </c>
      <c r="B129" s="263" t="s">
        <v>94</v>
      </c>
      <c r="C129" s="264"/>
      <c r="D129" s="264"/>
      <c r="E129" s="264"/>
      <c r="F129" s="264"/>
      <c r="G129" s="264"/>
      <c r="H129" s="264"/>
      <c r="I129" s="264"/>
      <c r="J129" s="264"/>
      <c r="K129" s="264"/>
      <c r="L129" s="264"/>
      <c r="M129" s="264"/>
      <c r="N129" s="264"/>
      <c r="O129" s="264"/>
      <c r="P129" s="264"/>
      <c r="Q129" s="264"/>
      <c r="R129" s="264"/>
      <c r="S129" s="264"/>
      <c r="T129" s="264"/>
      <c r="U129" s="264"/>
      <c r="V129" s="264"/>
      <c r="W129" s="264"/>
      <c r="X129" s="264"/>
      <c r="Y129" s="264"/>
      <c r="Z129" s="264"/>
      <c r="AA129" s="264"/>
      <c r="AB129" s="264"/>
      <c r="AC129" s="264"/>
      <c r="AD129" s="264"/>
      <c r="AE129" s="264"/>
      <c r="AF129" s="264"/>
      <c r="AG129" s="264"/>
      <c r="AH129" s="264"/>
      <c r="AI129" s="264"/>
      <c r="AJ129" s="264"/>
      <c r="AK129" s="264"/>
      <c r="AL129" s="264"/>
      <c r="AM129" s="264"/>
      <c r="AN129" s="264"/>
      <c r="AO129" s="264"/>
      <c r="AP129" s="264"/>
      <c r="AQ129" s="264"/>
      <c r="AR129" s="264"/>
      <c r="AS129" s="264"/>
      <c r="AT129" s="264"/>
      <c r="AU129" s="264"/>
      <c r="AV129" s="264"/>
      <c r="AW129" s="264"/>
      <c r="AX129" s="264"/>
      <c r="AY129" s="264"/>
      <c r="AZ129" s="264"/>
      <c r="BA129" s="264"/>
      <c r="BB129" s="264"/>
      <c r="BC129" s="264"/>
      <c r="BD129" s="264"/>
      <c r="BE129" s="264"/>
      <c r="BF129" s="264"/>
      <c r="BG129" s="264"/>
      <c r="BH129" s="264"/>
      <c r="BI129" s="264"/>
      <c r="BJ129" s="264"/>
      <c r="BK129" s="264"/>
      <c r="BL129" s="240"/>
    </row>
    <row r="130" spans="1:64" s="50" customFormat="1" ht="23.25" customHeight="1" x14ac:dyDescent="0.2">
      <c r="A130" s="19" t="s">
        <v>317</v>
      </c>
      <c r="B130" s="20" t="s">
        <v>318</v>
      </c>
      <c r="C130" s="74">
        <f>SUMPRODUCT(-(Bens!$B$4:$B$120=Analítico!$B130),-(Bens!$D$4:$D$120=Analítico!C$3),(Bens!$G$4:$G$120))</f>
        <v>0</v>
      </c>
      <c r="D130" s="74">
        <f>SUMPRODUCT(-(Bens!$B$4:$B$120=Analítico!$B130),-(Bens!$D$4:$D$120=Analítico!D$3),(Bens!$G$4:$G$120))</f>
        <v>0</v>
      </c>
      <c r="E130" s="74">
        <f>SUMPRODUCT(-(Bens!$B$4:$B$120=Analítico!$B130),-(Bens!$D$4:$D$120=Analítico!E$3),(Bens!$G$4:$G$120))</f>
        <v>0</v>
      </c>
      <c r="F130" s="74">
        <f>SUMPRODUCT(-(Bens!$B$4:$B$120=Analítico!$B130),-(Bens!$D$4:$D$120=Analítico!F$3),(Bens!$G$4:$G$120))</f>
        <v>0</v>
      </c>
      <c r="G130" s="74">
        <f>SUMPRODUCT(-(Bens!$B$4:$B$120=Analítico!$B130),-(Bens!$D$4:$D$120=Analítico!G$3),(Bens!$G$4:$G$120))</f>
        <v>0</v>
      </c>
      <c r="H130" s="74">
        <f>SUMPRODUCT(-(Bens!$B$4:$B$120=Analítico!$B130),-(Bens!$D$4:$D$120=Analítico!H$3),(Bens!$G$4:$G$120))</f>
        <v>0</v>
      </c>
      <c r="I130" s="74">
        <f>SUMPRODUCT(-(Bens!$B$4:$B$120=Analítico!$B130),-(Bens!$D$4:$D$120=Analítico!I$3),(Bens!$G$4:$G$120))</f>
        <v>0</v>
      </c>
      <c r="J130" s="74">
        <f>SUMPRODUCT(-(Bens!$B$4:$B$120=Analítico!$B130),-(Bens!$D$4:$D$120=Analítico!J$3),(Bens!$G$4:$G$120))</f>
        <v>0</v>
      </c>
      <c r="K130" s="74">
        <f>SUMPRODUCT(-(Bens!$B$4:$B$120=Analítico!$B130),-(Bens!$D$4:$D$120=Analítico!K$3),(Bens!$G$4:$G$120))</f>
        <v>0</v>
      </c>
      <c r="L130" s="74">
        <f>SUMPRODUCT(-(Bens!$B$4:$B$120=Analítico!$B130),-(Bens!$D$4:$D$120=Analítico!L$3),(Bens!$G$4:$G$120))</f>
        <v>0</v>
      </c>
      <c r="M130" s="74">
        <f>SUMPRODUCT(-(Bens!$B$4:$B$120=Analítico!$B130),-(Bens!$D$4:$D$120=Analítico!M$3),(Bens!$G$4:$G$120))</f>
        <v>0</v>
      </c>
      <c r="N130" s="74">
        <f>SUMPRODUCT(-(Bens!$B$4:$B$120=Analítico!$B130),-(Bens!$D$4:$D$120=Analítico!N$3),(Bens!$G$4:$G$120))</f>
        <v>0</v>
      </c>
      <c r="O130" s="74">
        <f>SUMPRODUCT(-(Bens!$B$4:$B$120=Analítico!$B130),-(Bens!$D$4:$D$120=Analítico!O$3),(Bens!$G$4:$G$120))</f>
        <v>0</v>
      </c>
      <c r="P130" s="74">
        <f>SUMPRODUCT(-(Bens!$B$4:$B$120=Analítico!$B130),-(Bens!$D$4:$D$120=Analítico!P$3),(Bens!$G$4:$G$120))</f>
        <v>0</v>
      </c>
      <c r="Q130" s="74">
        <f>SUMPRODUCT(-(Bens!$B$4:$B$120=Analítico!$B130),-(Bens!$D$4:$D$120=Analítico!Q$3),(Bens!$G$4:$G$120))</f>
        <v>0</v>
      </c>
      <c r="R130" s="74">
        <f>SUMPRODUCT(-(Bens!$B$4:$B$120=Analítico!$B130),-(Bens!$D$4:$D$120=Analítico!R$3),(Bens!$G$4:$G$120))</f>
        <v>0</v>
      </c>
      <c r="S130" s="74">
        <f>SUMPRODUCT(-(Bens!$B$4:$B$120=Analítico!$B130),-(Bens!$D$4:$D$120=Analítico!S$3),(Bens!$G$4:$G$120))</f>
        <v>0</v>
      </c>
      <c r="T130" s="74">
        <f>SUMPRODUCT(-(Bens!$B$4:$B$120=Analítico!$B130),-(Bens!$D$4:$D$120=Analítico!T$3),(Bens!$G$4:$G$120))</f>
        <v>0</v>
      </c>
      <c r="U130" s="74">
        <f>SUMPRODUCT(-(Bens!$B$4:$B$120=Analítico!$B130),-(Bens!$D$4:$D$120=Analítico!U$3),(Bens!$G$4:$G$120))</f>
        <v>0</v>
      </c>
      <c r="V130" s="74">
        <f>SUMPRODUCT(-(Bens!$B$4:$B$120=Analítico!$B130),-(Bens!$D$4:$D$120=Analítico!V$3),(Bens!$G$4:$G$120))</f>
        <v>0</v>
      </c>
      <c r="W130" s="74">
        <f>SUMPRODUCT(-(Bens!$B$4:$B$120=Analítico!$B130),-(Bens!$D$4:$D$120=Analítico!W$3),(Bens!$G$4:$G$120))</f>
        <v>0</v>
      </c>
      <c r="X130" s="74">
        <f>SUMPRODUCT(-(Bens!$B$4:$B$120=Analítico!$B130),-(Bens!$D$4:$D$120=Analítico!X$3),(Bens!$G$4:$G$120))</f>
        <v>0</v>
      </c>
      <c r="Y130" s="74">
        <f>SUMPRODUCT(-(Bens!$B$4:$B$120=Analítico!$B130),-(Bens!$D$4:$D$120=Analítico!Y$3),(Bens!$G$4:$G$120))</f>
        <v>0</v>
      </c>
      <c r="Z130" s="74">
        <f>SUMPRODUCT(-(Bens!$B$4:$B$120=Analítico!$B130),-(Bens!$D$4:$D$120=Analítico!Z$3),(Bens!$G$4:$G$120))</f>
        <v>0</v>
      </c>
      <c r="AA130" s="74">
        <f>SUMPRODUCT(-(Bens!$B$4:$B$120=Analítico!$B130),-(Bens!$D$4:$D$120=Analítico!AA$3),(Bens!$G$4:$G$120))</f>
        <v>0</v>
      </c>
      <c r="AB130" s="74">
        <f>SUMPRODUCT(-(Bens!$B$4:$B$120=Analítico!$B130),-(Bens!$D$4:$D$120=Analítico!AB$3),(Bens!$G$4:$G$120))</f>
        <v>0</v>
      </c>
      <c r="AC130" s="74">
        <f>SUMPRODUCT(-(Bens!$B$4:$B$120=Analítico!$B130),-(Bens!$D$4:$D$120=Analítico!AC$3),(Bens!$G$4:$G$120))</f>
        <v>0</v>
      </c>
      <c r="AD130" s="74">
        <f>SUMPRODUCT(-(Bens!$B$4:$B$120=Analítico!$B130),-(Bens!$D$4:$D$120=Analítico!AD$3),(Bens!$G$4:$G$120))</f>
        <v>0</v>
      </c>
      <c r="AE130" s="74">
        <f>SUMPRODUCT(-(Bens!$B$4:$B$120=Analítico!$B130),-(Bens!$D$4:$D$120=Analítico!AE$3),(Bens!$G$4:$G$120))</f>
        <v>0</v>
      </c>
      <c r="AF130" s="74">
        <f>SUMPRODUCT(-(Bens!$B$4:$B$120=Analítico!$B130),-(Bens!$D$4:$D$120=Analítico!AF$3),(Bens!$G$4:$G$120))</f>
        <v>0</v>
      </c>
      <c r="AG130" s="74">
        <f>SUMPRODUCT(-(Bens!$B$4:$B$120=Analítico!$B130),-(Bens!$D$4:$D$120=Analítico!AG$3),(Bens!$G$4:$G$120))</f>
        <v>0</v>
      </c>
      <c r="AH130" s="74">
        <f>SUMPRODUCT(-(Bens!$B$4:$B$120=Analítico!$B130),-(Bens!$D$4:$D$120=Analítico!AH$3),(Bens!$G$4:$G$120))</f>
        <v>0</v>
      </c>
      <c r="AI130" s="74">
        <f>SUMPRODUCT(-(Bens!$B$4:$B$120=Analítico!$B130),-(Bens!$D$4:$D$120=Analítico!AI$3),(Bens!$G$4:$G$120))</f>
        <v>0</v>
      </c>
      <c r="AJ130" s="74">
        <f>SUMPRODUCT(-(Bens!$B$4:$B$120=Analítico!$B130),-(Bens!$D$4:$D$120=Analítico!AJ$3),(Bens!$G$4:$G$120))</f>
        <v>0</v>
      </c>
      <c r="AK130" s="74">
        <f>SUMPRODUCT(-(Bens!$B$4:$B$120=Analítico!$B130),-(Bens!$D$4:$D$120=Analítico!AK$3),(Bens!$G$4:$G$120))</f>
        <v>0</v>
      </c>
      <c r="AL130" s="74">
        <f>SUMPRODUCT(-(Bens!$B$4:$B$120=Analítico!$B130),-(Bens!$D$4:$D$120=Analítico!AL$3),(Bens!$G$4:$G$120))</f>
        <v>0</v>
      </c>
      <c r="AM130" s="74">
        <f>SUMPRODUCT(-(Bens!$B$4:$B$120=Analítico!$B130),-(Bens!$D$4:$D$120=Analítico!AM$3),(Bens!$G$4:$G$120))</f>
        <v>0</v>
      </c>
      <c r="AN130" s="74">
        <f>SUMPRODUCT(-(Bens!$B$4:$B$120=Analítico!$B130),-(Bens!$D$4:$D$120=Analítico!AN$3),(Bens!$G$4:$G$120))</f>
        <v>0</v>
      </c>
      <c r="AO130" s="74">
        <f>SUMPRODUCT(-(Bens!$B$4:$B$120=Analítico!$B130),-(Bens!$D$4:$D$120=Analítico!AO$3),(Bens!$G$4:$G$120))</f>
        <v>0</v>
      </c>
      <c r="AP130" s="74">
        <f>SUMPRODUCT(-(Bens!$B$4:$B$120=Analítico!$B130),-(Bens!$D$4:$D$120=Analítico!AP$3),(Bens!$G$4:$G$120))</f>
        <v>0</v>
      </c>
      <c r="AQ130" s="74">
        <f>SUMPRODUCT(-(Bens!$B$4:$B$120=Analítico!$B130),-(Bens!$D$4:$D$120=Analítico!AQ$3),(Bens!$G$4:$G$120))</f>
        <v>0</v>
      </c>
      <c r="AR130" s="74">
        <f>SUMPRODUCT(-(Bens!$B$4:$B$120=Analítico!$B130),-(Bens!$D$4:$D$120=Analítico!AR$3),(Bens!$G$4:$G$120))</f>
        <v>0</v>
      </c>
      <c r="AS130" s="74">
        <f>SUMPRODUCT(-(Bens!$B$4:$B$120=Analítico!$B130),-(Bens!$D$4:$D$120=Analítico!AS$3),(Bens!$G$4:$G$120))</f>
        <v>0</v>
      </c>
      <c r="AT130" s="74">
        <f>SUMPRODUCT(-(Bens!$B$4:$B$120=Analítico!$B130),-(Bens!$D$4:$D$120=Analítico!AT$3),(Bens!$G$4:$G$120))</f>
        <v>0</v>
      </c>
      <c r="AU130" s="74">
        <f>SUMPRODUCT(-(Bens!$B$4:$B$120=Analítico!$B130),-(Bens!$D$4:$D$120=Analítico!AU$3),(Bens!$G$4:$G$120))</f>
        <v>0</v>
      </c>
      <c r="AV130" s="74">
        <f>SUMPRODUCT(-(Bens!$B$4:$B$120=Analítico!$B130),-(Bens!$D$4:$D$120=Analítico!AV$3),(Bens!$G$4:$G$120))</f>
        <v>0</v>
      </c>
      <c r="AW130" s="74">
        <f>SUMPRODUCT(-(Bens!$B$4:$B$120=Analítico!$B130),-(Bens!$D$4:$D$120=Analítico!AW$3),(Bens!$G$4:$G$120))</f>
        <v>0</v>
      </c>
      <c r="AX130" s="74">
        <f>SUMPRODUCT(-(Bens!$B$4:$B$120=Analítico!$B130),-(Bens!$D$4:$D$120=Analítico!AX$3),(Bens!$G$4:$G$120))</f>
        <v>0</v>
      </c>
      <c r="AY130" s="74">
        <f>SUMPRODUCT(-(Bens!$B$4:$B$120=Analítico!$B130),-(Bens!$D$4:$D$120=Analítico!AY$3),(Bens!$G$4:$G$120))</f>
        <v>0</v>
      </c>
      <c r="AZ130" s="74">
        <f>SUMPRODUCT(-(Bens!$B$4:$B$120=Analítico!$B130),-(Bens!$D$4:$D$120=Analítico!AZ$3),(Bens!$G$4:$G$120))</f>
        <v>0</v>
      </c>
      <c r="BA130" s="74">
        <f>SUMPRODUCT(-(Bens!$B$4:$B$120=Analítico!$B130),-(Bens!$D$4:$D$120=Analítico!BA$3),(Bens!$G$4:$G$120))</f>
        <v>0</v>
      </c>
      <c r="BB130" s="74">
        <f>SUMPRODUCT(-(Bens!$B$4:$B$120=Analítico!$B130),-(Bens!$D$4:$D$120=Analítico!BB$3),(Bens!$G$4:$G$120))</f>
        <v>0</v>
      </c>
      <c r="BC130" s="74">
        <f>SUMPRODUCT(-(Bens!$B$4:$B$120=Analítico!$B130),-(Bens!$D$4:$D$120=Analítico!BC$3),(Bens!$G$4:$G$120))</f>
        <v>0</v>
      </c>
      <c r="BD130" s="74">
        <f>SUMPRODUCT(-(Bens!$B$4:$B$120=Analítico!$B130),-(Bens!$D$4:$D$120=Analítico!BD$3),(Bens!$G$4:$G$120))</f>
        <v>0</v>
      </c>
      <c r="BE130" s="74">
        <f>SUMPRODUCT(-(Bens!$B$4:$B$120=Analítico!$B130),-(Bens!$D$4:$D$120=Analítico!BE$3),(Bens!$G$4:$G$120))</f>
        <v>0</v>
      </c>
      <c r="BF130" s="74">
        <f>SUMPRODUCT(-(Bens!$B$4:$B$120=Analítico!$B130),-(Bens!$D$4:$D$120=Analítico!BF$3),(Bens!$G$4:$G$120))</f>
        <v>0</v>
      </c>
      <c r="BG130" s="74">
        <f>SUMPRODUCT(-(Bens!$B$4:$B$120=Analítico!$B130),-(Bens!$D$4:$D$120=Analítico!BG$3),(Bens!$G$4:$G$120))</f>
        <v>0</v>
      </c>
      <c r="BH130" s="74">
        <f>SUMPRODUCT(-(Bens!$B$4:$B$120=Analítico!$B130),-(Bens!$D$4:$D$120=Analítico!BH$3),(Bens!$G$4:$G$120))</f>
        <v>0</v>
      </c>
      <c r="BI130" s="74">
        <f>SUMPRODUCT(-(Bens!$B$4:$B$120=Analítico!$B130),-(Bens!$D$4:$D$120=Analítico!BI$3),(Bens!$G$4:$G$120))</f>
        <v>0</v>
      </c>
      <c r="BJ130" s="74">
        <f>SUMPRODUCT(-(Bens!$B$4:$B$120=Analítico!$B130),-(Bens!$D$4:$D$120=Analítico!BJ$3),(Bens!$G$4:$G$120))</f>
        <v>0</v>
      </c>
      <c r="BK130" s="72">
        <f t="shared" ref="BK130:BK141" si="39">SUM(C130:BJ130)</f>
        <v>0</v>
      </c>
      <c r="BL130" s="77">
        <f t="shared" ref="BL130:BL141" ca="1" si="40">IF($BK$147=0,0,BK130/$BK$147)</f>
        <v>0</v>
      </c>
    </row>
    <row r="131" spans="1:64" s="50" customFormat="1" ht="23.25" customHeight="1" x14ac:dyDescent="0.2">
      <c r="A131" s="19" t="s">
        <v>319</v>
      </c>
      <c r="B131" s="20" t="s">
        <v>320</v>
      </c>
      <c r="C131" s="74">
        <f>SUMPRODUCT(-(Bens!$B$4:$B$120=Analítico!$B131),-(Bens!$D$4:$D$120=Analítico!C$3),(Bens!$G$4:$G$120))</f>
        <v>0</v>
      </c>
      <c r="D131" s="74">
        <f>SUMPRODUCT(-(Bens!$B$4:$B$120=Analítico!$B131),-(Bens!$D$4:$D$120=Analítico!D$3),(Bens!$G$4:$G$120))</f>
        <v>261000</v>
      </c>
      <c r="E131" s="74">
        <f>SUMPRODUCT(-(Bens!$B$4:$B$120=Analítico!$B131),-(Bens!$D$4:$D$120=Analítico!E$3),(Bens!$G$4:$G$120))</f>
        <v>0</v>
      </c>
      <c r="F131" s="74">
        <f>SUMPRODUCT(-(Bens!$B$4:$B$120=Analítico!$B131),-(Bens!$D$4:$D$120=Analítico!F$3),(Bens!$G$4:$G$120))</f>
        <v>0</v>
      </c>
      <c r="G131" s="74">
        <f>SUMPRODUCT(-(Bens!$B$4:$B$120=Analítico!$B131),-(Bens!$D$4:$D$120=Analítico!G$3),(Bens!$G$4:$G$120))</f>
        <v>0</v>
      </c>
      <c r="H131" s="74">
        <f>SUMPRODUCT(-(Bens!$B$4:$B$120=Analítico!$B131),-(Bens!$D$4:$D$120=Analítico!H$3),(Bens!$G$4:$G$120))</f>
        <v>0</v>
      </c>
      <c r="I131" s="74">
        <f>SUMPRODUCT(-(Bens!$B$4:$B$120=Analítico!$B131),-(Bens!$D$4:$D$120=Analítico!I$3),(Bens!$G$4:$G$120))</f>
        <v>0</v>
      </c>
      <c r="J131" s="74">
        <f>SUMPRODUCT(-(Bens!$B$4:$B$120=Analítico!$B131),-(Bens!$D$4:$D$120=Analítico!J$3),(Bens!$G$4:$G$120))</f>
        <v>0</v>
      </c>
      <c r="K131" s="74">
        <f>SUMPRODUCT(-(Bens!$B$4:$B$120=Analítico!$B131),-(Bens!$D$4:$D$120=Analítico!K$3),(Bens!$G$4:$G$120))</f>
        <v>0</v>
      </c>
      <c r="L131" s="74">
        <f>SUMPRODUCT(-(Bens!$B$4:$B$120=Analítico!$B131),-(Bens!$D$4:$D$120=Analítico!L$3),(Bens!$G$4:$G$120))</f>
        <v>0</v>
      </c>
      <c r="M131" s="74">
        <f>SUMPRODUCT(-(Bens!$B$4:$B$120=Analítico!$B131),-(Bens!$D$4:$D$120=Analítico!M$3),(Bens!$G$4:$G$120))</f>
        <v>0</v>
      </c>
      <c r="N131" s="74">
        <f>SUMPRODUCT(-(Bens!$B$4:$B$120=Analítico!$B131),-(Bens!$D$4:$D$120=Analítico!N$3),(Bens!$G$4:$G$120))</f>
        <v>0</v>
      </c>
      <c r="O131" s="74">
        <f>SUMPRODUCT(-(Bens!$B$4:$B$120=Analítico!$B131),-(Bens!$D$4:$D$120=Analítico!O$3),(Bens!$G$4:$G$120))</f>
        <v>0</v>
      </c>
      <c r="P131" s="74">
        <f>SUMPRODUCT(-(Bens!$B$4:$B$120=Analítico!$B131),-(Bens!$D$4:$D$120=Analítico!P$3),(Bens!$G$4:$G$120))</f>
        <v>0</v>
      </c>
      <c r="Q131" s="74">
        <f>SUMPRODUCT(-(Bens!$B$4:$B$120=Analítico!$B131),-(Bens!$D$4:$D$120=Analítico!Q$3),(Bens!$G$4:$G$120))</f>
        <v>0</v>
      </c>
      <c r="R131" s="74">
        <f>SUMPRODUCT(-(Bens!$B$4:$B$120=Analítico!$B131),-(Bens!$D$4:$D$120=Analítico!R$3),(Bens!$G$4:$G$120))</f>
        <v>0</v>
      </c>
      <c r="S131" s="74">
        <f>SUMPRODUCT(-(Bens!$B$4:$B$120=Analítico!$B131),-(Bens!$D$4:$D$120=Analítico!S$3),(Bens!$G$4:$G$120))</f>
        <v>0</v>
      </c>
      <c r="T131" s="74">
        <f>SUMPRODUCT(-(Bens!$B$4:$B$120=Analítico!$B131),-(Bens!$D$4:$D$120=Analítico!T$3),(Bens!$G$4:$G$120))</f>
        <v>0</v>
      </c>
      <c r="U131" s="74">
        <f>SUMPRODUCT(-(Bens!$B$4:$B$120=Analítico!$B131),-(Bens!$D$4:$D$120=Analítico!U$3),(Bens!$G$4:$G$120))</f>
        <v>0</v>
      </c>
      <c r="V131" s="74">
        <f>SUMPRODUCT(-(Bens!$B$4:$B$120=Analítico!$B131),-(Bens!$D$4:$D$120=Analítico!V$3),(Bens!$G$4:$G$120))</f>
        <v>0</v>
      </c>
      <c r="W131" s="74">
        <f>SUMPRODUCT(-(Bens!$B$4:$B$120=Analítico!$B131),-(Bens!$D$4:$D$120=Analítico!W$3),(Bens!$G$4:$G$120))</f>
        <v>0</v>
      </c>
      <c r="X131" s="74">
        <f>SUMPRODUCT(-(Bens!$B$4:$B$120=Analítico!$B131),-(Bens!$D$4:$D$120=Analítico!X$3),(Bens!$G$4:$G$120))</f>
        <v>0</v>
      </c>
      <c r="Y131" s="74">
        <f>SUMPRODUCT(-(Bens!$B$4:$B$120=Analítico!$B131),-(Bens!$D$4:$D$120=Analítico!Y$3),(Bens!$G$4:$G$120))</f>
        <v>0</v>
      </c>
      <c r="Z131" s="74">
        <f>SUMPRODUCT(-(Bens!$B$4:$B$120=Analítico!$B131),-(Bens!$D$4:$D$120=Analítico!Z$3),(Bens!$G$4:$G$120))</f>
        <v>0</v>
      </c>
      <c r="AA131" s="74">
        <f>SUMPRODUCT(-(Bens!$B$4:$B$120=Analítico!$B131),-(Bens!$D$4:$D$120=Analítico!AA$3),(Bens!$G$4:$G$120))</f>
        <v>0</v>
      </c>
      <c r="AB131" s="74">
        <f>SUMPRODUCT(-(Bens!$B$4:$B$120=Analítico!$B131),-(Bens!$D$4:$D$120=Analítico!AB$3),(Bens!$G$4:$G$120))</f>
        <v>0</v>
      </c>
      <c r="AC131" s="74">
        <f>SUMPRODUCT(-(Bens!$B$4:$B$120=Analítico!$B131),-(Bens!$D$4:$D$120=Analítico!AC$3),(Bens!$G$4:$G$120))</f>
        <v>0</v>
      </c>
      <c r="AD131" s="74">
        <f>SUMPRODUCT(-(Bens!$B$4:$B$120=Analítico!$B131),-(Bens!$D$4:$D$120=Analítico!AD$3),(Bens!$G$4:$G$120))</f>
        <v>0</v>
      </c>
      <c r="AE131" s="74">
        <f>SUMPRODUCT(-(Bens!$B$4:$B$120=Analítico!$B131),-(Bens!$D$4:$D$120=Analítico!AE$3),(Bens!$G$4:$G$120))</f>
        <v>0</v>
      </c>
      <c r="AF131" s="74">
        <f>SUMPRODUCT(-(Bens!$B$4:$B$120=Analítico!$B131),-(Bens!$D$4:$D$120=Analítico!AF$3),(Bens!$G$4:$G$120))</f>
        <v>0</v>
      </c>
      <c r="AG131" s="74">
        <f>SUMPRODUCT(-(Bens!$B$4:$B$120=Analítico!$B131),-(Bens!$D$4:$D$120=Analítico!AG$3),(Bens!$G$4:$G$120))</f>
        <v>0</v>
      </c>
      <c r="AH131" s="74">
        <f>SUMPRODUCT(-(Bens!$B$4:$B$120=Analítico!$B131),-(Bens!$D$4:$D$120=Analítico!AH$3),(Bens!$G$4:$G$120))</f>
        <v>0</v>
      </c>
      <c r="AI131" s="74">
        <f>SUMPRODUCT(-(Bens!$B$4:$B$120=Analítico!$B131),-(Bens!$D$4:$D$120=Analítico!AI$3),(Bens!$G$4:$G$120))</f>
        <v>0</v>
      </c>
      <c r="AJ131" s="74">
        <f>SUMPRODUCT(-(Bens!$B$4:$B$120=Analítico!$B131),-(Bens!$D$4:$D$120=Analítico!AJ$3),(Bens!$G$4:$G$120))</f>
        <v>0</v>
      </c>
      <c r="AK131" s="74">
        <f>SUMPRODUCT(-(Bens!$B$4:$B$120=Analítico!$B131),-(Bens!$D$4:$D$120=Analítico!AK$3),(Bens!$G$4:$G$120))</f>
        <v>0</v>
      </c>
      <c r="AL131" s="74">
        <f>SUMPRODUCT(-(Bens!$B$4:$B$120=Analítico!$B131),-(Bens!$D$4:$D$120=Analítico!AL$3),(Bens!$G$4:$G$120))</f>
        <v>0</v>
      </c>
      <c r="AM131" s="74">
        <f>SUMPRODUCT(-(Bens!$B$4:$B$120=Analítico!$B131),-(Bens!$D$4:$D$120=Analítico!AM$3),(Bens!$G$4:$G$120))</f>
        <v>0</v>
      </c>
      <c r="AN131" s="74">
        <f>SUMPRODUCT(-(Bens!$B$4:$B$120=Analítico!$B131),-(Bens!$D$4:$D$120=Analítico!AN$3),(Bens!$G$4:$G$120))</f>
        <v>0</v>
      </c>
      <c r="AO131" s="74">
        <f>SUMPRODUCT(-(Bens!$B$4:$B$120=Analítico!$B131),-(Bens!$D$4:$D$120=Analítico!AO$3),(Bens!$G$4:$G$120))</f>
        <v>0</v>
      </c>
      <c r="AP131" s="74">
        <f>SUMPRODUCT(-(Bens!$B$4:$B$120=Analítico!$B131),-(Bens!$D$4:$D$120=Analítico!AP$3),(Bens!$G$4:$G$120))</f>
        <v>0</v>
      </c>
      <c r="AQ131" s="74">
        <f>SUMPRODUCT(-(Bens!$B$4:$B$120=Analítico!$B131),-(Bens!$D$4:$D$120=Analítico!AQ$3),(Bens!$G$4:$G$120))</f>
        <v>0</v>
      </c>
      <c r="AR131" s="74">
        <f>SUMPRODUCT(-(Bens!$B$4:$B$120=Analítico!$B131),-(Bens!$D$4:$D$120=Analítico!AR$3),(Bens!$G$4:$G$120))</f>
        <v>0</v>
      </c>
      <c r="AS131" s="74">
        <f>SUMPRODUCT(-(Bens!$B$4:$B$120=Analítico!$B131),-(Bens!$D$4:$D$120=Analítico!AS$3),(Bens!$G$4:$G$120))</f>
        <v>0</v>
      </c>
      <c r="AT131" s="74">
        <f>SUMPRODUCT(-(Bens!$B$4:$B$120=Analítico!$B131),-(Bens!$D$4:$D$120=Analítico!AT$3),(Bens!$G$4:$G$120))</f>
        <v>0</v>
      </c>
      <c r="AU131" s="74">
        <f>SUMPRODUCT(-(Bens!$B$4:$B$120=Analítico!$B131),-(Bens!$D$4:$D$120=Analítico!AU$3),(Bens!$G$4:$G$120))</f>
        <v>0</v>
      </c>
      <c r="AV131" s="74">
        <f>SUMPRODUCT(-(Bens!$B$4:$B$120=Analítico!$B131),-(Bens!$D$4:$D$120=Analítico!AV$3),(Bens!$G$4:$G$120))</f>
        <v>0</v>
      </c>
      <c r="AW131" s="74">
        <f>SUMPRODUCT(-(Bens!$B$4:$B$120=Analítico!$B131),-(Bens!$D$4:$D$120=Analítico!AW$3),(Bens!$G$4:$G$120))</f>
        <v>0</v>
      </c>
      <c r="AX131" s="74">
        <f>SUMPRODUCT(-(Bens!$B$4:$B$120=Analítico!$B131),-(Bens!$D$4:$D$120=Analítico!AX$3),(Bens!$G$4:$G$120))</f>
        <v>0</v>
      </c>
      <c r="AY131" s="74">
        <f>SUMPRODUCT(-(Bens!$B$4:$B$120=Analítico!$B131),-(Bens!$D$4:$D$120=Analítico!AY$3),(Bens!$G$4:$G$120))</f>
        <v>0</v>
      </c>
      <c r="AZ131" s="74">
        <f>SUMPRODUCT(-(Bens!$B$4:$B$120=Analítico!$B131),-(Bens!$D$4:$D$120=Analítico!AZ$3),(Bens!$G$4:$G$120))</f>
        <v>0</v>
      </c>
      <c r="BA131" s="74">
        <f>SUMPRODUCT(-(Bens!$B$4:$B$120=Analítico!$B131),-(Bens!$D$4:$D$120=Analítico!BA$3),(Bens!$G$4:$G$120))</f>
        <v>0</v>
      </c>
      <c r="BB131" s="74">
        <f>SUMPRODUCT(-(Bens!$B$4:$B$120=Analítico!$B131),-(Bens!$D$4:$D$120=Analítico!BB$3),(Bens!$G$4:$G$120))</f>
        <v>0</v>
      </c>
      <c r="BC131" s="74">
        <f>SUMPRODUCT(-(Bens!$B$4:$B$120=Analítico!$B131),-(Bens!$D$4:$D$120=Analítico!BC$3),(Bens!$G$4:$G$120))</f>
        <v>0</v>
      </c>
      <c r="BD131" s="74">
        <f>SUMPRODUCT(-(Bens!$B$4:$B$120=Analítico!$B131),-(Bens!$D$4:$D$120=Analítico!BD$3),(Bens!$G$4:$G$120))</f>
        <v>0</v>
      </c>
      <c r="BE131" s="74">
        <f>SUMPRODUCT(-(Bens!$B$4:$B$120=Analítico!$B131),-(Bens!$D$4:$D$120=Analítico!BE$3),(Bens!$G$4:$G$120))</f>
        <v>0</v>
      </c>
      <c r="BF131" s="74">
        <f>SUMPRODUCT(-(Bens!$B$4:$B$120=Analítico!$B131),-(Bens!$D$4:$D$120=Analítico!BF$3),(Bens!$G$4:$G$120))</f>
        <v>0</v>
      </c>
      <c r="BG131" s="74">
        <f>SUMPRODUCT(-(Bens!$B$4:$B$120=Analítico!$B131),-(Bens!$D$4:$D$120=Analítico!BG$3),(Bens!$G$4:$G$120))</f>
        <v>0</v>
      </c>
      <c r="BH131" s="74">
        <f>SUMPRODUCT(-(Bens!$B$4:$B$120=Analítico!$B131),-(Bens!$D$4:$D$120=Analítico!BH$3),(Bens!$G$4:$G$120))</f>
        <v>0</v>
      </c>
      <c r="BI131" s="74">
        <f>SUMPRODUCT(-(Bens!$B$4:$B$120=Analítico!$B131),-(Bens!$D$4:$D$120=Analítico!BI$3),(Bens!$G$4:$G$120))</f>
        <v>0</v>
      </c>
      <c r="BJ131" s="74">
        <f>SUMPRODUCT(-(Bens!$B$4:$B$120=Analítico!$B131),-(Bens!$D$4:$D$120=Analítico!BJ$3),(Bens!$G$4:$G$120))</f>
        <v>0</v>
      </c>
      <c r="BK131" s="72">
        <f t="shared" si="39"/>
        <v>261000</v>
      </c>
      <c r="BL131" s="77">
        <f t="shared" ca="1" si="40"/>
        <v>3.7694324054656225E-3</v>
      </c>
    </row>
    <row r="132" spans="1:64" s="50" customFormat="1" ht="23.25" customHeight="1" x14ac:dyDescent="0.2">
      <c r="A132" s="19" t="s">
        <v>321</v>
      </c>
      <c r="B132" s="20" t="s">
        <v>322</v>
      </c>
      <c r="C132" s="74">
        <f>SUMPRODUCT(-(Bens!$B$4:$B$120=Analítico!$B132),-(Bens!$D$4:$D$120=Analítico!C$3),(Bens!$G$4:$G$120))</f>
        <v>0</v>
      </c>
      <c r="D132" s="74">
        <f>SUMPRODUCT(-(Bens!$B$4:$B$120=Analítico!$B132),-(Bens!$D$4:$D$120=Analítico!D$3),(Bens!$G$4:$G$120))</f>
        <v>177350</v>
      </c>
      <c r="E132" s="74">
        <f>SUMPRODUCT(-(Bens!$B$4:$B$120=Analítico!$B132),-(Bens!$D$4:$D$120=Analítico!E$3),(Bens!$G$4:$G$120))</f>
        <v>0</v>
      </c>
      <c r="F132" s="74">
        <f>SUMPRODUCT(-(Bens!$B$4:$B$120=Analítico!$B132),-(Bens!$D$4:$D$120=Analítico!F$3),(Bens!$G$4:$G$120))</f>
        <v>0</v>
      </c>
      <c r="G132" s="74">
        <f>SUMPRODUCT(-(Bens!$B$4:$B$120=Analítico!$B132),-(Bens!$D$4:$D$120=Analítico!G$3),(Bens!$G$4:$G$120))</f>
        <v>0</v>
      </c>
      <c r="H132" s="74">
        <f>SUMPRODUCT(-(Bens!$B$4:$B$120=Analítico!$B132),-(Bens!$D$4:$D$120=Analítico!H$3),(Bens!$G$4:$G$120))</f>
        <v>0</v>
      </c>
      <c r="I132" s="74">
        <f>SUMPRODUCT(-(Bens!$B$4:$B$120=Analítico!$B132),-(Bens!$D$4:$D$120=Analítico!I$3),(Bens!$G$4:$G$120))</f>
        <v>0</v>
      </c>
      <c r="J132" s="74">
        <f>SUMPRODUCT(-(Bens!$B$4:$B$120=Analítico!$B132),-(Bens!$D$4:$D$120=Analítico!J$3),(Bens!$G$4:$G$120))</f>
        <v>0</v>
      </c>
      <c r="K132" s="74">
        <f>SUMPRODUCT(-(Bens!$B$4:$B$120=Analítico!$B132),-(Bens!$D$4:$D$120=Analítico!K$3),(Bens!$G$4:$G$120))</f>
        <v>0</v>
      </c>
      <c r="L132" s="74">
        <f>SUMPRODUCT(-(Bens!$B$4:$B$120=Analítico!$B132),-(Bens!$D$4:$D$120=Analítico!L$3),(Bens!$G$4:$G$120))</f>
        <v>0</v>
      </c>
      <c r="M132" s="74">
        <f>SUMPRODUCT(-(Bens!$B$4:$B$120=Analítico!$B132),-(Bens!$D$4:$D$120=Analítico!M$3),(Bens!$G$4:$G$120))</f>
        <v>0</v>
      </c>
      <c r="N132" s="74">
        <f>SUMPRODUCT(-(Bens!$B$4:$B$120=Analítico!$B132),-(Bens!$D$4:$D$120=Analítico!N$3),(Bens!$G$4:$G$120))</f>
        <v>0</v>
      </c>
      <c r="O132" s="74">
        <f>SUMPRODUCT(-(Bens!$B$4:$B$120=Analítico!$B132),-(Bens!$D$4:$D$120=Analítico!O$3),(Bens!$G$4:$G$120))</f>
        <v>0</v>
      </c>
      <c r="P132" s="74">
        <f>SUMPRODUCT(-(Bens!$B$4:$B$120=Analítico!$B132),-(Bens!$D$4:$D$120=Analítico!P$3),(Bens!$G$4:$G$120))</f>
        <v>150500</v>
      </c>
      <c r="Q132" s="74">
        <f>SUMPRODUCT(-(Bens!$B$4:$B$120=Analítico!$B132),-(Bens!$D$4:$D$120=Analítico!Q$3),(Bens!$G$4:$G$120))</f>
        <v>0</v>
      </c>
      <c r="R132" s="74">
        <f>SUMPRODUCT(-(Bens!$B$4:$B$120=Analítico!$B132),-(Bens!$D$4:$D$120=Analítico!R$3),(Bens!$G$4:$G$120))</f>
        <v>0</v>
      </c>
      <c r="S132" s="74">
        <f>SUMPRODUCT(-(Bens!$B$4:$B$120=Analítico!$B132),-(Bens!$D$4:$D$120=Analítico!S$3),(Bens!$G$4:$G$120))</f>
        <v>0</v>
      </c>
      <c r="T132" s="74">
        <f>SUMPRODUCT(-(Bens!$B$4:$B$120=Analítico!$B132),-(Bens!$D$4:$D$120=Analítico!T$3),(Bens!$G$4:$G$120))</f>
        <v>0</v>
      </c>
      <c r="U132" s="74">
        <f>SUMPRODUCT(-(Bens!$B$4:$B$120=Analítico!$B132),-(Bens!$D$4:$D$120=Analítico!U$3),(Bens!$G$4:$G$120))</f>
        <v>0</v>
      </c>
      <c r="V132" s="74">
        <f>SUMPRODUCT(-(Bens!$B$4:$B$120=Analítico!$B132),-(Bens!$D$4:$D$120=Analítico!V$3),(Bens!$G$4:$G$120))</f>
        <v>0</v>
      </c>
      <c r="W132" s="74">
        <f>SUMPRODUCT(-(Bens!$B$4:$B$120=Analítico!$B132),-(Bens!$D$4:$D$120=Analítico!W$3),(Bens!$G$4:$G$120))</f>
        <v>0</v>
      </c>
      <c r="X132" s="74">
        <f>SUMPRODUCT(-(Bens!$B$4:$B$120=Analítico!$B132),-(Bens!$D$4:$D$120=Analítico!X$3),(Bens!$G$4:$G$120))</f>
        <v>0</v>
      </c>
      <c r="Y132" s="74">
        <f>SUMPRODUCT(-(Bens!$B$4:$B$120=Analítico!$B132),-(Bens!$D$4:$D$120=Analítico!Y$3),(Bens!$G$4:$G$120))</f>
        <v>0</v>
      </c>
      <c r="Z132" s="74">
        <f>SUMPRODUCT(-(Bens!$B$4:$B$120=Analítico!$B132),-(Bens!$D$4:$D$120=Analítico!Z$3),(Bens!$G$4:$G$120))</f>
        <v>0</v>
      </c>
      <c r="AA132" s="74">
        <f>SUMPRODUCT(-(Bens!$B$4:$B$120=Analítico!$B132),-(Bens!$D$4:$D$120=Analítico!AA$3),(Bens!$G$4:$G$120))</f>
        <v>0</v>
      </c>
      <c r="AB132" s="74">
        <f>SUMPRODUCT(-(Bens!$B$4:$B$120=Analítico!$B132),-(Bens!$D$4:$D$120=Analítico!AB$3),(Bens!$G$4:$G$120))</f>
        <v>0</v>
      </c>
      <c r="AC132" s="74">
        <f>SUMPRODUCT(-(Bens!$B$4:$B$120=Analítico!$B132),-(Bens!$D$4:$D$120=Analítico!AC$3),(Bens!$G$4:$G$120))</f>
        <v>0</v>
      </c>
      <c r="AD132" s="74">
        <f>SUMPRODUCT(-(Bens!$B$4:$B$120=Analítico!$B132),-(Bens!$D$4:$D$120=Analítico!AD$3),(Bens!$G$4:$G$120))</f>
        <v>0</v>
      </c>
      <c r="AE132" s="74">
        <f>SUMPRODUCT(-(Bens!$B$4:$B$120=Analítico!$B132),-(Bens!$D$4:$D$120=Analítico!AE$3),(Bens!$G$4:$G$120))</f>
        <v>0</v>
      </c>
      <c r="AF132" s="74">
        <f>SUMPRODUCT(-(Bens!$B$4:$B$120=Analítico!$B132),-(Bens!$D$4:$D$120=Analítico!AF$3),(Bens!$G$4:$G$120))</f>
        <v>0</v>
      </c>
      <c r="AG132" s="74">
        <f>SUMPRODUCT(-(Bens!$B$4:$B$120=Analítico!$B132),-(Bens!$D$4:$D$120=Analítico!AG$3),(Bens!$G$4:$G$120))</f>
        <v>0</v>
      </c>
      <c r="AH132" s="74">
        <f>SUMPRODUCT(-(Bens!$B$4:$B$120=Analítico!$B132),-(Bens!$D$4:$D$120=Analítico!AH$3),(Bens!$G$4:$G$120))</f>
        <v>0</v>
      </c>
      <c r="AI132" s="74">
        <f>SUMPRODUCT(-(Bens!$B$4:$B$120=Analítico!$B132),-(Bens!$D$4:$D$120=Analítico!AI$3),(Bens!$G$4:$G$120))</f>
        <v>0</v>
      </c>
      <c r="AJ132" s="74">
        <f>SUMPRODUCT(-(Bens!$B$4:$B$120=Analítico!$B132),-(Bens!$D$4:$D$120=Analítico!AJ$3),(Bens!$G$4:$G$120))</f>
        <v>0</v>
      </c>
      <c r="AK132" s="74">
        <f>SUMPRODUCT(-(Bens!$B$4:$B$120=Analítico!$B132),-(Bens!$D$4:$D$120=Analítico!AK$3),(Bens!$G$4:$G$120))</f>
        <v>0</v>
      </c>
      <c r="AL132" s="74">
        <f>SUMPRODUCT(-(Bens!$B$4:$B$120=Analítico!$B132),-(Bens!$D$4:$D$120=Analítico!AL$3),(Bens!$G$4:$G$120))</f>
        <v>0</v>
      </c>
      <c r="AM132" s="74">
        <f>SUMPRODUCT(-(Bens!$B$4:$B$120=Analítico!$B132),-(Bens!$D$4:$D$120=Analítico!AM$3),(Bens!$G$4:$G$120))</f>
        <v>0</v>
      </c>
      <c r="AN132" s="74">
        <f>SUMPRODUCT(-(Bens!$B$4:$B$120=Analítico!$B132),-(Bens!$D$4:$D$120=Analítico!AN$3),(Bens!$G$4:$G$120))</f>
        <v>0</v>
      </c>
      <c r="AO132" s="74">
        <f>SUMPRODUCT(-(Bens!$B$4:$B$120=Analítico!$B132),-(Bens!$D$4:$D$120=Analítico!AO$3),(Bens!$G$4:$G$120))</f>
        <v>0</v>
      </c>
      <c r="AP132" s="74">
        <f>SUMPRODUCT(-(Bens!$B$4:$B$120=Analítico!$B132),-(Bens!$D$4:$D$120=Analítico!AP$3),(Bens!$G$4:$G$120))</f>
        <v>0</v>
      </c>
      <c r="AQ132" s="74">
        <f>SUMPRODUCT(-(Bens!$B$4:$B$120=Analítico!$B132),-(Bens!$D$4:$D$120=Analítico!AQ$3),(Bens!$G$4:$G$120))</f>
        <v>0</v>
      </c>
      <c r="AR132" s="74">
        <f>SUMPRODUCT(-(Bens!$B$4:$B$120=Analítico!$B132),-(Bens!$D$4:$D$120=Analítico!AR$3),(Bens!$G$4:$G$120))</f>
        <v>0</v>
      </c>
      <c r="AS132" s="74">
        <f>SUMPRODUCT(-(Bens!$B$4:$B$120=Analítico!$B132),-(Bens!$D$4:$D$120=Analítico!AS$3),(Bens!$G$4:$G$120))</f>
        <v>0</v>
      </c>
      <c r="AT132" s="74">
        <f>SUMPRODUCT(-(Bens!$B$4:$B$120=Analítico!$B132),-(Bens!$D$4:$D$120=Analítico!AT$3),(Bens!$G$4:$G$120))</f>
        <v>0</v>
      </c>
      <c r="AU132" s="74">
        <f>SUMPRODUCT(-(Bens!$B$4:$B$120=Analítico!$B132),-(Bens!$D$4:$D$120=Analítico!AU$3),(Bens!$G$4:$G$120))</f>
        <v>0</v>
      </c>
      <c r="AV132" s="74">
        <f>SUMPRODUCT(-(Bens!$B$4:$B$120=Analítico!$B132),-(Bens!$D$4:$D$120=Analítico!AV$3),(Bens!$G$4:$G$120))</f>
        <v>0</v>
      </c>
      <c r="AW132" s="74">
        <f>SUMPRODUCT(-(Bens!$B$4:$B$120=Analítico!$B132),-(Bens!$D$4:$D$120=Analítico!AW$3),(Bens!$G$4:$G$120))</f>
        <v>0</v>
      </c>
      <c r="AX132" s="74">
        <f>SUMPRODUCT(-(Bens!$B$4:$B$120=Analítico!$B132),-(Bens!$D$4:$D$120=Analítico!AX$3),(Bens!$G$4:$G$120))</f>
        <v>0</v>
      </c>
      <c r="AY132" s="74">
        <f>SUMPRODUCT(-(Bens!$B$4:$B$120=Analítico!$B132),-(Bens!$D$4:$D$120=Analítico!AY$3),(Bens!$G$4:$G$120))</f>
        <v>0</v>
      </c>
      <c r="AZ132" s="74">
        <f>SUMPRODUCT(-(Bens!$B$4:$B$120=Analítico!$B132),-(Bens!$D$4:$D$120=Analítico!AZ$3),(Bens!$G$4:$G$120))</f>
        <v>0</v>
      </c>
      <c r="BA132" s="74">
        <f>SUMPRODUCT(-(Bens!$B$4:$B$120=Analítico!$B132),-(Bens!$D$4:$D$120=Analítico!BA$3),(Bens!$G$4:$G$120))</f>
        <v>0</v>
      </c>
      <c r="BB132" s="74">
        <f>SUMPRODUCT(-(Bens!$B$4:$B$120=Analítico!$B132),-(Bens!$D$4:$D$120=Analítico!BB$3),(Bens!$G$4:$G$120))</f>
        <v>0</v>
      </c>
      <c r="BC132" s="74">
        <f>SUMPRODUCT(-(Bens!$B$4:$B$120=Analítico!$B132),-(Bens!$D$4:$D$120=Analítico!BC$3),(Bens!$G$4:$G$120))</f>
        <v>0</v>
      </c>
      <c r="BD132" s="74">
        <f>SUMPRODUCT(-(Bens!$B$4:$B$120=Analítico!$B132),-(Bens!$D$4:$D$120=Analítico!BD$3),(Bens!$G$4:$G$120))</f>
        <v>0</v>
      </c>
      <c r="BE132" s="74">
        <f>SUMPRODUCT(-(Bens!$B$4:$B$120=Analítico!$B132),-(Bens!$D$4:$D$120=Analítico!BE$3),(Bens!$G$4:$G$120))</f>
        <v>0</v>
      </c>
      <c r="BF132" s="74">
        <f>SUMPRODUCT(-(Bens!$B$4:$B$120=Analítico!$B132),-(Bens!$D$4:$D$120=Analítico!BF$3),(Bens!$G$4:$G$120))</f>
        <v>0</v>
      </c>
      <c r="BG132" s="74">
        <f>SUMPRODUCT(-(Bens!$B$4:$B$120=Analítico!$B132),-(Bens!$D$4:$D$120=Analítico!BG$3),(Bens!$G$4:$G$120))</f>
        <v>0</v>
      </c>
      <c r="BH132" s="74">
        <f>SUMPRODUCT(-(Bens!$B$4:$B$120=Analítico!$B132),-(Bens!$D$4:$D$120=Analítico!BH$3),(Bens!$G$4:$G$120))</f>
        <v>0</v>
      </c>
      <c r="BI132" s="74">
        <f>SUMPRODUCT(-(Bens!$B$4:$B$120=Analítico!$B132),-(Bens!$D$4:$D$120=Analítico!BI$3),(Bens!$G$4:$G$120))</f>
        <v>0</v>
      </c>
      <c r="BJ132" s="74">
        <f>SUMPRODUCT(-(Bens!$B$4:$B$120=Analítico!$B132),-(Bens!$D$4:$D$120=Analítico!BJ$3),(Bens!$G$4:$G$120))</f>
        <v>0</v>
      </c>
      <c r="BK132" s="72">
        <f t="shared" si="39"/>
        <v>327850</v>
      </c>
      <c r="BL132" s="77">
        <f t="shared" ca="1" si="40"/>
        <v>4.7348981384364155E-3</v>
      </c>
    </row>
    <row r="133" spans="1:64" s="50" customFormat="1" ht="23.25" customHeight="1" x14ac:dyDescent="0.2">
      <c r="A133" s="19" t="s">
        <v>323</v>
      </c>
      <c r="B133" s="20" t="s">
        <v>324</v>
      </c>
      <c r="C133" s="74">
        <f>SUMPRODUCT(-(Bens!$B$4:$B$120=Analítico!$B133),-(Bens!$D$4:$D$120=Analítico!C$3),(Bens!$G$4:$G$120))</f>
        <v>0</v>
      </c>
      <c r="D133" s="74">
        <f>SUMPRODUCT(-(Bens!$B$4:$B$120=Analítico!$B133),-(Bens!$D$4:$D$120=Analítico!D$3),(Bens!$G$4:$G$120))</f>
        <v>13200</v>
      </c>
      <c r="E133" s="74">
        <f>SUMPRODUCT(-(Bens!$B$4:$B$120=Analítico!$B133),-(Bens!$D$4:$D$120=Analítico!E$3),(Bens!$G$4:$G$120))</f>
        <v>0</v>
      </c>
      <c r="F133" s="74">
        <f>SUMPRODUCT(-(Bens!$B$4:$B$120=Analítico!$B133),-(Bens!$D$4:$D$120=Analítico!F$3),(Bens!$G$4:$G$120))</f>
        <v>0</v>
      </c>
      <c r="G133" s="74">
        <f>SUMPRODUCT(-(Bens!$B$4:$B$120=Analítico!$B133),-(Bens!$D$4:$D$120=Analítico!G$3),(Bens!$G$4:$G$120))</f>
        <v>0</v>
      </c>
      <c r="H133" s="74">
        <f>SUMPRODUCT(-(Bens!$B$4:$B$120=Analítico!$B133),-(Bens!$D$4:$D$120=Analítico!H$3),(Bens!$G$4:$G$120))</f>
        <v>0</v>
      </c>
      <c r="I133" s="74">
        <f>SUMPRODUCT(-(Bens!$B$4:$B$120=Analítico!$B133),-(Bens!$D$4:$D$120=Analítico!I$3),(Bens!$G$4:$G$120))</f>
        <v>0</v>
      </c>
      <c r="J133" s="74">
        <f>SUMPRODUCT(-(Bens!$B$4:$B$120=Analítico!$B133),-(Bens!$D$4:$D$120=Analítico!J$3),(Bens!$G$4:$G$120))</f>
        <v>0</v>
      </c>
      <c r="K133" s="74">
        <f>SUMPRODUCT(-(Bens!$B$4:$B$120=Analítico!$B133),-(Bens!$D$4:$D$120=Analítico!K$3),(Bens!$G$4:$G$120))</f>
        <v>0</v>
      </c>
      <c r="L133" s="74">
        <f>SUMPRODUCT(-(Bens!$B$4:$B$120=Analítico!$B133),-(Bens!$D$4:$D$120=Analítico!L$3),(Bens!$G$4:$G$120))</f>
        <v>0</v>
      </c>
      <c r="M133" s="74">
        <f>SUMPRODUCT(-(Bens!$B$4:$B$120=Analítico!$B133),-(Bens!$D$4:$D$120=Analítico!M$3),(Bens!$G$4:$G$120))</f>
        <v>0</v>
      </c>
      <c r="N133" s="74">
        <f>SUMPRODUCT(-(Bens!$B$4:$B$120=Analítico!$B133),-(Bens!$D$4:$D$120=Analítico!N$3),(Bens!$G$4:$G$120))</f>
        <v>0</v>
      </c>
      <c r="O133" s="74">
        <f>SUMPRODUCT(-(Bens!$B$4:$B$120=Analítico!$B133),-(Bens!$D$4:$D$120=Analítico!O$3),(Bens!$G$4:$G$120))</f>
        <v>0</v>
      </c>
      <c r="P133" s="74">
        <f>SUMPRODUCT(-(Bens!$B$4:$B$120=Analítico!$B133),-(Bens!$D$4:$D$120=Analítico!P$3),(Bens!$G$4:$G$120))</f>
        <v>0</v>
      </c>
      <c r="Q133" s="74">
        <f>SUMPRODUCT(-(Bens!$B$4:$B$120=Analítico!$B133),-(Bens!$D$4:$D$120=Analítico!Q$3),(Bens!$G$4:$G$120))</f>
        <v>0</v>
      </c>
      <c r="R133" s="74">
        <f>SUMPRODUCT(-(Bens!$B$4:$B$120=Analítico!$B133),-(Bens!$D$4:$D$120=Analítico!R$3),(Bens!$G$4:$G$120))</f>
        <v>0</v>
      </c>
      <c r="S133" s="74">
        <f>SUMPRODUCT(-(Bens!$B$4:$B$120=Analítico!$B133),-(Bens!$D$4:$D$120=Analítico!S$3),(Bens!$G$4:$G$120))</f>
        <v>0</v>
      </c>
      <c r="T133" s="74">
        <f>SUMPRODUCT(-(Bens!$B$4:$B$120=Analítico!$B133),-(Bens!$D$4:$D$120=Analítico!T$3),(Bens!$G$4:$G$120))</f>
        <v>0</v>
      </c>
      <c r="U133" s="74">
        <f>SUMPRODUCT(-(Bens!$B$4:$B$120=Analítico!$B133),-(Bens!$D$4:$D$120=Analítico!U$3),(Bens!$G$4:$G$120))</f>
        <v>0</v>
      </c>
      <c r="V133" s="74">
        <f>SUMPRODUCT(-(Bens!$B$4:$B$120=Analítico!$B133),-(Bens!$D$4:$D$120=Analítico!V$3),(Bens!$G$4:$G$120))</f>
        <v>0</v>
      </c>
      <c r="W133" s="74">
        <f>SUMPRODUCT(-(Bens!$B$4:$B$120=Analítico!$B133),-(Bens!$D$4:$D$120=Analítico!W$3),(Bens!$G$4:$G$120))</f>
        <v>0</v>
      </c>
      <c r="X133" s="74">
        <f>SUMPRODUCT(-(Bens!$B$4:$B$120=Analítico!$B133),-(Bens!$D$4:$D$120=Analítico!X$3),(Bens!$G$4:$G$120))</f>
        <v>0</v>
      </c>
      <c r="Y133" s="74">
        <f>SUMPRODUCT(-(Bens!$B$4:$B$120=Analítico!$B133),-(Bens!$D$4:$D$120=Analítico!Y$3),(Bens!$G$4:$G$120))</f>
        <v>0</v>
      </c>
      <c r="Z133" s="74">
        <f>SUMPRODUCT(-(Bens!$B$4:$B$120=Analítico!$B133),-(Bens!$D$4:$D$120=Analítico!Z$3),(Bens!$G$4:$G$120))</f>
        <v>0</v>
      </c>
      <c r="AA133" s="74">
        <f>SUMPRODUCT(-(Bens!$B$4:$B$120=Analítico!$B133),-(Bens!$D$4:$D$120=Analítico!AA$3),(Bens!$G$4:$G$120))</f>
        <v>0</v>
      </c>
      <c r="AB133" s="74">
        <f>SUMPRODUCT(-(Bens!$B$4:$B$120=Analítico!$B133),-(Bens!$D$4:$D$120=Analítico!AB$3),(Bens!$G$4:$G$120))</f>
        <v>0</v>
      </c>
      <c r="AC133" s="74">
        <f>SUMPRODUCT(-(Bens!$B$4:$B$120=Analítico!$B133),-(Bens!$D$4:$D$120=Analítico!AC$3),(Bens!$G$4:$G$120))</f>
        <v>0</v>
      </c>
      <c r="AD133" s="74">
        <f>SUMPRODUCT(-(Bens!$B$4:$B$120=Analítico!$B133),-(Bens!$D$4:$D$120=Analítico!AD$3),(Bens!$G$4:$G$120))</f>
        <v>0</v>
      </c>
      <c r="AE133" s="74">
        <f>SUMPRODUCT(-(Bens!$B$4:$B$120=Analítico!$B133),-(Bens!$D$4:$D$120=Analítico!AE$3),(Bens!$G$4:$G$120))</f>
        <v>0</v>
      </c>
      <c r="AF133" s="74">
        <f>SUMPRODUCT(-(Bens!$B$4:$B$120=Analítico!$B133),-(Bens!$D$4:$D$120=Analítico!AF$3),(Bens!$G$4:$G$120))</f>
        <v>0</v>
      </c>
      <c r="AG133" s="74">
        <f>SUMPRODUCT(-(Bens!$B$4:$B$120=Analítico!$B133),-(Bens!$D$4:$D$120=Analítico!AG$3),(Bens!$G$4:$G$120))</f>
        <v>0</v>
      </c>
      <c r="AH133" s="74">
        <f>SUMPRODUCT(-(Bens!$B$4:$B$120=Analítico!$B133),-(Bens!$D$4:$D$120=Analítico!AH$3),(Bens!$G$4:$G$120))</f>
        <v>0</v>
      </c>
      <c r="AI133" s="74">
        <f>SUMPRODUCT(-(Bens!$B$4:$B$120=Analítico!$B133),-(Bens!$D$4:$D$120=Analítico!AI$3),(Bens!$G$4:$G$120))</f>
        <v>0</v>
      </c>
      <c r="AJ133" s="74">
        <f>SUMPRODUCT(-(Bens!$B$4:$B$120=Analítico!$B133),-(Bens!$D$4:$D$120=Analítico!AJ$3),(Bens!$G$4:$G$120))</f>
        <v>0</v>
      </c>
      <c r="AK133" s="74">
        <f>SUMPRODUCT(-(Bens!$B$4:$B$120=Analítico!$B133),-(Bens!$D$4:$D$120=Analítico!AK$3),(Bens!$G$4:$G$120))</f>
        <v>0</v>
      </c>
      <c r="AL133" s="74">
        <f>SUMPRODUCT(-(Bens!$B$4:$B$120=Analítico!$B133),-(Bens!$D$4:$D$120=Analítico!AL$3),(Bens!$G$4:$G$120))</f>
        <v>0</v>
      </c>
      <c r="AM133" s="74">
        <f>SUMPRODUCT(-(Bens!$B$4:$B$120=Analítico!$B133),-(Bens!$D$4:$D$120=Analítico!AM$3),(Bens!$G$4:$G$120))</f>
        <v>0</v>
      </c>
      <c r="AN133" s="74">
        <f>SUMPRODUCT(-(Bens!$B$4:$B$120=Analítico!$B133),-(Bens!$D$4:$D$120=Analítico!AN$3),(Bens!$G$4:$G$120))</f>
        <v>0</v>
      </c>
      <c r="AO133" s="74">
        <f>SUMPRODUCT(-(Bens!$B$4:$B$120=Analítico!$B133),-(Bens!$D$4:$D$120=Analítico!AO$3),(Bens!$G$4:$G$120))</f>
        <v>0</v>
      </c>
      <c r="AP133" s="74">
        <f>SUMPRODUCT(-(Bens!$B$4:$B$120=Analítico!$B133),-(Bens!$D$4:$D$120=Analítico!AP$3),(Bens!$G$4:$G$120))</f>
        <v>0</v>
      </c>
      <c r="AQ133" s="74">
        <f>SUMPRODUCT(-(Bens!$B$4:$B$120=Analítico!$B133),-(Bens!$D$4:$D$120=Analítico!AQ$3),(Bens!$G$4:$G$120))</f>
        <v>0</v>
      </c>
      <c r="AR133" s="74">
        <f>SUMPRODUCT(-(Bens!$B$4:$B$120=Analítico!$B133),-(Bens!$D$4:$D$120=Analítico!AR$3),(Bens!$G$4:$G$120))</f>
        <v>0</v>
      </c>
      <c r="AS133" s="74">
        <f>SUMPRODUCT(-(Bens!$B$4:$B$120=Analítico!$B133),-(Bens!$D$4:$D$120=Analítico!AS$3),(Bens!$G$4:$G$120))</f>
        <v>0</v>
      </c>
      <c r="AT133" s="74">
        <f>SUMPRODUCT(-(Bens!$B$4:$B$120=Analítico!$B133),-(Bens!$D$4:$D$120=Analítico!AT$3),(Bens!$G$4:$G$120))</f>
        <v>0</v>
      </c>
      <c r="AU133" s="74">
        <f>SUMPRODUCT(-(Bens!$B$4:$B$120=Analítico!$B133),-(Bens!$D$4:$D$120=Analítico!AU$3),(Bens!$G$4:$G$120))</f>
        <v>0</v>
      </c>
      <c r="AV133" s="74">
        <f>SUMPRODUCT(-(Bens!$B$4:$B$120=Analítico!$B133),-(Bens!$D$4:$D$120=Analítico!AV$3),(Bens!$G$4:$G$120))</f>
        <v>0</v>
      </c>
      <c r="AW133" s="74">
        <f>SUMPRODUCT(-(Bens!$B$4:$B$120=Analítico!$B133),-(Bens!$D$4:$D$120=Analítico!AW$3),(Bens!$G$4:$G$120))</f>
        <v>0</v>
      </c>
      <c r="AX133" s="74">
        <f>SUMPRODUCT(-(Bens!$B$4:$B$120=Analítico!$B133),-(Bens!$D$4:$D$120=Analítico!AX$3),(Bens!$G$4:$G$120))</f>
        <v>0</v>
      </c>
      <c r="AY133" s="74">
        <f>SUMPRODUCT(-(Bens!$B$4:$B$120=Analítico!$B133),-(Bens!$D$4:$D$120=Analítico!AY$3),(Bens!$G$4:$G$120))</f>
        <v>0</v>
      </c>
      <c r="AZ133" s="74">
        <f>SUMPRODUCT(-(Bens!$B$4:$B$120=Analítico!$B133),-(Bens!$D$4:$D$120=Analítico!AZ$3),(Bens!$G$4:$G$120))</f>
        <v>0</v>
      </c>
      <c r="BA133" s="74">
        <f>SUMPRODUCT(-(Bens!$B$4:$B$120=Analítico!$B133),-(Bens!$D$4:$D$120=Analítico!BA$3),(Bens!$G$4:$G$120))</f>
        <v>0</v>
      </c>
      <c r="BB133" s="74">
        <f>SUMPRODUCT(-(Bens!$B$4:$B$120=Analítico!$B133),-(Bens!$D$4:$D$120=Analítico!BB$3),(Bens!$G$4:$G$120))</f>
        <v>0</v>
      </c>
      <c r="BC133" s="74">
        <f>SUMPRODUCT(-(Bens!$B$4:$B$120=Analítico!$B133),-(Bens!$D$4:$D$120=Analítico!BC$3),(Bens!$G$4:$G$120))</f>
        <v>0</v>
      </c>
      <c r="BD133" s="74">
        <f>SUMPRODUCT(-(Bens!$B$4:$B$120=Analítico!$B133),-(Bens!$D$4:$D$120=Analítico!BD$3),(Bens!$G$4:$G$120))</f>
        <v>0</v>
      </c>
      <c r="BE133" s="74">
        <f>SUMPRODUCT(-(Bens!$B$4:$B$120=Analítico!$B133),-(Bens!$D$4:$D$120=Analítico!BE$3),(Bens!$G$4:$G$120))</f>
        <v>0</v>
      </c>
      <c r="BF133" s="74">
        <f>SUMPRODUCT(-(Bens!$B$4:$B$120=Analítico!$B133),-(Bens!$D$4:$D$120=Analítico!BF$3),(Bens!$G$4:$G$120))</f>
        <v>0</v>
      </c>
      <c r="BG133" s="74">
        <f>SUMPRODUCT(-(Bens!$B$4:$B$120=Analítico!$B133),-(Bens!$D$4:$D$120=Analítico!BG$3),(Bens!$G$4:$G$120))</f>
        <v>0</v>
      </c>
      <c r="BH133" s="74">
        <f>SUMPRODUCT(-(Bens!$B$4:$B$120=Analítico!$B133),-(Bens!$D$4:$D$120=Analítico!BH$3),(Bens!$G$4:$G$120))</f>
        <v>0</v>
      </c>
      <c r="BI133" s="74">
        <f>SUMPRODUCT(-(Bens!$B$4:$B$120=Analítico!$B133),-(Bens!$D$4:$D$120=Analítico!BI$3),(Bens!$G$4:$G$120))</f>
        <v>0</v>
      </c>
      <c r="BJ133" s="74">
        <f>SUMPRODUCT(-(Bens!$B$4:$B$120=Analítico!$B133),-(Bens!$D$4:$D$120=Analítico!BJ$3),(Bens!$G$4:$G$120))</f>
        <v>0</v>
      </c>
      <c r="BK133" s="72">
        <f t="shared" si="39"/>
        <v>13200</v>
      </c>
      <c r="BL133" s="77">
        <f t="shared" ca="1" si="40"/>
        <v>1.9063796073619241E-4</v>
      </c>
    </row>
    <row r="134" spans="1:64" s="50" customFormat="1" ht="23.25" customHeight="1" x14ac:dyDescent="0.2">
      <c r="A134" s="19" t="s">
        <v>325</v>
      </c>
      <c r="B134" s="20" t="s">
        <v>326</v>
      </c>
      <c r="C134" s="74">
        <f>SUMPRODUCT(-(Bens!$B$4:$B$120=Analítico!$B134),-(Bens!$D$4:$D$120=Analítico!C$3),(Bens!$G$4:$G$120))</f>
        <v>0</v>
      </c>
      <c r="D134" s="74">
        <f>SUMPRODUCT(-(Bens!$B$4:$B$120=Analítico!$B134),-(Bens!$D$4:$D$120=Analítico!D$3),(Bens!$G$4:$G$120))</f>
        <v>646810</v>
      </c>
      <c r="E134" s="74">
        <f>SUMPRODUCT(-(Bens!$B$4:$B$120=Analítico!$B134),-(Bens!$D$4:$D$120=Analítico!E$3),(Bens!$G$4:$G$120))</f>
        <v>0</v>
      </c>
      <c r="F134" s="74">
        <f>SUMPRODUCT(-(Bens!$B$4:$B$120=Analítico!$B134),-(Bens!$D$4:$D$120=Analítico!F$3),(Bens!$G$4:$G$120))</f>
        <v>0</v>
      </c>
      <c r="G134" s="74">
        <f>SUMPRODUCT(-(Bens!$B$4:$B$120=Analítico!$B134),-(Bens!$D$4:$D$120=Analítico!G$3),(Bens!$G$4:$G$120))</f>
        <v>0</v>
      </c>
      <c r="H134" s="74">
        <f>SUMPRODUCT(-(Bens!$B$4:$B$120=Analítico!$B134),-(Bens!$D$4:$D$120=Analítico!H$3),(Bens!$G$4:$G$120))</f>
        <v>0</v>
      </c>
      <c r="I134" s="74">
        <f>SUMPRODUCT(-(Bens!$B$4:$B$120=Analítico!$B134),-(Bens!$D$4:$D$120=Analítico!I$3),(Bens!$G$4:$G$120))</f>
        <v>0</v>
      </c>
      <c r="J134" s="74">
        <f>SUMPRODUCT(-(Bens!$B$4:$B$120=Analítico!$B134),-(Bens!$D$4:$D$120=Analítico!J$3),(Bens!$G$4:$G$120))</f>
        <v>0</v>
      </c>
      <c r="K134" s="74">
        <f>SUMPRODUCT(-(Bens!$B$4:$B$120=Analítico!$B134),-(Bens!$D$4:$D$120=Analítico!K$3),(Bens!$G$4:$G$120))</f>
        <v>0</v>
      </c>
      <c r="L134" s="74">
        <f>SUMPRODUCT(-(Bens!$B$4:$B$120=Analítico!$B134),-(Bens!$D$4:$D$120=Analítico!L$3),(Bens!$G$4:$G$120))</f>
        <v>0</v>
      </c>
      <c r="M134" s="74">
        <f>SUMPRODUCT(-(Bens!$B$4:$B$120=Analítico!$B134),-(Bens!$D$4:$D$120=Analítico!M$3),(Bens!$G$4:$G$120))</f>
        <v>0</v>
      </c>
      <c r="N134" s="74">
        <f>SUMPRODUCT(-(Bens!$B$4:$B$120=Analítico!$B134),-(Bens!$D$4:$D$120=Analítico!N$3),(Bens!$G$4:$G$120))</f>
        <v>0</v>
      </c>
      <c r="O134" s="74">
        <f>SUMPRODUCT(-(Bens!$B$4:$B$120=Analítico!$B134),-(Bens!$D$4:$D$120=Analítico!O$3),(Bens!$G$4:$G$120))</f>
        <v>0</v>
      </c>
      <c r="P134" s="74">
        <f>SUMPRODUCT(-(Bens!$B$4:$B$120=Analítico!$B134),-(Bens!$D$4:$D$120=Analítico!P$3),(Bens!$G$4:$G$120))</f>
        <v>0</v>
      </c>
      <c r="Q134" s="74">
        <f>SUMPRODUCT(-(Bens!$B$4:$B$120=Analítico!$B134),-(Bens!$D$4:$D$120=Analítico!Q$3),(Bens!$G$4:$G$120))</f>
        <v>0</v>
      </c>
      <c r="R134" s="74">
        <f>SUMPRODUCT(-(Bens!$B$4:$B$120=Analítico!$B134),-(Bens!$D$4:$D$120=Analítico!R$3),(Bens!$G$4:$G$120))</f>
        <v>0</v>
      </c>
      <c r="S134" s="74">
        <f>SUMPRODUCT(-(Bens!$B$4:$B$120=Analítico!$B134),-(Bens!$D$4:$D$120=Analítico!S$3),(Bens!$G$4:$G$120))</f>
        <v>0</v>
      </c>
      <c r="T134" s="74">
        <f>SUMPRODUCT(-(Bens!$B$4:$B$120=Analítico!$B134),-(Bens!$D$4:$D$120=Analítico!T$3),(Bens!$G$4:$G$120))</f>
        <v>0</v>
      </c>
      <c r="U134" s="74">
        <f>SUMPRODUCT(-(Bens!$B$4:$B$120=Analítico!$B134),-(Bens!$D$4:$D$120=Analítico!U$3),(Bens!$G$4:$G$120))</f>
        <v>0</v>
      </c>
      <c r="V134" s="74">
        <f>SUMPRODUCT(-(Bens!$B$4:$B$120=Analítico!$B134),-(Bens!$D$4:$D$120=Analítico!V$3),(Bens!$G$4:$G$120))</f>
        <v>0</v>
      </c>
      <c r="W134" s="74">
        <f>SUMPRODUCT(-(Bens!$B$4:$B$120=Analítico!$B134),-(Bens!$D$4:$D$120=Analítico!W$3),(Bens!$G$4:$G$120))</f>
        <v>0</v>
      </c>
      <c r="X134" s="74">
        <f>SUMPRODUCT(-(Bens!$B$4:$B$120=Analítico!$B134),-(Bens!$D$4:$D$120=Analítico!X$3),(Bens!$G$4:$G$120))</f>
        <v>0</v>
      </c>
      <c r="Y134" s="74">
        <f>SUMPRODUCT(-(Bens!$B$4:$B$120=Analítico!$B134),-(Bens!$D$4:$D$120=Analítico!Y$3),(Bens!$G$4:$G$120))</f>
        <v>0</v>
      </c>
      <c r="Z134" s="74">
        <f>SUMPRODUCT(-(Bens!$B$4:$B$120=Analítico!$B134),-(Bens!$D$4:$D$120=Analítico!Z$3),(Bens!$G$4:$G$120))</f>
        <v>0</v>
      </c>
      <c r="AA134" s="74">
        <f>SUMPRODUCT(-(Bens!$B$4:$B$120=Analítico!$B134),-(Bens!$D$4:$D$120=Analítico!AA$3),(Bens!$G$4:$G$120))</f>
        <v>0</v>
      </c>
      <c r="AB134" s="74">
        <f>SUMPRODUCT(-(Bens!$B$4:$B$120=Analítico!$B134),-(Bens!$D$4:$D$120=Analítico!AB$3),(Bens!$G$4:$G$120))</f>
        <v>0</v>
      </c>
      <c r="AC134" s="74">
        <f>SUMPRODUCT(-(Bens!$B$4:$B$120=Analítico!$B134),-(Bens!$D$4:$D$120=Analítico!AC$3),(Bens!$G$4:$G$120))</f>
        <v>0</v>
      </c>
      <c r="AD134" s="74">
        <f>SUMPRODUCT(-(Bens!$B$4:$B$120=Analítico!$B134),-(Bens!$D$4:$D$120=Analítico!AD$3),(Bens!$G$4:$G$120))</f>
        <v>0</v>
      </c>
      <c r="AE134" s="74">
        <f>SUMPRODUCT(-(Bens!$B$4:$B$120=Analítico!$B134),-(Bens!$D$4:$D$120=Analítico!AE$3),(Bens!$G$4:$G$120))</f>
        <v>0</v>
      </c>
      <c r="AF134" s="74">
        <f>SUMPRODUCT(-(Bens!$B$4:$B$120=Analítico!$B134),-(Bens!$D$4:$D$120=Analítico!AF$3),(Bens!$G$4:$G$120))</f>
        <v>0</v>
      </c>
      <c r="AG134" s="74">
        <f>SUMPRODUCT(-(Bens!$B$4:$B$120=Analítico!$B134),-(Bens!$D$4:$D$120=Analítico!AG$3),(Bens!$G$4:$G$120))</f>
        <v>0</v>
      </c>
      <c r="AH134" s="74">
        <f>SUMPRODUCT(-(Bens!$B$4:$B$120=Analítico!$B134),-(Bens!$D$4:$D$120=Analítico!AH$3),(Bens!$G$4:$G$120))</f>
        <v>0</v>
      </c>
      <c r="AI134" s="74">
        <f>SUMPRODUCT(-(Bens!$B$4:$B$120=Analítico!$B134),-(Bens!$D$4:$D$120=Analítico!AI$3),(Bens!$G$4:$G$120))</f>
        <v>0</v>
      </c>
      <c r="AJ134" s="74">
        <f>SUMPRODUCT(-(Bens!$B$4:$B$120=Analítico!$B134),-(Bens!$D$4:$D$120=Analítico!AJ$3),(Bens!$G$4:$G$120))</f>
        <v>0</v>
      </c>
      <c r="AK134" s="74">
        <f>SUMPRODUCT(-(Bens!$B$4:$B$120=Analítico!$B134),-(Bens!$D$4:$D$120=Analítico!AK$3),(Bens!$G$4:$G$120))</f>
        <v>0</v>
      </c>
      <c r="AL134" s="74">
        <f>SUMPRODUCT(-(Bens!$B$4:$B$120=Analítico!$B134),-(Bens!$D$4:$D$120=Analítico!AL$3),(Bens!$G$4:$G$120))</f>
        <v>0</v>
      </c>
      <c r="AM134" s="74">
        <f>SUMPRODUCT(-(Bens!$B$4:$B$120=Analítico!$B134),-(Bens!$D$4:$D$120=Analítico!AM$3),(Bens!$G$4:$G$120))</f>
        <v>0</v>
      </c>
      <c r="AN134" s="74">
        <f>SUMPRODUCT(-(Bens!$B$4:$B$120=Analítico!$B134),-(Bens!$D$4:$D$120=Analítico!AN$3),(Bens!$G$4:$G$120))</f>
        <v>0</v>
      </c>
      <c r="AO134" s="74">
        <f>SUMPRODUCT(-(Bens!$B$4:$B$120=Analítico!$B134),-(Bens!$D$4:$D$120=Analítico!AO$3),(Bens!$G$4:$G$120))</f>
        <v>0</v>
      </c>
      <c r="AP134" s="74">
        <f>SUMPRODUCT(-(Bens!$B$4:$B$120=Analítico!$B134),-(Bens!$D$4:$D$120=Analítico!AP$3),(Bens!$G$4:$G$120))</f>
        <v>0</v>
      </c>
      <c r="AQ134" s="74">
        <f>SUMPRODUCT(-(Bens!$B$4:$B$120=Analítico!$B134),-(Bens!$D$4:$D$120=Analítico!AQ$3),(Bens!$G$4:$G$120))</f>
        <v>0</v>
      </c>
      <c r="AR134" s="74">
        <f>SUMPRODUCT(-(Bens!$B$4:$B$120=Analítico!$B134),-(Bens!$D$4:$D$120=Analítico!AR$3),(Bens!$G$4:$G$120))</f>
        <v>0</v>
      </c>
      <c r="AS134" s="74">
        <f>SUMPRODUCT(-(Bens!$B$4:$B$120=Analítico!$B134),-(Bens!$D$4:$D$120=Analítico!AS$3),(Bens!$G$4:$G$120))</f>
        <v>0</v>
      </c>
      <c r="AT134" s="74">
        <f>SUMPRODUCT(-(Bens!$B$4:$B$120=Analítico!$B134),-(Bens!$D$4:$D$120=Analítico!AT$3),(Bens!$G$4:$G$120))</f>
        <v>0</v>
      </c>
      <c r="AU134" s="74">
        <f>SUMPRODUCT(-(Bens!$B$4:$B$120=Analítico!$B134),-(Bens!$D$4:$D$120=Analítico!AU$3),(Bens!$G$4:$G$120))</f>
        <v>0</v>
      </c>
      <c r="AV134" s="74">
        <f>SUMPRODUCT(-(Bens!$B$4:$B$120=Analítico!$B134),-(Bens!$D$4:$D$120=Analítico!AV$3),(Bens!$G$4:$G$120))</f>
        <v>0</v>
      </c>
      <c r="AW134" s="74">
        <f>SUMPRODUCT(-(Bens!$B$4:$B$120=Analítico!$B134),-(Bens!$D$4:$D$120=Analítico!AW$3),(Bens!$G$4:$G$120))</f>
        <v>0</v>
      </c>
      <c r="AX134" s="74">
        <f>SUMPRODUCT(-(Bens!$B$4:$B$120=Analítico!$B134),-(Bens!$D$4:$D$120=Analítico!AX$3),(Bens!$G$4:$G$120))</f>
        <v>0</v>
      </c>
      <c r="AY134" s="74">
        <f>SUMPRODUCT(-(Bens!$B$4:$B$120=Analítico!$B134),-(Bens!$D$4:$D$120=Analítico!AY$3),(Bens!$G$4:$G$120))</f>
        <v>0</v>
      </c>
      <c r="AZ134" s="74">
        <f>SUMPRODUCT(-(Bens!$B$4:$B$120=Analítico!$B134),-(Bens!$D$4:$D$120=Analítico!AZ$3),(Bens!$G$4:$G$120))</f>
        <v>0</v>
      </c>
      <c r="BA134" s="74">
        <f>SUMPRODUCT(-(Bens!$B$4:$B$120=Analítico!$B134),-(Bens!$D$4:$D$120=Analítico!BA$3),(Bens!$G$4:$G$120))</f>
        <v>0</v>
      </c>
      <c r="BB134" s="74">
        <f>SUMPRODUCT(-(Bens!$B$4:$B$120=Analítico!$B134),-(Bens!$D$4:$D$120=Analítico!BB$3),(Bens!$G$4:$G$120))</f>
        <v>0</v>
      </c>
      <c r="BC134" s="74">
        <f>SUMPRODUCT(-(Bens!$B$4:$B$120=Analítico!$B134),-(Bens!$D$4:$D$120=Analítico!BC$3),(Bens!$G$4:$G$120))</f>
        <v>0</v>
      </c>
      <c r="BD134" s="74">
        <f>SUMPRODUCT(-(Bens!$B$4:$B$120=Analítico!$B134),-(Bens!$D$4:$D$120=Analítico!BD$3),(Bens!$G$4:$G$120))</f>
        <v>0</v>
      </c>
      <c r="BE134" s="74">
        <f>SUMPRODUCT(-(Bens!$B$4:$B$120=Analítico!$B134),-(Bens!$D$4:$D$120=Analítico!BE$3),(Bens!$G$4:$G$120))</f>
        <v>0</v>
      </c>
      <c r="BF134" s="74">
        <f>SUMPRODUCT(-(Bens!$B$4:$B$120=Analítico!$B134),-(Bens!$D$4:$D$120=Analítico!BF$3),(Bens!$G$4:$G$120))</f>
        <v>0</v>
      </c>
      <c r="BG134" s="74">
        <f>SUMPRODUCT(-(Bens!$B$4:$B$120=Analítico!$B134),-(Bens!$D$4:$D$120=Analítico!BG$3),(Bens!$G$4:$G$120))</f>
        <v>0</v>
      </c>
      <c r="BH134" s="74">
        <f>SUMPRODUCT(-(Bens!$B$4:$B$120=Analítico!$B134),-(Bens!$D$4:$D$120=Analítico!BH$3),(Bens!$G$4:$G$120))</f>
        <v>0</v>
      </c>
      <c r="BI134" s="74">
        <f>SUMPRODUCT(-(Bens!$B$4:$B$120=Analítico!$B134),-(Bens!$D$4:$D$120=Analítico!BI$3),(Bens!$G$4:$G$120))</f>
        <v>0</v>
      </c>
      <c r="BJ134" s="74">
        <f>SUMPRODUCT(-(Bens!$B$4:$B$120=Analítico!$B134),-(Bens!$D$4:$D$120=Analítico!BJ$3),(Bens!$G$4:$G$120))</f>
        <v>0</v>
      </c>
      <c r="BK134" s="72">
        <f t="shared" si="39"/>
        <v>646810</v>
      </c>
      <c r="BL134" s="77">
        <f t="shared" ca="1" si="40"/>
        <v>9.3414044987709562E-3</v>
      </c>
    </row>
    <row r="135" spans="1:64" s="50" customFormat="1" ht="23.25" customHeight="1" x14ac:dyDescent="0.2">
      <c r="A135" s="19" t="s">
        <v>327</v>
      </c>
      <c r="B135" s="20" t="s">
        <v>328</v>
      </c>
      <c r="C135" s="74">
        <f>SUMPRODUCT(-(Bens!$B$4:$B$120=Analítico!$B135),-(Bens!$D$4:$D$120=Analítico!C$3),(Bens!$G$4:$G$120))</f>
        <v>0</v>
      </c>
      <c r="D135" s="74">
        <f>SUMPRODUCT(-(Bens!$B$4:$B$120=Analítico!$B135),-(Bens!$D$4:$D$120=Analítico!D$3),(Bens!$G$4:$G$120))</f>
        <v>0</v>
      </c>
      <c r="E135" s="74">
        <f>SUMPRODUCT(-(Bens!$B$4:$B$120=Analítico!$B135),-(Bens!$D$4:$D$120=Analítico!E$3),(Bens!$G$4:$G$120))</f>
        <v>0</v>
      </c>
      <c r="F135" s="74">
        <f>SUMPRODUCT(-(Bens!$B$4:$B$120=Analítico!$B135),-(Bens!$D$4:$D$120=Analítico!F$3),(Bens!$G$4:$G$120))</f>
        <v>0</v>
      </c>
      <c r="G135" s="74">
        <f>SUMPRODUCT(-(Bens!$B$4:$B$120=Analítico!$B135),-(Bens!$D$4:$D$120=Analítico!G$3),(Bens!$G$4:$G$120))</f>
        <v>0</v>
      </c>
      <c r="H135" s="74">
        <f>SUMPRODUCT(-(Bens!$B$4:$B$120=Analítico!$B135),-(Bens!$D$4:$D$120=Analítico!H$3),(Bens!$G$4:$G$120))</f>
        <v>0</v>
      </c>
      <c r="I135" s="74">
        <f>SUMPRODUCT(-(Bens!$B$4:$B$120=Analítico!$B135),-(Bens!$D$4:$D$120=Analítico!I$3),(Bens!$G$4:$G$120))</f>
        <v>0</v>
      </c>
      <c r="J135" s="74">
        <f>SUMPRODUCT(-(Bens!$B$4:$B$120=Analítico!$B135),-(Bens!$D$4:$D$120=Analítico!J$3),(Bens!$G$4:$G$120))</f>
        <v>0</v>
      </c>
      <c r="K135" s="74">
        <f>SUMPRODUCT(-(Bens!$B$4:$B$120=Analítico!$B135),-(Bens!$D$4:$D$120=Analítico!K$3),(Bens!$G$4:$G$120))</f>
        <v>0</v>
      </c>
      <c r="L135" s="74">
        <f>SUMPRODUCT(-(Bens!$B$4:$B$120=Analítico!$B135),-(Bens!$D$4:$D$120=Analítico!L$3),(Bens!$G$4:$G$120))</f>
        <v>0</v>
      </c>
      <c r="M135" s="74">
        <f>SUMPRODUCT(-(Bens!$B$4:$B$120=Analítico!$B135),-(Bens!$D$4:$D$120=Analítico!M$3),(Bens!$G$4:$G$120))</f>
        <v>0</v>
      </c>
      <c r="N135" s="74">
        <f>SUMPRODUCT(-(Bens!$B$4:$B$120=Analítico!$B135),-(Bens!$D$4:$D$120=Analítico!N$3),(Bens!$G$4:$G$120))</f>
        <v>0</v>
      </c>
      <c r="O135" s="74">
        <f>SUMPRODUCT(-(Bens!$B$4:$B$120=Analítico!$B135),-(Bens!$D$4:$D$120=Analítico!O$3),(Bens!$G$4:$G$120))</f>
        <v>0</v>
      </c>
      <c r="P135" s="74">
        <f>SUMPRODUCT(-(Bens!$B$4:$B$120=Analítico!$B135),-(Bens!$D$4:$D$120=Analítico!P$3),(Bens!$G$4:$G$120))</f>
        <v>0</v>
      </c>
      <c r="Q135" s="74">
        <f>SUMPRODUCT(-(Bens!$B$4:$B$120=Analítico!$B135),-(Bens!$D$4:$D$120=Analítico!Q$3),(Bens!$G$4:$G$120))</f>
        <v>0</v>
      </c>
      <c r="R135" s="74">
        <f>SUMPRODUCT(-(Bens!$B$4:$B$120=Analítico!$B135),-(Bens!$D$4:$D$120=Analítico!R$3),(Bens!$G$4:$G$120))</f>
        <v>0</v>
      </c>
      <c r="S135" s="74">
        <f>SUMPRODUCT(-(Bens!$B$4:$B$120=Analítico!$B135),-(Bens!$D$4:$D$120=Analítico!S$3),(Bens!$G$4:$G$120))</f>
        <v>0</v>
      </c>
      <c r="T135" s="74">
        <f>SUMPRODUCT(-(Bens!$B$4:$B$120=Analítico!$B135),-(Bens!$D$4:$D$120=Analítico!T$3),(Bens!$G$4:$G$120))</f>
        <v>0</v>
      </c>
      <c r="U135" s="74">
        <f>SUMPRODUCT(-(Bens!$B$4:$B$120=Analítico!$B135),-(Bens!$D$4:$D$120=Analítico!U$3),(Bens!$G$4:$G$120))</f>
        <v>0</v>
      </c>
      <c r="V135" s="74">
        <f>SUMPRODUCT(-(Bens!$B$4:$B$120=Analítico!$B135),-(Bens!$D$4:$D$120=Analítico!V$3),(Bens!$G$4:$G$120))</f>
        <v>0</v>
      </c>
      <c r="W135" s="74">
        <f>SUMPRODUCT(-(Bens!$B$4:$B$120=Analítico!$B135),-(Bens!$D$4:$D$120=Analítico!W$3),(Bens!$G$4:$G$120))</f>
        <v>0</v>
      </c>
      <c r="X135" s="74">
        <f>SUMPRODUCT(-(Bens!$B$4:$B$120=Analítico!$B135),-(Bens!$D$4:$D$120=Analítico!X$3),(Bens!$G$4:$G$120))</f>
        <v>0</v>
      </c>
      <c r="Y135" s="74">
        <f>SUMPRODUCT(-(Bens!$B$4:$B$120=Analítico!$B135),-(Bens!$D$4:$D$120=Analítico!Y$3),(Bens!$G$4:$G$120))</f>
        <v>0</v>
      </c>
      <c r="Z135" s="74">
        <f>SUMPRODUCT(-(Bens!$B$4:$B$120=Analítico!$B135),-(Bens!$D$4:$D$120=Analítico!Z$3),(Bens!$G$4:$G$120))</f>
        <v>0</v>
      </c>
      <c r="AA135" s="74">
        <f>SUMPRODUCT(-(Bens!$B$4:$B$120=Analítico!$B135),-(Bens!$D$4:$D$120=Analítico!AA$3),(Bens!$G$4:$G$120))</f>
        <v>0</v>
      </c>
      <c r="AB135" s="74">
        <f>SUMPRODUCT(-(Bens!$B$4:$B$120=Analítico!$B135),-(Bens!$D$4:$D$120=Analítico!AB$3),(Bens!$G$4:$G$120))</f>
        <v>0</v>
      </c>
      <c r="AC135" s="74">
        <f>SUMPRODUCT(-(Bens!$B$4:$B$120=Analítico!$B135),-(Bens!$D$4:$D$120=Analítico!AC$3),(Bens!$G$4:$G$120))</f>
        <v>0</v>
      </c>
      <c r="AD135" s="74">
        <f>SUMPRODUCT(-(Bens!$B$4:$B$120=Analítico!$B135),-(Bens!$D$4:$D$120=Analítico!AD$3),(Bens!$G$4:$G$120))</f>
        <v>0</v>
      </c>
      <c r="AE135" s="74">
        <f>SUMPRODUCT(-(Bens!$B$4:$B$120=Analítico!$B135),-(Bens!$D$4:$D$120=Analítico!AE$3),(Bens!$G$4:$G$120))</f>
        <v>0</v>
      </c>
      <c r="AF135" s="74">
        <f>SUMPRODUCT(-(Bens!$B$4:$B$120=Analítico!$B135),-(Bens!$D$4:$D$120=Analítico!AF$3),(Bens!$G$4:$G$120))</f>
        <v>0</v>
      </c>
      <c r="AG135" s="74">
        <f>SUMPRODUCT(-(Bens!$B$4:$B$120=Analítico!$B135),-(Bens!$D$4:$D$120=Analítico!AG$3),(Bens!$G$4:$G$120))</f>
        <v>0</v>
      </c>
      <c r="AH135" s="74">
        <f>SUMPRODUCT(-(Bens!$B$4:$B$120=Analítico!$B135),-(Bens!$D$4:$D$120=Analítico!AH$3),(Bens!$G$4:$G$120))</f>
        <v>0</v>
      </c>
      <c r="AI135" s="74">
        <f>SUMPRODUCT(-(Bens!$B$4:$B$120=Analítico!$B135),-(Bens!$D$4:$D$120=Analítico!AI$3),(Bens!$G$4:$G$120))</f>
        <v>0</v>
      </c>
      <c r="AJ135" s="74">
        <f>SUMPRODUCT(-(Bens!$B$4:$B$120=Analítico!$B135),-(Bens!$D$4:$D$120=Analítico!AJ$3),(Bens!$G$4:$G$120))</f>
        <v>0</v>
      </c>
      <c r="AK135" s="74">
        <f>SUMPRODUCT(-(Bens!$B$4:$B$120=Analítico!$B135),-(Bens!$D$4:$D$120=Analítico!AK$3),(Bens!$G$4:$G$120))</f>
        <v>0</v>
      </c>
      <c r="AL135" s="74">
        <f>SUMPRODUCT(-(Bens!$B$4:$B$120=Analítico!$B135),-(Bens!$D$4:$D$120=Analítico!AL$3),(Bens!$G$4:$G$120))</f>
        <v>0</v>
      </c>
      <c r="AM135" s="74">
        <f>SUMPRODUCT(-(Bens!$B$4:$B$120=Analítico!$B135),-(Bens!$D$4:$D$120=Analítico!AM$3),(Bens!$G$4:$G$120))</f>
        <v>0</v>
      </c>
      <c r="AN135" s="74">
        <f>SUMPRODUCT(-(Bens!$B$4:$B$120=Analítico!$B135),-(Bens!$D$4:$D$120=Analítico!AN$3),(Bens!$G$4:$G$120))</f>
        <v>0</v>
      </c>
      <c r="AO135" s="74">
        <f>SUMPRODUCT(-(Bens!$B$4:$B$120=Analítico!$B135),-(Bens!$D$4:$D$120=Analítico!AO$3),(Bens!$G$4:$G$120))</f>
        <v>0</v>
      </c>
      <c r="AP135" s="74">
        <f>SUMPRODUCT(-(Bens!$B$4:$B$120=Analítico!$B135),-(Bens!$D$4:$D$120=Analítico!AP$3),(Bens!$G$4:$G$120))</f>
        <v>0</v>
      </c>
      <c r="AQ135" s="74">
        <f>SUMPRODUCT(-(Bens!$B$4:$B$120=Analítico!$B135),-(Bens!$D$4:$D$120=Analítico!AQ$3),(Bens!$G$4:$G$120))</f>
        <v>0</v>
      </c>
      <c r="AR135" s="74">
        <f>SUMPRODUCT(-(Bens!$B$4:$B$120=Analítico!$B135),-(Bens!$D$4:$D$120=Analítico!AR$3),(Bens!$G$4:$G$120))</f>
        <v>0</v>
      </c>
      <c r="AS135" s="74">
        <f>SUMPRODUCT(-(Bens!$B$4:$B$120=Analítico!$B135),-(Bens!$D$4:$D$120=Analítico!AS$3),(Bens!$G$4:$G$120))</f>
        <v>0</v>
      </c>
      <c r="AT135" s="74">
        <f>SUMPRODUCT(-(Bens!$B$4:$B$120=Analítico!$B135),-(Bens!$D$4:$D$120=Analítico!AT$3),(Bens!$G$4:$G$120))</f>
        <v>0</v>
      </c>
      <c r="AU135" s="74">
        <f>SUMPRODUCT(-(Bens!$B$4:$B$120=Analítico!$B135),-(Bens!$D$4:$D$120=Analítico!AU$3),(Bens!$G$4:$G$120))</f>
        <v>0</v>
      </c>
      <c r="AV135" s="74">
        <f>SUMPRODUCT(-(Bens!$B$4:$B$120=Analítico!$B135),-(Bens!$D$4:$D$120=Analítico!AV$3),(Bens!$G$4:$G$120))</f>
        <v>0</v>
      </c>
      <c r="AW135" s="74">
        <f>SUMPRODUCT(-(Bens!$B$4:$B$120=Analítico!$B135),-(Bens!$D$4:$D$120=Analítico!AW$3),(Bens!$G$4:$G$120))</f>
        <v>0</v>
      </c>
      <c r="AX135" s="74">
        <f>SUMPRODUCT(-(Bens!$B$4:$B$120=Analítico!$B135),-(Bens!$D$4:$D$120=Analítico!AX$3),(Bens!$G$4:$G$120))</f>
        <v>0</v>
      </c>
      <c r="AY135" s="74">
        <f>SUMPRODUCT(-(Bens!$B$4:$B$120=Analítico!$B135),-(Bens!$D$4:$D$120=Analítico!AY$3),(Bens!$G$4:$G$120))</f>
        <v>0</v>
      </c>
      <c r="AZ135" s="74">
        <f>SUMPRODUCT(-(Bens!$B$4:$B$120=Analítico!$B135),-(Bens!$D$4:$D$120=Analítico!AZ$3),(Bens!$G$4:$G$120))</f>
        <v>0</v>
      </c>
      <c r="BA135" s="74">
        <f>SUMPRODUCT(-(Bens!$B$4:$B$120=Analítico!$B135),-(Bens!$D$4:$D$120=Analítico!BA$3),(Bens!$G$4:$G$120))</f>
        <v>0</v>
      </c>
      <c r="BB135" s="74">
        <f>SUMPRODUCT(-(Bens!$B$4:$B$120=Analítico!$B135),-(Bens!$D$4:$D$120=Analítico!BB$3),(Bens!$G$4:$G$120))</f>
        <v>0</v>
      </c>
      <c r="BC135" s="74">
        <f>SUMPRODUCT(-(Bens!$B$4:$B$120=Analítico!$B135),-(Bens!$D$4:$D$120=Analítico!BC$3),(Bens!$G$4:$G$120))</f>
        <v>0</v>
      </c>
      <c r="BD135" s="74">
        <f>SUMPRODUCT(-(Bens!$B$4:$B$120=Analítico!$B135),-(Bens!$D$4:$D$120=Analítico!BD$3),(Bens!$G$4:$G$120))</f>
        <v>0</v>
      </c>
      <c r="BE135" s="74">
        <f>SUMPRODUCT(-(Bens!$B$4:$B$120=Analítico!$B135),-(Bens!$D$4:$D$120=Analítico!BE$3),(Bens!$G$4:$G$120))</f>
        <v>0</v>
      </c>
      <c r="BF135" s="74">
        <f>SUMPRODUCT(-(Bens!$B$4:$B$120=Analítico!$B135),-(Bens!$D$4:$D$120=Analítico!BF$3),(Bens!$G$4:$G$120))</f>
        <v>0</v>
      </c>
      <c r="BG135" s="74">
        <f>SUMPRODUCT(-(Bens!$B$4:$B$120=Analítico!$B135),-(Bens!$D$4:$D$120=Analítico!BG$3),(Bens!$G$4:$G$120))</f>
        <v>0</v>
      </c>
      <c r="BH135" s="74">
        <f>SUMPRODUCT(-(Bens!$B$4:$B$120=Analítico!$B135),-(Bens!$D$4:$D$120=Analítico!BH$3),(Bens!$G$4:$G$120))</f>
        <v>0</v>
      </c>
      <c r="BI135" s="74">
        <f>SUMPRODUCT(-(Bens!$B$4:$B$120=Analítico!$B135),-(Bens!$D$4:$D$120=Analítico!BI$3),(Bens!$G$4:$G$120))</f>
        <v>0</v>
      </c>
      <c r="BJ135" s="74">
        <f>SUMPRODUCT(-(Bens!$B$4:$B$120=Analítico!$B135),-(Bens!$D$4:$D$120=Analítico!BJ$3),(Bens!$G$4:$G$120))</f>
        <v>0</v>
      </c>
      <c r="BK135" s="72">
        <f t="shared" si="39"/>
        <v>0</v>
      </c>
      <c r="BL135" s="77">
        <f t="shared" ca="1" si="40"/>
        <v>0</v>
      </c>
    </row>
    <row r="136" spans="1:64" s="50" customFormat="1" ht="23.25" customHeight="1" x14ac:dyDescent="0.2">
      <c r="A136" s="19" t="s">
        <v>329</v>
      </c>
      <c r="B136" s="20" t="s">
        <v>330</v>
      </c>
      <c r="C136" s="74">
        <f>SUMPRODUCT(-(Bens!$B$4:$B$120=Analítico!$B136),-(Bens!$D$4:$D$120=Analítico!C$3),(Bens!$G$4:$G$120))</f>
        <v>0</v>
      </c>
      <c r="D136" s="74">
        <f>SUMPRODUCT(-(Bens!$B$4:$B$120=Analítico!$B136),-(Bens!$D$4:$D$120=Analítico!D$3),(Bens!$G$4:$G$120))</f>
        <v>333981</v>
      </c>
      <c r="E136" s="74">
        <f>SUMPRODUCT(-(Bens!$B$4:$B$120=Analítico!$B136),-(Bens!$D$4:$D$120=Analítico!E$3),(Bens!$G$4:$G$120))</f>
        <v>0</v>
      </c>
      <c r="F136" s="74">
        <f>SUMPRODUCT(-(Bens!$B$4:$B$120=Analítico!$B136),-(Bens!$D$4:$D$120=Analítico!F$3),(Bens!$G$4:$G$120))</f>
        <v>0</v>
      </c>
      <c r="G136" s="74">
        <f>SUMPRODUCT(-(Bens!$B$4:$B$120=Analítico!$B136),-(Bens!$D$4:$D$120=Analítico!G$3),(Bens!$G$4:$G$120))</f>
        <v>0</v>
      </c>
      <c r="H136" s="74">
        <f>SUMPRODUCT(-(Bens!$B$4:$B$120=Analítico!$B136),-(Bens!$D$4:$D$120=Analítico!H$3),(Bens!$G$4:$G$120))</f>
        <v>0</v>
      </c>
      <c r="I136" s="74">
        <f>SUMPRODUCT(-(Bens!$B$4:$B$120=Analítico!$B136),-(Bens!$D$4:$D$120=Analítico!I$3),(Bens!$G$4:$G$120))</f>
        <v>0</v>
      </c>
      <c r="J136" s="74">
        <f>SUMPRODUCT(-(Bens!$B$4:$B$120=Analítico!$B136),-(Bens!$D$4:$D$120=Analítico!J$3),(Bens!$G$4:$G$120))</f>
        <v>0</v>
      </c>
      <c r="K136" s="74">
        <f>SUMPRODUCT(-(Bens!$B$4:$B$120=Analítico!$B136),-(Bens!$D$4:$D$120=Analítico!K$3),(Bens!$G$4:$G$120))</f>
        <v>0</v>
      </c>
      <c r="L136" s="74">
        <f>SUMPRODUCT(-(Bens!$B$4:$B$120=Analítico!$B136),-(Bens!$D$4:$D$120=Analítico!L$3),(Bens!$G$4:$G$120))</f>
        <v>0</v>
      </c>
      <c r="M136" s="74">
        <f>SUMPRODUCT(-(Bens!$B$4:$B$120=Analítico!$B136),-(Bens!$D$4:$D$120=Analítico!M$3),(Bens!$G$4:$G$120))</f>
        <v>0</v>
      </c>
      <c r="N136" s="74">
        <f>SUMPRODUCT(-(Bens!$B$4:$B$120=Analítico!$B136),-(Bens!$D$4:$D$120=Analítico!N$3),(Bens!$G$4:$G$120))</f>
        <v>0</v>
      </c>
      <c r="O136" s="74">
        <f>SUMPRODUCT(-(Bens!$B$4:$B$120=Analítico!$B136),-(Bens!$D$4:$D$120=Analítico!O$3),(Bens!$G$4:$G$120))</f>
        <v>0</v>
      </c>
      <c r="P136" s="74">
        <f>SUMPRODUCT(-(Bens!$B$4:$B$120=Analítico!$B136),-(Bens!$D$4:$D$120=Analítico!P$3),(Bens!$G$4:$G$120))</f>
        <v>42250</v>
      </c>
      <c r="Q136" s="74">
        <f>SUMPRODUCT(-(Bens!$B$4:$B$120=Analítico!$B136),-(Bens!$D$4:$D$120=Analítico!Q$3),(Bens!$G$4:$G$120))</f>
        <v>0</v>
      </c>
      <c r="R136" s="74">
        <f>SUMPRODUCT(-(Bens!$B$4:$B$120=Analítico!$B136),-(Bens!$D$4:$D$120=Analítico!R$3),(Bens!$G$4:$G$120))</f>
        <v>0</v>
      </c>
      <c r="S136" s="74">
        <f>SUMPRODUCT(-(Bens!$B$4:$B$120=Analítico!$B136),-(Bens!$D$4:$D$120=Analítico!S$3),(Bens!$G$4:$G$120))</f>
        <v>0</v>
      </c>
      <c r="T136" s="74">
        <f>SUMPRODUCT(-(Bens!$B$4:$B$120=Analítico!$B136),-(Bens!$D$4:$D$120=Analítico!T$3),(Bens!$G$4:$G$120))</f>
        <v>0</v>
      </c>
      <c r="U136" s="74">
        <f>SUMPRODUCT(-(Bens!$B$4:$B$120=Analítico!$B136),-(Bens!$D$4:$D$120=Analítico!U$3),(Bens!$G$4:$G$120))</f>
        <v>0</v>
      </c>
      <c r="V136" s="74">
        <f>SUMPRODUCT(-(Bens!$B$4:$B$120=Analítico!$B136),-(Bens!$D$4:$D$120=Analítico!V$3),(Bens!$G$4:$G$120))</f>
        <v>0</v>
      </c>
      <c r="W136" s="74">
        <f>SUMPRODUCT(-(Bens!$B$4:$B$120=Analítico!$B136),-(Bens!$D$4:$D$120=Analítico!W$3),(Bens!$G$4:$G$120))</f>
        <v>0</v>
      </c>
      <c r="X136" s="74">
        <f>SUMPRODUCT(-(Bens!$B$4:$B$120=Analítico!$B136),-(Bens!$D$4:$D$120=Analítico!X$3),(Bens!$G$4:$G$120))</f>
        <v>0</v>
      </c>
      <c r="Y136" s="74">
        <f>SUMPRODUCT(-(Bens!$B$4:$B$120=Analítico!$B136),-(Bens!$D$4:$D$120=Analítico!Y$3),(Bens!$G$4:$G$120))</f>
        <v>0</v>
      </c>
      <c r="Z136" s="74">
        <f>SUMPRODUCT(-(Bens!$B$4:$B$120=Analítico!$B136),-(Bens!$D$4:$D$120=Analítico!Z$3),(Bens!$G$4:$G$120))</f>
        <v>0</v>
      </c>
      <c r="AA136" s="74">
        <f>SUMPRODUCT(-(Bens!$B$4:$B$120=Analítico!$B136),-(Bens!$D$4:$D$120=Analítico!AA$3),(Bens!$G$4:$G$120))</f>
        <v>0</v>
      </c>
      <c r="AB136" s="74">
        <f>SUMPRODUCT(-(Bens!$B$4:$B$120=Analítico!$B136),-(Bens!$D$4:$D$120=Analítico!AB$3),(Bens!$G$4:$G$120))</f>
        <v>0</v>
      </c>
      <c r="AC136" s="74">
        <f>SUMPRODUCT(-(Bens!$B$4:$B$120=Analítico!$B136),-(Bens!$D$4:$D$120=Analítico!AC$3),(Bens!$G$4:$G$120))</f>
        <v>0</v>
      </c>
      <c r="AD136" s="74">
        <f>SUMPRODUCT(-(Bens!$B$4:$B$120=Analítico!$B136),-(Bens!$D$4:$D$120=Analítico!AD$3),(Bens!$G$4:$G$120))</f>
        <v>0</v>
      </c>
      <c r="AE136" s="74">
        <f>SUMPRODUCT(-(Bens!$B$4:$B$120=Analítico!$B136),-(Bens!$D$4:$D$120=Analítico!AE$3),(Bens!$G$4:$G$120))</f>
        <v>0</v>
      </c>
      <c r="AF136" s="74">
        <f>SUMPRODUCT(-(Bens!$B$4:$B$120=Analítico!$B136),-(Bens!$D$4:$D$120=Analítico!AF$3),(Bens!$G$4:$G$120))</f>
        <v>0</v>
      </c>
      <c r="AG136" s="74">
        <f>SUMPRODUCT(-(Bens!$B$4:$B$120=Analítico!$B136),-(Bens!$D$4:$D$120=Analítico!AG$3),(Bens!$G$4:$G$120))</f>
        <v>0</v>
      </c>
      <c r="AH136" s="74">
        <f>SUMPRODUCT(-(Bens!$B$4:$B$120=Analítico!$B136),-(Bens!$D$4:$D$120=Analítico!AH$3),(Bens!$G$4:$G$120))</f>
        <v>0</v>
      </c>
      <c r="AI136" s="74">
        <f>SUMPRODUCT(-(Bens!$B$4:$B$120=Analítico!$B136),-(Bens!$D$4:$D$120=Analítico!AI$3),(Bens!$G$4:$G$120))</f>
        <v>0</v>
      </c>
      <c r="AJ136" s="74">
        <f>SUMPRODUCT(-(Bens!$B$4:$B$120=Analítico!$B136),-(Bens!$D$4:$D$120=Analítico!AJ$3),(Bens!$G$4:$G$120))</f>
        <v>0</v>
      </c>
      <c r="AK136" s="74">
        <f>SUMPRODUCT(-(Bens!$B$4:$B$120=Analítico!$B136),-(Bens!$D$4:$D$120=Analítico!AK$3),(Bens!$G$4:$G$120))</f>
        <v>0</v>
      </c>
      <c r="AL136" s="74">
        <f>SUMPRODUCT(-(Bens!$B$4:$B$120=Analítico!$B136),-(Bens!$D$4:$D$120=Analítico!AL$3),(Bens!$G$4:$G$120))</f>
        <v>0</v>
      </c>
      <c r="AM136" s="74">
        <f>SUMPRODUCT(-(Bens!$B$4:$B$120=Analítico!$B136),-(Bens!$D$4:$D$120=Analítico!AM$3),(Bens!$G$4:$G$120))</f>
        <v>0</v>
      </c>
      <c r="AN136" s="74">
        <f>SUMPRODUCT(-(Bens!$B$4:$B$120=Analítico!$B136),-(Bens!$D$4:$D$120=Analítico!AN$3),(Bens!$G$4:$G$120))</f>
        <v>0</v>
      </c>
      <c r="AO136" s="74">
        <f>SUMPRODUCT(-(Bens!$B$4:$B$120=Analítico!$B136),-(Bens!$D$4:$D$120=Analítico!AO$3),(Bens!$G$4:$G$120))</f>
        <v>0</v>
      </c>
      <c r="AP136" s="74">
        <f>SUMPRODUCT(-(Bens!$B$4:$B$120=Analítico!$B136),-(Bens!$D$4:$D$120=Analítico!AP$3),(Bens!$G$4:$G$120))</f>
        <v>0</v>
      </c>
      <c r="AQ136" s="74">
        <f>SUMPRODUCT(-(Bens!$B$4:$B$120=Analítico!$B136),-(Bens!$D$4:$D$120=Analítico!AQ$3),(Bens!$G$4:$G$120))</f>
        <v>0</v>
      </c>
      <c r="AR136" s="74">
        <f>SUMPRODUCT(-(Bens!$B$4:$B$120=Analítico!$B136),-(Bens!$D$4:$D$120=Analítico!AR$3),(Bens!$G$4:$G$120))</f>
        <v>0</v>
      </c>
      <c r="AS136" s="74">
        <f>SUMPRODUCT(-(Bens!$B$4:$B$120=Analítico!$B136),-(Bens!$D$4:$D$120=Analítico!AS$3),(Bens!$G$4:$G$120))</f>
        <v>0</v>
      </c>
      <c r="AT136" s="74">
        <f>SUMPRODUCT(-(Bens!$B$4:$B$120=Analítico!$B136),-(Bens!$D$4:$D$120=Analítico!AT$3),(Bens!$G$4:$G$120))</f>
        <v>0</v>
      </c>
      <c r="AU136" s="74">
        <f>SUMPRODUCT(-(Bens!$B$4:$B$120=Analítico!$B136),-(Bens!$D$4:$D$120=Analítico!AU$3),(Bens!$G$4:$G$120))</f>
        <v>0</v>
      </c>
      <c r="AV136" s="74">
        <f>SUMPRODUCT(-(Bens!$B$4:$B$120=Analítico!$B136),-(Bens!$D$4:$D$120=Analítico!AV$3),(Bens!$G$4:$G$120))</f>
        <v>0</v>
      </c>
      <c r="AW136" s="74">
        <f>SUMPRODUCT(-(Bens!$B$4:$B$120=Analítico!$B136),-(Bens!$D$4:$D$120=Analítico!AW$3),(Bens!$G$4:$G$120))</f>
        <v>0</v>
      </c>
      <c r="AX136" s="74">
        <f>SUMPRODUCT(-(Bens!$B$4:$B$120=Analítico!$B136),-(Bens!$D$4:$D$120=Analítico!AX$3),(Bens!$G$4:$G$120))</f>
        <v>0</v>
      </c>
      <c r="AY136" s="74">
        <f>SUMPRODUCT(-(Bens!$B$4:$B$120=Analítico!$B136),-(Bens!$D$4:$D$120=Analítico!AY$3),(Bens!$G$4:$G$120))</f>
        <v>0</v>
      </c>
      <c r="AZ136" s="74">
        <f>SUMPRODUCT(-(Bens!$B$4:$B$120=Analítico!$B136),-(Bens!$D$4:$D$120=Analítico!AZ$3),(Bens!$G$4:$G$120))</f>
        <v>0</v>
      </c>
      <c r="BA136" s="74">
        <f>SUMPRODUCT(-(Bens!$B$4:$B$120=Analítico!$B136),-(Bens!$D$4:$D$120=Analítico!BA$3),(Bens!$G$4:$G$120))</f>
        <v>0</v>
      </c>
      <c r="BB136" s="74">
        <f>SUMPRODUCT(-(Bens!$B$4:$B$120=Analítico!$B136),-(Bens!$D$4:$D$120=Analítico!BB$3),(Bens!$G$4:$G$120))</f>
        <v>0</v>
      </c>
      <c r="BC136" s="74">
        <f>SUMPRODUCT(-(Bens!$B$4:$B$120=Analítico!$B136),-(Bens!$D$4:$D$120=Analítico!BC$3),(Bens!$G$4:$G$120))</f>
        <v>0</v>
      </c>
      <c r="BD136" s="74">
        <f>SUMPRODUCT(-(Bens!$B$4:$B$120=Analítico!$B136),-(Bens!$D$4:$D$120=Analítico!BD$3),(Bens!$G$4:$G$120))</f>
        <v>0</v>
      </c>
      <c r="BE136" s="74">
        <f>SUMPRODUCT(-(Bens!$B$4:$B$120=Analítico!$B136),-(Bens!$D$4:$D$120=Analítico!BE$3),(Bens!$G$4:$G$120))</f>
        <v>0</v>
      </c>
      <c r="BF136" s="74">
        <f>SUMPRODUCT(-(Bens!$B$4:$B$120=Analítico!$B136),-(Bens!$D$4:$D$120=Analítico!BF$3),(Bens!$G$4:$G$120))</f>
        <v>0</v>
      </c>
      <c r="BG136" s="74">
        <f>SUMPRODUCT(-(Bens!$B$4:$B$120=Analítico!$B136),-(Bens!$D$4:$D$120=Analítico!BG$3),(Bens!$G$4:$G$120))</f>
        <v>0</v>
      </c>
      <c r="BH136" s="74">
        <f>SUMPRODUCT(-(Bens!$B$4:$B$120=Analítico!$B136),-(Bens!$D$4:$D$120=Analítico!BH$3),(Bens!$G$4:$G$120))</f>
        <v>0</v>
      </c>
      <c r="BI136" s="74">
        <f>SUMPRODUCT(-(Bens!$B$4:$B$120=Analítico!$B136),-(Bens!$D$4:$D$120=Analítico!BI$3),(Bens!$G$4:$G$120))</f>
        <v>0</v>
      </c>
      <c r="BJ136" s="74">
        <f>SUMPRODUCT(-(Bens!$B$4:$B$120=Analítico!$B136),-(Bens!$D$4:$D$120=Analítico!BJ$3),(Bens!$G$4:$G$120))</f>
        <v>0</v>
      </c>
      <c r="BK136" s="72">
        <f t="shared" si="39"/>
        <v>376231</v>
      </c>
      <c r="BL136" s="77">
        <f t="shared" ca="1" si="40"/>
        <v>5.4336295913438191E-3</v>
      </c>
    </row>
    <row r="137" spans="1:64" s="50" customFormat="1" ht="23.25" customHeight="1" x14ac:dyDescent="0.2">
      <c r="A137" s="19" t="s">
        <v>331</v>
      </c>
      <c r="B137" s="20" t="s">
        <v>332</v>
      </c>
      <c r="C137" s="74">
        <f>SUMPRODUCT(-(Bens!$B$4:$B$120=Analítico!$B137),-(Bens!$D$4:$D$120=Analítico!C$3),(Bens!$G$4:$G$120))</f>
        <v>0</v>
      </c>
      <c r="D137" s="74">
        <f>SUMPRODUCT(-(Bens!$B$4:$B$120=Analítico!$B137),-(Bens!$D$4:$D$120=Analítico!D$3),(Bens!$G$4:$G$120))</f>
        <v>2490000</v>
      </c>
      <c r="E137" s="74">
        <f>SUMPRODUCT(-(Bens!$B$4:$B$120=Analítico!$B137),-(Bens!$D$4:$D$120=Analítico!E$3),(Bens!$G$4:$G$120))</f>
        <v>0</v>
      </c>
      <c r="F137" s="74">
        <f>SUMPRODUCT(-(Bens!$B$4:$B$120=Analítico!$B137),-(Bens!$D$4:$D$120=Analítico!F$3),(Bens!$G$4:$G$120))</f>
        <v>260000</v>
      </c>
      <c r="G137" s="74">
        <f>SUMPRODUCT(-(Bens!$B$4:$B$120=Analítico!$B137),-(Bens!$D$4:$D$120=Analítico!G$3),(Bens!$G$4:$G$120))</f>
        <v>0</v>
      </c>
      <c r="H137" s="74">
        <f>SUMPRODUCT(-(Bens!$B$4:$B$120=Analítico!$B137),-(Bens!$D$4:$D$120=Analítico!H$3),(Bens!$G$4:$G$120))</f>
        <v>0</v>
      </c>
      <c r="I137" s="74">
        <f>SUMPRODUCT(-(Bens!$B$4:$B$120=Analítico!$B137),-(Bens!$D$4:$D$120=Analítico!I$3),(Bens!$G$4:$G$120))</f>
        <v>0</v>
      </c>
      <c r="J137" s="74">
        <f>SUMPRODUCT(-(Bens!$B$4:$B$120=Analítico!$B137),-(Bens!$D$4:$D$120=Analítico!J$3),(Bens!$G$4:$G$120))</f>
        <v>0</v>
      </c>
      <c r="K137" s="74">
        <f>SUMPRODUCT(-(Bens!$B$4:$B$120=Analítico!$B137),-(Bens!$D$4:$D$120=Analítico!K$3),(Bens!$G$4:$G$120))</f>
        <v>0</v>
      </c>
      <c r="L137" s="74">
        <f>SUMPRODUCT(-(Bens!$B$4:$B$120=Analítico!$B137),-(Bens!$D$4:$D$120=Analítico!L$3),(Bens!$G$4:$G$120))</f>
        <v>0</v>
      </c>
      <c r="M137" s="74">
        <f>SUMPRODUCT(-(Bens!$B$4:$B$120=Analítico!$B137),-(Bens!$D$4:$D$120=Analítico!M$3),(Bens!$G$4:$G$120))</f>
        <v>0</v>
      </c>
      <c r="N137" s="74">
        <f>SUMPRODUCT(-(Bens!$B$4:$B$120=Analítico!$B137),-(Bens!$D$4:$D$120=Analítico!N$3),(Bens!$G$4:$G$120))</f>
        <v>0</v>
      </c>
      <c r="O137" s="74">
        <f>SUMPRODUCT(-(Bens!$B$4:$B$120=Analítico!$B137),-(Bens!$D$4:$D$120=Analítico!O$3),(Bens!$G$4:$G$120))</f>
        <v>0</v>
      </c>
      <c r="P137" s="74">
        <f>SUMPRODUCT(-(Bens!$B$4:$B$120=Analítico!$B137),-(Bens!$D$4:$D$120=Analítico!P$3),(Bens!$G$4:$G$120))</f>
        <v>0</v>
      </c>
      <c r="Q137" s="74">
        <f>SUMPRODUCT(-(Bens!$B$4:$B$120=Analítico!$B137),-(Bens!$D$4:$D$120=Analítico!Q$3),(Bens!$G$4:$G$120))</f>
        <v>0</v>
      </c>
      <c r="R137" s="74">
        <f>SUMPRODUCT(-(Bens!$B$4:$B$120=Analítico!$B137),-(Bens!$D$4:$D$120=Analítico!R$3),(Bens!$G$4:$G$120))</f>
        <v>0</v>
      </c>
      <c r="S137" s="74">
        <f>SUMPRODUCT(-(Bens!$B$4:$B$120=Analítico!$B137),-(Bens!$D$4:$D$120=Analítico!S$3),(Bens!$G$4:$G$120))</f>
        <v>0</v>
      </c>
      <c r="T137" s="74">
        <f>SUMPRODUCT(-(Bens!$B$4:$B$120=Analítico!$B137),-(Bens!$D$4:$D$120=Analítico!T$3),(Bens!$G$4:$G$120))</f>
        <v>0</v>
      </c>
      <c r="U137" s="74">
        <f>SUMPRODUCT(-(Bens!$B$4:$B$120=Analítico!$B137),-(Bens!$D$4:$D$120=Analítico!U$3),(Bens!$G$4:$G$120))</f>
        <v>0</v>
      </c>
      <c r="V137" s="74">
        <f>SUMPRODUCT(-(Bens!$B$4:$B$120=Analítico!$B137),-(Bens!$D$4:$D$120=Analítico!V$3),(Bens!$G$4:$G$120))</f>
        <v>0</v>
      </c>
      <c r="W137" s="74">
        <f>SUMPRODUCT(-(Bens!$B$4:$B$120=Analítico!$B137),-(Bens!$D$4:$D$120=Analítico!W$3),(Bens!$G$4:$G$120))</f>
        <v>0</v>
      </c>
      <c r="X137" s="74">
        <f>SUMPRODUCT(-(Bens!$B$4:$B$120=Analítico!$B137),-(Bens!$D$4:$D$120=Analítico!X$3),(Bens!$G$4:$G$120))</f>
        <v>0</v>
      </c>
      <c r="Y137" s="74">
        <f>SUMPRODUCT(-(Bens!$B$4:$B$120=Analítico!$B137),-(Bens!$D$4:$D$120=Analítico!Y$3),(Bens!$G$4:$G$120))</f>
        <v>0</v>
      </c>
      <c r="Z137" s="74">
        <f>SUMPRODUCT(-(Bens!$B$4:$B$120=Analítico!$B137),-(Bens!$D$4:$D$120=Analítico!Z$3),(Bens!$G$4:$G$120))</f>
        <v>0</v>
      </c>
      <c r="AA137" s="74">
        <f>SUMPRODUCT(-(Bens!$B$4:$B$120=Analítico!$B137),-(Bens!$D$4:$D$120=Analítico!AA$3),(Bens!$G$4:$G$120))</f>
        <v>0</v>
      </c>
      <c r="AB137" s="74">
        <f>SUMPRODUCT(-(Bens!$B$4:$B$120=Analítico!$B137),-(Bens!$D$4:$D$120=Analítico!AB$3),(Bens!$G$4:$G$120))</f>
        <v>0</v>
      </c>
      <c r="AC137" s="74">
        <f>SUMPRODUCT(-(Bens!$B$4:$B$120=Analítico!$B137),-(Bens!$D$4:$D$120=Analítico!AC$3),(Bens!$G$4:$G$120))</f>
        <v>0</v>
      </c>
      <c r="AD137" s="74">
        <f>SUMPRODUCT(-(Bens!$B$4:$B$120=Analítico!$B137),-(Bens!$D$4:$D$120=Analítico!AD$3),(Bens!$G$4:$G$120))</f>
        <v>0</v>
      </c>
      <c r="AE137" s="74">
        <f>SUMPRODUCT(-(Bens!$B$4:$B$120=Analítico!$B137),-(Bens!$D$4:$D$120=Analítico!AE$3),(Bens!$G$4:$G$120))</f>
        <v>0</v>
      </c>
      <c r="AF137" s="74">
        <f>SUMPRODUCT(-(Bens!$B$4:$B$120=Analítico!$B137),-(Bens!$D$4:$D$120=Analítico!AF$3),(Bens!$G$4:$G$120))</f>
        <v>0</v>
      </c>
      <c r="AG137" s="74">
        <f>SUMPRODUCT(-(Bens!$B$4:$B$120=Analítico!$B137),-(Bens!$D$4:$D$120=Analítico!AG$3),(Bens!$G$4:$G$120))</f>
        <v>0</v>
      </c>
      <c r="AH137" s="74">
        <f>SUMPRODUCT(-(Bens!$B$4:$B$120=Analítico!$B137),-(Bens!$D$4:$D$120=Analítico!AH$3),(Bens!$G$4:$G$120))</f>
        <v>0</v>
      </c>
      <c r="AI137" s="74">
        <f>SUMPRODUCT(-(Bens!$B$4:$B$120=Analítico!$B137),-(Bens!$D$4:$D$120=Analítico!AI$3),(Bens!$G$4:$G$120))</f>
        <v>0</v>
      </c>
      <c r="AJ137" s="74">
        <f>SUMPRODUCT(-(Bens!$B$4:$B$120=Analítico!$B137),-(Bens!$D$4:$D$120=Analítico!AJ$3),(Bens!$G$4:$G$120))</f>
        <v>0</v>
      </c>
      <c r="AK137" s="74">
        <f>SUMPRODUCT(-(Bens!$B$4:$B$120=Analítico!$B137),-(Bens!$D$4:$D$120=Analítico!AK$3),(Bens!$G$4:$G$120))</f>
        <v>0</v>
      </c>
      <c r="AL137" s="74">
        <f>SUMPRODUCT(-(Bens!$B$4:$B$120=Analítico!$B137),-(Bens!$D$4:$D$120=Analítico!AL$3),(Bens!$G$4:$G$120))</f>
        <v>0</v>
      </c>
      <c r="AM137" s="74">
        <f>SUMPRODUCT(-(Bens!$B$4:$B$120=Analítico!$B137),-(Bens!$D$4:$D$120=Analítico!AM$3),(Bens!$G$4:$G$120))</f>
        <v>0</v>
      </c>
      <c r="AN137" s="74">
        <f>SUMPRODUCT(-(Bens!$B$4:$B$120=Analítico!$B137),-(Bens!$D$4:$D$120=Analítico!AN$3),(Bens!$G$4:$G$120))</f>
        <v>0</v>
      </c>
      <c r="AO137" s="74">
        <f>SUMPRODUCT(-(Bens!$B$4:$B$120=Analítico!$B137),-(Bens!$D$4:$D$120=Analítico!AO$3),(Bens!$G$4:$G$120))</f>
        <v>0</v>
      </c>
      <c r="AP137" s="74">
        <f>SUMPRODUCT(-(Bens!$B$4:$B$120=Analítico!$B137),-(Bens!$D$4:$D$120=Analítico!AP$3),(Bens!$G$4:$G$120))</f>
        <v>0</v>
      </c>
      <c r="AQ137" s="74">
        <f>SUMPRODUCT(-(Bens!$B$4:$B$120=Analítico!$B137),-(Bens!$D$4:$D$120=Analítico!AQ$3),(Bens!$G$4:$G$120))</f>
        <v>0</v>
      </c>
      <c r="AR137" s="74">
        <f>SUMPRODUCT(-(Bens!$B$4:$B$120=Analítico!$B137),-(Bens!$D$4:$D$120=Analítico!AR$3),(Bens!$G$4:$G$120))</f>
        <v>0</v>
      </c>
      <c r="AS137" s="74">
        <f>SUMPRODUCT(-(Bens!$B$4:$B$120=Analítico!$B137),-(Bens!$D$4:$D$120=Analítico!AS$3),(Bens!$G$4:$G$120))</f>
        <v>0</v>
      </c>
      <c r="AT137" s="74">
        <f>SUMPRODUCT(-(Bens!$B$4:$B$120=Analítico!$B137),-(Bens!$D$4:$D$120=Analítico!AT$3),(Bens!$G$4:$G$120))</f>
        <v>0</v>
      </c>
      <c r="AU137" s="74">
        <f>SUMPRODUCT(-(Bens!$B$4:$B$120=Analítico!$B137),-(Bens!$D$4:$D$120=Analítico!AU$3),(Bens!$G$4:$G$120))</f>
        <v>0</v>
      </c>
      <c r="AV137" s="74">
        <f>SUMPRODUCT(-(Bens!$B$4:$B$120=Analítico!$B137),-(Bens!$D$4:$D$120=Analítico!AV$3),(Bens!$G$4:$G$120))</f>
        <v>0</v>
      </c>
      <c r="AW137" s="74">
        <f>SUMPRODUCT(-(Bens!$B$4:$B$120=Analítico!$B137),-(Bens!$D$4:$D$120=Analítico!AW$3),(Bens!$G$4:$G$120))</f>
        <v>0</v>
      </c>
      <c r="AX137" s="74">
        <f>SUMPRODUCT(-(Bens!$B$4:$B$120=Analítico!$B137),-(Bens!$D$4:$D$120=Analítico!AX$3),(Bens!$G$4:$G$120))</f>
        <v>0</v>
      </c>
      <c r="AY137" s="74">
        <f>SUMPRODUCT(-(Bens!$B$4:$B$120=Analítico!$B137),-(Bens!$D$4:$D$120=Analítico!AY$3),(Bens!$G$4:$G$120))</f>
        <v>0</v>
      </c>
      <c r="AZ137" s="74">
        <f>SUMPRODUCT(-(Bens!$B$4:$B$120=Analítico!$B137),-(Bens!$D$4:$D$120=Analítico!AZ$3),(Bens!$G$4:$G$120))</f>
        <v>0</v>
      </c>
      <c r="BA137" s="74">
        <f>SUMPRODUCT(-(Bens!$B$4:$B$120=Analítico!$B137),-(Bens!$D$4:$D$120=Analítico!BA$3),(Bens!$G$4:$G$120))</f>
        <v>0</v>
      </c>
      <c r="BB137" s="74">
        <f>SUMPRODUCT(-(Bens!$B$4:$B$120=Analítico!$B137),-(Bens!$D$4:$D$120=Analítico!BB$3),(Bens!$G$4:$G$120))</f>
        <v>0</v>
      </c>
      <c r="BC137" s="74">
        <f>SUMPRODUCT(-(Bens!$B$4:$B$120=Analítico!$B137),-(Bens!$D$4:$D$120=Analítico!BC$3),(Bens!$G$4:$G$120))</f>
        <v>0</v>
      </c>
      <c r="BD137" s="74">
        <f>SUMPRODUCT(-(Bens!$B$4:$B$120=Analítico!$B137),-(Bens!$D$4:$D$120=Analítico!BD$3),(Bens!$G$4:$G$120))</f>
        <v>0</v>
      </c>
      <c r="BE137" s="74">
        <f>SUMPRODUCT(-(Bens!$B$4:$B$120=Analítico!$B137),-(Bens!$D$4:$D$120=Analítico!BE$3),(Bens!$G$4:$G$120))</f>
        <v>0</v>
      </c>
      <c r="BF137" s="74">
        <f>SUMPRODUCT(-(Bens!$B$4:$B$120=Analítico!$B137),-(Bens!$D$4:$D$120=Analítico!BF$3),(Bens!$G$4:$G$120))</f>
        <v>0</v>
      </c>
      <c r="BG137" s="74">
        <f>SUMPRODUCT(-(Bens!$B$4:$B$120=Analítico!$B137),-(Bens!$D$4:$D$120=Analítico!BG$3),(Bens!$G$4:$G$120))</f>
        <v>0</v>
      </c>
      <c r="BH137" s="74">
        <f>SUMPRODUCT(-(Bens!$B$4:$B$120=Analítico!$B137),-(Bens!$D$4:$D$120=Analítico!BH$3),(Bens!$G$4:$G$120))</f>
        <v>0</v>
      </c>
      <c r="BI137" s="74">
        <f>SUMPRODUCT(-(Bens!$B$4:$B$120=Analítico!$B137),-(Bens!$D$4:$D$120=Analítico!BI$3),(Bens!$G$4:$G$120))</f>
        <v>0</v>
      </c>
      <c r="BJ137" s="74">
        <f>SUMPRODUCT(-(Bens!$B$4:$B$120=Analítico!$B137),-(Bens!$D$4:$D$120=Analítico!BJ$3),(Bens!$G$4:$G$120))</f>
        <v>0</v>
      </c>
      <c r="BK137" s="72">
        <f t="shared" si="39"/>
        <v>2750000</v>
      </c>
      <c r="BL137" s="77">
        <f t="shared" ca="1" si="40"/>
        <v>3.9716241820040084E-2</v>
      </c>
    </row>
    <row r="138" spans="1:64" s="50" customFormat="1" ht="23.25" customHeight="1" x14ac:dyDescent="0.2">
      <c r="A138" s="19" t="s">
        <v>333</v>
      </c>
      <c r="B138" s="20" t="s">
        <v>334</v>
      </c>
      <c r="C138" s="74">
        <f>SUMPRODUCT(-(Bens!$B$4:$B$120=Analítico!$B138),-(Bens!$D$4:$D$120=Analítico!C$3),(Bens!$G$4:$G$120))</f>
        <v>0</v>
      </c>
      <c r="D138" s="74">
        <f>SUMPRODUCT(-(Bens!$B$4:$B$120=Analítico!$B138),-(Bens!$D$4:$D$120=Analítico!D$3),(Bens!$G$4:$G$120))</f>
        <v>0</v>
      </c>
      <c r="E138" s="74">
        <f>SUMPRODUCT(-(Bens!$B$4:$B$120=Analítico!$B138),-(Bens!$D$4:$D$120=Analítico!E$3),(Bens!$G$4:$G$120))</f>
        <v>0</v>
      </c>
      <c r="F138" s="74">
        <f>SUMPRODUCT(-(Bens!$B$4:$B$120=Analítico!$B138),-(Bens!$D$4:$D$120=Analítico!F$3),(Bens!$G$4:$G$120))</f>
        <v>0</v>
      </c>
      <c r="G138" s="74">
        <f>SUMPRODUCT(-(Bens!$B$4:$B$120=Analítico!$B138),-(Bens!$D$4:$D$120=Analítico!G$3),(Bens!$G$4:$G$120))</f>
        <v>28000</v>
      </c>
      <c r="H138" s="74">
        <f>SUMPRODUCT(-(Bens!$B$4:$B$120=Analítico!$B138),-(Bens!$D$4:$D$120=Analítico!H$3),(Bens!$G$4:$G$120))</f>
        <v>0</v>
      </c>
      <c r="I138" s="74">
        <f>SUMPRODUCT(-(Bens!$B$4:$B$120=Analítico!$B138),-(Bens!$D$4:$D$120=Analítico!I$3),(Bens!$G$4:$G$120))</f>
        <v>0</v>
      </c>
      <c r="J138" s="74">
        <f>SUMPRODUCT(-(Bens!$B$4:$B$120=Analítico!$B138),-(Bens!$D$4:$D$120=Analítico!J$3),(Bens!$G$4:$G$120))</f>
        <v>0</v>
      </c>
      <c r="K138" s="74">
        <f>SUMPRODUCT(-(Bens!$B$4:$B$120=Analítico!$B138),-(Bens!$D$4:$D$120=Analítico!K$3),(Bens!$G$4:$G$120))</f>
        <v>0</v>
      </c>
      <c r="L138" s="74">
        <f>SUMPRODUCT(-(Bens!$B$4:$B$120=Analítico!$B138),-(Bens!$D$4:$D$120=Analítico!L$3),(Bens!$G$4:$G$120))</f>
        <v>0</v>
      </c>
      <c r="M138" s="74">
        <f>SUMPRODUCT(-(Bens!$B$4:$B$120=Analítico!$B138),-(Bens!$D$4:$D$120=Analítico!M$3),(Bens!$G$4:$G$120))</f>
        <v>0</v>
      </c>
      <c r="N138" s="74">
        <f>SUMPRODUCT(-(Bens!$B$4:$B$120=Analítico!$B138),-(Bens!$D$4:$D$120=Analítico!N$3),(Bens!$G$4:$G$120))</f>
        <v>0</v>
      </c>
      <c r="O138" s="74">
        <f>SUMPRODUCT(-(Bens!$B$4:$B$120=Analítico!$B138),-(Bens!$D$4:$D$120=Analítico!O$3),(Bens!$G$4:$G$120))</f>
        <v>0</v>
      </c>
      <c r="P138" s="74">
        <f>SUMPRODUCT(-(Bens!$B$4:$B$120=Analítico!$B138),-(Bens!$D$4:$D$120=Analítico!P$3),(Bens!$G$4:$G$120))</f>
        <v>0</v>
      </c>
      <c r="Q138" s="74">
        <f>SUMPRODUCT(-(Bens!$B$4:$B$120=Analítico!$B138),-(Bens!$D$4:$D$120=Analítico!Q$3),(Bens!$G$4:$G$120))</f>
        <v>0</v>
      </c>
      <c r="R138" s="74">
        <f>SUMPRODUCT(-(Bens!$B$4:$B$120=Analítico!$B138),-(Bens!$D$4:$D$120=Analítico!R$3),(Bens!$G$4:$G$120))</f>
        <v>0</v>
      </c>
      <c r="S138" s="74">
        <f>SUMPRODUCT(-(Bens!$B$4:$B$120=Analítico!$B138),-(Bens!$D$4:$D$120=Analítico!S$3),(Bens!$G$4:$G$120))</f>
        <v>0</v>
      </c>
      <c r="T138" s="74">
        <f>SUMPRODUCT(-(Bens!$B$4:$B$120=Analítico!$B138),-(Bens!$D$4:$D$120=Analítico!T$3),(Bens!$G$4:$G$120))</f>
        <v>0</v>
      </c>
      <c r="U138" s="74">
        <f>SUMPRODUCT(-(Bens!$B$4:$B$120=Analítico!$B138),-(Bens!$D$4:$D$120=Analítico!U$3),(Bens!$G$4:$G$120))</f>
        <v>0</v>
      </c>
      <c r="V138" s="74">
        <f>SUMPRODUCT(-(Bens!$B$4:$B$120=Analítico!$B138),-(Bens!$D$4:$D$120=Analítico!V$3),(Bens!$G$4:$G$120))</f>
        <v>0</v>
      </c>
      <c r="W138" s="74">
        <f>SUMPRODUCT(-(Bens!$B$4:$B$120=Analítico!$B138),-(Bens!$D$4:$D$120=Analítico!W$3),(Bens!$G$4:$G$120))</f>
        <v>0</v>
      </c>
      <c r="X138" s="74">
        <f>SUMPRODUCT(-(Bens!$B$4:$B$120=Analítico!$B138),-(Bens!$D$4:$D$120=Analítico!X$3),(Bens!$G$4:$G$120))</f>
        <v>0</v>
      </c>
      <c r="Y138" s="74">
        <f>SUMPRODUCT(-(Bens!$B$4:$B$120=Analítico!$B138),-(Bens!$D$4:$D$120=Analítico!Y$3),(Bens!$G$4:$G$120))</f>
        <v>0</v>
      </c>
      <c r="Z138" s="74">
        <f>SUMPRODUCT(-(Bens!$B$4:$B$120=Analítico!$B138),-(Bens!$D$4:$D$120=Analítico!Z$3),(Bens!$G$4:$G$120))</f>
        <v>0</v>
      </c>
      <c r="AA138" s="74">
        <f>SUMPRODUCT(-(Bens!$B$4:$B$120=Analítico!$B138),-(Bens!$D$4:$D$120=Analítico!AA$3),(Bens!$G$4:$G$120))</f>
        <v>0</v>
      </c>
      <c r="AB138" s="74">
        <f>SUMPRODUCT(-(Bens!$B$4:$B$120=Analítico!$B138),-(Bens!$D$4:$D$120=Analítico!AB$3),(Bens!$G$4:$G$120))</f>
        <v>0</v>
      </c>
      <c r="AC138" s="74">
        <f>SUMPRODUCT(-(Bens!$B$4:$B$120=Analítico!$B138),-(Bens!$D$4:$D$120=Analítico!AC$3),(Bens!$G$4:$G$120))</f>
        <v>0</v>
      </c>
      <c r="AD138" s="74">
        <f>SUMPRODUCT(-(Bens!$B$4:$B$120=Analítico!$B138),-(Bens!$D$4:$D$120=Analítico!AD$3),(Bens!$G$4:$G$120))</f>
        <v>0</v>
      </c>
      <c r="AE138" s="74">
        <f>SUMPRODUCT(-(Bens!$B$4:$B$120=Analítico!$B138),-(Bens!$D$4:$D$120=Analítico!AE$3),(Bens!$G$4:$G$120))</f>
        <v>0</v>
      </c>
      <c r="AF138" s="74">
        <f>SUMPRODUCT(-(Bens!$B$4:$B$120=Analítico!$B138),-(Bens!$D$4:$D$120=Analítico!AF$3),(Bens!$G$4:$G$120))</f>
        <v>0</v>
      </c>
      <c r="AG138" s="74">
        <f>SUMPRODUCT(-(Bens!$B$4:$B$120=Analítico!$B138),-(Bens!$D$4:$D$120=Analítico!AG$3),(Bens!$G$4:$G$120))</f>
        <v>0</v>
      </c>
      <c r="AH138" s="74">
        <f>SUMPRODUCT(-(Bens!$B$4:$B$120=Analítico!$B138),-(Bens!$D$4:$D$120=Analítico!AH$3),(Bens!$G$4:$G$120))</f>
        <v>0</v>
      </c>
      <c r="AI138" s="74">
        <f>SUMPRODUCT(-(Bens!$B$4:$B$120=Analítico!$B138),-(Bens!$D$4:$D$120=Analítico!AI$3),(Bens!$G$4:$G$120))</f>
        <v>0</v>
      </c>
      <c r="AJ138" s="74">
        <f>SUMPRODUCT(-(Bens!$B$4:$B$120=Analítico!$B138),-(Bens!$D$4:$D$120=Analítico!AJ$3),(Bens!$G$4:$G$120))</f>
        <v>0</v>
      </c>
      <c r="AK138" s="74">
        <f>SUMPRODUCT(-(Bens!$B$4:$B$120=Analítico!$B138),-(Bens!$D$4:$D$120=Analítico!AK$3),(Bens!$G$4:$G$120))</f>
        <v>0</v>
      </c>
      <c r="AL138" s="74">
        <f>SUMPRODUCT(-(Bens!$B$4:$B$120=Analítico!$B138),-(Bens!$D$4:$D$120=Analítico!AL$3),(Bens!$G$4:$G$120))</f>
        <v>0</v>
      </c>
      <c r="AM138" s="74">
        <f>SUMPRODUCT(-(Bens!$B$4:$B$120=Analítico!$B138),-(Bens!$D$4:$D$120=Analítico!AM$3),(Bens!$G$4:$G$120))</f>
        <v>0</v>
      </c>
      <c r="AN138" s="74">
        <f>SUMPRODUCT(-(Bens!$B$4:$B$120=Analítico!$B138),-(Bens!$D$4:$D$120=Analítico!AN$3),(Bens!$G$4:$G$120))</f>
        <v>0</v>
      </c>
      <c r="AO138" s="74">
        <f>SUMPRODUCT(-(Bens!$B$4:$B$120=Analítico!$B138),-(Bens!$D$4:$D$120=Analítico!AO$3),(Bens!$G$4:$G$120))</f>
        <v>0</v>
      </c>
      <c r="AP138" s="74">
        <f>SUMPRODUCT(-(Bens!$B$4:$B$120=Analítico!$B138),-(Bens!$D$4:$D$120=Analítico!AP$3),(Bens!$G$4:$G$120))</f>
        <v>0</v>
      </c>
      <c r="AQ138" s="74">
        <f>SUMPRODUCT(-(Bens!$B$4:$B$120=Analítico!$B138),-(Bens!$D$4:$D$120=Analítico!AQ$3),(Bens!$G$4:$G$120))</f>
        <v>0</v>
      </c>
      <c r="AR138" s="74">
        <f>SUMPRODUCT(-(Bens!$B$4:$B$120=Analítico!$B138),-(Bens!$D$4:$D$120=Analítico!AR$3),(Bens!$G$4:$G$120))</f>
        <v>0</v>
      </c>
      <c r="AS138" s="74">
        <f>SUMPRODUCT(-(Bens!$B$4:$B$120=Analítico!$B138),-(Bens!$D$4:$D$120=Analítico!AS$3),(Bens!$G$4:$G$120))</f>
        <v>0</v>
      </c>
      <c r="AT138" s="74">
        <f>SUMPRODUCT(-(Bens!$B$4:$B$120=Analítico!$B138),-(Bens!$D$4:$D$120=Analítico!AT$3),(Bens!$G$4:$G$120))</f>
        <v>0</v>
      </c>
      <c r="AU138" s="74">
        <f>SUMPRODUCT(-(Bens!$B$4:$B$120=Analítico!$B138),-(Bens!$D$4:$D$120=Analítico!AU$3),(Bens!$G$4:$G$120))</f>
        <v>0</v>
      </c>
      <c r="AV138" s="74">
        <f>SUMPRODUCT(-(Bens!$B$4:$B$120=Analítico!$B138),-(Bens!$D$4:$D$120=Analítico!AV$3),(Bens!$G$4:$G$120))</f>
        <v>0</v>
      </c>
      <c r="AW138" s="74">
        <f>SUMPRODUCT(-(Bens!$B$4:$B$120=Analítico!$B138),-(Bens!$D$4:$D$120=Analítico!AW$3),(Bens!$G$4:$G$120))</f>
        <v>0</v>
      </c>
      <c r="AX138" s="74">
        <f>SUMPRODUCT(-(Bens!$B$4:$B$120=Analítico!$B138),-(Bens!$D$4:$D$120=Analítico!AX$3),(Bens!$G$4:$G$120))</f>
        <v>0</v>
      </c>
      <c r="AY138" s="74">
        <f>SUMPRODUCT(-(Bens!$B$4:$B$120=Analítico!$B138),-(Bens!$D$4:$D$120=Analítico!AY$3),(Bens!$G$4:$G$120))</f>
        <v>0</v>
      </c>
      <c r="AZ138" s="74">
        <f>SUMPRODUCT(-(Bens!$B$4:$B$120=Analítico!$B138),-(Bens!$D$4:$D$120=Analítico!AZ$3),(Bens!$G$4:$G$120))</f>
        <v>0</v>
      </c>
      <c r="BA138" s="74">
        <f>SUMPRODUCT(-(Bens!$B$4:$B$120=Analítico!$B138),-(Bens!$D$4:$D$120=Analítico!BA$3),(Bens!$G$4:$G$120))</f>
        <v>0</v>
      </c>
      <c r="BB138" s="74">
        <f>SUMPRODUCT(-(Bens!$B$4:$B$120=Analítico!$B138),-(Bens!$D$4:$D$120=Analítico!BB$3),(Bens!$G$4:$G$120))</f>
        <v>0</v>
      </c>
      <c r="BC138" s="74">
        <f>SUMPRODUCT(-(Bens!$B$4:$B$120=Analítico!$B138),-(Bens!$D$4:$D$120=Analítico!BC$3),(Bens!$G$4:$G$120))</f>
        <v>0</v>
      </c>
      <c r="BD138" s="74">
        <f>SUMPRODUCT(-(Bens!$B$4:$B$120=Analítico!$B138),-(Bens!$D$4:$D$120=Analítico!BD$3),(Bens!$G$4:$G$120))</f>
        <v>0</v>
      </c>
      <c r="BE138" s="74">
        <f>SUMPRODUCT(-(Bens!$B$4:$B$120=Analítico!$B138),-(Bens!$D$4:$D$120=Analítico!BE$3),(Bens!$G$4:$G$120))</f>
        <v>0</v>
      </c>
      <c r="BF138" s="74">
        <f>SUMPRODUCT(-(Bens!$B$4:$B$120=Analítico!$B138),-(Bens!$D$4:$D$120=Analítico!BF$3),(Bens!$G$4:$G$120))</f>
        <v>0</v>
      </c>
      <c r="BG138" s="74">
        <f>SUMPRODUCT(-(Bens!$B$4:$B$120=Analítico!$B138),-(Bens!$D$4:$D$120=Analítico!BG$3),(Bens!$G$4:$G$120))</f>
        <v>0</v>
      </c>
      <c r="BH138" s="74">
        <f>SUMPRODUCT(-(Bens!$B$4:$B$120=Analítico!$B138),-(Bens!$D$4:$D$120=Analítico!BH$3),(Bens!$G$4:$G$120))</f>
        <v>0</v>
      </c>
      <c r="BI138" s="74">
        <f>SUMPRODUCT(-(Bens!$B$4:$B$120=Analítico!$B138),-(Bens!$D$4:$D$120=Analítico!BI$3),(Bens!$G$4:$G$120))</f>
        <v>0</v>
      </c>
      <c r="BJ138" s="74">
        <f>SUMPRODUCT(-(Bens!$B$4:$B$120=Analítico!$B138),-(Bens!$D$4:$D$120=Analítico!BJ$3),(Bens!$G$4:$G$120))</f>
        <v>0</v>
      </c>
      <c r="BK138" s="72">
        <f t="shared" si="39"/>
        <v>28000</v>
      </c>
      <c r="BL138" s="77">
        <f t="shared" ca="1" si="40"/>
        <v>4.0438355307677179E-4</v>
      </c>
    </row>
    <row r="139" spans="1:64" s="50" customFormat="1" ht="23.25" customHeight="1" x14ac:dyDescent="0.2">
      <c r="A139" s="19" t="s">
        <v>335</v>
      </c>
      <c r="B139" s="20" t="s">
        <v>336</v>
      </c>
      <c r="C139" s="74">
        <f>SUMPRODUCT(-(Bens!$B$4:$B$120=Analítico!$B139),-(Bens!$D$4:$D$120=Analítico!C$3),(Bens!$G$4:$G$120))</f>
        <v>0</v>
      </c>
      <c r="D139" s="74">
        <f>SUMPRODUCT(-(Bens!$B$4:$B$120=Analítico!$B139),-(Bens!$D$4:$D$120=Analítico!D$3),(Bens!$G$4:$G$120))</f>
        <v>0</v>
      </c>
      <c r="E139" s="74">
        <f>SUMPRODUCT(-(Bens!$B$4:$B$120=Analítico!$B139),-(Bens!$D$4:$D$120=Analítico!E$3),(Bens!$G$4:$G$120))</f>
        <v>0</v>
      </c>
      <c r="F139" s="74">
        <f>SUMPRODUCT(-(Bens!$B$4:$B$120=Analítico!$B139),-(Bens!$D$4:$D$120=Analítico!F$3),(Bens!$G$4:$G$120))</f>
        <v>0</v>
      </c>
      <c r="G139" s="74">
        <f>SUMPRODUCT(-(Bens!$B$4:$B$120=Analítico!$B139),-(Bens!$D$4:$D$120=Analítico!G$3),(Bens!$G$4:$G$120))</f>
        <v>0</v>
      </c>
      <c r="H139" s="74">
        <f>SUMPRODUCT(-(Bens!$B$4:$B$120=Analítico!$B139),-(Bens!$D$4:$D$120=Analítico!H$3),(Bens!$G$4:$G$120))</f>
        <v>0</v>
      </c>
      <c r="I139" s="74">
        <f>SUMPRODUCT(-(Bens!$B$4:$B$120=Analítico!$B139),-(Bens!$D$4:$D$120=Analítico!I$3),(Bens!$G$4:$G$120))</f>
        <v>0</v>
      </c>
      <c r="J139" s="74">
        <f>SUMPRODUCT(-(Bens!$B$4:$B$120=Analítico!$B139),-(Bens!$D$4:$D$120=Analítico!J$3),(Bens!$G$4:$G$120))</f>
        <v>0</v>
      </c>
      <c r="K139" s="74">
        <f>SUMPRODUCT(-(Bens!$B$4:$B$120=Analítico!$B139),-(Bens!$D$4:$D$120=Analítico!K$3),(Bens!$G$4:$G$120))</f>
        <v>0</v>
      </c>
      <c r="L139" s="74">
        <f>SUMPRODUCT(-(Bens!$B$4:$B$120=Analítico!$B139),-(Bens!$D$4:$D$120=Analítico!L$3),(Bens!$G$4:$G$120))</f>
        <v>0</v>
      </c>
      <c r="M139" s="74">
        <f>SUMPRODUCT(-(Bens!$B$4:$B$120=Analítico!$B139),-(Bens!$D$4:$D$120=Analítico!M$3),(Bens!$G$4:$G$120))</f>
        <v>0</v>
      </c>
      <c r="N139" s="74">
        <f>SUMPRODUCT(-(Bens!$B$4:$B$120=Analítico!$B139),-(Bens!$D$4:$D$120=Analítico!N$3),(Bens!$G$4:$G$120))</f>
        <v>0</v>
      </c>
      <c r="O139" s="74">
        <f>SUMPRODUCT(-(Bens!$B$4:$B$120=Analítico!$B139),-(Bens!$D$4:$D$120=Analítico!O$3),(Bens!$G$4:$G$120))</f>
        <v>0</v>
      </c>
      <c r="P139" s="74">
        <f>SUMPRODUCT(-(Bens!$B$4:$B$120=Analítico!$B139),-(Bens!$D$4:$D$120=Analítico!P$3),(Bens!$G$4:$G$120))</f>
        <v>0</v>
      </c>
      <c r="Q139" s="74">
        <f>SUMPRODUCT(-(Bens!$B$4:$B$120=Analítico!$B139),-(Bens!$D$4:$D$120=Analítico!Q$3),(Bens!$G$4:$G$120))</f>
        <v>0</v>
      </c>
      <c r="R139" s="74">
        <f>SUMPRODUCT(-(Bens!$B$4:$B$120=Analítico!$B139),-(Bens!$D$4:$D$120=Analítico!R$3),(Bens!$G$4:$G$120))</f>
        <v>0</v>
      </c>
      <c r="S139" s="74">
        <f>SUMPRODUCT(-(Bens!$B$4:$B$120=Analítico!$B139),-(Bens!$D$4:$D$120=Analítico!S$3),(Bens!$G$4:$G$120))</f>
        <v>0</v>
      </c>
      <c r="T139" s="74">
        <f>SUMPRODUCT(-(Bens!$B$4:$B$120=Analítico!$B139),-(Bens!$D$4:$D$120=Analítico!T$3),(Bens!$G$4:$G$120))</f>
        <v>0</v>
      </c>
      <c r="U139" s="74">
        <f>SUMPRODUCT(-(Bens!$B$4:$B$120=Analítico!$B139),-(Bens!$D$4:$D$120=Analítico!U$3),(Bens!$G$4:$G$120))</f>
        <v>0</v>
      </c>
      <c r="V139" s="74">
        <f>SUMPRODUCT(-(Bens!$B$4:$B$120=Analítico!$B139),-(Bens!$D$4:$D$120=Analítico!V$3),(Bens!$G$4:$G$120))</f>
        <v>0</v>
      </c>
      <c r="W139" s="74">
        <f>SUMPRODUCT(-(Bens!$B$4:$B$120=Analítico!$B139),-(Bens!$D$4:$D$120=Analítico!W$3),(Bens!$G$4:$G$120))</f>
        <v>0</v>
      </c>
      <c r="X139" s="74">
        <f>SUMPRODUCT(-(Bens!$B$4:$B$120=Analítico!$B139),-(Bens!$D$4:$D$120=Analítico!X$3),(Bens!$G$4:$G$120))</f>
        <v>0</v>
      </c>
      <c r="Y139" s="74">
        <f>SUMPRODUCT(-(Bens!$B$4:$B$120=Analítico!$B139),-(Bens!$D$4:$D$120=Analítico!Y$3),(Bens!$G$4:$G$120))</f>
        <v>0</v>
      </c>
      <c r="Z139" s="74">
        <f>SUMPRODUCT(-(Bens!$B$4:$B$120=Analítico!$B139),-(Bens!$D$4:$D$120=Analítico!Z$3),(Bens!$G$4:$G$120))</f>
        <v>0</v>
      </c>
      <c r="AA139" s="74">
        <f>SUMPRODUCT(-(Bens!$B$4:$B$120=Analítico!$B139),-(Bens!$D$4:$D$120=Analítico!AA$3),(Bens!$G$4:$G$120))</f>
        <v>0</v>
      </c>
      <c r="AB139" s="74">
        <f>SUMPRODUCT(-(Bens!$B$4:$B$120=Analítico!$B139),-(Bens!$D$4:$D$120=Analítico!AB$3),(Bens!$G$4:$G$120))</f>
        <v>0</v>
      </c>
      <c r="AC139" s="74">
        <f>SUMPRODUCT(-(Bens!$B$4:$B$120=Analítico!$B139),-(Bens!$D$4:$D$120=Analítico!AC$3),(Bens!$G$4:$G$120))</f>
        <v>0</v>
      </c>
      <c r="AD139" s="74">
        <f>SUMPRODUCT(-(Bens!$B$4:$B$120=Analítico!$B139),-(Bens!$D$4:$D$120=Analítico!AD$3),(Bens!$G$4:$G$120))</f>
        <v>0</v>
      </c>
      <c r="AE139" s="74">
        <f>SUMPRODUCT(-(Bens!$B$4:$B$120=Analítico!$B139),-(Bens!$D$4:$D$120=Analítico!AE$3),(Bens!$G$4:$G$120))</f>
        <v>0</v>
      </c>
      <c r="AF139" s="74">
        <f>SUMPRODUCT(-(Bens!$B$4:$B$120=Analítico!$B139),-(Bens!$D$4:$D$120=Analítico!AF$3),(Bens!$G$4:$G$120))</f>
        <v>0</v>
      </c>
      <c r="AG139" s="74">
        <f>SUMPRODUCT(-(Bens!$B$4:$B$120=Analítico!$B139),-(Bens!$D$4:$D$120=Analítico!AG$3),(Bens!$G$4:$G$120))</f>
        <v>0</v>
      </c>
      <c r="AH139" s="74">
        <f>SUMPRODUCT(-(Bens!$B$4:$B$120=Analítico!$B139),-(Bens!$D$4:$D$120=Analítico!AH$3),(Bens!$G$4:$G$120))</f>
        <v>0</v>
      </c>
      <c r="AI139" s="74">
        <f>SUMPRODUCT(-(Bens!$B$4:$B$120=Analítico!$B139),-(Bens!$D$4:$D$120=Analítico!AI$3),(Bens!$G$4:$G$120))</f>
        <v>0</v>
      </c>
      <c r="AJ139" s="74">
        <f>SUMPRODUCT(-(Bens!$B$4:$B$120=Analítico!$B139),-(Bens!$D$4:$D$120=Analítico!AJ$3),(Bens!$G$4:$G$120))</f>
        <v>0</v>
      </c>
      <c r="AK139" s="74">
        <f>SUMPRODUCT(-(Bens!$B$4:$B$120=Analítico!$B139),-(Bens!$D$4:$D$120=Analítico!AK$3),(Bens!$G$4:$G$120))</f>
        <v>0</v>
      </c>
      <c r="AL139" s="74">
        <f>SUMPRODUCT(-(Bens!$B$4:$B$120=Analítico!$B139),-(Bens!$D$4:$D$120=Analítico!AL$3),(Bens!$G$4:$G$120))</f>
        <v>0</v>
      </c>
      <c r="AM139" s="74">
        <f>SUMPRODUCT(-(Bens!$B$4:$B$120=Analítico!$B139),-(Bens!$D$4:$D$120=Analítico!AM$3),(Bens!$G$4:$G$120))</f>
        <v>0</v>
      </c>
      <c r="AN139" s="74">
        <f>SUMPRODUCT(-(Bens!$B$4:$B$120=Analítico!$B139),-(Bens!$D$4:$D$120=Analítico!AN$3),(Bens!$G$4:$G$120))</f>
        <v>0</v>
      </c>
      <c r="AO139" s="74">
        <f>SUMPRODUCT(-(Bens!$B$4:$B$120=Analítico!$B139),-(Bens!$D$4:$D$120=Analítico!AO$3),(Bens!$G$4:$G$120))</f>
        <v>0</v>
      </c>
      <c r="AP139" s="74">
        <f>SUMPRODUCT(-(Bens!$B$4:$B$120=Analítico!$B139),-(Bens!$D$4:$D$120=Analítico!AP$3),(Bens!$G$4:$G$120))</f>
        <v>0</v>
      </c>
      <c r="AQ139" s="74">
        <f>SUMPRODUCT(-(Bens!$B$4:$B$120=Analítico!$B139),-(Bens!$D$4:$D$120=Analítico!AQ$3),(Bens!$G$4:$G$120))</f>
        <v>0</v>
      </c>
      <c r="AR139" s="74">
        <f>SUMPRODUCT(-(Bens!$B$4:$B$120=Analítico!$B139),-(Bens!$D$4:$D$120=Analítico!AR$3),(Bens!$G$4:$G$120))</f>
        <v>0</v>
      </c>
      <c r="AS139" s="74">
        <f>SUMPRODUCT(-(Bens!$B$4:$B$120=Analítico!$B139),-(Bens!$D$4:$D$120=Analítico!AS$3),(Bens!$G$4:$G$120))</f>
        <v>0</v>
      </c>
      <c r="AT139" s="74">
        <f>SUMPRODUCT(-(Bens!$B$4:$B$120=Analítico!$B139),-(Bens!$D$4:$D$120=Analítico!AT$3),(Bens!$G$4:$G$120))</f>
        <v>0</v>
      </c>
      <c r="AU139" s="74">
        <f>SUMPRODUCT(-(Bens!$B$4:$B$120=Analítico!$B139),-(Bens!$D$4:$D$120=Analítico!AU$3),(Bens!$G$4:$G$120))</f>
        <v>0</v>
      </c>
      <c r="AV139" s="74">
        <f>SUMPRODUCT(-(Bens!$B$4:$B$120=Analítico!$B139),-(Bens!$D$4:$D$120=Analítico!AV$3),(Bens!$G$4:$G$120))</f>
        <v>0</v>
      </c>
      <c r="AW139" s="74">
        <f>SUMPRODUCT(-(Bens!$B$4:$B$120=Analítico!$B139),-(Bens!$D$4:$D$120=Analítico!AW$3),(Bens!$G$4:$G$120))</f>
        <v>0</v>
      </c>
      <c r="AX139" s="74">
        <f>SUMPRODUCT(-(Bens!$B$4:$B$120=Analítico!$B139),-(Bens!$D$4:$D$120=Analítico!AX$3),(Bens!$G$4:$G$120))</f>
        <v>0</v>
      </c>
      <c r="AY139" s="74">
        <f>SUMPRODUCT(-(Bens!$B$4:$B$120=Analítico!$B139),-(Bens!$D$4:$D$120=Analítico!AY$3),(Bens!$G$4:$G$120))</f>
        <v>0</v>
      </c>
      <c r="AZ139" s="74">
        <f>SUMPRODUCT(-(Bens!$B$4:$B$120=Analítico!$B139),-(Bens!$D$4:$D$120=Analítico!AZ$3),(Bens!$G$4:$G$120))</f>
        <v>0</v>
      </c>
      <c r="BA139" s="74">
        <f>SUMPRODUCT(-(Bens!$B$4:$B$120=Analítico!$B139),-(Bens!$D$4:$D$120=Analítico!BA$3),(Bens!$G$4:$G$120))</f>
        <v>0</v>
      </c>
      <c r="BB139" s="74">
        <f>SUMPRODUCT(-(Bens!$B$4:$B$120=Analítico!$B139),-(Bens!$D$4:$D$120=Analítico!BB$3),(Bens!$G$4:$G$120))</f>
        <v>0</v>
      </c>
      <c r="BC139" s="74">
        <f>SUMPRODUCT(-(Bens!$B$4:$B$120=Analítico!$B139),-(Bens!$D$4:$D$120=Analítico!BC$3),(Bens!$G$4:$G$120))</f>
        <v>0</v>
      </c>
      <c r="BD139" s="74">
        <f>SUMPRODUCT(-(Bens!$B$4:$B$120=Analítico!$B139),-(Bens!$D$4:$D$120=Analítico!BD$3),(Bens!$G$4:$G$120))</f>
        <v>0</v>
      </c>
      <c r="BE139" s="74">
        <f>SUMPRODUCT(-(Bens!$B$4:$B$120=Analítico!$B139),-(Bens!$D$4:$D$120=Analítico!BE$3),(Bens!$G$4:$G$120))</f>
        <v>0</v>
      </c>
      <c r="BF139" s="74">
        <f>SUMPRODUCT(-(Bens!$B$4:$B$120=Analítico!$B139),-(Bens!$D$4:$D$120=Analítico!BF$3),(Bens!$G$4:$G$120))</f>
        <v>0</v>
      </c>
      <c r="BG139" s="74">
        <f>SUMPRODUCT(-(Bens!$B$4:$B$120=Analítico!$B139),-(Bens!$D$4:$D$120=Analítico!BG$3),(Bens!$G$4:$G$120))</f>
        <v>0</v>
      </c>
      <c r="BH139" s="74">
        <f>SUMPRODUCT(-(Bens!$B$4:$B$120=Analítico!$B139),-(Bens!$D$4:$D$120=Analítico!BH$3),(Bens!$G$4:$G$120))</f>
        <v>0</v>
      </c>
      <c r="BI139" s="74">
        <f>SUMPRODUCT(-(Bens!$B$4:$B$120=Analítico!$B139),-(Bens!$D$4:$D$120=Analítico!BI$3),(Bens!$G$4:$G$120))</f>
        <v>0</v>
      </c>
      <c r="BJ139" s="74">
        <f>SUMPRODUCT(-(Bens!$B$4:$B$120=Analítico!$B139),-(Bens!$D$4:$D$120=Analítico!BJ$3),(Bens!$G$4:$G$120))</f>
        <v>0</v>
      </c>
      <c r="BK139" s="72">
        <f t="shared" si="39"/>
        <v>0</v>
      </c>
      <c r="BL139" s="77">
        <f t="shared" ca="1" si="40"/>
        <v>0</v>
      </c>
    </row>
    <row r="140" spans="1:64" s="50" customFormat="1" ht="23.25" customHeight="1" x14ac:dyDescent="0.2">
      <c r="A140" s="19" t="s">
        <v>337</v>
      </c>
      <c r="B140" s="20" t="s">
        <v>338</v>
      </c>
      <c r="C140" s="74">
        <f>SUMPRODUCT(-(Bens!$B$4:$B$120=Analítico!$B140),-(Bens!$D$4:$D$120=Analítico!C$3),(Bens!$G$4:$G$120))</f>
        <v>0</v>
      </c>
      <c r="D140" s="74">
        <f>SUMPRODUCT(-(Bens!$B$4:$B$120=Analítico!$B140),-(Bens!$D$4:$D$120=Analítico!D$3),(Bens!$G$4:$G$120))</f>
        <v>266178</v>
      </c>
      <c r="E140" s="74">
        <f>SUMPRODUCT(-(Bens!$B$4:$B$120=Analítico!$B140),-(Bens!$D$4:$D$120=Analítico!E$3),(Bens!$G$4:$G$120))</f>
        <v>3200000</v>
      </c>
      <c r="F140" s="74">
        <f>SUMPRODUCT(-(Bens!$B$4:$B$120=Analítico!$B140),-(Bens!$D$4:$D$120=Analítico!F$3),(Bens!$G$4:$G$120))</f>
        <v>550000</v>
      </c>
      <c r="G140" s="74">
        <f>SUMPRODUCT(-(Bens!$B$4:$B$120=Analítico!$B140),-(Bens!$D$4:$D$120=Analítico!G$3),(Bens!$G$4:$G$120))</f>
        <v>0</v>
      </c>
      <c r="H140" s="74">
        <f>SUMPRODUCT(-(Bens!$B$4:$B$120=Analítico!$B140),-(Bens!$D$4:$D$120=Analítico!H$3),(Bens!$G$4:$G$120))</f>
        <v>0</v>
      </c>
      <c r="I140" s="74">
        <f>SUMPRODUCT(-(Bens!$B$4:$B$120=Analítico!$B140),-(Bens!$D$4:$D$120=Analítico!I$3),(Bens!$G$4:$G$120))</f>
        <v>0</v>
      </c>
      <c r="J140" s="74">
        <f>SUMPRODUCT(-(Bens!$B$4:$B$120=Analítico!$B140),-(Bens!$D$4:$D$120=Analítico!J$3),(Bens!$G$4:$G$120))</f>
        <v>0</v>
      </c>
      <c r="K140" s="74">
        <f>SUMPRODUCT(-(Bens!$B$4:$B$120=Analítico!$B140),-(Bens!$D$4:$D$120=Analítico!K$3),(Bens!$G$4:$G$120))</f>
        <v>0</v>
      </c>
      <c r="L140" s="74">
        <f>SUMPRODUCT(-(Bens!$B$4:$B$120=Analítico!$B140),-(Bens!$D$4:$D$120=Analítico!L$3),(Bens!$G$4:$G$120))</f>
        <v>0</v>
      </c>
      <c r="M140" s="74">
        <f>SUMPRODUCT(-(Bens!$B$4:$B$120=Analítico!$B140),-(Bens!$D$4:$D$120=Analítico!M$3),(Bens!$G$4:$G$120))</f>
        <v>0</v>
      </c>
      <c r="N140" s="74">
        <f>SUMPRODUCT(-(Bens!$B$4:$B$120=Analítico!$B140),-(Bens!$D$4:$D$120=Analítico!N$3),(Bens!$G$4:$G$120))</f>
        <v>0</v>
      </c>
      <c r="O140" s="74">
        <f>SUMPRODUCT(-(Bens!$B$4:$B$120=Analítico!$B140),-(Bens!$D$4:$D$120=Analítico!O$3),(Bens!$G$4:$G$120))</f>
        <v>0</v>
      </c>
      <c r="P140" s="74">
        <f>SUMPRODUCT(-(Bens!$B$4:$B$120=Analítico!$B140),-(Bens!$D$4:$D$120=Analítico!P$3),(Bens!$G$4:$G$120))</f>
        <v>36000</v>
      </c>
      <c r="Q140" s="74">
        <f>SUMPRODUCT(-(Bens!$B$4:$B$120=Analítico!$B140),-(Bens!$D$4:$D$120=Analítico!Q$3),(Bens!$G$4:$G$120))</f>
        <v>0</v>
      </c>
      <c r="R140" s="74">
        <f>SUMPRODUCT(-(Bens!$B$4:$B$120=Analítico!$B140),-(Bens!$D$4:$D$120=Analítico!R$3),(Bens!$G$4:$G$120))</f>
        <v>0</v>
      </c>
      <c r="S140" s="74">
        <f>SUMPRODUCT(-(Bens!$B$4:$B$120=Analítico!$B140),-(Bens!$D$4:$D$120=Analítico!S$3),(Bens!$G$4:$G$120))</f>
        <v>0</v>
      </c>
      <c r="T140" s="74">
        <f>SUMPRODUCT(-(Bens!$B$4:$B$120=Analítico!$B140),-(Bens!$D$4:$D$120=Analítico!T$3),(Bens!$G$4:$G$120))</f>
        <v>0</v>
      </c>
      <c r="U140" s="74">
        <f>SUMPRODUCT(-(Bens!$B$4:$B$120=Analítico!$B140),-(Bens!$D$4:$D$120=Analítico!U$3),(Bens!$G$4:$G$120))</f>
        <v>0</v>
      </c>
      <c r="V140" s="74">
        <f>SUMPRODUCT(-(Bens!$B$4:$B$120=Analítico!$B140),-(Bens!$D$4:$D$120=Analítico!V$3),(Bens!$G$4:$G$120))</f>
        <v>0</v>
      </c>
      <c r="W140" s="74">
        <f>SUMPRODUCT(-(Bens!$B$4:$B$120=Analítico!$B140),-(Bens!$D$4:$D$120=Analítico!W$3),(Bens!$G$4:$G$120))</f>
        <v>0</v>
      </c>
      <c r="X140" s="74">
        <f>SUMPRODUCT(-(Bens!$B$4:$B$120=Analítico!$B140),-(Bens!$D$4:$D$120=Analítico!X$3),(Bens!$G$4:$G$120))</f>
        <v>0</v>
      </c>
      <c r="Y140" s="74">
        <f>SUMPRODUCT(-(Bens!$B$4:$B$120=Analítico!$B140),-(Bens!$D$4:$D$120=Analítico!Y$3),(Bens!$G$4:$G$120))</f>
        <v>0</v>
      </c>
      <c r="Z140" s="74">
        <f>SUMPRODUCT(-(Bens!$B$4:$B$120=Analítico!$B140),-(Bens!$D$4:$D$120=Analítico!Z$3),(Bens!$G$4:$G$120))</f>
        <v>0</v>
      </c>
      <c r="AA140" s="74">
        <f>SUMPRODUCT(-(Bens!$B$4:$B$120=Analítico!$B140),-(Bens!$D$4:$D$120=Analítico!AA$3),(Bens!$G$4:$G$120))</f>
        <v>0</v>
      </c>
      <c r="AB140" s="74">
        <f>SUMPRODUCT(-(Bens!$B$4:$B$120=Analítico!$B140),-(Bens!$D$4:$D$120=Analítico!AB$3),(Bens!$G$4:$G$120))</f>
        <v>0</v>
      </c>
      <c r="AC140" s="74">
        <f>SUMPRODUCT(-(Bens!$B$4:$B$120=Analítico!$B140),-(Bens!$D$4:$D$120=Analítico!AC$3),(Bens!$G$4:$G$120))</f>
        <v>0</v>
      </c>
      <c r="AD140" s="74">
        <f>SUMPRODUCT(-(Bens!$B$4:$B$120=Analítico!$B140),-(Bens!$D$4:$D$120=Analítico!AD$3),(Bens!$G$4:$G$120))</f>
        <v>0</v>
      </c>
      <c r="AE140" s="74">
        <f>SUMPRODUCT(-(Bens!$B$4:$B$120=Analítico!$B140),-(Bens!$D$4:$D$120=Analítico!AE$3),(Bens!$G$4:$G$120))</f>
        <v>0</v>
      </c>
      <c r="AF140" s="74">
        <f>SUMPRODUCT(-(Bens!$B$4:$B$120=Analítico!$B140),-(Bens!$D$4:$D$120=Analítico!AF$3),(Bens!$G$4:$G$120))</f>
        <v>0</v>
      </c>
      <c r="AG140" s="74">
        <f>SUMPRODUCT(-(Bens!$B$4:$B$120=Analítico!$B140),-(Bens!$D$4:$D$120=Analítico!AG$3),(Bens!$G$4:$G$120))</f>
        <v>0</v>
      </c>
      <c r="AH140" s="74">
        <f>SUMPRODUCT(-(Bens!$B$4:$B$120=Analítico!$B140),-(Bens!$D$4:$D$120=Analítico!AH$3),(Bens!$G$4:$G$120))</f>
        <v>0</v>
      </c>
      <c r="AI140" s="74">
        <f>SUMPRODUCT(-(Bens!$B$4:$B$120=Analítico!$B140),-(Bens!$D$4:$D$120=Analítico!AI$3),(Bens!$G$4:$G$120))</f>
        <v>0</v>
      </c>
      <c r="AJ140" s="74">
        <f>SUMPRODUCT(-(Bens!$B$4:$B$120=Analítico!$B140),-(Bens!$D$4:$D$120=Analítico!AJ$3),(Bens!$G$4:$G$120))</f>
        <v>0</v>
      </c>
      <c r="AK140" s="74">
        <f>SUMPRODUCT(-(Bens!$B$4:$B$120=Analítico!$B140),-(Bens!$D$4:$D$120=Analítico!AK$3),(Bens!$G$4:$G$120))</f>
        <v>0</v>
      </c>
      <c r="AL140" s="74">
        <f>SUMPRODUCT(-(Bens!$B$4:$B$120=Analítico!$B140),-(Bens!$D$4:$D$120=Analítico!AL$3),(Bens!$G$4:$G$120))</f>
        <v>0</v>
      </c>
      <c r="AM140" s="74">
        <f>SUMPRODUCT(-(Bens!$B$4:$B$120=Analítico!$B140),-(Bens!$D$4:$D$120=Analítico!AM$3),(Bens!$G$4:$G$120))</f>
        <v>0</v>
      </c>
      <c r="AN140" s="74">
        <f>SUMPRODUCT(-(Bens!$B$4:$B$120=Analítico!$B140),-(Bens!$D$4:$D$120=Analítico!AN$3),(Bens!$G$4:$G$120))</f>
        <v>0</v>
      </c>
      <c r="AO140" s="74">
        <f>SUMPRODUCT(-(Bens!$B$4:$B$120=Analítico!$B140),-(Bens!$D$4:$D$120=Analítico!AO$3),(Bens!$G$4:$G$120))</f>
        <v>0</v>
      </c>
      <c r="AP140" s="74">
        <f>SUMPRODUCT(-(Bens!$B$4:$B$120=Analítico!$B140),-(Bens!$D$4:$D$120=Analítico!AP$3),(Bens!$G$4:$G$120))</f>
        <v>0</v>
      </c>
      <c r="AQ140" s="74">
        <f>SUMPRODUCT(-(Bens!$B$4:$B$120=Analítico!$B140),-(Bens!$D$4:$D$120=Analítico!AQ$3),(Bens!$G$4:$G$120))</f>
        <v>0</v>
      </c>
      <c r="AR140" s="74">
        <f>SUMPRODUCT(-(Bens!$B$4:$B$120=Analítico!$B140),-(Bens!$D$4:$D$120=Analítico!AR$3),(Bens!$G$4:$G$120))</f>
        <v>0</v>
      </c>
      <c r="AS140" s="74">
        <f>SUMPRODUCT(-(Bens!$B$4:$B$120=Analítico!$B140),-(Bens!$D$4:$D$120=Analítico!AS$3),(Bens!$G$4:$G$120))</f>
        <v>0</v>
      </c>
      <c r="AT140" s="74">
        <f>SUMPRODUCT(-(Bens!$B$4:$B$120=Analítico!$B140),-(Bens!$D$4:$D$120=Analítico!AT$3),(Bens!$G$4:$G$120))</f>
        <v>0</v>
      </c>
      <c r="AU140" s="74">
        <f>SUMPRODUCT(-(Bens!$B$4:$B$120=Analítico!$B140),-(Bens!$D$4:$D$120=Analítico!AU$3),(Bens!$G$4:$G$120))</f>
        <v>0</v>
      </c>
      <c r="AV140" s="74">
        <f>SUMPRODUCT(-(Bens!$B$4:$B$120=Analítico!$B140),-(Bens!$D$4:$D$120=Analítico!AV$3),(Bens!$G$4:$G$120))</f>
        <v>0</v>
      </c>
      <c r="AW140" s="74">
        <f>SUMPRODUCT(-(Bens!$B$4:$B$120=Analítico!$B140),-(Bens!$D$4:$D$120=Analítico!AW$3),(Bens!$G$4:$G$120))</f>
        <v>0</v>
      </c>
      <c r="AX140" s="74">
        <f>SUMPRODUCT(-(Bens!$B$4:$B$120=Analítico!$B140),-(Bens!$D$4:$D$120=Analítico!AX$3),(Bens!$G$4:$G$120))</f>
        <v>0</v>
      </c>
      <c r="AY140" s="74">
        <f>SUMPRODUCT(-(Bens!$B$4:$B$120=Analítico!$B140),-(Bens!$D$4:$D$120=Analítico!AY$3),(Bens!$G$4:$G$120))</f>
        <v>0</v>
      </c>
      <c r="AZ140" s="74">
        <f>SUMPRODUCT(-(Bens!$B$4:$B$120=Analítico!$B140),-(Bens!$D$4:$D$120=Analítico!AZ$3),(Bens!$G$4:$G$120))</f>
        <v>0</v>
      </c>
      <c r="BA140" s="74">
        <f>SUMPRODUCT(-(Bens!$B$4:$B$120=Analítico!$B140),-(Bens!$D$4:$D$120=Analítico!BA$3),(Bens!$G$4:$G$120))</f>
        <v>0</v>
      </c>
      <c r="BB140" s="74">
        <f>SUMPRODUCT(-(Bens!$B$4:$B$120=Analítico!$B140),-(Bens!$D$4:$D$120=Analítico!BB$3),(Bens!$G$4:$G$120))</f>
        <v>0</v>
      </c>
      <c r="BC140" s="74">
        <f>SUMPRODUCT(-(Bens!$B$4:$B$120=Analítico!$B140),-(Bens!$D$4:$D$120=Analítico!BC$3),(Bens!$G$4:$G$120))</f>
        <v>0</v>
      </c>
      <c r="BD140" s="74">
        <f>SUMPRODUCT(-(Bens!$B$4:$B$120=Analítico!$B140),-(Bens!$D$4:$D$120=Analítico!BD$3),(Bens!$G$4:$G$120))</f>
        <v>0</v>
      </c>
      <c r="BE140" s="74">
        <f>SUMPRODUCT(-(Bens!$B$4:$B$120=Analítico!$B140),-(Bens!$D$4:$D$120=Analítico!BE$3),(Bens!$G$4:$G$120))</f>
        <v>0</v>
      </c>
      <c r="BF140" s="74">
        <f>SUMPRODUCT(-(Bens!$B$4:$B$120=Analítico!$B140),-(Bens!$D$4:$D$120=Analítico!BF$3),(Bens!$G$4:$G$120))</f>
        <v>0</v>
      </c>
      <c r="BG140" s="74">
        <f>SUMPRODUCT(-(Bens!$B$4:$B$120=Analítico!$B140),-(Bens!$D$4:$D$120=Analítico!BG$3),(Bens!$G$4:$G$120))</f>
        <v>0</v>
      </c>
      <c r="BH140" s="74">
        <f>SUMPRODUCT(-(Bens!$B$4:$B$120=Analítico!$B140),-(Bens!$D$4:$D$120=Analítico!BH$3),(Bens!$G$4:$G$120))</f>
        <v>0</v>
      </c>
      <c r="BI140" s="74">
        <f>SUMPRODUCT(-(Bens!$B$4:$B$120=Analítico!$B140),-(Bens!$D$4:$D$120=Analítico!BI$3),(Bens!$G$4:$G$120))</f>
        <v>0</v>
      </c>
      <c r="BJ140" s="74">
        <f>SUMPRODUCT(-(Bens!$B$4:$B$120=Analítico!$B140),-(Bens!$D$4:$D$120=Analítico!BJ$3),(Bens!$G$4:$G$120))</f>
        <v>0</v>
      </c>
      <c r="BK140" s="72">
        <f t="shared" si="39"/>
        <v>4052178</v>
      </c>
      <c r="BL140" s="77">
        <f t="shared" ca="1" si="40"/>
        <v>5.8522647762125964E-2</v>
      </c>
    </row>
    <row r="141" spans="1:64" s="50" customFormat="1" ht="23.25" customHeight="1" x14ac:dyDescent="0.2">
      <c r="A141" s="19" t="s">
        <v>339</v>
      </c>
      <c r="B141" s="20" t="s">
        <v>340</v>
      </c>
      <c r="C141" s="74">
        <f>SUMPRODUCT(-(Bens!$B$4:$B$120=Analítico!$B141),-(Bens!$D$4:$D$120=Analítico!C$3),(Bens!$G$4:$G$120))</f>
        <v>0</v>
      </c>
      <c r="D141" s="74">
        <f>SUMPRODUCT(-(Bens!$B$4:$B$120=Analítico!$B141),-(Bens!$D$4:$D$120=Analítico!D$3),(Bens!$G$4:$G$120))</f>
        <v>0</v>
      </c>
      <c r="E141" s="74">
        <f>SUMPRODUCT(-(Bens!$B$4:$B$120=Analítico!$B141),-(Bens!$D$4:$D$120=Analítico!E$3),(Bens!$G$4:$G$120))</f>
        <v>0</v>
      </c>
      <c r="F141" s="74">
        <f>SUMPRODUCT(-(Bens!$B$4:$B$120=Analítico!$B141),-(Bens!$D$4:$D$120=Analítico!F$3),(Bens!$G$4:$G$120))</f>
        <v>0</v>
      </c>
      <c r="G141" s="74">
        <f>SUMPRODUCT(-(Bens!$B$4:$B$120=Analítico!$B141),-(Bens!$D$4:$D$120=Analítico!G$3),(Bens!$G$4:$G$120))</f>
        <v>0</v>
      </c>
      <c r="H141" s="74">
        <f>SUMPRODUCT(-(Bens!$B$4:$B$120=Analítico!$B141),-(Bens!$D$4:$D$120=Analítico!H$3),(Bens!$G$4:$G$120))</f>
        <v>0</v>
      </c>
      <c r="I141" s="74">
        <f>SUMPRODUCT(-(Bens!$B$4:$B$120=Analítico!$B141),-(Bens!$D$4:$D$120=Analítico!I$3),(Bens!$G$4:$G$120))</f>
        <v>0</v>
      </c>
      <c r="J141" s="74">
        <f>SUMPRODUCT(-(Bens!$B$4:$B$120=Analítico!$B141),-(Bens!$D$4:$D$120=Analítico!J$3),(Bens!$G$4:$G$120))</f>
        <v>0</v>
      </c>
      <c r="K141" s="74">
        <f>SUMPRODUCT(-(Bens!$B$4:$B$120=Analítico!$B141),-(Bens!$D$4:$D$120=Analítico!K$3),(Bens!$G$4:$G$120))</f>
        <v>0</v>
      </c>
      <c r="L141" s="74">
        <f>SUMPRODUCT(-(Bens!$B$4:$B$120=Analítico!$B141),-(Bens!$D$4:$D$120=Analítico!L$3),(Bens!$G$4:$G$120))</f>
        <v>0</v>
      </c>
      <c r="M141" s="74">
        <f>SUMPRODUCT(-(Bens!$B$4:$B$120=Analítico!$B141),-(Bens!$D$4:$D$120=Analítico!M$3),(Bens!$G$4:$G$120))</f>
        <v>0</v>
      </c>
      <c r="N141" s="74">
        <f>SUMPRODUCT(-(Bens!$B$4:$B$120=Analítico!$B141),-(Bens!$D$4:$D$120=Analítico!N$3),(Bens!$G$4:$G$120))</f>
        <v>0</v>
      </c>
      <c r="O141" s="74">
        <f>SUMPRODUCT(-(Bens!$B$4:$B$120=Analítico!$B141),-(Bens!$D$4:$D$120=Analítico!O$3),(Bens!$G$4:$G$120))</f>
        <v>0</v>
      </c>
      <c r="P141" s="74">
        <f>SUMPRODUCT(-(Bens!$B$4:$B$120=Analítico!$B141),-(Bens!$D$4:$D$120=Analítico!P$3),(Bens!$G$4:$G$120))</f>
        <v>0</v>
      </c>
      <c r="Q141" s="74">
        <f>SUMPRODUCT(-(Bens!$B$4:$B$120=Analítico!$B141),-(Bens!$D$4:$D$120=Analítico!Q$3),(Bens!$G$4:$G$120))</f>
        <v>0</v>
      </c>
      <c r="R141" s="74">
        <f>SUMPRODUCT(-(Bens!$B$4:$B$120=Analítico!$B141),-(Bens!$D$4:$D$120=Analítico!R$3),(Bens!$G$4:$G$120))</f>
        <v>0</v>
      </c>
      <c r="S141" s="74">
        <f>SUMPRODUCT(-(Bens!$B$4:$B$120=Analítico!$B141),-(Bens!$D$4:$D$120=Analítico!S$3),(Bens!$G$4:$G$120))</f>
        <v>0</v>
      </c>
      <c r="T141" s="74">
        <f>SUMPRODUCT(-(Bens!$B$4:$B$120=Analítico!$B141),-(Bens!$D$4:$D$120=Analítico!T$3),(Bens!$G$4:$G$120))</f>
        <v>0</v>
      </c>
      <c r="U141" s="74">
        <f>SUMPRODUCT(-(Bens!$B$4:$B$120=Analítico!$B141),-(Bens!$D$4:$D$120=Analítico!U$3),(Bens!$G$4:$G$120))</f>
        <v>0</v>
      </c>
      <c r="V141" s="74">
        <f>SUMPRODUCT(-(Bens!$B$4:$B$120=Analítico!$B141),-(Bens!$D$4:$D$120=Analítico!V$3),(Bens!$G$4:$G$120))</f>
        <v>0</v>
      </c>
      <c r="W141" s="74">
        <f>SUMPRODUCT(-(Bens!$B$4:$B$120=Analítico!$B141),-(Bens!$D$4:$D$120=Analítico!W$3),(Bens!$G$4:$G$120))</f>
        <v>0</v>
      </c>
      <c r="X141" s="74">
        <f>SUMPRODUCT(-(Bens!$B$4:$B$120=Analítico!$B141),-(Bens!$D$4:$D$120=Analítico!X$3),(Bens!$G$4:$G$120))</f>
        <v>0</v>
      </c>
      <c r="Y141" s="74">
        <f>SUMPRODUCT(-(Bens!$B$4:$B$120=Analítico!$B141),-(Bens!$D$4:$D$120=Analítico!Y$3),(Bens!$G$4:$G$120))</f>
        <v>0</v>
      </c>
      <c r="Z141" s="74">
        <f>SUMPRODUCT(-(Bens!$B$4:$B$120=Analítico!$B141),-(Bens!$D$4:$D$120=Analítico!Z$3),(Bens!$G$4:$G$120))</f>
        <v>0</v>
      </c>
      <c r="AA141" s="74">
        <f>SUMPRODUCT(-(Bens!$B$4:$B$120=Analítico!$B141),-(Bens!$D$4:$D$120=Analítico!AA$3),(Bens!$G$4:$G$120))</f>
        <v>0</v>
      </c>
      <c r="AB141" s="74">
        <f>SUMPRODUCT(-(Bens!$B$4:$B$120=Analítico!$B141),-(Bens!$D$4:$D$120=Analítico!AB$3),(Bens!$G$4:$G$120))</f>
        <v>0</v>
      </c>
      <c r="AC141" s="74">
        <f>SUMPRODUCT(-(Bens!$B$4:$B$120=Analítico!$B141),-(Bens!$D$4:$D$120=Analítico!AC$3),(Bens!$G$4:$G$120))</f>
        <v>0</v>
      </c>
      <c r="AD141" s="74">
        <f>SUMPRODUCT(-(Bens!$B$4:$B$120=Analítico!$B141),-(Bens!$D$4:$D$120=Analítico!AD$3),(Bens!$G$4:$G$120))</f>
        <v>0</v>
      </c>
      <c r="AE141" s="74">
        <f>SUMPRODUCT(-(Bens!$B$4:$B$120=Analítico!$B141),-(Bens!$D$4:$D$120=Analítico!AE$3),(Bens!$G$4:$G$120))</f>
        <v>0</v>
      </c>
      <c r="AF141" s="74">
        <f>SUMPRODUCT(-(Bens!$B$4:$B$120=Analítico!$B141),-(Bens!$D$4:$D$120=Analítico!AF$3),(Bens!$G$4:$G$120))</f>
        <v>0</v>
      </c>
      <c r="AG141" s="74">
        <f>SUMPRODUCT(-(Bens!$B$4:$B$120=Analítico!$B141),-(Bens!$D$4:$D$120=Analítico!AG$3),(Bens!$G$4:$G$120))</f>
        <v>0</v>
      </c>
      <c r="AH141" s="74">
        <f>SUMPRODUCT(-(Bens!$B$4:$B$120=Analítico!$B141),-(Bens!$D$4:$D$120=Analítico!AH$3),(Bens!$G$4:$G$120))</f>
        <v>0</v>
      </c>
      <c r="AI141" s="74">
        <f>SUMPRODUCT(-(Bens!$B$4:$B$120=Analítico!$B141),-(Bens!$D$4:$D$120=Analítico!AI$3),(Bens!$G$4:$G$120))</f>
        <v>0</v>
      </c>
      <c r="AJ141" s="74">
        <f>SUMPRODUCT(-(Bens!$B$4:$B$120=Analítico!$B141),-(Bens!$D$4:$D$120=Analítico!AJ$3),(Bens!$G$4:$G$120))</f>
        <v>0</v>
      </c>
      <c r="AK141" s="74">
        <f>SUMPRODUCT(-(Bens!$B$4:$B$120=Analítico!$B141),-(Bens!$D$4:$D$120=Analítico!AK$3),(Bens!$G$4:$G$120))</f>
        <v>0</v>
      </c>
      <c r="AL141" s="74">
        <f>SUMPRODUCT(-(Bens!$B$4:$B$120=Analítico!$B141),-(Bens!$D$4:$D$120=Analítico!AL$3),(Bens!$G$4:$G$120))</f>
        <v>0</v>
      </c>
      <c r="AM141" s="74">
        <f>SUMPRODUCT(-(Bens!$B$4:$B$120=Analítico!$B141),-(Bens!$D$4:$D$120=Analítico!AM$3),(Bens!$G$4:$G$120))</f>
        <v>0</v>
      </c>
      <c r="AN141" s="74">
        <f>SUMPRODUCT(-(Bens!$B$4:$B$120=Analítico!$B141),-(Bens!$D$4:$D$120=Analítico!AN$3),(Bens!$G$4:$G$120))</f>
        <v>0</v>
      </c>
      <c r="AO141" s="74">
        <f>SUMPRODUCT(-(Bens!$B$4:$B$120=Analítico!$B141),-(Bens!$D$4:$D$120=Analítico!AO$3),(Bens!$G$4:$G$120))</f>
        <v>0</v>
      </c>
      <c r="AP141" s="74">
        <f>SUMPRODUCT(-(Bens!$B$4:$B$120=Analítico!$B141),-(Bens!$D$4:$D$120=Analítico!AP$3),(Bens!$G$4:$G$120))</f>
        <v>0</v>
      </c>
      <c r="AQ141" s="74">
        <f>SUMPRODUCT(-(Bens!$B$4:$B$120=Analítico!$B141),-(Bens!$D$4:$D$120=Analítico!AQ$3),(Bens!$G$4:$G$120))</f>
        <v>0</v>
      </c>
      <c r="AR141" s="74">
        <f>SUMPRODUCT(-(Bens!$B$4:$B$120=Analítico!$B141),-(Bens!$D$4:$D$120=Analítico!AR$3),(Bens!$G$4:$G$120))</f>
        <v>0</v>
      </c>
      <c r="AS141" s="74">
        <f>SUMPRODUCT(-(Bens!$B$4:$B$120=Analítico!$B141),-(Bens!$D$4:$D$120=Analítico!AS$3),(Bens!$G$4:$G$120))</f>
        <v>0</v>
      </c>
      <c r="AT141" s="74">
        <f>SUMPRODUCT(-(Bens!$B$4:$B$120=Analítico!$B141),-(Bens!$D$4:$D$120=Analítico!AT$3),(Bens!$G$4:$G$120))</f>
        <v>0</v>
      </c>
      <c r="AU141" s="74">
        <f>SUMPRODUCT(-(Bens!$B$4:$B$120=Analítico!$B141),-(Bens!$D$4:$D$120=Analítico!AU$3),(Bens!$G$4:$G$120))</f>
        <v>0</v>
      </c>
      <c r="AV141" s="74">
        <f>SUMPRODUCT(-(Bens!$B$4:$B$120=Analítico!$B141),-(Bens!$D$4:$D$120=Analítico!AV$3),(Bens!$G$4:$G$120))</f>
        <v>0</v>
      </c>
      <c r="AW141" s="74">
        <f>SUMPRODUCT(-(Bens!$B$4:$B$120=Analítico!$B141),-(Bens!$D$4:$D$120=Analítico!AW$3),(Bens!$G$4:$G$120))</f>
        <v>0</v>
      </c>
      <c r="AX141" s="74">
        <f>SUMPRODUCT(-(Bens!$B$4:$B$120=Analítico!$B141),-(Bens!$D$4:$D$120=Analítico!AX$3),(Bens!$G$4:$G$120))</f>
        <v>0</v>
      </c>
      <c r="AY141" s="74">
        <f>SUMPRODUCT(-(Bens!$B$4:$B$120=Analítico!$B141),-(Bens!$D$4:$D$120=Analítico!AY$3),(Bens!$G$4:$G$120))</f>
        <v>0</v>
      </c>
      <c r="AZ141" s="74">
        <f>SUMPRODUCT(-(Bens!$B$4:$B$120=Analítico!$B141),-(Bens!$D$4:$D$120=Analítico!AZ$3),(Bens!$G$4:$G$120))</f>
        <v>0</v>
      </c>
      <c r="BA141" s="74">
        <f>SUMPRODUCT(-(Bens!$B$4:$B$120=Analítico!$B141),-(Bens!$D$4:$D$120=Analítico!BA$3),(Bens!$G$4:$G$120))</f>
        <v>0</v>
      </c>
      <c r="BB141" s="74">
        <f>SUMPRODUCT(-(Bens!$B$4:$B$120=Analítico!$B141),-(Bens!$D$4:$D$120=Analítico!BB$3),(Bens!$G$4:$G$120))</f>
        <v>0</v>
      </c>
      <c r="BC141" s="74">
        <f>SUMPRODUCT(-(Bens!$B$4:$B$120=Analítico!$B141),-(Bens!$D$4:$D$120=Analítico!BC$3),(Bens!$G$4:$G$120))</f>
        <v>0</v>
      </c>
      <c r="BD141" s="74">
        <f>SUMPRODUCT(-(Bens!$B$4:$B$120=Analítico!$B141),-(Bens!$D$4:$D$120=Analítico!BD$3),(Bens!$G$4:$G$120))</f>
        <v>0</v>
      </c>
      <c r="BE141" s="74">
        <f>SUMPRODUCT(-(Bens!$B$4:$B$120=Analítico!$B141),-(Bens!$D$4:$D$120=Analítico!BE$3),(Bens!$G$4:$G$120))</f>
        <v>0</v>
      </c>
      <c r="BF141" s="74">
        <f>SUMPRODUCT(-(Bens!$B$4:$B$120=Analítico!$B141),-(Bens!$D$4:$D$120=Analítico!BF$3),(Bens!$G$4:$G$120))</f>
        <v>0</v>
      </c>
      <c r="BG141" s="74">
        <f>SUMPRODUCT(-(Bens!$B$4:$B$120=Analítico!$B141),-(Bens!$D$4:$D$120=Analítico!BG$3),(Bens!$G$4:$G$120))</f>
        <v>0</v>
      </c>
      <c r="BH141" s="74">
        <f>SUMPRODUCT(-(Bens!$B$4:$B$120=Analítico!$B141),-(Bens!$D$4:$D$120=Analítico!BH$3),(Bens!$G$4:$G$120))</f>
        <v>0</v>
      </c>
      <c r="BI141" s="74">
        <f>SUMPRODUCT(-(Bens!$B$4:$B$120=Analítico!$B141),-(Bens!$D$4:$D$120=Analítico!BI$3),(Bens!$G$4:$G$120))</f>
        <v>0</v>
      </c>
      <c r="BJ141" s="74">
        <f>SUMPRODUCT(-(Bens!$B$4:$B$120=Analítico!$B141),-(Bens!$D$4:$D$120=Analítico!BJ$3),(Bens!$G$4:$G$120))</f>
        <v>0</v>
      </c>
      <c r="BK141" s="72">
        <f t="shared" si="39"/>
        <v>0</v>
      </c>
      <c r="BL141" s="77">
        <f t="shared" ca="1" si="40"/>
        <v>0</v>
      </c>
    </row>
    <row r="142" spans="1:64" s="50" customFormat="1" ht="23.25" customHeight="1" x14ac:dyDescent="0.2">
      <c r="A142" s="19" t="s">
        <v>341</v>
      </c>
      <c r="B142" s="20" t="s">
        <v>342</v>
      </c>
      <c r="C142" s="74">
        <f>SUMPRODUCT(-(Bens!$B$4:$B$120=Analítico!$B142),-(Bens!$D$4:$D$120=Analítico!C$3),(Bens!$G$4:$G$120))</f>
        <v>0</v>
      </c>
      <c r="D142" s="74">
        <f>SUMPRODUCT(-(Bens!$B$4:$B$120=Analítico!$B142),-(Bens!$D$4:$D$120=Analítico!D$3),(Bens!$G$4:$G$120))</f>
        <v>0</v>
      </c>
      <c r="E142" s="74">
        <f>SUMPRODUCT(-(Bens!$B$4:$B$120=Analítico!$B142),-(Bens!$D$4:$D$120=Analítico!E$3),(Bens!$G$4:$G$120))</f>
        <v>0</v>
      </c>
      <c r="F142" s="74">
        <f>SUMPRODUCT(-(Bens!$B$4:$B$120=Analítico!$B142),-(Bens!$D$4:$D$120=Analítico!F$3),(Bens!$G$4:$G$120))</f>
        <v>0</v>
      </c>
      <c r="G142" s="74">
        <f>SUMPRODUCT(-(Bens!$B$4:$B$120=Analítico!$B142),-(Bens!$D$4:$D$120=Analítico!G$3),(Bens!$G$4:$G$120))</f>
        <v>0</v>
      </c>
      <c r="H142" s="74">
        <f>SUMPRODUCT(-(Bens!$B$4:$B$120=Analítico!$B142),-(Bens!$D$4:$D$120=Analítico!H$3),(Bens!$G$4:$G$120))</f>
        <v>0</v>
      </c>
      <c r="I142" s="74">
        <f>SUMPRODUCT(-(Bens!$B$4:$B$120=Analítico!$B142),-(Bens!$D$4:$D$120=Analítico!I$3),(Bens!$G$4:$G$120))</f>
        <v>0</v>
      </c>
      <c r="J142" s="74">
        <f>SUMPRODUCT(-(Bens!$B$4:$B$120=Analítico!$B142),-(Bens!$D$4:$D$120=Analítico!J$3),(Bens!$G$4:$G$120))</f>
        <v>0</v>
      </c>
      <c r="K142" s="74">
        <f>SUMPRODUCT(-(Bens!$B$4:$B$120=Analítico!$B142),-(Bens!$D$4:$D$120=Analítico!K$3),(Bens!$G$4:$G$120))</f>
        <v>0</v>
      </c>
      <c r="L142" s="74">
        <f>SUMPRODUCT(-(Bens!$B$4:$B$120=Analítico!$B142),-(Bens!$D$4:$D$120=Analítico!L$3),(Bens!$G$4:$G$120))</f>
        <v>0</v>
      </c>
      <c r="M142" s="74">
        <f>SUMPRODUCT(-(Bens!$B$4:$B$120=Analítico!$B142),-(Bens!$D$4:$D$120=Analítico!M$3),(Bens!$G$4:$G$120))</f>
        <v>0</v>
      </c>
      <c r="N142" s="74">
        <f>SUMPRODUCT(-(Bens!$B$4:$B$120=Analítico!$B142),-(Bens!$D$4:$D$120=Analítico!N$3),(Bens!$G$4:$G$120))</f>
        <v>0</v>
      </c>
      <c r="O142" s="74">
        <f>SUMPRODUCT(-(Bens!$B$4:$B$120=Analítico!$B142),-(Bens!$D$4:$D$120=Analítico!O$3),(Bens!$G$4:$G$120))</f>
        <v>0</v>
      </c>
      <c r="P142" s="74">
        <f>SUMPRODUCT(-(Bens!$B$4:$B$120=Analítico!$B142),-(Bens!$D$4:$D$120=Analítico!P$3),(Bens!$G$4:$G$120))</f>
        <v>0</v>
      </c>
      <c r="Q142" s="74">
        <f>SUMPRODUCT(-(Bens!$B$4:$B$120=Analítico!$B142),-(Bens!$D$4:$D$120=Analítico!Q$3),(Bens!$G$4:$G$120))</f>
        <v>0</v>
      </c>
      <c r="R142" s="74">
        <f>SUMPRODUCT(-(Bens!$B$4:$B$120=Analítico!$B142),-(Bens!$D$4:$D$120=Analítico!R$3),(Bens!$G$4:$G$120))</f>
        <v>0</v>
      </c>
      <c r="S142" s="74">
        <f>SUMPRODUCT(-(Bens!$B$4:$B$120=Analítico!$B142),-(Bens!$D$4:$D$120=Analítico!S$3),(Bens!$G$4:$G$120))</f>
        <v>0</v>
      </c>
      <c r="T142" s="74">
        <f>SUMPRODUCT(-(Bens!$B$4:$B$120=Analítico!$B142),-(Bens!$D$4:$D$120=Analítico!T$3),(Bens!$G$4:$G$120))</f>
        <v>0</v>
      </c>
      <c r="U142" s="74">
        <f>SUMPRODUCT(-(Bens!$B$4:$B$120=Analítico!$B142),-(Bens!$D$4:$D$120=Analítico!U$3),(Bens!$G$4:$G$120))</f>
        <v>0</v>
      </c>
      <c r="V142" s="74">
        <f>SUMPRODUCT(-(Bens!$B$4:$B$120=Analítico!$B142),-(Bens!$D$4:$D$120=Analítico!V$3),(Bens!$G$4:$G$120))</f>
        <v>0</v>
      </c>
      <c r="W142" s="74">
        <f>SUMPRODUCT(-(Bens!$B$4:$B$120=Analítico!$B142),-(Bens!$D$4:$D$120=Analítico!W$3),(Bens!$G$4:$G$120))</f>
        <v>0</v>
      </c>
      <c r="X142" s="74">
        <f>SUMPRODUCT(-(Bens!$B$4:$B$120=Analítico!$B142),-(Bens!$D$4:$D$120=Analítico!X$3),(Bens!$G$4:$G$120))</f>
        <v>0</v>
      </c>
      <c r="Y142" s="74">
        <f>SUMPRODUCT(-(Bens!$B$4:$B$120=Analítico!$B142),-(Bens!$D$4:$D$120=Analítico!Y$3),(Bens!$G$4:$G$120))</f>
        <v>0</v>
      </c>
      <c r="Z142" s="74">
        <f>SUMPRODUCT(-(Bens!$B$4:$B$120=Analítico!$B142),-(Bens!$D$4:$D$120=Analítico!Z$3),(Bens!$G$4:$G$120))</f>
        <v>0</v>
      </c>
      <c r="AA142" s="74">
        <f>SUMPRODUCT(-(Bens!$B$4:$B$120=Analítico!$B142),-(Bens!$D$4:$D$120=Analítico!AA$3),(Bens!$G$4:$G$120))</f>
        <v>0</v>
      </c>
      <c r="AB142" s="74">
        <f>SUMPRODUCT(-(Bens!$B$4:$B$120=Analítico!$B142),-(Bens!$D$4:$D$120=Analítico!AB$3),(Bens!$G$4:$G$120))</f>
        <v>0</v>
      </c>
      <c r="AC142" s="74">
        <f>SUMPRODUCT(-(Bens!$B$4:$B$120=Analítico!$B142),-(Bens!$D$4:$D$120=Analítico!AC$3),(Bens!$G$4:$G$120))</f>
        <v>0</v>
      </c>
      <c r="AD142" s="74">
        <f>SUMPRODUCT(-(Bens!$B$4:$B$120=Analítico!$B142),-(Bens!$D$4:$D$120=Analítico!AD$3),(Bens!$G$4:$G$120))</f>
        <v>0</v>
      </c>
      <c r="AE142" s="74">
        <f>SUMPRODUCT(-(Bens!$B$4:$B$120=Analítico!$B142),-(Bens!$D$4:$D$120=Analítico!AE$3),(Bens!$G$4:$G$120))</f>
        <v>0</v>
      </c>
      <c r="AF142" s="74">
        <f>SUMPRODUCT(-(Bens!$B$4:$B$120=Analítico!$B142),-(Bens!$D$4:$D$120=Analítico!AF$3),(Bens!$G$4:$G$120))</f>
        <v>0</v>
      </c>
      <c r="AG142" s="74">
        <f>SUMPRODUCT(-(Bens!$B$4:$B$120=Analítico!$B142),-(Bens!$D$4:$D$120=Analítico!AG$3),(Bens!$G$4:$G$120))</f>
        <v>0</v>
      </c>
      <c r="AH142" s="74">
        <f>SUMPRODUCT(-(Bens!$B$4:$B$120=Analítico!$B142),-(Bens!$D$4:$D$120=Analítico!AH$3),(Bens!$G$4:$G$120))</f>
        <v>0</v>
      </c>
      <c r="AI142" s="74">
        <f>SUMPRODUCT(-(Bens!$B$4:$B$120=Analítico!$B142),-(Bens!$D$4:$D$120=Analítico!AI$3),(Bens!$G$4:$G$120))</f>
        <v>0</v>
      </c>
      <c r="AJ142" s="74">
        <f>SUMPRODUCT(-(Bens!$B$4:$B$120=Analítico!$B142),-(Bens!$D$4:$D$120=Analítico!AJ$3),(Bens!$G$4:$G$120))</f>
        <v>0</v>
      </c>
      <c r="AK142" s="74">
        <f>SUMPRODUCT(-(Bens!$B$4:$B$120=Analítico!$B142),-(Bens!$D$4:$D$120=Analítico!AK$3),(Bens!$G$4:$G$120))</f>
        <v>0</v>
      </c>
      <c r="AL142" s="74">
        <f>SUMPRODUCT(-(Bens!$B$4:$B$120=Analítico!$B142),-(Bens!$D$4:$D$120=Analítico!AL$3),(Bens!$G$4:$G$120))</f>
        <v>0</v>
      </c>
      <c r="AM142" s="74">
        <f>SUMPRODUCT(-(Bens!$B$4:$B$120=Analítico!$B142),-(Bens!$D$4:$D$120=Analítico!AM$3),(Bens!$G$4:$G$120))</f>
        <v>0</v>
      </c>
      <c r="AN142" s="74">
        <f>SUMPRODUCT(-(Bens!$B$4:$B$120=Analítico!$B142),-(Bens!$D$4:$D$120=Analítico!AN$3),(Bens!$G$4:$G$120))</f>
        <v>0</v>
      </c>
      <c r="AO142" s="74">
        <f>SUMPRODUCT(-(Bens!$B$4:$B$120=Analítico!$B142),-(Bens!$D$4:$D$120=Analítico!AO$3),(Bens!$G$4:$G$120))</f>
        <v>0</v>
      </c>
      <c r="AP142" s="74">
        <f>SUMPRODUCT(-(Bens!$B$4:$B$120=Analítico!$B142),-(Bens!$D$4:$D$120=Analítico!AP$3),(Bens!$G$4:$G$120))</f>
        <v>0</v>
      </c>
      <c r="AQ142" s="74">
        <f>SUMPRODUCT(-(Bens!$B$4:$B$120=Analítico!$B142),-(Bens!$D$4:$D$120=Analítico!AQ$3),(Bens!$G$4:$G$120))</f>
        <v>0</v>
      </c>
      <c r="AR142" s="74">
        <f>SUMPRODUCT(-(Bens!$B$4:$B$120=Analítico!$B142),-(Bens!$D$4:$D$120=Analítico!AR$3),(Bens!$G$4:$G$120))</f>
        <v>0</v>
      </c>
      <c r="AS142" s="74">
        <f>SUMPRODUCT(-(Bens!$B$4:$B$120=Analítico!$B142),-(Bens!$D$4:$D$120=Analítico!AS$3),(Bens!$G$4:$G$120))</f>
        <v>0</v>
      </c>
      <c r="AT142" s="74">
        <f>SUMPRODUCT(-(Bens!$B$4:$B$120=Analítico!$B142),-(Bens!$D$4:$D$120=Analítico!AT$3),(Bens!$G$4:$G$120))</f>
        <v>0</v>
      </c>
      <c r="AU142" s="74">
        <f>SUMPRODUCT(-(Bens!$B$4:$B$120=Analítico!$B142),-(Bens!$D$4:$D$120=Analítico!AU$3),(Bens!$G$4:$G$120))</f>
        <v>0</v>
      </c>
      <c r="AV142" s="74">
        <f>SUMPRODUCT(-(Bens!$B$4:$B$120=Analítico!$B142),-(Bens!$D$4:$D$120=Analítico!AV$3),(Bens!$G$4:$G$120))</f>
        <v>0</v>
      </c>
      <c r="AW142" s="74">
        <f>SUMPRODUCT(-(Bens!$B$4:$B$120=Analítico!$B142),-(Bens!$D$4:$D$120=Analítico!AW$3),(Bens!$G$4:$G$120))</f>
        <v>0</v>
      </c>
      <c r="AX142" s="74">
        <f>SUMPRODUCT(-(Bens!$B$4:$B$120=Analítico!$B142),-(Bens!$D$4:$D$120=Analítico!AX$3),(Bens!$G$4:$G$120))</f>
        <v>0</v>
      </c>
      <c r="AY142" s="74">
        <f>SUMPRODUCT(-(Bens!$B$4:$B$120=Analítico!$B142),-(Bens!$D$4:$D$120=Analítico!AY$3),(Bens!$G$4:$G$120))</f>
        <v>0</v>
      </c>
      <c r="AZ142" s="74">
        <f>SUMPRODUCT(-(Bens!$B$4:$B$120=Analítico!$B142),-(Bens!$D$4:$D$120=Analítico!AZ$3),(Bens!$G$4:$G$120))</f>
        <v>0</v>
      </c>
      <c r="BA142" s="74">
        <f>SUMPRODUCT(-(Bens!$B$4:$B$120=Analítico!$B142),-(Bens!$D$4:$D$120=Analítico!BA$3),(Bens!$G$4:$G$120))</f>
        <v>0</v>
      </c>
      <c r="BB142" s="74">
        <f>SUMPRODUCT(-(Bens!$B$4:$B$120=Analítico!$B142),-(Bens!$D$4:$D$120=Analítico!BB$3),(Bens!$G$4:$G$120))</f>
        <v>0</v>
      </c>
      <c r="BC142" s="74">
        <f>SUMPRODUCT(-(Bens!$B$4:$B$120=Analítico!$B142),-(Bens!$D$4:$D$120=Analítico!BC$3),(Bens!$G$4:$G$120))</f>
        <v>0</v>
      </c>
      <c r="BD142" s="74">
        <f>SUMPRODUCT(-(Bens!$B$4:$B$120=Analítico!$B142),-(Bens!$D$4:$D$120=Analítico!BD$3),(Bens!$G$4:$G$120))</f>
        <v>0</v>
      </c>
      <c r="BE142" s="74">
        <f>SUMPRODUCT(-(Bens!$B$4:$B$120=Analítico!$B142),-(Bens!$D$4:$D$120=Analítico!BE$3),(Bens!$G$4:$G$120))</f>
        <v>0</v>
      </c>
      <c r="BF142" s="74">
        <f>SUMPRODUCT(-(Bens!$B$4:$B$120=Analítico!$B142),-(Bens!$D$4:$D$120=Analítico!BF$3),(Bens!$G$4:$G$120))</f>
        <v>0</v>
      </c>
      <c r="BG142" s="74">
        <f>SUMPRODUCT(-(Bens!$B$4:$B$120=Analítico!$B142),-(Bens!$D$4:$D$120=Analítico!BG$3),(Bens!$G$4:$G$120))</f>
        <v>0</v>
      </c>
      <c r="BH142" s="74">
        <f>SUMPRODUCT(-(Bens!$B$4:$B$120=Analítico!$B142),-(Bens!$D$4:$D$120=Analítico!BH$3),(Bens!$G$4:$G$120))</f>
        <v>0</v>
      </c>
      <c r="BI142" s="74">
        <f>SUMPRODUCT(-(Bens!$B$4:$B$120=Analítico!$B142),-(Bens!$D$4:$D$120=Analítico!BI$3),(Bens!$G$4:$G$120))</f>
        <v>0</v>
      </c>
      <c r="BJ142" s="74">
        <f>SUMPRODUCT(-(Bens!$B$4:$B$120=Analítico!$B142),-(Bens!$D$4:$D$120=Analítico!BJ$3),(Bens!$G$4:$G$120))</f>
        <v>0</v>
      </c>
      <c r="BK142" s="72">
        <f t="shared" ref="BK142:BK143" si="41">SUM(C142:BJ142)</f>
        <v>0</v>
      </c>
      <c r="BL142" s="77">
        <f t="shared" ref="BL142:BL143" ca="1" si="42">IF($BK$147=0,0,BK142/$BK$147)</f>
        <v>0</v>
      </c>
    </row>
    <row r="143" spans="1:64" s="50" customFormat="1" ht="23.25" customHeight="1" x14ac:dyDescent="0.2">
      <c r="A143" s="19" t="s">
        <v>343</v>
      </c>
      <c r="B143" s="21" t="s">
        <v>344</v>
      </c>
      <c r="C143" s="74">
        <f>SUMPRODUCT(-(Bens!$B$4:$B$120=Analítico!$B143),-(Bens!$D$4:$D$120=Analítico!C$3),(Bens!$G$4:$G$120))</f>
        <v>0</v>
      </c>
      <c r="D143" s="74">
        <f>SUMPRODUCT(-(Bens!$B$4:$B$120=Analítico!$B143),-(Bens!$D$4:$D$120=Analítico!D$3),(Bens!$G$4:$G$120))</f>
        <v>26100</v>
      </c>
      <c r="E143" s="74">
        <f>SUMPRODUCT(-(Bens!$B$4:$B$120=Analítico!$B143),-(Bens!$D$4:$D$120=Analítico!E$3),(Bens!$G$4:$G$120))</f>
        <v>0</v>
      </c>
      <c r="F143" s="74">
        <f>SUMPRODUCT(-(Bens!$B$4:$B$120=Analítico!$B143),-(Bens!$D$4:$D$120=Analítico!F$3),(Bens!$G$4:$G$120))</f>
        <v>0</v>
      </c>
      <c r="G143" s="74">
        <f>SUMPRODUCT(-(Bens!$B$4:$B$120=Analítico!$B143),-(Bens!$D$4:$D$120=Analítico!G$3),(Bens!$G$4:$G$120))</f>
        <v>0</v>
      </c>
      <c r="H143" s="74">
        <f>SUMPRODUCT(-(Bens!$B$4:$B$120=Analítico!$B143),-(Bens!$D$4:$D$120=Analítico!H$3),(Bens!$G$4:$G$120))</f>
        <v>0</v>
      </c>
      <c r="I143" s="74">
        <f>SUMPRODUCT(-(Bens!$B$4:$B$120=Analítico!$B143),-(Bens!$D$4:$D$120=Analítico!I$3),(Bens!$G$4:$G$120))</f>
        <v>0</v>
      </c>
      <c r="J143" s="74">
        <f>SUMPRODUCT(-(Bens!$B$4:$B$120=Analítico!$B143),-(Bens!$D$4:$D$120=Analítico!J$3),(Bens!$G$4:$G$120))</f>
        <v>0</v>
      </c>
      <c r="K143" s="74">
        <f>SUMPRODUCT(-(Bens!$B$4:$B$120=Analítico!$B143),-(Bens!$D$4:$D$120=Analítico!K$3),(Bens!$G$4:$G$120))</f>
        <v>0</v>
      </c>
      <c r="L143" s="74">
        <f>SUMPRODUCT(-(Bens!$B$4:$B$120=Analítico!$B143),-(Bens!$D$4:$D$120=Analítico!L$3),(Bens!$G$4:$G$120))</f>
        <v>0</v>
      </c>
      <c r="M143" s="74">
        <f>SUMPRODUCT(-(Bens!$B$4:$B$120=Analítico!$B143),-(Bens!$D$4:$D$120=Analítico!M$3),(Bens!$G$4:$G$120))</f>
        <v>0</v>
      </c>
      <c r="N143" s="74">
        <f>SUMPRODUCT(-(Bens!$B$4:$B$120=Analítico!$B143),-(Bens!$D$4:$D$120=Analítico!N$3),(Bens!$G$4:$G$120))</f>
        <v>0</v>
      </c>
      <c r="O143" s="74">
        <f>SUMPRODUCT(-(Bens!$B$4:$B$120=Analítico!$B143),-(Bens!$D$4:$D$120=Analítico!O$3),(Bens!$G$4:$G$120))</f>
        <v>0</v>
      </c>
      <c r="P143" s="74">
        <f>SUMPRODUCT(-(Bens!$B$4:$B$120=Analítico!$B143),-(Bens!$D$4:$D$120=Analítico!P$3),(Bens!$G$4:$G$120))</f>
        <v>0</v>
      </c>
      <c r="Q143" s="74">
        <f>SUMPRODUCT(-(Bens!$B$4:$B$120=Analítico!$B143),-(Bens!$D$4:$D$120=Analítico!Q$3),(Bens!$G$4:$G$120))</f>
        <v>0</v>
      </c>
      <c r="R143" s="74">
        <f>SUMPRODUCT(-(Bens!$B$4:$B$120=Analítico!$B143),-(Bens!$D$4:$D$120=Analítico!R$3),(Bens!$G$4:$G$120))</f>
        <v>0</v>
      </c>
      <c r="S143" s="74">
        <f>SUMPRODUCT(-(Bens!$B$4:$B$120=Analítico!$B143),-(Bens!$D$4:$D$120=Analítico!S$3),(Bens!$G$4:$G$120))</f>
        <v>0</v>
      </c>
      <c r="T143" s="74">
        <f>SUMPRODUCT(-(Bens!$B$4:$B$120=Analítico!$B143),-(Bens!$D$4:$D$120=Analítico!T$3),(Bens!$G$4:$G$120))</f>
        <v>0</v>
      </c>
      <c r="U143" s="74">
        <f>SUMPRODUCT(-(Bens!$B$4:$B$120=Analítico!$B143),-(Bens!$D$4:$D$120=Analítico!U$3),(Bens!$G$4:$G$120))</f>
        <v>0</v>
      </c>
      <c r="V143" s="74">
        <f>SUMPRODUCT(-(Bens!$B$4:$B$120=Analítico!$B143),-(Bens!$D$4:$D$120=Analítico!V$3),(Bens!$G$4:$G$120))</f>
        <v>0</v>
      </c>
      <c r="W143" s="74">
        <f>SUMPRODUCT(-(Bens!$B$4:$B$120=Analítico!$B143),-(Bens!$D$4:$D$120=Analítico!W$3),(Bens!$G$4:$G$120))</f>
        <v>0</v>
      </c>
      <c r="X143" s="74">
        <f>SUMPRODUCT(-(Bens!$B$4:$B$120=Analítico!$B143),-(Bens!$D$4:$D$120=Analítico!X$3),(Bens!$G$4:$G$120))</f>
        <v>0</v>
      </c>
      <c r="Y143" s="74">
        <f>SUMPRODUCT(-(Bens!$B$4:$B$120=Analítico!$B143),-(Bens!$D$4:$D$120=Analítico!Y$3),(Bens!$G$4:$G$120))</f>
        <v>0</v>
      </c>
      <c r="Z143" s="74">
        <f>SUMPRODUCT(-(Bens!$B$4:$B$120=Analítico!$B143),-(Bens!$D$4:$D$120=Analítico!Z$3),(Bens!$G$4:$G$120))</f>
        <v>0</v>
      </c>
      <c r="AA143" s="74">
        <f>SUMPRODUCT(-(Bens!$B$4:$B$120=Analítico!$B143),-(Bens!$D$4:$D$120=Analítico!AA$3),(Bens!$G$4:$G$120))</f>
        <v>0</v>
      </c>
      <c r="AB143" s="74">
        <f>SUMPRODUCT(-(Bens!$B$4:$B$120=Analítico!$B143),-(Bens!$D$4:$D$120=Analítico!AB$3),(Bens!$G$4:$G$120))</f>
        <v>0</v>
      </c>
      <c r="AC143" s="74">
        <f>SUMPRODUCT(-(Bens!$B$4:$B$120=Analítico!$B143),-(Bens!$D$4:$D$120=Analítico!AC$3),(Bens!$G$4:$G$120))</f>
        <v>0</v>
      </c>
      <c r="AD143" s="74">
        <f>SUMPRODUCT(-(Bens!$B$4:$B$120=Analítico!$B143),-(Bens!$D$4:$D$120=Analítico!AD$3),(Bens!$G$4:$G$120))</f>
        <v>0</v>
      </c>
      <c r="AE143" s="74">
        <f>SUMPRODUCT(-(Bens!$B$4:$B$120=Analítico!$B143),-(Bens!$D$4:$D$120=Analítico!AE$3),(Bens!$G$4:$G$120))</f>
        <v>0</v>
      </c>
      <c r="AF143" s="74">
        <f>SUMPRODUCT(-(Bens!$B$4:$B$120=Analítico!$B143),-(Bens!$D$4:$D$120=Analítico!AF$3),(Bens!$G$4:$G$120))</f>
        <v>0</v>
      </c>
      <c r="AG143" s="74">
        <f>SUMPRODUCT(-(Bens!$B$4:$B$120=Analítico!$B143),-(Bens!$D$4:$D$120=Analítico!AG$3),(Bens!$G$4:$G$120))</f>
        <v>0</v>
      </c>
      <c r="AH143" s="74">
        <f>SUMPRODUCT(-(Bens!$B$4:$B$120=Analítico!$B143),-(Bens!$D$4:$D$120=Analítico!AH$3),(Bens!$G$4:$G$120))</f>
        <v>0</v>
      </c>
      <c r="AI143" s="74">
        <f>SUMPRODUCT(-(Bens!$B$4:$B$120=Analítico!$B143),-(Bens!$D$4:$D$120=Analítico!AI$3),(Bens!$G$4:$G$120))</f>
        <v>0</v>
      </c>
      <c r="AJ143" s="74">
        <f>SUMPRODUCT(-(Bens!$B$4:$B$120=Analítico!$B143),-(Bens!$D$4:$D$120=Analítico!AJ$3),(Bens!$G$4:$G$120))</f>
        <v>0</v>
      </c>
      <c r="AK143" s="74">
        <f>SUMPRODUCT(-(Bens!$B$4:$B$120=Analítico!$B143),-(Bens!$D$4:$D$120=Analítico!AK$3),(Bens!$G$4:$G$120))</f>
        <v>0</v>
      </c>
      <c r="AL143" s="74">
        <f>SUMPRODUCT(-(Bens!$B$4:$B$120=Analítico!$B143),-(Bens!$D$4:$D$120=Analítico!AL$3),(Bens!$G$4:$G$120))</f>
        <v>0</v>
      </c>
      <c r="AM143" s="74">
        <f>SUMPRODUCT(-(Bens!$B$4:$B$120=Analítico!$B143),-(Bens!$D$4:$D$120=Analítico!AM$3),(Bens!$G$4:$G$120))</f>
        <v>0</v>
      </c>
      <c r="AN143" s="74">
        <f>SUMPRODUCT(-(Bens!$B$4:$B$120=Analítico!$B143),-(Bens!$D$4:$D$120=Analítico!AN$3),(Bens!$G$4:$G$120))</f>
        <v>0</v>
      </c>
      <c r="AO143" s="74">
        <f>SUMPRODUCT(-(Bens!$B$4:$B$120=Analítico!$B143),-(Bens!$D$4:$D$120=Analítico!AO$3),(Bens!$G$4:$G$120))</f>
        <v>0</v>
      </c>
      <c r="AP143" s="74">
        <f>SUMPRODUCT(-(Bens!$B$4:$B$120=Analítico!$B143),-(Bens!$D$4:$D$120=Analítico!AP$3),(Bens!$G$4:$G$120))</f>
        <v>0</v>
      </c>
      <c r="AQ143" s="74">
        <f>SUMPRODUCT(-(Bens!$B$4:$B$120=Analítico!$B143),-(Bens!$D$4:$D$120=Analítico!AQ$3),(Bens!$G$4:$G$120))</f>
        <v>0</v>
      </c>
      <c r="AR143" s="74">
        <f>SUMPRODUCT(-(Bens!$B$4:$B$120=Analítico!$B143),-(Bens!$D$4:$D$120=Analítico!AR$3),(Bens!$G$4:$G$120))</f>
        <v>0</v>
      </c>
      <c r="AS143" s="74">
        <f>SUMPRODUCT(-(Bens!$B$4:$B$120=Analítico!$B143),-(Bens!$D$4:$D$120=Analítico!AS$3),(Bens!$G$4:$G$120))</f>
        <v>0</v>
      </c>
      <c r="AT143" s="74">
        <f>SUMPRODUCT(-(Bens!$B$4:$B$120=Analítico!$B143),-(Bens!$D$4:$D$120=Analítico!AT$3),(Bens!$G$4:$G$120))</f>
        <v>0</v>
      </c>
      <c r="AU143" s="74">
        <f>SUMPRODUCT(-(Bens!$B$4:$B$120=Analítico!$B143),-(Bens!$D$4:$D$120=Analítico!AU$3),(Bens!$G$4:$G$120))</f>
        <v>0</v>
      </c>
      <c r="AV143" s="74">
        <f>SUMPRODUCT(-(Bens!$B$4:$B$120=Analítico!$B143),-(Bens!$D$4:$D$120=Analítico!AV$3),(Bens!$G$4:$G$120))</f>
        <v>0</v>
      </c>
      <c r="AW143" s="74">
        <f>SUMPRODUCT(-(Bens!$B$4:$B$120=Analítico!$B143),-(Bens!$D$4:$D$120=Analítico!AW$3),(Bens!$G$4:$G$120))</f>
        <v>0</v>
      </c>
      <c r="AX143" s="74">
        <f>SUMPRODUCT(-(Bens!$B$4:$B$120=Analítico!$B143),-(Bens!$D$4:$D$120=Analítico!AX$3),(Bens!$G$4:$G$120))</f>
        <v>0</v>
      </c>
      <c r="AY143" s="74">
        <f>SUMPRODUCT(-(Bens!$B$4:$B$120=Analítico!$B143),-(Bens!$D$4:$D$120=Analítico!AY$3),(Bens!$G$4:$G$120))</f>
        <v>0</v>
      </c>
      <c r="AZ143" s="74">
        <f>SUMPRODUCT(-(Bens!$B$4:$B$120=Analítico!$B143),-(Bens!$D$4:$D$120=Analítico!AZ$3),(Bens!$G$4:$G$120))</f>
        <v>0</v>
      </c>
      <c r="BA143" s="74">
        <f>SUMPRODUCT(-(Bens!$B$4:$B$120=Analítico!$B143),-(Bens!$D$4:$D$120=Analítico!BA$3),(Bens!$G$4:$G$120))</f>
        <v>0</v>
      </c>
      <c r="BB143" s="74">
        <f>SUMPRODUCT(-(Bens!$B$4:$B$120=Analítico!$B143),-(Bens!$D$4:$D$120=Analítico!BB$3),(Bens!$G$4:$G$120))</f>
        <v>0</v>
      </c>
      <c r="BC143" s="74">
        <f>SUMPRODUCT(-(Bens!$B$4:$B$120=Analítico!$B143),-(Bens!$D$4:$D$120=Analítico!BC$3),(Bens!$G$4:$G$120))</f>
        <v>0</v>
      </c>
      <c r="BD143" s="74">
        <f>SUMPRODUCT(-(Bens!$B$4:$B$120=Analítico!$B143),-(Bens!$D$4:$D$120=Analítico!BD$3),(Bens!$G$4:$G$120))</f>
        <v>0</v>
      </c>
      <c r="BE143" s="74">
        <f>SUMPRODUCT(-(Bens!$B$4:$B$120=Analítico!$B143),-(Bens!$D$4:$D$120=Analítico!BE$3),(Bens!$G$4:$G$120))</f>
        <v>0</v>
      </c>
      <c r="BF143" s="74">
        <f>SUMPRODUCT(-(Bens!$B$4:$B$120=Analítico!$B143),-(Bens!$D$4:$D$120=Analítico!BF$3),(Bens!$G$4:$G$120))</f>
        <v>0</v>
      </c>
      <c r="BG143" s="74">
        <f>SUMPRODUCT(-(Bens!$B$4:$B$120=Analítico!$B143),-(Bens!$D$4:$D$120=Analítico!BG$3),(Bens!$G$4:$G$120))</f>
        <v>0</v>
      </c>
      <c r="BH143" s="74">
        <f>SUMPRODUCT(-(Bens!$B$4:$B$120=Analítico!$B143),-(Bens!$D$4:$D$120=Analítico!BH$3),(Bens!$G$4:$G$120))</f>
        <v>0</v>
      </c>
      <c r="BI143" s="74">
        <f>SUMPRODUCT(-(Bens!$B$4:$B$120=Analítico!$B143),-(Bens!$D$4:$D$120=Analítico!BI$3),(Bens!$G$4:$G$120))</f>
        <v>0</v>
      </c>
      <c r="BJ143" s="74">
        <f>SUMPRODUCT(-(Bens!$B$4:$B$120=Analítico!$B143),-(Bens!$D$4:$D$120=Analítico!BJ$3),(Bens!$G$4:$G$120))</f>
        <v>0</v>
      </c>
      <c r="BK143" s="72">
        <f t="shared" si="41"/>
        <v>26100</v>
      </c>
      <c r="BL143" s="77">
        <f t="shared" ca="1" si="42"/>
        <v>3.769432405465623E-4</v>
      </c>
    </row>
    <row r="144" spans="1:64" s="50" customFormat="1" ht="23.25" customHeight="1" thickBot="1" x14ac:dyDescent="0.25">
      <c r="A144" s="297"/>
      <c r="B144" s="296" t="s">
        <v>345</v>
      </c>
      <c r="C144" s="298">
        <f t="shared" ref="C144:BK144" si="43">SUBTOTAL(109,C130:C143)</f>
        <v>0</v>
      </c>
      <c r="D144" s="298">
        <f t="shared" si="43"/>
        <v>4214619</v>
      </c>
      <c r="E144" s="298">
        <f t="shared" si="43"/>
        <v>3200000</v>
      </c>
      <c r="F144" s="298">
        <f t="shared" si="43"/>
        <v>810000</v>
      </c>
      <c r="G144" s="298">
        <f t="shared" si="43"/>
        <v>28000</v>
      </c>
      <c r="H144" s="298">
        <f t="shared" si="43"/>
        <v>0</v>
      </c>
      <c r="I144" s="298">
        <f t="shared" si="43"/>
        <v>0</v>
      </c>
      <c r="J144" s="298">
        <f t="shared" si="43"/>
        <v>0</v>
      </c>
      <c r="K144" s="298">
        <f t="shared" si="43"/>
        <v>0</v>
      </c>
      <c r="L144" s="298">
        <f t="shared" si="43"/>
        <v>0</v>
      </c>
      <c r="M144" s="298">
        <f t="shared" si="43"/>
        <v>0</v>
      </c>
      <c r="N144" s="298">
        <f t="shared" si="43"/>
        <v>0</v>
      </c>
      <c r="O144" s="298">
        <f t="shared" si="43"/>
        <v>0</v>
      </c>
      <c r="P144" s="298">
        <f t="shared" si="43"/>
        <v>228750</v>
      </c>
      <c r="Q144" s="298">
        <f t="shared" si="43"/>
        <v>0</v>
      </c>
      <c r="R144" s="298">
        <f t="shared" si="43"/>
        <v>0</v>
      </c>
      <c r="S144" s="298">
        <f t="shared" si="43"/>
        <v>0</v>
      </c>
      <c r="T144" s="298">
        <f t="shared" si="43"/>
        <v>0</v>
      </c>
      <c r="U144" s="298">
        <f t="shared" si="43"/>
        <v>0</v>
      </c>
      <c r="V144" s="298">
        <f t="shared" si="43"/>
        <v>0</v>
      </c>
      <c r="W144" s="298">
        <f t="shared" si="43"/>
        <v>0</v>
      </c>
      <c r="X144" s="298">
        <f t="shared" si="43"/>
        <v>0</v>
      </c>
      <c r="Y144" s="298">
        <f t="shared" si="43"/>
        <v>0</v>
      </c>
      <c r="Z144" s="298">
        <f t="shared" ref="Z144:AK144" si="44">SUBTOTAL(109,Z130:Z143)</f>
        <v>0</v>
      </c>
      <c r="AA144" s="298">
        <f t="shared" si="44"/>
        <v>0</v>
      </c>
      <c r="AB144" s="298">
        <f t="shared" si="44"/>
        <v>0</v>
      </c>
      <c r="AC144" s="298">
        <f t="shared" si="44"/>
        <v>0</v>
      </c>
      <c r="AD144" s="298">
        <f t="shared" si="44"/>
        <v>0</v>
      </c>
      <c r="AE144" s="298">
        <f t="shared" si="44"/>
        <v>0</v>
      </c>
      <c r="AF144" s="298">
        <f t="shared" si="44"/>
        <v>0</v>
      </c>
      <c r="AG144" s="298">
        <f t="shared" si="44"/>
        <v>0</v>
      </c>
      <c r="AH144" s="298">
        <f t="shared" si="44"/>
        <v>0</v>
      </c>
      <c r="AI144" s="298">
        <f t="shared" si="44"/>
        <v>0</v>
      </c>
      <c r="AJ144" s="298">
        <f t="shared" si="44"/>
        <v>0</v>
      </c>
      <c r="AK144" s="298">
        <f t="shared" si="44"/>
        <v>0</v>
      </c>
      <c r="AL144" s="298">
        <f t="shared" ref="AL144:AS144" si="45">SUBTOTAL(109,AL130:AL143)</f>
        <v>0</v>
      </c>
      <c r="AM144" s="298">
        <f t="shared" si="45"/>
        <v>0</v>
      </c>
      <c r="AN144" s="298">
        <f t="shared" si="45"/>
        <v>0</v>
      </c>
      <c r="AO144" s="298">
        <f t="shared" si="45"/>
        <v>0</v>
      </c>
      <c r="AP144" s="298">
        <f t="shared" si="45"/>
        <v>0</v>
      </c>
      <c r="AQ144" s="298">
        <f t="shared" si="45"/>
        <v>0</v>
      </c>
      <c r="AR144" s="298">
        <f t="shared" si="45"/>
        <v>0</v>
      </c>
      <c r="AS144" s="298">
        <f t="shared" si="45"/>
        <v>0</v>
      </c>
      <c r="AT144" s="298">
        <f t="shared" ref="AT144:BJ144" si="46">SUBTOTAL(109,AT130:AT143)</f>
        <v>0</v>
      </c>
      <c r="AU144" s="298">
        <f t="shared" si="46"/>
        <v>0</v>
      </c>
      <c r="AV144" s="298">
        <f t="shared" si="46"/>
        <v>0</v>
      </c>
      <c r="AW144" s="298">
        <f t="shared" si="46"/>
        <v>0</v>
      </c>
      <c r="AX144" s="298">
        <f t="shared" si="46"/>
        <v>0</v>
      </c>
      <c r="AY144" s="298">
        <f t="shared" si="46"/>
        <v>0</v>
      </c>
      <c r="AZ144" s="298">
        <f t="shared" si="46"/>
        <v>0</v>
      </c>
      <c r="BA144" s="298">
        <f t="shared" si="46"/>
        <v>0</v>
      </c>
      <c r="BB144" s="298">
        <f t="shared" si="46"/>
        <v>0</v>
      </c>
      <c r="BC144" s="298">
        <f t="shared" si="46"/>
        <v>0</v>
      </c>
      <c r="BD144" s="298">
        <f t="shared" si="46"/>
        <v>0</v>
      </c>
      <c r="BE144" s="298">
        <f t="shared" si="46"/>
        <v>0</v>
      </c>
      <c r="BF144" s="298">
        <f t="shared" si="46"/>
        <v>0</v>
      </c>
      <c r="BG144" s="298">
        <f t="shared" si="46"/>
        <v>0</v>
      </c>
      <c r="BH144" s="298">
        <f t="shared" si="46"/>
        <v>0</v>
      </c>
      <c r="BI144" s="298">
        <f t="shared" si="46"/>
        <v>0</v>
      </c>
      <c r="BJ144" s="298">
        <f t="shared" si="46"/>
        <v>0</v>
      </c>
      <c r="BK144" s="298">
        <f t="shared" si="43"/>
        <v>8481369</v>
      </c>
      <c r="BL144" s="299">
        <f ca="1">IF($BK$147=0,0,BK144/$BK$147)</f>
        <v>0.12249021897054238</v>
      </c>
    </row>
    <row r="145" spans="1:69" s="50" customFormat="1" ht="23.25" customHeight="1" thickBot="1" x14ac:dyDescent="0.25">
      <c r="A145" s="262" t="s">
        <v>95</v>
      </c>
      <c r="B145" s="263" t="s">
        <v>96</v>
      </c>
      <c r="C145" s="265">
        <v>0</v>
      </c>
      <c r="D145" s="265">
        <v>0</v>
      </c>
      <c r="E145" s="265">
        <v>0</v>
      </c>
      <c r="F145" s="265">
        <v>0</v>
      </c>
      <c r="G145" s="265">
        <v>0</v>
      </c>
      <c r="H145" s="265">
        <v>0</v>
      </c>
      <c r="I145" s="265">
        <v>0</v>
      </c>
      <c r="J145" s="265">
        <v>0</v>
      </c>
      <c r="K145" s="265">
        <v>0</v>
      </c>
      <c r="L145" s="265">
        <v>0</v>
      </c>
      <c r="M145" s="265">
        <v>0</v>
      </c>
      <c r="N145" s="265">
        <v>0</v>
      </c>
      <c r="O145" s="265">
        <v>0</v>
      </c>
      <c r="P145" s="265">
        <v>0</v>
      </c>
      <c r="Q145" s="265">
        <v>0</v>
      </c>
      <c r="R145" s="265">
        <v>0</v>
      </c>
      <c r="S145" s="265">
        <v>0</v>
      </c>
      <c r="T145" s="265">
        <v>0</v>
      </c>
      <c r="U145" s="265">
        <v>0</v>
      </c>
      <c r="V145" s="265">
        <v>0</v>
      </c>
      <c r="W145" s="265">
        <v>0</v>
      </c>
      <c r="X145" s="265">
        <v>0</v>
      </c>
      <c r="Y145" s="265">
        <v>0</v>
      </c>
      <c r="Z145" s="265">
        <v>0</v>
      </c>
      <c r="AA145" s="265">
        <v>0</v>
      </c>
      <c r="AB145" s="265">
        <v>0</v>
      </c>
      <c r="AC145" s="265">
        <v>0</v>
      </c>
      <c r="AD145" s="265">
        <v>0</v>
      </c>
      <c r="AE145" s="265">
        <v>0</v>
      </c>
      <c r="AF145" s="265">
        <v>0</v>
      </c>
      <c r="AG145" s="265">
        <v>0</v>
      </c>
      <c r="AH145" s="265">
        <v>0</v>
      </c>
      <c r="AI145" s="265">
        <v>0</v>
      </c>
      <c r="AJ145" s="265">
        <v>0</v>
      </c>
      <c r="AK145" s="265">
        <v>0</v>
      </c>
      <c r="AL145" s="265">
        <v>0</v>
      </c>
      <c r="AM145" s="265">
        <v>0</v>
      </c>
      <c r="AN145" s="265">
        <v>0</v>
      </c>
      <c r="AO145" s="265">
        <v>0</v>
      </c>
      <c r="AP145" s="265">
        <v>0</v>
      </c>
      <c r="AQ145" s="265">
        <v>0</v>
      </c>
      <c r="AR145" s="265">
        <v>0</v>
      </c>
      <c r="AS145" s="265">
        <v>0</v>
      </c>
      <c r="AT145" s="265">
        <v>0</v>
      </c>
      <c r="AU145" s="265">
        <v>0</v>
      </c>
      <c r="AV145" s="265">
        <v>0</v>
      </c>
      <c r="AW145" s="265">
        <v>0</v>
      </c>
      <c r="AX145" s="265">
        <v>0</v>
      </c>
      <c r="AY145" s="265">
        <v>0</v>
      </c>
      <c r="AZ145" s="265">
        <v>0</v>
      </c>
      <c r="BA145" s="265">
        <v>0</v>
      </c>
      <c r="BB145" s="265">
        <v>0</v>
      </c>
      <c r="BC145" s="265">
        <v>0</v>
      </c>
      <c r="BD145" s="265">
        <v>0</v>
      </c>
      <c r="BE145" s="265">
        <v>0</v>
      </c>
      <c r="BF145" s="265">
        <v>0</v>
      </c>
      <c r="BG145" s="265">
        <v>0</v>
      </c>
      <c r="BH145" s="265">
        <v>0</v>
      </c>
      <c r="BI145" s="265">
        <v>0</v>
      </c>
      <c r="BJ145" s="265">
        <v>0</v>
      </c>
      <c r="BK145" s="266">
        <f>SUM(C145:BJ145)</f>
        <v>0</v>
      </c>
      <c r="BL145" s="267">
        <f t="shared" ref="BL145" ca="1" si="47">IF($BK$147=0,0,BK145/$BK$147)</f>
        <v>0</v>
      </c>
    </row>
    <row r="146" spans="1:69" s="50" customFormat="1" ht="23.25" customHeight="1" thickBot="1" x14ac:dyDescent="0.25">
      <c r="A146" s="262" t="s">
        <v>97</v>
      </c>
      <c r="B146" s="263" t="s">
        <v>98</v>
      </c>
      <c r="C146" s="265"/>
      <c r="D146" s="265"/>
      <c r="E146" s="265"/>
      <c r="F146" s="265"/>
      <c r="G146" s="265"/>
      <c r="H146" s="265"/>
      <c r="I146" s="265"/>
      <c r="J146" s="265"/>
      <c r="K146" s="265"/>
      <c r="L146" s="265"/>
      <c r="M146" s="265"/>
      <c r="N146" s="265"/>
      <c r="O146" s="265"/>
      <c r="P146" s="265"/>
      <c r="Q146" s="265"/>
      <c r="R146" s="265"/>
      <c r="S146" s="265"/>
      <c r="T146" s="265"/>
      <c r="U146" s="265"/>
      <c r="V146" s="265"/>
      <c r="W146" s="265"/>
      <c r="X146" s="265"/>
      <c r="Y146" s="265"/>
      <c r="Z146" s="265"/>
      <c r="AA146" s="265"/>
      <c r="AB146" s="265"/>
      <c r="AC146" s="265"/>
      <c r="AD146" s="265"/>
      <c r="AE146" s="265"/>
      <c r="AF146" s="265"/>
      <c r="AG146" s="265"/>
      <c r="AH146" s="265"/>
      <c r="AI146" s="265"/>
      <c r="AJ146" s="265"/>
      <c r="AK146" s="265"/>
      <c r="AL146" s="265"/>
      <c r="AM146" s="265"/>
      <c r="AN146" s="265"/>
      <c r="AO146" s="265"/>
      <c r="AP146" s="265"/>
      <c r="AQ146" s="265"/>
      <c r="AR146" s="265"/>
      <c r="AS146" s="265"/>
      <c r="AT146" s="265"/>
      <c r="AU146" s="265"/>
      <c r="AV146" s="265"/>
      <c r="AW146" s="265"/>
      <c r="AX146" s="265"/>
      <c r="AY146" s="265"/>
      <c r="AZ146" s="265"/>
      <c r="BA146" s="265"/>
      <c r="BB146" s="265"/>
      <c r="BC146" s="265"/>
      <c r="BD146" s="265"/>
      <c r="BE146" s="265"/>
      <c r="BF146" s="265"/>
      <c r="BG146" s="265"/>
      <c r="BH146" s="265"/>
      <c r="BI146" s="265"/>
      <c r="BJ146" s="265"/>
      <c r="BK146" s="266">
        <f>Desmobilização!H204</f>
        <v>221465.90833333333</v>
      </c>
      <c r="BL146" s="267">
        <f t="shared" ref="BL146" ca="1" si="48">IF($BK$147=0,0,BK146/$BK$147)</f>
        <v>3.1984703891859991E-3</v>
      </c>
    </row>
    <row r="147" spans="1:69" s="50" customFormat="1" ht="23.25" customHeight="1" thickBot="1" x14ac:dyDescent="0.25">
      <c r="A147" s="385" t="s">
        <v>346</v>
      </c>
      <c r="B147" s="385"/>
      <c r="C147" s="274">
        <f t="shared" ref="C147:AH147" ca="1" si="49">SUBTOTAL(109,C20:C146)</f>
        <v>433418.31785555556</v>
      </c>
      <c r="D147" s="274">
        <f t="shared" ca="1" si="49"/>
        <v>5865458.741216667</v>
      </c>
      <c r="E147" s="274">
        <f t="shared" ca="1" si="49"/>
        <v>4012389.741216667</v>
      </c>
      <c r="F147" s="274">
        <f t="shared" ca="1" si="49"/>
        <v>2303289.741216667</v>
      </c>
      <c r="G147" s="274">
        <f t="shared" ca="1" si="49"/>
        <v>1407951.1212166667</v>
      </c>
      <c r="H147" s="274">
        <f t="shared" ca="1" si="49"/>
        <v>803289.74121666676</v>
      </c>
      <c r="I147" s="274">
        <f t="shared" ca="1" si="49"/>
        <v>835289.74121666676</v>
      </c>
      <c r="J147" s="274">
        <f t="shared" ca="1" si="49"/>
        <v>930889.74121666676</v>
      </c>
      <c r="K147" s="274">
        <f t="shared" ca="1" si="49"/>
        <v>835289.74121666676</v>
      </c>
      <c r="L147" s="274">
        <f t="shared" ca="1" si="49"/>
        <v>835289.74121666676</v>
      </c>
      <c r="M147" s="274">
        <f t="shared" ca="1" si="49"/>
        <v>847289.74121666676</v>
      </c>
      <c r="N147" s="274">
        <f t="shared" ca="1" si="49"/>
        <v>850943.64100266667</v>
      </c>
      <c r="O147" s="274">
        <f t="shared" ca="1" si="49"/>
        <v>890233.85460266657</v>
      </c>
      <c r="P147" s="274">
        <f t="shared" ca="1" si="49"/>
        <v>3026416.9166026665</v>
      </c>
      <c r="Q147" s="274">
        <f t="shared" ca="1" si="49"/>
        <v>883039.70660266664</v>
      </c>
      <c r="R147" s="274">
        <f t="shared" ca="1" si="49"/>
        <v>883039.70660266664</v>
      </c>
      <c r="S147" s="274">
        <f t="shared" ca="1" si="49"/>
        <v>883039.70660266664</v>
      </c>
      <c r="T147" s="274">
        <f t="shared" ca="1" si="49"/>
        <v>883039.70660266664</v>
      </c>
      <c r="U147" s="274">
        <f t="shared" ca="1" si="49"/>
        <v>883039.70660266664</v>
      </c>
      <c r="V147" s="274">
        <f t="shared" ca="1" si="49"/>
        <v>894239.70660266664</v>
      </c>
      <c r="W147" s="274">
        <f t="shared" ca="1" si="49"/>
        <v>883039.70660266664</v>
      </c>
      <c r="X147" s="274">
        <f t="shared" ca="1" si="49"/>
        <v>883039.70660266664</v>
      </c>
      <c r="Y147" s="274">
        <f t="shared" ca="1" si="49"/>
        <v>895539.70660266664</v>
      </c>
      <c r="Z147" s="274">
        <f t="shared" ca="1" si="49"/>
        <v>892498.82770997332</v>
      </c>
      <c r="AA147" s="274">
        <f t="shared" ca="1" si="49"/>
        <v>901548.82770997332</v>
      </c>
      <c r="AB147" s="274">
        <f t="shared" ca="1" si="49"/>
        <v>1891948.8277099733</v>
      </c>
      <c r="AC147" s="274">
        <f t="shared" ca="1" si="49"/>
        <v>901548.82770997332</v>
      </c>
      <c r="AD147" s="274">
        <f t="shared" ca="1" si="49"/>
        <v>901548.82770997332</v>
      </c>
      <c r="AE147" s="274">
        <f t="shared" ca="1" si="49"/>
        <v>901548.82770997332</v>
      </c>
      <c r="AF147" s="274">
        <f t="shared" ca="1" si="49"/>
        <v>901548.82770997332</v>
      </c>
      <c r="AG147" s="274">
        <f t="shared" ca="1" si="49"/>
        <v>901548.82770997332</v>
      </c>
      <c r="AH147" s="274">
        <f t="shared" ca="1" si="49"/>
        <v>912748.82770997332</v>
      </c>
      <c r="AI147" s="274">
        <f t="shared" ref="AI147:BK147" ca="1" si="50">SUBTOTAL(109,AI20:AI146)</f>
        <v>901548.82770997332</v>
      </c>
      <c r="AJ147" s="274">
        <f t="shared" ca="1" si="50"/>
        <v>901548.82770997332</v>
      </c>
      <c r="AK147" s="274">
        <f t="shared" ca="1" si="50"/>
        <v>914548.82770997332</v>
      </c>
      <c r="AL147" s="274">
        <f t="shared" ca="1" si="50"/>
        <v>912242.8783207722</v>
      </c>
      <c r="AM147" s="274">
        <f t="shared" ca="1" si="50"/>
        <v>921292.8783207722</v>
      </c>
      <c r="AN147" s="274">
        <f t="shared" ca="1" si="50"/>
        <v>1925692.8783207722</v>
      </c>
      <c r="AO147" s="274">
        <f t="shared" ca="1" si="50"/>
        <v>921292.8783207722</v>
      </c>
      <c r="AP147" s="274">
        <f t="shared" ca="1" si="50"/>
        <v>921292.8783207722</v>
      </c>
      <c r="AQ147" s="274">
        <f t="shared" ca="1" si="50"/>
        <v>921292.8783207722</v>
      </c>
      <c r="AR147" s="274">
        <f t="shared" ca="1" si="50"/>
        <v>921292.8783207722</v>
      </c>
      <c r="AS147" s="274">
        <f t="shared" ca="1" si="50"/>
        <v>921292.8783207722</v>
      </c>
      <c r="AT147" s="274">
        <f t="shared" ca="1" si="50"/>
        <v>932492.8783207722</v>
      </c>
      <c r="AU147" s="274">
        <f t="shared" ca="1" si="50"/>
        <v>921292.8783207722</v>
      </c>
      <c r="AV147" s="274">
        <f t="shared" ca="1" si="50"/>
        <v>921292.8783207722</v>
      </c>
      <c r="AW147" s="274">
        <f t="shared" ca="1" si="50"/>
        <v>934792.8783207722</v>
      </c>
      <c r="AX147" s="274">
        <f t="shared" ca="1" si="50"/>
        <v>932259.89299440314</v>
      </c>
      <c r="AY147" s="274">
        <f t="shared" ca="1" si="50"/>
        <v>941309.89299440314</v>
      </c>
      <c r="AZ147" s="274">
        <f t="shared" ca="1" si="50"/>
        <v>1948409.8929944031</v>
      </c>
      <c r="BA147" s="274">
        <f t="shared" ca="1" si="50"/>
        <v>941309.89299440314</v>
      </c>
      <c r="BB147" s="274">
        <f t="shared" ca="1" si="50"/>
        <v>941309.89299440314</v>
      </c>
      <c r="BC147" s="274">
        <f t="shared" ca="1" si="50"/>
        <v>941309.89299440314</v>
      </c>
      <c r="BD147" s="274">
        <f t="shared" ca="1" si="50"/>
        <v>941309.89299440314</v>
      </c>
      <c r="BE147" s="274">
        <f t="shared" ca="1" si="50"/>
        <v>941309.89299440314</v>
      </c>
      <c r="BF147" s="274">
        <f t="shared" ca="1" si="50"/>
        <v>952509.89299440314</v>
      </c>
      <c r="BG147" s="274">
        <f t="shared" ca="1" si="50"/>
        <v>941309.89299440314</v>
      </c>
      <c r="BH147" s="274">
        <f t="shared" ca="1" si="50"/>
        <v>941309.89299440314</v>
      </c>
      <c r="BI147" s="274">
        <f t="shared" ca="1" si="50"/>
        <v>955309.89299440314</v>
      </c>
      <c r="BJ147" s="274">
        <f t="shared" ca="1" si="50"/>
        <v>952560.90054337936</v>
      </c>
      <c r="BK147" s="274">
        <f t="shared" ca="1" si="50"/>
        <v>69241193.878832728</v>
      </c>
      <c r="BL147" s="234">
        <f ca="1">IF($BK$147=0,0,BK147/$BK$147)</f>
        <v>1</v>
      </c>
      <c r="BN147" s="365"/>
    </row>
    <row r="148" spans="1:69" s="50" customForma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121"/>
    </row>
    <row r="149" spans="1:69" s="50" customFormat="1" x14ac:dyDescent="0.2">
      <c r="A149" s="3"/>
      <c r="B149" s="3"/>
      <c r="C149" s="3"/>
      <c r="BL149" s="122"/>
    </row>
    <row r="150" spans="1:69" s="50" customFormat="1" x14ac:dyDescent="0.2">
      <c r="A150" s="3"/>
      <c r="B150" s="3"/>
      <c r="C150" s="3"/>
      <c r="BL150" s="122"/>
      <c r="BN150" s="366"/>
      <c r="BQ150" s="365"/>
    </row>
    <row r="151" spans="1:69" s="50" customFormat="1" x14ac:dyDescent="0.2">
      <c r="A151" s="3"/>
      <c r="B151" s="3"/>
      <c r="C151" s="3"/>
      <c r="BL151" s="122"/>
    </row>
    <row r="152" spans="1:69" s="50" customFormat="1" x14ac:dyDescent="0.2">
      <c r="A152" s="3"/>
      <c r="B152" s="3"/>
      <c r="C152" s="3"/>
      <c r="BL152" s="122"/>
    </row>
    <row r="153" spans="1:69" s="50" customFormat="1" x14ac:dyDescent="0.2">
      <c r="A153" s="3"/>
      <c r="B153" s="3"/>
      <c r="C153" s="3"/>
      <c r="BL153" s="122"/>
    </row>
    <row r="154" spans="1:69" s="50" customFormat="1" x14ac:dyDescent="0.2">
      <c r="A154" s="3"/>
      <c r="B154" s="3"/>
      <c r="C154" s="3"/>
      <c r="BL154" s="122"/>
    </row>
  </sheetData>
  <sheetProtection algorithmName="SHA-512" hashValue="Qm/pS0RwhAspp0v025Lb17pT6Yo5jldIWR4rzsqw9nycK2D+JK80bqwtjHZK8ygBvjxo/7uTwCJEOxmxtd8lSA==" saltValue="nbc/yKRbvx3fPbVFHfHUXA==" spinCount="100000" sheet="1" objects="1" scenarios="1" formatColumns="0" formatRows="0"/>
  <dataConsolidate/>
  <mergeCells count="6">
    <mergeCell ref="AA2:BJ2"/>
    <mergeCell ref="O1:Z1"/>
    <mergeCell ref="C1:N1"/>
    <mergeCell ref="A147:B147"/>
    <mergeCell ref="C2:N2"/>
    <mergeCell ref="O2:Z2"/>
  </mergeCells>
  <phoneticPr fontId="13" type="noConversion"/>
  <pageMargins left="0.19685039370078741" right="0.19685039370078741" top="0.59055118110236227" bottom="0.59055118110236227" header="0" footer="0"/>
  <pageSetup paperSize="9" scale="63" fitToWidth="3" fitToHeight="4" orientation="landscape" horizontalDpi="4294967294" verticalDpi="4294967294" r:id="rId1"/>
  <headerFooter>
    <oddFooter>Página &amp;P de &amp;N</oddFooter>
  </headerFooter>
  <colBreaks count="4" manualBreakCount="4">
    <brk id="14" max="131" man="1"/>
    <brk id="26" max="131" man="1"/>
    <brk id="38" max="132" man="1"/>
    <brk id="50" max="132" man="1"/>
  </colBreaks>
  <ignoredErrors>
    <ignoredError sqref="C43 BK59:BL93 C30:BJ31 C44:BJ44 C47:BJ55 D7:BJ7 BK94:BL117"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tabColor theme="3" tint="-0.249977111117893"/>
    <pageSetUpPr fitToPage="1"/>
  </sheetPr>
  <dimension ref="A1:AD531"/>
  <sheetViews>
    <sheetView zoomScaleNormal="100" zoomScaleSheetLayoutView="80" workbookViewId="0">
      <pane xSplit="5" ySplit="5" topLeftCell="T20" activePane="bottomRight" state="frozen"/>
      <selection pane="topRight" activeCell="F4" sqref="F4:F6"/>
      <selection pane="bottomLeft" activeCell="F4" sqref="F4:F6"/>
      <selection pane="bottomRight" activeCell="X510" sqref="X510"/>
    </sheetView>
  </sheetViews>
  <sheetFormatPr defaultColWidth="17" defaultRowHeight="30" customHeight="1" x14ac:dyDescent="0.2"/>
  <cols>
    <col min="1" max="1" width="4.42578125" style="3" bestFit="1" customWidth="1"/>
    <col min="2" max="2" width="29.85546875" style="3" customWidth="1"/>
    <col min="3" max="3" width="5.85546875" style="3" customWidth="1"/>
    <col min="4" max="4" width="10" style="3" customWidth="1"/>
    <col min="5" max="5" width="13" style="3" bestFit="1" customWidth="1"/>
    <col min="6" max="12" width="10.28515625" style="3" customWidth="1"/>
    <col min="13" max="13" width="10.85546875" style="3" customWidth="1"/>
    <col min="14" max="19" width="10.85546875" style="3" hidden="1" customWidth="1"/>
    <col min="20" max="20" width="10.42578125" style="3" customWidth="1"/>
    <col min="21" max="21" width="11.28515625" style="3" customWidth="1"/>
    <col min="22" max="22" width="10" style="4" customWidth="1"/>
    <col min="23" max="23" width="11.28515625" style="3" customWidth="1"/>
    <col min="24" max="24" width="10" style="4" customWidth="1"/>
    <col min="25" max="25" width="10" style="3" customWidth="1"/>
    <col min="26" max="26" width="10" style="4" customWidth="1"/>
    <col min="27" max="28" width="10" style="3" customWidth="1"/>
    <col min="29" max="30" width="11.7109375" style="3" customWidth="1"/>
    <col min="31" max="16384" width="17" style="3"/>
  </cols>
  <sheetData>
    <row r="1" spans="1:30" s="50" customFormat="1" ht="31.5" customHeight="1" x14ac:dyDescent="0.2">
      <c r="A1" s="377" t="str">
        <f>Capa!A1</f>
        <v>Memória de Cálculo
Contrato de Gestão nº 016/2026 celebrado entre a Secretaria de Estado de Justiça e Segurança Pública e o Instituto Elo</v>
      </c>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row>
    <row r="2" spans="1:30" s="50" customFormat="1" ht="18" customHeight="1" x14ac:dyDescent="0.2">
      <c r="A2" s="388" t="s">
        <v>347</v>
      </c>
      <c r="B2" s="388"/>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row>
    <row r="3" spans="1:30" s="50" customFormat="1" ht="17.25" customHeight="1" x14ac:dyDescent="0.2">
      <c r="A3" s="388" t="s">
        <v>348</v>
      </c>
      <c r="B3" s="388"/>
      <c r="C3" s="388"/>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row>
    <row r="4" spans="1:30" s="51" customFormat="1" ht="30" customHeight="1" x14ac:dyDescent="0.2">
      <c r="A4" s="326"/>
      <c r="B4" s="326"/>
      <c r="C4" s="326"/>
      <c r="D4" s="326"/>
      <c r="E4" s="326"/>
      <c r="F4" s="386" t="s">
        <v>87</v>
      </c>
      <c r="G4" s="386"/>
      <c r="H4" s="386"/>
      <c r="I4" s="386"/>
      <c r="J4" s="386"/>
      <c r="K4" s="386"/>
      <c r="L4" s="386"/>
      <c r="M4" s="386"/>
      <c r="N4" s="386"/>
      <c r="O4" s="386"/>
      <c r="P4" s="386"/>
      <c r="Q4" s="386"/>
      <c r="R4" s="386"/>
      <c r="S4" s="386"/>
      <c r="T4" s="386"/>
      <c r="U4" s="386"/>
      <c r="V4" s="386" t="s">
        <v>89</v>
      </c>
      <c r="W4" s="386"/>
      <c r="X4" s="386"/>
      <c r="Y4" s="386"/>
      <c r="Z4" s="386"/>
      <c r="AA4" s="386"/>
      <c r="AB4" s="386"/>
      <c r="AC4" s="386"/>
      <c r="AD4" s="386" t="s">
        <v>349</v>
      </c>
    </row>
    <row r="5" spans="1:30" s="51" customFormat="1" ht="38.25" customHeight="1" x14ac:dyDescent="0.2">
      <c r="A5" s="327" t="s">
        <v>32</v>
      </c>
      <c r="B5" s="327" t="s">
        <v>350</v>
      </c>
      <c r="C5" s="327" t="s">
        <v>351</v>
      </c>
      <c r="D5" s="327" t="s">
        <v>352</v>
      </c>
      <c r="E5" s="327" t="s">
        <v>83</v>
      </c>
      <c r="F5" s="327" t="s">
        <v>137</v>
      </c>
      <c r="G5" s="327" t="s">
        <v>139</v>
      </c>
      <c r="H5" s="327" t="s">
        <v>141</v>
      </c>
      <c r="I5" s="327" t="s">
        <v>143</v>
      </c>
      <c r="J5" s="327" t="s">
        <v>145</v>
      </c>
      <c r="K5" s="327" t="s">
        <v>147</v>
      </c>
      <c r="L5" s="327" t="s">
        <v>149</v>
      </c>
      <c r="M5" s="327" t="s">
        <v>151</v>
      </c>
      <c r="N5" s="327" t="s">
        <v>117</v>
      </c>
      <c r="O5" s="302" t="s">
        <v>119</v>
      </c>
      <c r="P5" s="302" t="s">
        <v>121</v>
      </c>
      <c r="Q5" s="302" t="s">
        <v>123</v>
      </c>
      <c r="R5" s="327" t="s">
        <v>125</v>
      </c>
      <c r="S5" s="302" t="s">
        <v>353</v>
      </c>
      <c r="T5" s="327" t="s">
        <v>157</v>
      </c>
      <c r="U5" s="327" t="s">
        <v>61</v>
      </c>
      <c r="V5" s="302" t="s">
        <v>160</v>
      </c>
      <c r="W5" s="302" t="s">
        <v>162</v>
      </c>
      <c r="X5" s="302" t="s">
        <v>164</v>
      </c>
      <c r="Y5" s="302" t="s">
        <v>166</v>
      </c>
      <c r="Z5" s="302" t="s">
        <v>168</v>
      </c>
      <c r="AA5" s="302" t="s">
        <v>172</v>
      </c>
      <c r="AB5" s="302" t="s">
        <v>176</v>
      </c>
      <c r="AC5" s="327" t="s">
        <v>61</v>
      </c>
      <c r="AD5" s="387"/>
    </row>
    <row r="6" spans="1:30" s="50" customFormat="1" ht="12.75" x14ac:dyDescent="0.2">
      <c r="A6" s="95">
        <v>1</v>
      </c>
      <c r="B6" s="37" t="s">
        <v>354</v>
      </c>
      <c r="C6" s="143">
        <v>1</v>
      </c>
      <c r="D6" s="58">
        <v>5000</v>
      </c>
      <c r="E6" s="80">
        <f>C6*D6</f>
        <v>5000</v>
      </c>
      <c r="F6" s="81">
        <f>(E6+J6+L6+K6+M6)*4.5%</f>
        <v>287.5</v>
      </c>
      <c r="G6" s="48"/>
      <c r="H6" s="48">
        <f>(E6+J6+L6+K6+M6)*8%</f>
        <v>511.1111111111112</v>
      </c>
      <c r="I6" s="48">
        <f>H6/2</f>
        <v>255.5555555555556</v>
      </c>
      <c r="J6" s="48">
        <f>E6/12</f>
        <v>416.66666666666669</v>
      </c>
      <c r="K6" s="48">
        <f>E6/12</f>
        <v>416.66666666666669</v>
      </c>
      <c r="L6" s="48">
        <f>K6/3</f>
        <v>138.88888888888889</v>
      </c>
      <c r="M6" s="48">
        <f>E6/12</f>
        <v>416.66666666666669</v>
      </c>
      <c r="N6" s="81">
        <v>0</v>
      </c>
      <c r="O6" s="48">
        <v>0</v>
      </c>
      <c r="P6" s="48">
        <v>0</v>
      </c>
      <c r="Q6" s="48">
        <v>0</v>
      </c>
      <c r="R6" s="48">
        <v>0</v>
      </c>
      <c r="S6" s="131">
        <v>0</v>
      </c>
      <c r="T6" s="48">
        <v>0</v>
      </c>
      <c r="U6" s="82">
        <f t="shared" ref="U6:U9" si="0">SUM(F6:T6)</f>
        <v>2443.0555555555557</v>
      </c>
      <c r="V6" s="48">
        <f>(509*C6)-(E6*6%)</f>
        <v>209</v>
      </c>
      <c r="W6" s="48"/>
      <c r="X6" s="48">
        <v>433</v>
      </c>
      <c r="Y6" s="48">
        <v>5.89</v>
      </c>
      <c r="Z6" s="48">
        <v>22.78</v>
      </c>
      <c r="AA6" s="48">
        <v>21.9</v>
      </c>
      <c r="AB6" s="48">
        <v>11.95</v>
      </c>
      <c r="AC6" s="72">
        <f>SUM(V6:AB6)</f>
        <v>704.52</v>
      </c>
      <c r="AD6" s="114">
        <f t="shared" ref="AD6:AD9" si="1">E6+U6+AC6</f>
        <v>8147.5755555555552</v>
      </c>
    </row>
    <row r="7" spans="1:30" s="50" customFormat="1" ht="12.75" x14ac:dyDescent="0.2">
      <c r="A7" s="95">
        <v>2</v>
      </c>
      <c r="B7" s="37" t="s">
        <v>355</v>
      </c>
      <c r="C7" s="143">
        <v>1</v>
      </c>
      <c r="D7" s="58">
        <v>5000</v>
      </c>
      <c r="E7" s="80">
        <f t="shared" ref="E7:E9" si="2">C7*D7</f>
        <v>5000</v>
      </c>
      <c r="F7" s="81">
        <f t="shared" ref="F7:F24" si="3">(E7+J7+L7+K7+M7)*4.5%</f>
        <v>287.5</v>
      </c>
      <c r="G7" s="48"/>
      <c r="H7" s="48">
        <f t="shared" ref="H7:H9" si="4">(E7+J7+L7+K7+M7)*8%</f>
        <v>511.1111111111112</v>
      </c>
      <c r="I7" s="48">
        <f t="shared" ref="I7:I9" si="5">H7/2</f>
        <v>255.5555555555556</v>
      </c>
      <c r="J7" s="48">
        <f t="shared" ref="J7:J9" si="6">E7/12</f>
        <v>416.66666666666669</v>
      </c>
      <c r="K7" s="48">
        <f t="shared" ref="K7:K9" si="7">E7/12</f>
        <v>416.66666666666669</v>
      </c>
      <c r="L7" s="48">
        <f t="shared" ref="L7:L9" si="8">K7/3</f>
        <v>138.88888888888889</v>
      </c>
      <c r="M7" s="48">
        <f t="shared" ref="M7:M9" si="9">E7/12</f>
        <v>416.66666666666669</v>
      </c>
      <c r="N7" s="81">
        <v>0</v>
      </c>
      <c r="O7" s="48">
        <v>0</v>
      </c>
      <c r="P7" s="48">
        <v>0</v>
      </c>
      <c r="Q7" s="48">
        <v>0</v>
      </c>
      <c r="R7" s="48">
        <v>0</v>
      </c>
      <c r="S7" s="131">
        <v>0</v>
      </c>
      <c r="T7" s="48">
        <v>0</v>
      </c>
      <c r="U7" s="82">
        <f t="shared" si="0"/>
        <v>2443.0555555555557</v>
      </c>
      <c r="V7" s="48">
        <f t="shared" ref="V7:V24" si="10">(509*C7)-(E7*6%)</f>
        <v>209</v>
      </c>
      <c r="W7" s="48"/>
      <c r="X7" s="48">
        <v>433</v>
      </c>
      <c r="Y7" s="48">
        <v>5.89</v>
      </c>
      <c r="Z7" s="48">
        <v>22.78</v>
      </c>
      <c r="AA7" s="48">
        <v>21.9</v>
      </c>
      <c r="AB7" s="48">
        <v>11.95</v>
      </c>
      <c r="AC7" s="72">
        <f t="shared" ref="AC7:AC9" si="11">SUM(V7:AB7)</f>
        <v>704.52</v>
      </c>
      <c r="AD7" s="114">
        <f t="shared" si="1"/>
        <v>8147.5755555555552</v>
      </c>
    </row>
    <row r="8" spans="1:30" s="50" customFormat="1" ht="12.75" x14ac:dyDescent="0.2">
      <c r="A8" s="95">
        <v>3</v>
      </c>
      <c r="B8" s="37" t="s">
        <v>356</v>
      </c>
      <c r="C8" s="143">
        <v>2</v>
      </c>
      <c r="D8" s="58">
        <v>3432.98</v>
      </c>
      <c r="E8" s="80">
        <f t="shared" si="2"/>
        <v>6865.96</v>
      </c>
      <c r="F8" s="81">
        <f t="shared" si="3"/>
        <v>394.79269999999997</v>
      </c>
      <c r="G8" s="48"/>
      <c r="H8" s="48">
        <f t="shared" si="4"/>
        <v>701.85368888888888</v>
      </c>
      <c r="I8" s="48">
        <f t="shared" si="5"/>
        <v>350.92684444444444</v>
      </c>
      <c r="J8" s="48">
        <f t="shared" si="6"/>
        <v>572.1633333333333</v>
      </c>
      <c r="K8" s="48">
        <f t="shared" si="7"/>
        <v>572.1633333333333</v>
      </c>
      <c r="L8" s="48">
        <f t="shared" si="8"/>
        <v>190.7211111111111</v>
      </c>
      <c r="M8" s="48">
        <f t="shared" si="9"/>
        <v>572.1633333333333</v>
      </c>
      <c r="N8" s="81">
        <v>0</v>
      </c>
      <c r="O8" s="48">
        <v>0</v>
      </c>
      <c r="P8" s="48">
        <v>0</v>
      </c>
      <c r="Q8" s="48">
        <v>0</v>
      </c>
      <c r="R8" s="48">
        <v>0</v>
      </c>
      <c r="S8" s="131">
        <v>0</v>
      </c>
      <c r="T8" s="48">
        <v>0</v>
      </c>
      <c r="U8" s="82">
        <f t="shared" si="0"/>
        <v>3354.7843444444443</v>
      </c>
      <c r="V8" s="48">
        <f t="shared" si="10"/>
        <v>606.04240000000004</v>
      </c>
      <c r="W8" s="48"/>
      <c r="X8" s="48">
        <v>866</v>
      </c>
      <c r="Y8" s="48">
        <v>11.78</v>
      </c>
      <c r="Z8" s="48">
        <v>45.56</v>
      </c>
      <c r="AA8" s="48">
        <v>43.8</v>
      </c>
      <c r="AB8" s="48">
        <v>23.9</v>
      </c>
      <c r="AC8" s="72">
        <f t="shared" si="11"/>
        <v>1597.0824</v>
      </c>
      <c r="AD8" s="114">
        <f t="shared" si="1"/>
        <v>11817.826744444443</v>
      </c>
    </row>
    <row r="9" spans="1:30" s="50" customFormat="1" ht="12.75" x14ac:dyDescent="0.2">
      <c r="A9" s="95">
        <v>4</v>
      </c>
      <c r="B9" s="37" t="s">
        <v>357</v>
      </c>
      <c r="C9" s="143">
        <v>2</v>
      </c>
      <c r="D9" s="58">
        <v>3900</v>
      </c>
      <c r="E9" s="80">
        <f t="shared" si="2"/>
        <v>7800</v>
      </c>
      <c r="F9" s="81">
        <f t="shared" si="3"/>
        <v>448.49999999999994</v>
      </c>
      <c r="G9" s="48"/>
      <c r="H9" s="48">
        <f t="shared" si="4"/>
        <v>797.33333333333326</v>
      </c>
      <c r="I9" s="48">
        <f t="shared" si="5"/>
        <v>398.66666666666663</v>
      </c>
      <c r="J9" s="48">
        <f t="shared" si="6"/>
        <v>650</v>
      </c>
      <c r="K9" s="48">
        <f t="shared" si="7"/>
        <v>650</v>
      </c>
      <c r="L9" s="48">
        <f t="shared" si="8"/>
        <v>216.66666666666666</v>
      </c>
      <c r="M9" s="48">
        <f t="shared" si="9"/>
        <v>650</v>
      </c>
      <c r="N9" s="81">
        <v>0</v>
      </c>
      <c r="O9" s="48">
        <v>0</v>
      </c>
      <c r="P9" s="48">
        <v>0</v>
      </c>
      <c r="Q9" s="48">
        <v>0</v>
      </c>
      <c r="R9" s="48">
        <v>0</v>
      </c>
      <c r="S9" s="131">
        <v>0</v>
      </c>
      <c r="T9" s="48">
        <v>0</v>
      </c>
      <c r="U9" s="82">
        <f t="shared" si="0"/>
        <v>3811.1666666666665</v>
      </c>
      <c r="V9" s="48">
        <f t="shared" si="10"/>
        <v>550</v>
      </c>
      <c r="W9" s="48"/>
      <c r="X9" s="48">
        <v>866</v>
      </c>
      <c r="Y9" s="48">
        <v>11.78</v>
      </c>
      <c r="Z9" s="48">
        <v>45.56</v>
      </c>
      <c r="AA9" s="48">
        <v>43.8</v>
      </c>
      <c r="AB9" s="48">
        <v>23.9</v>
      </c>
      <c r="AC9" s="72">
        <f t="shared" si="11"/>
        <v>1541.04</v>
      </c>
      <c r="AD9" s="114">
        <f t="shared" si="1"/>
        <v>13152.206666666665</v>
      </c>
    </row>
    <row r="10" spans="1:30" s="50" customFormat="1" ht="12.75" x14ac:dyDescent="0.2">
      <c r="A10" s="95">
        <v>5</v>
      </c>
      <c r="B10" s="37" t="s">
        <v>358</v>
      </c>
      <c r="C10" s="143">
        <v>1</v>
      </c>
      <c r="D10" s="58">
        <v>4578</v>
      </c>
      <c r="E10" s="80">
        <f t="shared" ref="E10" si="12">C10*D10</f>
        <v>4578</v>
      </c>
      <c r="F10" s="81">
        <f t="shared" si="3"/>
        <v>263.23500000000001</v>
      </c>
      <c r="G10" s="48"/>
      <c r="H10" s="48">
        <f t="shared" ref="H10:H73" si="13">(E10+J10+L10+K10+M10)*8%</f>
        <v>467.97333333333336</v>
      </c>
      <c r="I10" s="48">
        <f t="shared" ref="I10:I73" si="14">H10/2</f>
        <v>233.98666666666668</v>
      </c>
      <c r="J10" s="48">
        <f t="shared" ref="J10:J73" si="15">E10/12</f>
        <v>381.5</v>
      </c>
      <c r="K10" s="48">
        <f t="shared" ref="K10:K73" si="16">E10/12</f>
        <v>381.5</v>
      </c>
      <c r="L10" s="48">
        <f t="shared" ref="L10:L73" si="17">K10/3</f>
        <v>127.16666666666667</v>
      </c>
      <c r="M10" s="48">
        <f t="shared" ref="M10:M73" si="18">E10/12</f>
        <v>381.5</v>
      </c>
      <c r="N10" s="81">
        <v>0</v>
      </c>
      <c r="O10" s="48">
        <v>0</v>
      </c>
      <c r="P10" s="48">
        <v>0</v>
      </c>
      <c r="Q10" s="48">
        <v>0</v>
      </c>
      <c r="R10" s="48">
        <v>0</v>
      </c>
      <c r="S10" s="131">
        <v>0</v>
      </c>
      <c r="T10" s="48">
        <v>0</v>
      </c>
      <c r="U10" s="82">
        <f t="shared" ref="U10" si="19">SUM(F10:T10)</f>
        <v>2236.8616666666667</v>
      </c>
      <c r="V10" s="48">
        <f t="shared" si="10"/>
        <v>234.32</v>
      </c>
      <c r="W10" s="48"/>
      <c r="X10" s="48">
        <v>433</v>
      </c>
      <c r="Y10" s="48">
        <v>5.89</v>
      </c>
      <c r="Z10" s="48">
        <v>22.78</v>
      </c>
      <c r="AA10" s="48">
        <v>21.9</v>
      </c>
      <c r="AB10" s="48">
        <v>11.95</v>
      </c>
      <c r="AC10" s="72">
        <f t="shared" ref="AC10" si="20">SUM(V10:AB10)</f>
        <v>729.83999999999992</v>
      </c>
      <c r="AD10" s="114">
        <f t="shared" ref="AD10" si="21">E10+U10+AC10</f>
        <v>7544.7016666666668</v>
      </c>
    </row>
    <row r="11" spans="1:30" s="50" customFormat="1" ht="12.75" x14ac:dyDescent="0.2">
      <c r="A11" s="95">
        <v>6</v>
      </c>
      <c r="B11" s="37" t="s">
        <v>359</v>
      </c>
      <c r="C11" s="143">
        <v>2</v>
      </c>
      <c r="D11" s="58">
        <v>3509.85</v>
      </c>
      <c r="E11" s="80">
        <f t="shared" ref="E11:E74" si="22">C11*D11</f>
        <v>7019.7</v>
      </c>
      <c r="F11" s="81">
        <f t="shared" si="3"/>
        <v>403.63274999999999</v>
      </c>
      <c r="G11" s="48"/>
      <c r="H11" s="48">
        <f t="shared" si="13"/>
        <v>717.56933333333336</v>
      </c>
      <c r="I11" s="48">
        <f t="shared" si="14"/>
        <v>358.78466666666668</v>
      </c>
      <c r="J11" s="48">
        <f t="shared" si="15"/>
        <v>584.97500000000002</v>
      </c>
      <c r="K11" s="48">
        <f t="shared" si="16"/>
        <v>584.97500000000002</v>
      </c>
      <c r="L11" s="48">
        <f t="shared" si="17"/>
        <v>194.99166666666667</v>
      </c>
      <c r="M11" s="48">
        <f t="shared" si="18"/>
        <v>584.97500000000002</v>
      </c>
      <c r="N11" s="81">
        <v>0</v>
      </c>
      <c r="O11" s="48">
        <v>0</v>
      </c>
      <c r="P11" s="48">
        <v>0</v>
      </c>
      <c r="Q11" s="48">
        <v>0</v>
      </c>
      <c r="R11" s="48">
        <v>0</v>
      </c>
      <c r="S11" s="131">
        <v>0</v>
      </c>
      <c r="T11" s="48">
        <v>0</v>
      </c>
      <c r="U11" s="82">
        <f t="shared" ref="U11:U74" si="23">SUM(F11:T11)</f>
        <v>3429.9034166666665</v>
      </c>
      <c r="V11" s="48">
        <f t="shared" si="10"/>
        <v>596.81799999999998</v>
      </c>
      <c r="W11" s="48"/>
      <c r="X11" s="48">
        <v>866</v>
      </c>
      <c r="Y11" s="48">
        <v>11.78</v>
      </c>
      <c r="Z11" s="48">
        <v>45.56</v>
      </c>
      <c r="AA11" s="48">
        <v>43.8</v>
      </c>
      <c r="AB11" s="48">
        <v>23.9</v>
      </c>
      <c r="AC11" s="72">
        <f t="shared" ref="AC11:AC74" si="24">SUM(V11:AB11)</f>
        <v>1587.8579999999999</v>
      </c>
      <c r="AD11" s="114">
        <f t="shared" ref="AD11:AD74" si="25">E11+U11+AC11</f>
        <v>12037.461416666667</v>
      </c>
    </row>
    <row r="12" spans="1:30" s="50" customFormat="1" ht="12.75" x14ac:dyDescent="0.2">
      <c r="A12" s="95">
        <v>7</v>
      </c>
      <c r="B12" s="37" t="s">
        <v>360</v>
      </c>
      <c r="C12" s="143">
        <v>1</v>
      </c>
      <c r="D12" s="58">
        <v>4200</v>
      </c>
      <c r="E12" s="80">
        <f t="shared" si="22"/>
        <v>4200</v>
      </c>
      <c r="F12" s="81">
        <f t="shared" si="3"/>
        <v>241.5</v>
      </c>
      <c r="G12" s="48"/>
      <c r="H12" s="48">
        <f t="shared" si="13"/>
        <v>429.33333333333337</v>
      </c>
      <c r="I12" s="48">
        <f t="shared" si="14"/>
        <v>214.66666666666669</v>
      </c>
      <c r="J12" s="48">
        <f t="shared" si="15"/>
        <v>350</v>
      </c>
      <c r="K12" s="48">
        <f t="shared" si="16"/>
        <v>350</v>
      </c>
      <c r="L12" s="48">
        <f t="shared" si="17"/>
        <v>116.66666666666667</v>
      </c>
      <c r="M12" s="48">
        <f t="shared" si="18"/>
        <v>350</v>
      </c>
      <c r="N12" s="81">
        <v>0</v>
      </c>
      <c r="O12" s="48">
        <v>0</v>
      </c>
      <c r="P12" s="48">
        <v>0</v>
      </c>
      <c r="Q12" s="48">
        <v>0</v>
      </c>
      <c r="R12" s="48">
        <v>0</v>
      </c>
      <c r="S12" s="131">
        <v>0</v>
      </c>
      <c r="T12" s="48">
        <v>0</v>
      </c>
      <c r="U12" s="82">
        <f t="shared" si="23"/>
        <v>2052.166666666667</v>
      </c>
      <c r="V12" s="48">
        <f t="shared" si="10"/>
        <v>257</v>
      </c>
      <c r="W12" s="48"/>
      <c r="X12" s="48">
        <v>433</v>
      </c>
      <c r="Y12" s="48">
        <v>5.89</v>
      </c>
      <c r="Z12" s="48">
        <v>22.78</v>
      </c>
      <c r="AA12" s="48">
        <v>21.9</v>
      </c>
      <c r="AB12" s="48">
        <v>11.95</v>
      </c>
      <c r="AC12" s="72">
        <f t="shared" si="24"/>
        <v>752.52</v>
      </c>
      <c r="AD12" s="114">
        <f t="shared" si="25"/>
        <v>7004.6866666666665</v>
      </c>
    </row>
    <row r="13" spans="1:30" s="50" customFormat="1" ht="12.75" x14ac:dyDescent="0.2">
      <c r="A13" s="95">
        <v>8</v>
      </c>
      <c r="B13" s="37" t="s">
        <v>361</v>
      </c>
      <c r="C13" s="143">
        <v>1</v>
      </c>
      <c r="D13" s="58">
        <v>2305</v>
      </c>
      <c r="E13" s="80">
        <f t="shared" si="22"/>
        <v>2305</v>
      </c>
      <c r="F13" s="81">
        <f t="shared" si="3"/>
        <v>132.53750000000002</v>
      </c>
      <c r="G13" s="48"/>
      <c r="H13" s="48">
        <f t="shared" si="13"/>
        <v>235.62222222222226</v>
      </c>
      <c r="I13" s="48">
        <f t="shared" si="14"/>
        <v>117.81111111111113</v>
      </c>
      <c r="J13" s="48">
        <f t="shared" si="15"/>
        <v>192.08333333333334</v>
      </c>
      <c r="K13" s="48">
        <f t="shared" si="16"/>
        <v>192.08333333333334</v>
      </c>
      <c r="L13" s="48">
        <f t="shared" si="17"/>
        <v>64.027777777777786</v>
      </c>
      <c r="M13" s="48">
        <f t="shared" si="18"/>
        <v>192.08333333333334</v>
      </c>
      <c r="N13" s="81">
        <v>0</v>
      </c>
      <c r="O13" s="48">
        <v>0</v>
      </c>
      <c r="P13" s="48">
        <v>0</v>
      </c>
      <c r="Q13" s="48">
        <v>0</v>
      </c>
      <c r="R13" s="48">
        <v>0</v>
      </c>
      <c r="S13" s="131">
        <v>0</v>
      </c>
      <c r="T13" s="48">
        <v>0</v>
      </c>
      <c r="U13" s="82">
        <f t="shared" si="23"/>
        <v>1126.2486111111114</v>
      </c>
      <c r="V13" s="48">
        <f t="shared" si="10"/>
        <v>370.70000000000005</v>
      </c>
      <c r="W13" s="48"/>
      <c r="X13" s="48">
        <v>433</v>
      </c>
      <c r="Y13" s="48">
        <v>5.89</v>
      </c>
      <c r="Z13" s="48">
        <v>22.78</v>
      </c>
      <c r="AA13" s="48">
        <v>21.9</v>
      </c>
      <c r="AB13" s="48">
        <v>11.95</v>
      </c>
      <c r="AC13" s="72">
        <f t="shared" si="24"/>
        <v>866.22</v>
      </c>
      <c r="AD13" s="114">
        <f t="shared" si="25"/>
        <v>4297.4686111111114</v>
      </c>
    </row>
    <row r="14" spans="1:30" s="50" customFormat="1" ht="12.75" x14ac:dyDescent="0.2">
      <c r="A14" s="95">
        <v>9</v>
      </c>
      <c r="B14" s="37" t="s">
        <v>362</v>
      </c>
      <c r="C14" s="143">
        <v>1</v>
      </c>
      <c r="D14" s="58">
        <v>5000</v>
      </c>
      <c r="E14" s="80">
        <f t="shared" si="22"/>
        <v>5000</v>
      </c>
      <c r="F14" s="81">
        <f t="shared" si="3"/>
        <v>287.5</v>
      </c>
      <c r="G14" s="48"/>
      <c r="H14" s="48">
        <f t="shared" si="13"/>
        <v>511.1111111111112</v>
      </c>
      <c r="I14" s="48">
        <f t="shared" si="14"/>
        <v>255.5555555555556</v>
      </c>
      <c r="J14" s="48">
        <f t="shared" si="15"/>
        <v>416.66666666666669</v>
      </c>
      <c r="K14" s="48">
        <f t="shared" si="16"/>
        <v>416.66666666666669</v>
      </c>
      <c r="L14" s="48">
        <f t="shared" si="17"/>
        <v>138.88888888888889</v>
      </c>
      <c r="M14" s="48">
        <f t="shared" si="18"/>
        <v>416.66666666666669</v>
      </c>
      <c r="N14" s="81">
        <v>0</v>
      </c>
      <c r="O14" s="48">
        <v>0</v>
      </c>
      <c r="P14" s="48">
        <v>0</v>
      </c>
      <c r="Q14" s="48">
        <v>0</v>
      </c>
      <c r="R14" s="48">
        <v>0</v>
      </c>
      <c r="S14" s="131">
        <v>0</v>
      </c>
      <c r="T14" s="48">
        <v>0</v>
      </c>
      <c r="U14" s="82">
        <f t="shared" si="23"/>
        <v>2443.0555555555557</v>
      </c>
      <c r="V14" s="48">
        <f t="shared" si="10"/>
        <v>209</v>
      </c>
      <c r="W14" s="48"/>
      <c r="X14" s="48">
        <v>433</v>
      </c>
      <c r="Y14" s="48">
        <v>5.89</v>
      </c>
      <c r="Z14" s="48">
        <v>22.78</v>
      </c>
      <c r="AA14" s="48">
        <v>21.9</v>
      </c>
      <c r="AB14" s="48">
        <v>11.95</v>
      </c>
      <c r="AC14" s="72">
        <f t="shared" si="24"/>
        <v>704.52</v>
      </c>
      <c r="AD14" s="114">
        <f t="shared" si="25"/>
        <v>8147.5755555555552</v>
      </c>
    </row>
    <row r="15" spans="1:30" s="50" customFormat="1" ht="12.75" x14ac:dyDescent="0.2">
      <c r="A15" s="95">
        <v>10</v>
      </c>
      <c r="B15" s="37" t="s">
        <v>363</v>
      </c>
      <c r="C15" s="143">
        <v>1</v>
      </c>
      <c r="D15" s="58">
        <v>6550</v>
      </c>
      <c r="E15" s="80">
        <f t="shared" si="22"/>
        <v>6550</v>
      </c>
      <c r="F15" s="81">
        <f t="shared" si="3"/>
        <v>376.62499999999994</v>
      </c>
      <c r="G15" s="48"/>
      <c r="H15" s="48">
        <f t="shared" si="13"/>
        <v>669.55555555555554</v>
      </c>
      <c r="I15" s="48">
        <f t="shared" si="14"/>
        <v>334.77777777777777</v>
      </c>
      <c r="J15" s="48">
        <f t="shared" si="15"/>
        <v>545.83333333333337</v>
      </c>
      <c r="K15" s="48">
        <f t="shared" si="16"/>
        <v>545.83333333333337</v>
      </c>
      <c r="L15" s="48">
        <f t="shared" si="17"/>
        <v>181.94444444444446</v>
      </c>
      <c r="M15" s="48">
        <f t="shared" si="18"/>
        <v>545.83333333333337</v>
      </c>
      <c r="N15" s="81">
        <v>0</v>
      </c>
      <c r="O15" s="48">
        <v>0</v>
      </c>
      <c r="P15" s="48">
        <v>0</v>
      </c>
      <c r="Q15" s="48">
        <v>0</v>
      </c>
      <c r="R15" s="48">
        <v>0</v>
      </c>
      <c r="S15" s="131">
        <v>0</v>
      </c>
      <c r="T15" s="48">
        <v>0</v>
      </c>
      <c r="U15" s="82">
        <f t="shared" si="23"/>
        <v>3200.4027777777778</v>
      </c>
      <c r="V15" s="48">
        <f t="shared" si="10"/>
        <v>116</v>
      </c>
      <c r="W15" s="48"/>
      <c r="X15" s="48">
        <v>433</v>
      </c>
      <c r="Y15" s="48">
        <v>5.89</v>
      </c>
      <c r="Z15" s="48">
        <v>22.78</v>
      </c>
      <c r="AA15" s="48">
        <v>21.9</v>
      </c>
      <c r="AB15" s="48">
        <v>11.95</v>
      </c>
      <c r="AC15" s="72">
        <f t="shared" si="24"/>
        <v>611.52</v>
      </c>
      <c r="AD15" s="114">
        <f t="shared" si="25"/>
        <v>10361.922777777778</v>
      </c>
    </row>
    <row r="16" spans="1:30" s="50" customFormat="1" ht="12.75" x14ac:dyDescent="0.2">
      <c r="A16" s="95">
        <v>11</v>
      </c>
      <c r="B16" s="37" t="s">
        <v>364</v>
      </c>
      <c r="C16" s="143">
        <v>1</v>
      </c>
      <c r="D16" s="58">
        <v>3500</v>
      </c>
      <c r="E16" s="80">
        <f t="shared" si="22"/>
        <v>3500</v>
      </c>
      <c r="F16" s="81">
        <f t="shared" si="3"/>
        <v>201.25</v>
      </c>
      <c r="G16" s="48"/>
      <c r="H16" s="48">
        <f t="shared" si="13"/>
        <v>357.77777777777783</v>
      </c>
      <c r="I16" s="48">
        <f t="shared" si="14"/>
        <v>178.88888888888891</v>
      </c>
      <c r="J16" s="48">
        <f t="shared" si="15"/>
        <v>291.66666666666669</v>
      </c>
      <c r="K16" s="48">
        <f t="shared" si="16"/>
        <v>291.66666666666669</v>
      </c>
      <c r="L16" s="48">
        <f t="shared" si="17"/>
        <v>97.222222222222229</v>
      </c>
      <c r="M16" s="48">
        <f t="shared" si="18"/>
        <v>291.66666666666669</v>
      </c>
      <c r="N16" s="81">
        <v>0</v>
      </c>
      <c r="O16" s="48">
        <v>0</v>
      </c>
      <c r="P16" s="48">
        <v>0</v>
      </c>
      <c r="Q16" s="48">
        <v>0</v>
      </c>
      <c r="R16" s="48">
        <v>0</v>
      </c>
      <c r="S16" s="131">
        <v>0</v>
      </c>
      <c r="T16" s="48">
        <v>0</v>
      </c>
      <c r="U16" s="82">
        <f t="shared" si="23"/>
        <v>1710.1388888888891</v>
      </c>
      <c r="V16" s="48">
        <f t="shared" si="10"/>
        <v>299</v>
      </c>
      <c r="W16" s="48"/>
      <c r="X16" s="48">
        <v>433</v>
      </c>
      <c r="Y16" s="48">
        <v>5.89</v>
      </c>
      <c r="Z16" s="48">
        <v>22.78</v>
      </c>
      <c r="AA16" s="48">
        <v>21.9</v>
      </c>
      <c r="AB16" s="48">
        <v>11.95</v>
      </c>
      <c r="AC16" s="72">
        <f t="shared" si="24"/>
        <v>794.52</v>
      </c>
      <c r="AD16" s="114">
        <f t="shared" si="25"/>
        <v>6004.6588888888891</v>
      </c>
    </row>
    <row r="17" spans="1:30" s="50" customFormat="1" ht="12.75" x14ac:dyDescent="0.2">
      <c r="A17" s="95">
        <v>12</v>
      </c>
      <c r="B17" s="37" t="s">
        <v>365</v>
      </c>
      <c r="C17" s="143">
        <v>1</v>
      </c>
      <c r="D17" s="58">
        <v>3900</v>
      </c>
      <c r="E17" s="80">
        <f t="shared" si="22"/>
        <v>3900</v>
      </c>
      <c r="F17" s="81">
        <f t="shared" si="3"/>
        <v>224.24999999999997</v>
      </c>
      <c r="G17" s="48"/>
      <c r="H17" s="48">
        <f t="shared" si="13"/>
        <v>398.66666666666663</v>
      </c>
      <c r="I17" s="48">
        <f t="shared" si="14"/>
        <v>199.33333333333331</v>
      </c>
      <c r="J17" s="48">
        <f t="shared" si="15"/>
        <v>325</v>
      </c>
      <c r="K17" s="48">
        <f t="shared" si="16"/>
        <v>325</v>
      </c>
      <c r="L17" s="48">
        <f t="shared" si="17"/>
        <v>108.33333333333333</v>
      </c>
      <c r="M17" s="48">
        <f t="shared" si="18"/>
        <v>325</v>
      </c>
      <c r="N17" s="81">
        <v>0</v>
      </c>
      <c r="O17" s="48">
        <v>0</v>
      </c>
      <c r="P17" s="48">
        <v>0</v>
      </c>
      <c r="Q17" s="48">
        <v>0</v>
      </c>
      <c r="R17" s="48">
        <v>0</v>
      </c>
      <c r="S17" s="131">
        <v>0</v>
      </c>
      <c r="T17" s="48">
        <v>0</v>
      </c>
      <c r="U17" s="82">
        <f t="shared" si="23"/>
        <v>1905.5833333333333</v>
      </c>
      <c r="V17" s="48">
        <f t="shared" si="10"/>
        <v>275</v>
      </c>
      <c r="W17" s="48"/>
      <c r="X17" s="48">
        <v>433</v>
      </c>
      <c r="Y17" s="48">
        <v>5.89</v>
      </c>
      <c r="Z17" s="48">
        <v>22.78</v>
      </c>
      <c r="AA17" s="48">
        <v>21.9</v>
      </c>
      <c r="AB17" s="48">
        <v>11.95</v>
      </c>
      <c r="AC17" s="72">
        <f t="shared" si="24"/>
        <v>770.52</v>
      </c>
      <c r="AD17" s="114">
        <f t="shared" si="25"/>
        <v>6576.1033333333326</v>
      </c>
    </row>
    <row r="18" spans="1:30" s="50" customFormat="1" ht="12.75" x14ac:dyDescent="0.2">
      <c r="A18" s="95">
        <v>13</v>
      </c>
      <c r="B18" s="37" t="s">
        <v>366</v>
      </c>
      <c r="C18" s="143">
        <v>2</v>
      </c>
      <c r="D18" s="58">
        <v>3850</v>
      </c>
      <c r="E18" s="80">
        <f t="shared" si="22"/>
        <v>7700</v>
      </c>
      <c r="F18" s="81">
        <f t="shared" si="3"/>
        <v>442.74999999999989</v>
      </c>
      <c r="G18" s="48"/>
      <c r="H18" s="48">
        <f t="shared" si="13"/>
        <v>787.11111111111097</v>
      </c>
      <c r="I18" s="48">
        <f t="shared" si="14"/>
        <v>393.55555555555549</v>
      </c>
      <c r="J18" s="48">
        <f t="shared" si="15"/>
        <v>641.66666666666663</v>
      </c>
      <c r="K18" s="48">
        <f t="shared" si="16"/>
        <v>641.66666666666663</v>
      </c>
      <c r="L18" s="48">
        <f t="shared" si="17"/>
        <v>213.88888888888889</v>
      </c>
      <c r="M18" s="48">
        <f t="shared" si="18"/>
        <v>641.66666666666663</v>
      </c>
      <c r="N18" s="81">
        <v>0</v>
      </c>
      <c r="O18" s="48">
        <v>0</v>
      </c>
      <c r="P18" s="48">
        <v>0</v>
      </c>
      <c r="Q18" s="48">
        <v>0</v>
      </c>
      <c r="R18" s="48">
        <v>0</v>
      </c>
      <c r="S18" s="131">
        <v>0</v>
      </c>
      <c r="T18" s="48">
        <v>0</v>
      </c>
      <c r="U18" s="82">
        <f t="shared" si="23"/>
        <v>3762.3055555555547</v>
      </c>
      <c r="V18" s="48">
        <f t="shared" si="10"/>
        <v>556</v>
      </c>
      <c r="W18" s="48"/>
      <c r="X18" s="48">
        <v>866</v>
      </c>
      <c r="Y18" s="48">
        <v>11.78</v>
      </c>
      <c r="Z18" s="48">
        <v>45.56</v>
      </c>
      <c r="AA18" s="48">
        <v>43.8</v>
      </c>
      <c r="AB18" s="48">
        <v>23.9</v>
      </c>
      <c r="AC18" s="72">
        <f t="shared" si="24"/>
        <v>1547.04</v>
      </c>
      <c r="AD18" s="114">
        <f t="shared" si="25"/>
        <v>13009.345555555556</v>
      </c>
    </row>
    <row r="19" spans="1:30" s="50" customFormat="1" ht="12.75" x14ac:dyDescent="0.2">
      <c r="A19" s="95">
        <v>14</v>
      </c>
      <c r="B19" s="37" t="s">
        <v>367</v>
      </c>
      <c r="C19" s="143">
        <v>1</v>
      </c>
      <c r="D19" s="58">
        <v>5000</v>
      </c>
      <c r="E19" s="80">
        <f t="shared" si="22"/>
        <v>5000</v>
      </c>
      <c r="F19" s="81">
        <f t="shared" si="3"/>
        <v>287.5</v>
      </c>
      <c r="G19" s="48"/>
      <c r="H19" s="48">
        <f t="shared" si="13"/>
        <v>511.1111111111112</v>
      </c>
      <c r="I19" s="48">
        <f t="shared" si="14"/>
        <v>255.5555555555556</v>
      </c>
      <c r="J19" s="48">
        <f t="shared" si="15"/>
        <v>416.66666666666669</v>
      </c>
      <c r="K19" s="48">
        <f t="shared" si="16"/>
        <v>416.66666666666669</v>
      </c>
      <c r="L19" s="48">
        <f t="shared" si="17"/>
        <v>138.88888888888889</v>
      </c>
      <c r="M19" s="48">
        <f t="shared" si="18"/>
        <v>416.66666666666669</v>
      </c>
      <c r="N19" s="81">
        <v>0</v>
      </c>
      <c r="O19" s="48">
        <v>0</v>
      </c>
      <c r="P19" s="48">
        <v>0</v>
      </c>
      <c r="Q19" s="48">
        <v>0</v>
      </c>
      <c r="R19" s="48">
        <v>0</v>
      </c>
      <c r="S19" s="131">
        <v>0</v>
      </c>
      <c r="T19" s="48">
        <v>0</v>
      </c>
      <c r="U19" s="82">
        <f t="shared" si="23"/>
        <v>2443.0555555555557</v>
      </c>
      <c r="V19" s="48">
        <f t="shared" si="10"/>
        <v>209</v>
      </c>
      <c r="W19" s="48"/>
      <c r="X19" s="48">
        <v>433</v>
      </c>
      <c r="Y19" s="48">
        <v>5.89</v>
      </c>
      <c r="Z19" s="48">
        <v>22.78</v>
      </c>
      <c r="AA19" s="48">
        <v>21.9</v>
      </c>
      <c r="AB19" s="48">
        <v>11.95</v>
      </c>
      <c r="AC19" s="72">
        <f t="shared" si="24"/>
        <v>704.52</v>
      </c>
      <c r="AD19" s="114">
        <f t="shared" si="25"/>
        <v>8147.5755555555552</v>
      </c>
    </row>
    <row r="20" spans="1:30" s="50" customFormat="1" ht="12.75" x14ac:dyDescent="0.2">
      <c r="A20" s="95">
        <v>15</v>
      </c>
      <c r="B20" s="37" t="s">
        <v>368</v>
      </c>
      <c r="C20" s="143">
        <v>10</v>
      </c>
      <c r="D20" s="58">
        <v>2518</v>
      </c>
      <c r="E20" s="80">
        <f t="shared" si="22"/>
        <v>25180</v>
      </c>
      <c r="F20" s="81">
        <f t="shared" si="3"/>
        <v>1447.85</v>
      </c>
      <c r="G20" s="48"/>
      <c r="H20" s="48">
        <f t="shared" si="13"/>
        <v>2573.9555555555553</v>
      </c>
      <c r="I20" s="48">
        <f t="shared" si="14"/>
        <v>1286.9777777777776</v>
      </c>
      <c r="J20" s="48">
        <f t="shared" si="15"/>
        <v>2098.3333333333335</v>
      </c>
      <c r="K20" s="48">
        <f t="shared" si="16"/>
        <v>2098.3333333333335</v>
      </c>
      <c r="L20" s="48">
        <f t="shared" si="17"/>
        <v>699.44444444444446</v>
      </c>
      <c r="M20" s="48">
        <f t="shared" si="18"/>
        <v>2098.3333333333335</v>
      </c>
      <c r="N20" s="81">
        <v>0</v>
      </c>
      <c r="O20" s="48">
        <v>0</v>
      </c>
      <c r="P20" s="48">
        <v>0</v>
      </c>
      <c r="Q20" s="48">
        <v>0</v>
      </c>
      <c r="R20" s="48">
        <v>0</v>
      </c>
      <c r="S20" s="131">
        <v>0</v>
      </c>
      <c r="T20" s="48">
        <v>0</v>
      </c>
      <c r="U20" s="82">
        <f t="shared" si="23"/>
        <v>12303.22777777778</v>
      </c>
      <c r="V20" s="48">
        <f t="shared" si="10"/>
        <v>3579.2</v>
      </c>
      <c r="W20" s="48"/>
      <c r="X20" s="48">
        <v>4330</v>
      </c>
      <c r="Y20" s="48">
        <v>58.9</v>
      </c>
      <c r="Z20" s="48">
        <v>227.8</v>
      </c>
      <c r="AA20" s="48">
        <v>219</v>
      </c>
      <c r="AB20" s="48">
        <v>119.5</v>
      </c>
      <c r="AC20" s="72">
        <f t="shared" si="24"/>
        <v>8534.4</v>
      </c>
      <c r="AD20" s="114">
        <f t="shared" si="25"/>
        <v>46017.62777777778</v>
      </c>
    </row>
    <row r="21" spans="1:30" s="50" customFormat="1" ht="12.75" x14ac:dyDescent="0.2">
      <c r="A21" s="95">
        <v>16</v>
      </c>
      <c r="B21" s="37" t="s">
        <v>369</v>
      </c>
      <c r="C21" s="143">
        <v>1</v>
      </c>
      <c r="D21" s="58">
        <v>1900</v>
      </c>
      <c r="E21" s="80">
        <f t="shared" si="22"/>
        <v>1900</v>
      </c>
      <c r="F21" s="81">
        <f t="shared" si="3"/>
        <v>109.25000000000001</v>
      </c>
      <c r="G21" s="48"/>
      <c r="H21" s="48">
        <f t="shared" si="13"/>
        <v>194.22222222222226</v>
      </c>
      <c r="I21" s="48">
        <f t="shared" si="14"/>
        <v>97.111111111111128</v>
      </c>
      <c r="J21" s="48">
        <f t="shared" si="15"/>
        <v>158.33333333333334</v>
      </c>
      <c r="K21" s="48">
        <f t="shared" si="16"/>
        <v>158.33333333333334</v>
      </c>
      <c r="L21" s="48">
        <f t="shared" si="17"/>
        <v>52.777777777777779</v>
      </c>
      <c r="M21" s="48">
        <f t="shared" si="18"/>
        <v>158.33333333333334</v>
      </c>
      <c r="N21" s="81">
        <v>0</v>
      </c>
      <c r="O21" s="48">
        <v>0</v>
      </c>
      <c r="P21" s="48">
        <v>0</v>
      </c>
      <c r="Q21" s="48">
        <v>0</v>
      </c>
      <c r="R21" s="48">
        <v>0</v>
      </c>
      <c r="S21" s="131">
        <v>0</v>
      </c>
      <c r="T21" s="48">
        <v>0</v>
      </c>
      <c r="U21" s="82">
        <f t="shared" si="23"/>
        <v>928.36111111111131</v>
      </c>
      <c r="V21" s="48">
        <f t="shared" si="10"/>
        <v>395</v>
      </c>
      <c r="W21" s="48"/>
      <c r="X21" s="48">
        <v>433</v>
      </c>
      <c r="Y21" s="48">
        <v>5.89</v>
      </c>
      <c r="Z21" s="48">
        <v>22.78</v>
      </c>
      <c r="AA21" s="48">
        <v>21.9</v>
      </c>
      <c r="AB21" s="48">
        <v>11.95</v>
      </c>
      <c r="AC21" s="72">
        <f t="shared" si="24"/>
        <v>890.52</v>
      </c>
      <c r="AD21" s="114">
        <f t="shared" si="25"/>
        <v>3718.8811111111113</v>
      </c>
    </row>
    <row r="22" spans="1:30" s="50" customFormat="1" ht="12.75" x14ac:dyDescent="0.2">
      <c r="A22" s="95">
        <v>17</v>
      </c>
      <c r="B22" s="37" t="s">
        <v>370</v>
      </c>
      <c r="C22" s="143">
        <v>2</v>
      </c>
      <c r="D22" s="58">
        <v>2300</v>
      </c>
      <c r="E22" s="80">
        <f t="shared" si="22"/>
        <v>4600</v>
      </c>
      <c r="F22" s="81">
        <f t="shared" si="3"/>
        <v>264.49999999999994</v>
      </c>
      <c r="G22" s="48"/>
      <c r="H22" s="48">
        <f t="shared" si="13"/>
        <v>470.22222222222211</v>
      </c>
      <c r="I22" s="48">
        <f t="shared" si="14"/>
        <v>235.11111111111106</v>
      </c>
      <c r="J22" s="48">
        <f t="shared" si="15"/>
        <v>383.33333333333331</v>
      </c>
      <c r="K22" s="48">
        <f t="shared" si="16"/>
        <v>383.33333333333331</v>
      </c>
      <c r="L22" s="48">
        <f t="shared" si="17"/>
        <v>127.77777777777777</v>
      </c>
      <c r="M22" s="48">
        <f t="shared" si="18"/>
        <v>383.33333333333331</v>
      </c>
      <c r="N22" s="81">
        <v>0</v>
      </c>
      <c r="O22" s="48">
        <v>0</v>
      </c>
      <c r="P22" s="48">
        <v>0</v>
      </c>
      <c r="Q22" s="48">
        <v>0</v>
      </c>
      <c r="R22" s="48">
        <v>0</v>
      </c>
      <c r="S22" s="131">
        <v>0</v>
      </c>
      <c r="T22" s="48">
        <v>0</v>
      </c>
      <c r="U22" s="82">
        <f t="shared" si="23"/>
        <v>2247.6111111111109</v>
      </c>
      <c r="V22" s="48">
        <f t="shared" si="10"/>
        <v>742</v>
      </c>
      <c r="W22" s="48"/>
      <c r="X22" s="48">
        <v>866</v>
      </c>
      <c r="Y22" s="48">
        <v>11.78</v>
      </c>
      <c r="Z22" s="48">
        <v>45.56</v>
      </c>
      <c r="AA22" s="48">
        <v>43.8</v>
      </c>
      <c r="AB22" s="48">
        <v>23.9</v>
      </c>
      <c r="AC22" s="72">
        <f t="shared" si="24"/>
        <v>1733.04</v>
      </c>
      <c r="AD22" s="114">
        <f t="shared" si="25"/>
        <v>8580.6511111111104</v>
      </c>
    </row>
    <row r="23" spans="1:30" s="50" customFormat="1" ht="12.75" x14ac:dyDescent="0.2">
      <c r="A23" s="95">
        <v>18</v>
      </c>
      <c r="B23" s="37" t="s">
        <v>371</v>
      </c>
      <c r="C23" s="143">
        <v>1</v>
      </c>
      <c r="D23" s="58">
        <v>8400</v>
      </c>
      <c r="E23" s="80">
        <f t="shared" si="22"/>
        <v>8400</v>
      </c>
      <c r="F23" s="81">
        <f t="shared" si="3"/>
        <v>483</v>
      </c>
      <c r="G23" s="48"/>
      <c r="H23" s="48">
        <f t="shared" si="13"/>
        <v>858.66666666666674</v>
      </c>
      <c r="I23" s="48">
        <f t="shared" si="14"/>
        <v>429.33333333333337</v>
      </c>
      <c r="J23" s="48">
        <f t="shared" si="15"/>
        <v>700</v>
      </c>
      <c r="K23" s="48">
        <f t="shared" si="16"/>
        <v>700</v>
      </c>
      <c r="L23" s="48">
        <f t="shared" si="17"/>
        <v>233.33333333333334</v>
      </c>
      <c r="M23" s="48">
        <f t="shared" si="18"/>
        <v>700</v>
      </c>
      <c r="N23" s="81">
        <v>0</v>
      </c>
      <c r="O23" s="48">
        <v>0</v>
      </c>
      <c r="P23" s="48">
        <v>0</v>
      </c>
      <c r="Q23" s="48">
        <v>0</v>
      </c>
      <c r="R23" s="48">
        <v>0</v>
      </c>
      <c r="S23" s="131">
        <v>0</v>
      </c>
      <c r="T23" s="48">
        <v>0</v>
      </c>
      <c r="U23" s="82">
        <f t="shared" si="23"/>
        <v>4104.3333333333339</v>
      </c>
      <c r="V23" s="48">
        <f t="shared" si="10"/>
        <v>5</v>
      </c>
      <c r="W23" s="48">
        <v>895</v>
      </c>
      <c r="X23" s="48">
        <v>433</v>
      </c>
      <c r="Y23" s="48">
        <v>5.89</v>
      </c>
      <c r="Z23" s="48">
        <v>5.89</v>
      </c>
      <c r="AA23" s="48">
        <v>21.9</v>
      </c>
      <c r="AB23" s="48">
        <f>11.95</f>
        <v>11.95</v>
      </c>
      <c r="AC23" s="72">
        <f t="shared" si="24"/>
        <v>1378.6300000000003</v>
      </c>
      <c r="AD23" s="114">
        <f t="shared" si="25"/>
        <v>13882.963333333335</v>
      </c>
    </row>
    <row r="24" spans="1:30" s="50" customFormat="1" ht="12.75" hidden="1" x14ac:dyDescent="0.2">
      <c r="A24" s="95">
        <v>19</v>
      </c>
      <c r="B24" s="37"/>
      <c r="C24" s="143"/>
      <c r="D24" s="58"/>
      <c r="E24" s="80">
        <f t="shared" si="22"/>
        <v>0</v>
      </c>
      <c r="F24" s="81">
        <f t="shared" si="3"/>
        <v>0</v>
      </c>
      <c r="G24" s="48"/>
      <c r="H24" s="48">
        <f t="shared" si="13"/>
        <v>0</v>
      </c>
      <c r="I24" s="48">
        <f t="shared" si="14"/>
        <v>0</v>
      </c>
      <c r="J24" s="48">
        <f t="shared" si="15"/>
        <v>0</v>
      </c>
      <c r="K24" s="48">
        <f t="shared" si="16"/>
        <v>0</v>
      </c>
      <c r="L24" s="48">
        <f t="shared" si="17"/>
        <v>0</v>
      </c>
      <c r="M24" s="48">
        <f t="shared" si="18"/>
        <v>0</v>
      </c>
      <c r="N24" s="81">
        <v>0</v>
      </c>
      <c r="O24" s="48">
        <v>0</v>
      </c>
      <c r="P24" s="48">
        <v>0</v>
      </c>
      <c r="Q24" s="48">
        <v>0</v>
      </c>
      <c r="R24" s="48">
        <v>0</v>
      </c>
      <c r="S24" s="131">
        <v>0</v>
      </c>
      <c r="T24" s="48">
        <v>0</v>
      </c>
      <c r="U24" s="82">
        <f t="shared" si="23"/>
        <v>0</v>
      </c>
      <c r="V24" s="48">
        <f t="shared" si="10"/>
        <v>0</v>
      </c>
      <c r="W24" s="48"/>
      <c r="X24" s="48"/>
      <c r="Y24" s="48"/>
      <c r="Z24" s="48"/>
      <c r="AA24" s="48"/>
      <c r="AB24" s="48"/>
      <c r="AC24" s="72">
        <f t="shared" si="24"/>
        <v>0</v>
      </c>
      <c r="AD24" s="114">
        <f t="shared" si="25"/>
        <v>0</v>
      </c>
    </row>
    <row r="25" spans="1:30" s="50" customFormat="1" ht="12.75" hidden="1" x14ac:dyDescent="0.2">
      <c r="A25" s="95">
        <v>20</v>
      </c>
      <c r="B25" s="37"/>
      <c r="C25" s="143"/>
      <c r="D25" s="58"/>
      <c r="E25" s="80">
        <f t="shared" si="22"/>
        <v>0</v>
      </c>
      <c r="F25" s="81">
        <f t="shared" ref="F25:F73" si="26">(E25+J25+L25+K25+M25)*26.5%</f>
        <v>0</v>
      </c>
      <c r="G25" s="48">
        <f t="shared" ref="G25:G73" si="27">(E25+J25+L25+K25+M25)*1%</f>
        <v>0</v>
      </c>
      <c r="H25" s="48">
        <f t="shared" si="13"/>
        <v>0</v>
      </c>
      <c r="I25" s="48">
        <f t="shared" si="14"/>
        <v>0</v>
      </c>
      <c r="J25" s="48">
        <f t="shared" si="15"/>
        <v>0</v>
      </c>
      <c r="K25" s="48">
        <f t="shared" si="16"/>
        <v>0</v>
      </c>
      <c r="L25" s="48">
        <f t="shared" si="17"/>
        <v>0</v>
      </c>
      <c r="M25" s="48">
        <f t="shared" si="18"/>
        <v>0</v>
      </c>
      <c r="N25" s="81">
        <v>0</v>
      </c>
      <c r="O25" s="48">
        <v>0</v>
      </c>
      <c r="P25" s="48">
        <v>0</v>
      </c>
      <c r="Q25" s="48">
        <v>0</v>
      </c>
      <c r="R25" s="48">
        <v>0</v>
      </c>
      <c r="S25" s="131">
        <v>0</v>
      </c>
      <c r="T25" s="48">
        <v>0</v>
      </c>
      <c r="U25" s="82">
        <f t="shared" si="23"/>
        <v>0</v>
      </c>
      <c r="V25" s="48">
        <f t="shared" ref="V25:V70" si="28">(508*C25)-(E25*6%)</f>
        <v>0</v>
      </c>
      <c r="W25" s="48">
        <v>0</v>
      </c>
      <c r="X25" s="48">
        <v>0</v>
      </c>
      <c r="Y25" s="48">
        <v>0</v>
      </c>
      <c r="Z25" s="48">
        <v>0</v>
      </c>
      <c r="AA25" s="48">
        <v>0</v>
      </c>
      <c r="AB25" s="48">
        <v>0</v>
      </c>
      <c r="AC25" s="72">
        <f t="shared" si="24"/>
        <v>0</v>
      </c>
      <c r="AD25" s="114">
        <f t="shared" si="25"/>
        <v>0</v>
      </c>
    </row>
    <row r="26" spans="1:30" s="50" customFormat="1" ht="12.75" hidden="1" x14ac:dyDescent="0.2">
      <c r="A26" s="95">
        <v>21</v>
      </c>
      <c r="B26" s="37"/>
      <c r="C26" s="143"/>
      <c r="D26" s="58"/>
      <c r="E26" s="80">
        <f t="shared" si="22"/>
        <v>0</v>
      </c>
      <c r="F26" s="81">
        <f t="shared" si="26"/>
        <v>0</v>
      </c>
      <c r="G26" s="48">
        <f t="shared" si="27"/>
        <v>0</v>
      </c>
      <c r="H26" s="48">
        <f t="shared" si="13"/>
        <v>0</v>
      </c>
      <c r="I26" s="48">
        <f t="shared" si="14"/>
        <v>0</v>
      </c>
      <c r="J26" s="48">
        <f t="shared" si="15"/>
        <v>0</v>
      </c>
      <c r="K26" s="48">
        <f t="shared" si="16"/>
        <v>0</v>
      </c>
      <c r="L26" s="48">
        <f t="shared" si="17"/>
        <v>0</v>
      </c>
      <c r="M26" s="48">
        <f t="shared" si="18"/>
        <v>0</v>
      </c>
      <c r="N26" s="81">
        <v>0</v>
      </c>
      <c r="O26" s="48">
        <v>0</v>
      </c>
      <c r="P26" s="48">
        <v>0</v>
      </c>
      <c r="Q26" s="48">
        <v>0</v>
      </c>
      <c r="R26" s="48">
        <v>0</v>
      </c>
      <c r="S26" s="131">
        <v>0</v>
      </c>
      <c r="T26" s="48">
        <v>0</v>
      </c>
      <c r="U26" s="82">
        <f t="shared" si="23"/>
        <v>0</v>
      </c>
      <c r="V26" s="48">
        <f t="shared" si="28"/>
        <v>0</v>
      </c>
      <c r="W26" s="48">
        <v>0</v>
      </c>
      <c r="X26" s="48">
        <v>0</v>
      </c>
      <c r="Y26" s="48">
        <v>0</v>
      </c>
      <c r="Z26" s="48">
        <v>0</v>
      </c>
      <c r="AA26" s="48">
        <v>0</v>
      </c>
      <c r="AB26" s="48">
        <v>0</v>
      </c>
      <c r="AC26" s="72">
        <f t="shared" si="24"/>
        <v>0</v>
      </c>
      <c r="AD26" s="114">
        <f t="shared" si="25"/>
        <v>0</v>
      </c>
    </row>
    <row r="27" spans="1:30" s="50" customFormat="1" ht="12.75" hidden="1" x14ac:dyDescent="0.2">
      <c r="A27" s="95">
        <v>22</v>
      </c>
      <c r="B27" s="37"/>
      <c r="C27" s="143"/>
      <c r="D27" s="58"/>
      <c r="E27" s="80">
        <f t="shared" si="22"/>
        <v>0</v>
      </c>
      <c r="F27" s="81">
        <f t="shared" si="26"/>
        <v>0</v>
      </c>
      <c r="G27" s="48">
        <f t="shared" si="27"/>
        <v>0</v>
      </c>
      <c r="H27" s="48">
        <f t="shared" si="13"/>
        <v>0</v>
      </c>
      <c r="I27" s="48">
        <f t="shared" si="14"/>
        <v>0</v>
      </c>
      <c r="J27" s="48">
        <f t="shared" si="15"/>
        <v>0</v>
      </c>
      <c r="K27" s="48">
        <f t="shared" si="16"/>
        <v>0</v>
      </c>
      <c r="L27" s="48">
        <f t="shared" si="17"/>
        <v>0</v>
      </c>
      <c r="M27" s="48">
        <f t="shared" si="18"/>
        <v>0</v>
      </c>
      <c r="N27" s="81">
        <v>0</v>
      </c>
      <c r="O27" s="48">
        <v>0</v>
      </c>
      <c r="P27" s="48">
        <v>0</v>
      </c>
      <c r="Q27" s="48">
        <v>0</v>
      </c>
      <c r="R27" s="48">
        <v>0</v>
      </c>
      <c r="S27" s="131">
        <v>0</v>
      </c>
      <c r="T27" s="48">
        <v>0</v>
      </c>
      <c r="U27" s="82">
        <f t="shared" si="23"/>
        <v>0</v>
      </c>
      <c r="V27" s="48">
        <f t="shared" si="28"/>
        <v>0</v>
      </c>
      <c r="W27" s="48">
        <v>0</v>
      </c>
      <c r="X27" s="48">
        <v>0</v>
      </c>
      <c r="Y27" s="48">
        <v>0</v>
      </c>
      <c r="Z27" s="48">
        <v>0</v>
      </c>
      <c r="AA27" s="48">
        <v>0</v>
      </c>
      <c r="AB27" s="48">
        <v>0</v>
      </c>
      <c r="AC27" s="72">
        <f t="shared" si="24"/>
        <v>0</v>
      </c>
      <c r="AD27" s="114">
        <f t="shared" si="25"/>
        <v>0</v>
      </c>
    </row>
    <row r="28" spans="1:30" s="50" customFormat="1" ht="12.75" hidden="1" x14ac:dyDescent="0.2">
      <c r="A28" s="95">
        <v>23</v>
      </c>
      <c r="B28" s="37"/>
      <c r="C28" s="143"/>
      <c r="D28" s="58"/>
      <c r="E28" s="80">
        <f t="shared" si="22"/>
        <v>0</v>
      </c>
      <c r="F28" s="81">
        <f t="shared" si="26"/>
        <v>0</v>
      </c>
      <c r="G28" s="48">
        <f t="shared" si="27"/>
        <v>0</v>
      </c>
      <c r="H28" s="48">
        <f t="shared" si="13"/>
        <v>0</v>
      </c>
      <c r="I28" s="48">
        <f t="shared" si="14"/>
        <v>0</v>
      </c>
      <c r="J28" s="48">
        <f t="shared" si="15"/>
        <v>0</v>
      </c>
      <c r="K28" s="48">
        <f t="shared" si="16"/>
        <v>0</v>
      </c>
      <c r="L28" s="48">
        <f t="shared" si="17"/>
        <v>0</v>
      </c>
      <c r="M28" s="48">
        <f t="shared" si="18"/>
        <v>0</v>
      </c>
      <c r="N28" s="81">
        <v>0</v>
      </c>
      <c r="O28" s="48">
        <v>0</v>
      </c>
      <c r="P28" s="48">
        <v>0</v>
      </c>
      <c r="Q28" s="48">
        <v>0</v>
      </c>
      <c r="R28" s="48">
        <v>0</v>
      </c>
      <c r="S28" s="131">
        <v>0</v>
      </c>
      <c r="T28" s="48">
        <v>0</v>
      </c>
      <c r="U28" s="82">
        <f t="shared" si="23"/>
        <v>0</v>
      </c>
      <c r="V28" s="48">
        <f t="shared" si="28"/>
        <v>0</v>
      </c>
      <c r="W28" s="48">
        <v>0</v>
      </c>
      <c r="X28" s="48">
        <v>0</v>
      </c>
      <c r="Y28" s="48">
        <v>0</v>
      </c>
      <c r="Z28" s="48">
        <v>0</v>
      </c>
      <c r="AA28" s="48">
        <v>0</v>
      </c>
      <c r="AB28" s="48">
        <v>0</v>
      </c>
      <c r="AC28" s="72">
        <f t="shared" si="24"/>
        <v>0</v>
      </c>
      <c r="AD28" s="114">
        <f t="shared" si="25"/>
        <v>0</v>
      </c>
    </row>
    <row r="29" spans="1:30" s="50" customFormat="1" ht="12.75" hidden="1" x14ac:dyDescent="0.2">
      <c r="A29" s="95">
        <v>24</v>
      </c>
      <c r="B29" s="37"/>
      <c r="C29" s="143"/>
      <c r="D29" s="58"/>
      <c r="E29" s="80">
        <f t="shared" si="22"/>
        <v>0</v>
      </c>
      <c r="F29" s="81">
        <f t="shared" si="26"/>
        <v>0</v>
      </c>
      <c r="G29" s="48">
        <f t="shared" si="27"/>
        <v>0</v>
      </c>
      <c r="H29" s="48">
        <f t="shared" si="13"/>
        <v>0</v>
      </c>
      <c r="I29" s="48">
        <f t="shared" si="14"/>
        <v>0</v>
      </c>
      <c r="J29" s="48">
        <f t="shared" si="15"/>
        <v>0</v>
      </c>
      <c r="K29" s="48">
        <f t="shared" si="16"/>
        <v>0</v>
      </c>
      <c r="L29" s="48">
        <f t="shared" si="17"/>
        <v>0</v>
      </c>
      <c r="M29" s="48">
        <f t="shared" si="18"/>
        <v>0</v>
      </c>
      <c r="N29" s="81">
        <v>0</v>
      </c>
      <c r="O29" s="48">
        <v>0</v>
      </c>
      <c r="P29" s="48">
        <v>0</v>
      </c>
      <c r="Q29" s="48">
        <v>0</v>
      </c>
      <c r="R29" s="48">
        <v>0</v>
      </c>
      <c r="S29" s="131">
        <v>0</v>
      </c>
      <c r="T29" s="48">
        <v>0</v>
      </c>
      <c r="U29" s="82">
        <f t="shared" si="23"/>
        <v>0</v>
      </c>
      <c r="V29" s="48">
        <f t="shared" si="28"/>
        <v>0</v>
      </c>
      <c r="W29" s="48">
        <v>0</v>
      </c>
      <c r="X29" s="48">
        <v>0</v>
      </c>
      <c r="Y29" s="48">
        <v>0</v>
      </c>
      <c r="Z29" s="48">
        <v>0</v>
      </c>
      <c r="AA29" s="48">
        <v>0</v>
      </c>
      <c r="AB29" s="48">
        <v>0</v>
      </c>
      <c r="AC29" s="72">
        <f t="shared" si="24"/>
        <v>0</v>
      </c>
      <c r="AD29" s="114">
        <f t="shared" si="25"/>
        <v>0</v>
      </c>
    </row>
    <row r="30" spans="1:30" s="50" customFormat="1" ht="12.75" hidden="1" x14ac:dyDescent="0.2">
      <c r="A30" s="95">
        <v>25</v>
      </c>
      <c r="B30" s="37"/>
      <c r="C30" s="143"/>
      <c r="D30" s="58"/>
      <c r="E30" s="80">
        <f t="shared" si="22"/>
        <v>0</v>
      </c>
      <c r="F30" s="81">
        <f t="shared" si="26"/>
        <v>0</v>
      </c>
      <c r="G30" s="48">
        <f t="shared" si="27"/>
        <v>0</v>
      </c>
      <c r="H30" s="48">
        <f t="shared" si="13"/>
        <v>0</v>
      </c>
      <c r="I30" s="48">
        <f t="shared" si="14"/>
        <v>0</v>
      </c>
      <c r="J30" s="48">
        <f t="shared" si="15"/>
        <v>0</v>
      </c>
      <c r="K30" s="48">
        <f t="shared" si="16"/>
        <v>0</v>
      </c>
      <c r="L30" s="48">
        <f t="shared" si="17"/>
        <v>0</v>
      </c>
      <c r="M30" s="48">
        <f t="shared" si="18"/>
        <v>0</v>
      </c>
      <c r="N30" s="81">
        <v>0</v>
      </c>
      <c r="O30" s="48">
        <v>0</v>
      </c>
      <c r="P30" s="48">
        <v>0</v>
      </c>
      <c r="Q30" s="48">
        <v>0</v>
      </c>
      <c r="R30" s="48">
        <v>0</v>
      </c>
      <c r="S30" s="131">
        <v>0</v>
      </c>
      <c r="T30" s="48">
        <v>0</v>
      </c>
      <c r="U30" s="82">
        <f t="shared" si="23"/>
        <v>0</v>
      </c>
      <c r="V30" s="48">
        <f t="shared" si="28"/>
        <v>0</v>
      </c>
      <c r="W30" s="48">
        <v>0</v>
      </c>
      <c r="X30" s="48">
        <v>0</v>
      </c>
      <c r="Y30" s="48">
        <v>0</v>
      </c>
      <c r="Z30" s="48">
        <v>0</v>
      </c>
      <c r="AA30" s="48">
        <v>0</v>
      </c>
      <c r="AB30" s="48">
        <v>0</v>
      </c>
      <c r="AC30" s="72">
        <f t="shared" si="24"/>
        <v>0</v>
      </c>
      <c r="AD30" s="114">
        <f t="shared" si="25"/>
        <v>0</v>
      </c>
    </row>
    <row r="31" spans="1:30" s="50" customFormat="1" ht="12.75" hidden="1" x14ac:dyDescent="0.2">
      <c r="A31" s="95">
        <v>26</v>
      </c>
      <c r="B31" s="37"/>
      <c r="C31" s="143"/>
      <c r="D31" s="58"/>
      <c r="E31" s="80">
        <f t="shared" si="22"/>
        <v>0</v>
      </c>
      <c r="F31" s="81">
        <f t="shared" si="26"/>
        <v>0</v>
      </c>
      <c r="G31" s="48">
        <f t="shared" si="27"/>
        <v>0</v>
      </c>
      <c r="H31" s="48">
        <f t="shared" si="13"/>
        <v>0</v>
      </c>
      <c r="I31" s="48">
        <f t="shared" si="14"/>
        <v>0</v>
      </c>
      <c r="J31" s="48">
        <f t="shared" si="15"/>
        <v>0</v>
      </c>
      <c r="K31" s="48">
        <f t="shared" si="16"/>
        <v>0</v>
      </c>
      <c r="L31" s="48">
        <f t="shared" si="17"/>
        <v>0</v>
      </c>
      <c r="M31" s="48">
        <f t="shared" si="18"/>
        <v>0</v>
      </c>
      <c r="N31" s="81">
        <v>0</v>
      </c>
      <c r="O31" s="48">
        <v>0</v>
      </c>
      <c r="P31" s="48">
        <v>0</v>
      </c>
      <c r="Q31" s="48">
        <v>0</v>
      </c>
      <c r="R31" s="48">
        <v>0</v>
      </c>
      <c r="S31" s="131">
        <v>0</v>
      </c>
      <c r="T31" s="48">
        <v>0</v>
      </c>
      <c r="U31" s="82">
        <f t="shared" si="23"/>
        <v>0</v>
      </c>
      <c r="V31" s="48">
        <f t="shared" si="28"/>
        <v>0</v>
      </c>
      <c r="W31" s="48">
        <v>0</v>
      </c>
      <c r="X31" s="48">
        <v>0</v>
      </c>
      <c r="Y31" s="48">
        <v>0</v>
      </c>
      <c r="Z31" s="48">
        <v>0</v>
      </c>
      <c r="AA31" s="48">
        <v>0</v>
      </c>
      <c r="AB31" s="48">
        <v>0</v>
      </c>
      <c r="AC31" s="72">
        <f t="shared" si="24"/>
        <v>0</v>
      </c>
      <c r="AD31" s="114">
        <f t="shared" si="25"/>
        <v>0</v>
      </c>
    </row>
    <row r="32" spans="1:30" s="50" customFormat="1" ht="12.75" hidden="1" x14ac:dyDescent="0.2">
      <c r="A32" s="95">
        <v>27</v>
      </c>
      <c r="B32" s="37"/>
      <c r="C32" s="143"/>
      <c r="D32" s="58"/>
      <c r="E32" s="80">
        <f t="shared" si="22"/>
        <v>0</v>
      </c>
      <c r="F32" s="81">
        <f t="shared" si="26"/>
        <v>0</v>
      </c>
      <c r="G32" s="48">
        <f t="shared" si="27"/>
        <v>0</v>
      </c>
      <c r="H32" s="48">
        <f t="shared" si="13"/>
        <v>0</v>
      </c>
      <c r="I32" s="48">
        <f t="shared" si="14"/>
        <v>0</v>
      </c>
      <c r="J32" s="48">
        <f t="shared" si="15"/>
        <v>0</v>
      </c>
      <c r="K32" s="48">
        <f t="shared" si="16"/>
        <v>0</v>
      </c>
      <c r="L32" s="48">
        <f t="shared" si="17"/>
        <v>0</v>
      </c>
      <c r="M32" s="48">
        <f t="shared" si="18"/>
        <v>0</v>
      </c>
      <c r="N32" s="81">
        <v>0</v>
      </c>
      <c r="O32" s="48">
        <v>0</v>
      </c>
      <c r="P32" s="48">
        <v>0</v>
      </c>
      <c r="Q32" s="48">
        <v>0</v>
      </c>
      <c r="R32" s="48">
        <v>0</v>
      </c>
      <c r="S32" s="131">
        <v>0</v>
      </c>
      <c r="T32" s="48">
        <v>0</v>
      </c>
      <c r="U32" s="82">
        <f t="shared" si="23"/>
        <v>0</v>
      </c>
      <c r="V32" s="48">
        <f t="shared" si="28"/>
        <v>0</v>
      </c>
      <c r="W32" s="48">
        <v>0</v>
      </c>
      <c r="X32" s="48">
        <v>0</v>
      </c>
      <c r="Y32" s="48">
        <v>0</v>
      </c>
      <c r="Z32" s="48">
        <v>0</v>
      </c>
      <c r="AA32" s="48">
        <v>0</v>
      </c>
      <c r="AB32" s="48">
        <v>0</v>
      </c>
      <c r="AC32" s="72">
        <f t="shared" si="24"/>
        <v>0</v>
      </c>
      <c r="AD32" s="114">
        <f t="shared" si="25"/>
        <v>0</v>
      </c>
    </row>
    <row r="33" spans="1:30" s="50" customFormat="1" ht="12.75" hidden="1" x14ac:dyDescent="0.2">
      <c r="A33" s="95">
        <v>28</v>
      </c>
      <c r="B33" s="37"/>
      <c r="C33" s="143"/>
      <c r="D33" s="58"/>
      <c r="E33" s="80">
        <f t="shared" si="22"/>
        <v>0</v>
      </c>
      <c r="F33" s="81">
        <f t="shared" si="26"/>
        <v>0</v>
      </c>
      <c r="G33" s="48">
        <f t="shared" si="27"/>
        <v>0</v>
      </c>
      <c r="H33" s="48">
        <f t="shared" si="13"/>
        <v>0</v>
      </c>
      <c r="I33" s="48">
        <f t="shared" si="14"/>
        <v>0</v>
      </c>
      <c r="J33" s="48">
        <f t="shared" si="15"/>
        <v>0</v>
      </c>
      <c r="K33" s="48">
        <f t="shared" si="16"/>
        <v>0</v>
      </c>
      <c r="L33" s="48">
        <f t="shared" si="17"/>
        <v>0</v>
      </c>
      <c r="M33" s="48">
        <f t="shared" si="18"/>
        <v>0</v>
      </c>
      <c r="N33" s="81">
        <v>0</v>
      </c>
      <c r="O33" s="48">
        <v>0</v>
      </c>
      <c r="P33" s="48">
        <v>0</v>
      </c>
      <c r="Q33" s="48">
        <v>0</v>
      </c>
      <c r="R33" s="48">
        <v>0</v>
      </c>
      <c r="S33" s="131">
        <v>0</v>
      </c>
      <c r="T33" s="48">
        <v>0</v>
      </c>
      <c r="U33" s="82">
        <f t="shared" si="23"/>
        <v>0</v>
      </c>
      <c r="V33" s="48">
        <f t="shared" si="28"/>
        <v>0</v>
      </c>
      <c r="W33" s="48">
        <v>0</v>
      </c>
      <c r="X33" s="48">
        <v>0</v>
      </c>
      <c r="Y33" s="48">
        <v>0</v>
      </c>
      <c r="Z33" s="48">
        <v>0</v>
      </c>
      <c r="AA33" s="48">
        <v>0</v>
      </c>
      <c r="AB33" s="48">
        <v>0</v>
      </c>
      <c r="AC33" s="72">
        <f t="shared" si="24"/>
        <v>0</v>
      </c>
      <c r="AD33" s="114">
        <f t="shared" si="25"/>
        <v>0</v>
      </c>
    </row>
    <row r="34" spans="1:30" s="50" customFormat="1" ht="12.75" hidden="1" x14ac:dyDescent="0.2">
      <c r="A34" s="95">
        <v>29</v>
      </c>
      <c r="B34" s="37"/>
      <c r="C34" s="143"/>
      <c r="D34" s="58"/>
      <c r="E34" s="80">
        <f t="shared" si="22"/>
        <v>0</v>
      </c>
      <c r="F34" s="81">
        <f t="shared" si="26"/>
        <v>0</v>
      </c>
      <c r="G34" s="48">
        <f t="shared" si="27"/>
        <v>0</v>
      </c>
      <c r="H34" s="48">
        <f t="shared" si="13"/>
        <v>0</v>
      </c>
      <c r="I34" s="48">
        <f t="shared" si="14"/>
        <v>0</v>
      </c>
      <c r="J34" s="48">
        <f t="shared" si="15"/>
        <v>0</v>
      </c>
      <c r="K34" s="48">
        <f t="shared" si="16"/>
        <v>0</v>
      </c>
      <c r="L34" s="48">
        <f t="shared" si="17"/>
        <v>0</v>
      </c>
      <c r="M34" s="48">
        <f t="shared" si="18"/>
        <v>0</v>
      </c>
      <c r="N34" s="81">
        <v>0</v>
      </c>
      <c r="O34" s="48">
        <v>0</v>
      </c>
      <c r="P34" s="48">
        <v>0</v>
      </c>
      <c r="Q34" s="48">
        <v>0</v>
      </c>
      <c r="R34" s="48">
        <v>0</v>
      </c>
      <c r="S34" s="131">
        <v>0</v>
      </c>
      <c r="T34" s="48">
        <v>0</v>
      </c>
      <c r="U34" s="82">
        <f t="shared" si="23"/>
        <v>0</v>
      </c>
      <c r="V34" s="48">
        <f t="shared" si="28"/>
        <v>0</v>
      </c>
      <c r="W34" s="48">
        <v>0</v>
      </c>
      <c r="X34" s="48">
        <v>0</v>
      </c>
      <c r="Y34" s="48">
        <v>0</v>
      </c>
      <c r="Z34" s="48">
        <v>0</v>
      </c>
      <c r="AA34" s="48">
        <v>0</v>
      </c>
      <c r="AB34" s="48">
        <v>0</v>
      </c>
      <c r="AC34" s="72">
        <f t="shared" si="24"/>
        <v>0</v>
      </c>
      <c r="AD34" s="114">
        <f t="shared" si="25"/>
        <v>0</v>
      </c>
    </row>
    <row r="35" spans="1:30" s="50" customFormat="1" ht="12.75" hidden="1" x14ac:dyDescent="0.2">
      <c r="A35" s="95">
        <v>30</v>
      </c>
      <c r="B35" s="37"/>
      <c r="C35" s="143"/>
      <c r="D35" s="58"/>
      <c r="E35" s="80">
        <f t="shared" si="22"/>
        <v>0</v>
      </c>
      <c r="F35" s="81">
        <f t="shared" si="26"/>
        <v>0</v>
      </c>
      <c r="G35" s="48">
        <f t="shared" si="27"/>
        <v>0</v>
      </c>
      <c r="H35" s="48">
        <f t="shared" si="13"/>
        <v>0</v>
      </c>
      <c r="I35" s="48">
        <f t="shared" si="14"/>
        <v>0</v>
      </c>
      <c r="J35" s="48">
        <f t="shared" si="15"/>
        <v>0</v>
      </c>
      <c r="K35" s="48">
        <f t="shared" si="16"/>
        <v>0</v>
      </c>
      <c r="L35" s="48">
        <f t="shared" si="17"/>
        <v>0</v>
      </c>
      <c r="M35" s="48">
        <f t="shared" si="18"/>
        <v>0</v>
      </c>
      <c r="N35" s="81">
        <v>0</v>
      </c>
      <c r="O35" s="48">
        <v>0</v>
      </c>
      <c r="P35" s="48">
        <v>0</v>
      </c>
      <c r="Q35" s="48">
        <v>0</v>
      </c>
      <c r="R35" s="48">
        <v>0</v>
      </c>
      <c r="S35" s="131">
        <v>0</v>
      </c>
      <c r="T35" s="48">
        <v>0</v>
      </c>
      <c r="U35" s="82">
        <f t="shared" si="23"/>
        <v>0</v>
      </c>
      <c r="V35" s="48">
        <f t="shared" si="28"/>
        <v>0</v>
      </c>
      <c r="W35" s="48">
        <v>0</v>
      </c>
      <c r="X35" s="48">
        <v>0</v>
      </c>
      <c r="Y35" s="48">
        <v>0</v>
      </c>
      <c r="Z35" s="48">
        <v>0</v>
      </c>
      <c r="AA35" s="48">
        <v>0</v>
      </c>
      <c r="AB35" s="48">
        <v>0</v>
      </c>
      <c r="AC35" s="72">
        <f t="shared" si="24"/>
        <v>0</v>
      </c>
      <c r="AD35" s="114">
        <f t="shared" si="25"/>
        <v>0</v>
      </c>
    </row>
    <row r="36" spans="1:30" s="50" customFormat="1" ht="12.75" hidden="1" x14ac:dyDescent="0.2">
      <c r="A36" s="95">
        <v>31</v>
      </c>
      <c r="B36" s="37"/>
      <c r="C36" s="143"/>
      <c r="D36" s="58"/>
      <c r="E36" s="80">
        <f t="shared" si="22"/>
        <v>0</v>
      </c>
      <c r="F36" s="81">
        <f t="shared" si="26"/>
        <v>0</v>
      </c>
      <c r="G36" s="48">
        <f t="shared" si="27"/>
        <v>0</v>
      </c>
      <c r="H36" s="48">
        <f t="shared" si="13"/>
        <v>0</v>
      </c>
      <c r="I36" s="48">
        <f t="shared" si="14"/>
        <v>0</v>
      </c>
      <c r="J36" s="48">
        <f t="shared" si="15"/>
        <v>0</v>
      </c>
      <c r="K36" s="48">
        <f t="shared" si="16"/>
        <v>0</v>
      </c>
      <c r="L36" s="48">
        <f t="shared" si="17"/>
        <v>0</v>
      </c>
      <c r="M36" s="48">
        <f t="shared" si="18"/>
        <v>0</v>
      </c>
      <c r="N36" s="81">
        <v>0</v>
      </c>
      <c r="O36" s="48">
        <v>0</v>
      </c>
      <c r="P36" s="48">
        <v>0</v>
      </c>
      <c r="Q36" s="48">
        <v>0</v>
      </c>
      <c r="R36" s="48">
        <v>0</v>
      </c>
      <c r="S36" s="131">
        <v>0</v>
      </c>
      <c r="T36" s="48">
        <v>0</v>
      </c>
      <c r="U36" s="82">
        <f t="shared" si="23"/>
        <v>0</v>
      </c>
      <c r="V36" s="48">
        <f t="shared" si="28"/>
        <v>0</v>
      </c>
      <c r="W36" s="48">
        <v>0</v>
      </c>
      <c r="X36" s="48">
        <v>0</v>
      </c>
      <c r="Y36" s="48">
        <v>0</v>
      </c>
      <c r="Z36" s="48">
        <v>0</v>
      </c>
      <c r="AA36" s="48">
        <v>0</v>
      </c>
      <c r="AB36" s="48">
        <v>0</v>
      </c>
      <c r="AC36" s="72">
        <f t="shared" si="24"/>
        <v>0</v>
      </c>
      <c r="AD36" s="114">
        <f t="shared" si="25"/>
        <v>0</v>
      </c>
    </row>
    <row r="37" spans="1:30" s="50" customFormat="1" ht="12.75" hidden="1" x14ac:dyDescent="0.2">
      <c r="A37" s="95">
        <v>32</v>
      </c>
      <c r="B37" s="37"/>
      <c r="C37" s="143"/>
      <c r="D37" s="58"/>
      <c r="E37" s="80">
        <f t="shared" si="22"/>
        <v>0</v>
      </c>
      <c r="F37" s="81">
        <f t="shared" si="26"/>
        <v>0</v>
      </c>
      <c r="G37" s="48">
        <f t="shared" si="27"/>
        <v>0</v>
      </c>
      <c r="H37" s="48">
        <f t="shared" si="13"/>
        <v>0</v>
      </c>
      <c r="I37" s="48">
        <f t="shared" si="14"/>
        <v>0</v>
      </c>
      <c r="J37" s="48">
        <f t="shared" si="15"/>
        <v>0</v>
      </c>
      <c r="K37" s="48">
        <f t="shared" si="16"/>
        <v>0</v>
      </c>
      <c r="L37" s="48">
        <f t="shared" si="17"/>
        <v>0</v>
      </c>
      <c r="M37" s="48">
        <f t="shared" si="18"/>
        <v>0</v>
      </c>
      <c r="N37" s="81">
        <v>0</v>
      </c>
      <c r="O37" s="48">
        <v>0</v>
      </c>
      <c r="P37" s="48">
        <v>0</v>
      </c>
      <c r="Q37" s="48">
        <v>0</v>
      </c>
      <c r="R37" s="48">
        <v>0</v>
      </c>
      <c r="S37" s="131">
        <v>0</v>
      </c>
      <c r="T37" s="48">
        <v>0</v>
      </c>
      <c r="U37" s="82">
        <f t="shared" si="23"/>
        <v>0</v>
      </c>
      <c r="V37" s="48">
        <f t="shared" si="28"/>
        <v>0</v>
      </c>
      <c r="W37" s="48">
        <v>0</v>
      </c>
      <c r="X37" s="48">
        <v>0</v>
      </c>
      <c r="Y37" s="48">
        <v>0</v>
      </c>
      <c r="Z37" s="48">
        <v>0</v>
      </c>
      <c r="AA37" s="48">
        <v>0</v>
      </c>
      <c r="AB37" s="48">
        <v>0</v>
      </c>
      <c r="AC37" s="72">
        <f t="shared" si="24"/>
        <v>0</v>
      </c>
      <c r="AD37" s="114">
        <f t="shared" si="25"/>
        <v>0</v>
      </c>
    </row>
    <row r="38" spans="1:30" s="50" customFormat="1" ht="12.75" hidden="1" x14ac:dyDescent="0.2">
      <c r="A38" s="95">
        <v>33</v>
      </c>
      <c r="B38" s="37"/>
      <c r="C38" s="143"/>
      <c r="D38" s="58"/>
      <c r="E38" s="80">
        <f t="shared" si="22"/>
        <v>0</v>
      </c>
      <c r="F38" s="81">
        <f t="shared" si="26"/>
        <v>0</v>
      </c>
      <c r="G38" s="48">
        <f t="shared" si="27"/>
        <v>0</v>
      </c>
      <c r="H38" s="48">
        <f t="shared" si="13"/>
        <v>0</v>
      </c>
      <c r="I38" s="48">
        <f t="shared" si="14"/>
        <v>0</v>
      </c>
      <c r="J38" s="48">
        <f t="shared" si="15"/>
        <v>0</v>
      </c>
      <c r="K38" s="48">
        <f t="shared" si="16"/>
        <v>0</v>
      </c>
      <c r="L38" s="48">
        <f t="shared" si="17"/>
        <v>0</v>
      </c>
      <c r="M38" s="48">
        <f t="shared" si="18"/>
        <v>0</v>
      </c>
      <c r="N38" s="81">
        <v>0</v>
      </c>
      <c r="O38" s="48">
        <v>0</v>
      </c>
      <c r="P38" s="48">
        <v>0</v>
      </c>
      <c r="Q38" s="48">
        <v>0</v>
      </c>
      <c r="R38" s="48">
        <v>0</v>
      </c>
      <c r="S38" s="131">
        <v>0</v>
      </c>
      <c r="T38" s="48">
        <v>0</v>
      </c>
      <c r="U38" s="82">
        <f t="shared" si="23"/>
        <v>0</v>
      </c>
      <c r="V38" s="48">
        <f t="shared" si="28"/>
        <v>0</v>
      </c>
      <c r="W38" s="48">
        <v>0</v>
      </c>
      <c r="X38" s="48">
        <v>0</v>
      </c>
      <c r="Y38" s="48">
        <v>0</v>
      </c>
      <c r="Z38" s="48">
        <v>0</v>
      </c>
      <c r="AA38" s="48">
        <v>0</v>
      </c>
      <c r="AB38" s="48">
        <v>0</v>
      </c>
      <c r="AC38" s="72">
        <f t="shared" si="24"/>
        <v>0</v>
      </c>
      <c r="AD38" s="114">
        <f t="shared" si="25"/>
        <v>0</v>
      </c>
    </row>
    <row r="39" spans="1:30" s="50" customFormat="1" ht="12.75" hidden="1" x14ac:dyDescent="0.2">
      <c r="A39" s="95">
        <v>34</v>
      </c>
      <c r="B39" s="37"/>
      <c r="C39" s="143"/>
      <c r="D39" s="58"/>
      <c r="E39" s="80">
        <f t="shared" si="22"/>
        <v>0</v>
      </c>
      <c r="F39" s="81">
        <f t="shared" si="26"/>
        <v>0</v>
      </c>
      <c r="G39" s="48">
        <f t="shared" si="27"/>
        <v>0</v>
      </c>
      <c r="H39" s="48">
        <f t="shared" si="13"/>
        <v>0</v>
      </c>
      <c r="I39" s="48">
        <f t="shared" si="14"/>
        <v>0</v>
      </c>
      <c r="J39" s="48">
        <f t="shared" si="15"/>
        <v>0</v>
      </c>
      <c r="K39" s="48">
        <f t="shared" si="16"/>
        <v>0</v>
      </c>
      <c r="L39" s="48">
        <f t="shared" si="17"/>
        <v>0</v>
      </c>
      <c r="M39" s="48">
        <f t="shared" si="18"/>
        <v>0</v>
      </c>
      <c r="N39" s="81">
        <v>0</v>
      </c>
      <c r="O39" s="48">
        <v>0</v>
      </c>
      <c r="P39" s="48">
        <v>0</v>
      </c>
      <c r="Q39" s="48">
        <v>0</v>
      </c>
      <c r="R39" s="48">
        <v>0</v>
      </c>
      <c r="S39" s="131">
        <v>0</v>
      </c>
      <c r="T39" s="48">
        <v>0</v>
      </c>
      <c r="U39" s="82">
        <f t="shared" si="23"/>
        <v>0</v>
      </c>
      <c r="V39" s="48">
        <f t="shared" si="28"/>
        <v>0</v>
      </c>
      <c r="W39" s="48">
        <v>0</v>
      </c>
      <c r="X39" s="48">
        <v>0</v>
      </c>
      <c r="Y39" s="48">
        <v>0</v>
      </c>
      <c r="Z39" s="48">
        <v>0</v>
      </c>
      <c r="AA39" s="48">
        <v>0</v>
      </c>
      <c r="AB39" s="48">
        <v>0</v>
      </c>
      <c r="AC39" s="72">
        <f t="shared" si="24"/>
        <v>0</v>
      </c>
      <c r="AD39" s="114">
        <f t="shared" si="25"/>
        <v>0</v>
      </c>
    </row>
    <row r="40" spans="1:30" s="50" customFormat="1" ht="12.75" hidden="1" x14ac:dyDescent="0.2">
      <c r="A40" s="95">
        <v>35</v>
      </c>
      <c r="B40" s="37"/>
      <c r="C40" s="143"/>
      <c r="D40" s="58"/>
      <c r="E40" s="80">
        <f t="shared" si="22"/>
        <v>0</v>
      </c>
      <c r="F40" s="81">
        <f t="shared" si="26"/>
        <v>0</v>
      </c>
      <c r="G40" s="48">
        <f t="shared" si="27"/>
        <v>0</v>
      </c>
      <c r="H40" s="48">
        <f t="shared" si="13"/>
        <v>0</v>
      </c>
      <c r="I40" s="48">
        <f t="shared" si="14"/>
        <v>0</v>
      </c>
      <c r="J40" s="48">
        <f t="shared" si="15"/>
        <v>0</v>
      </c>
      <c r="K40" s="48">
        <f t="shared" si="16"/>
        <v>0</v>
      </c>
      <c r="L40" s="48">
        <f t="shared" si="17"/>
        <v>0</v>
      </c>
      <c r="M40" s="48">
        <f t="shared" si="18"/>
        <v>0</v>
      </c>
      <c r="N40" s="81">
        <v>0</v>
      </c>
      <c r="O40" s="48">
        <v>0</v>
      </c>
      <c r="P40" s="48">
        <v>0</v>
      </c>
      <c r="Q40" s="48">
        <v>0</v>
      </c>
      <c r="R40" s="48">
        <v>0</v>
      </c>
      <c r="S40" s="131">
        <v>0</v>
      </c>
      <c r="T40" s="48">
        <v>0</v>
      </c>
      <c r="U40" s="82">
        <f t="shared" si="23"/>
        <v>0</v>
      </c>
      <c r="V40" s="48">
        <f t="shared" si="28"/>
        <v>0</v>
      </c>
      <c r="W40" s="48">
        <v>0</v>
      </c>
      <c r="X40" s="48">
        <v>0</v>
      </c>
      <c r="Y40" s="48">
        <v>0</v>
      </c>
      <c r="Z40" s="48">
        <v>0</v>
      </c>
      <c r="AA40" s="48">
        <v>0</v>
      </c>
      <c r="AB40" s="48">
        <v>0</v>
      </c>
      <c r="AC40" s="72">
        <f t="shared" si="24"/>
        <v>0</v>
      </c>
      <c r="AD40" s="114">
        <f t="shared" si="25"/>
        <v>0</v>
      </c>
    </row>
    <row r="41" spans="1:30" s="50" customFormat="1" ht="12.75" hidden="1" x14ac:dyDescent="0.2">
      <c r="A41" s="95">
        <v>36</v>
      </c>
      <c r="B41" s="37"/>
      <c r="C41" s="143"/>
      <c r="D41" s="58"/>
      <c r="E41" s="80">
        <f t="shared" si="22"/>
        <v>0</v>
      </c>
      <c r="F41" s="81">
        <f t="shared" si="26"/>
        <v>0</v>
      </c>
      <c r="G41" s="48">
        <f t="shared" si="27"/>
        <v>0</v>
      </c>
      <c r="H41" s="48">
        <f t="shared" si="13"/>
        <v>0</v>
      </c>
      <c r="I41" s="48">
        <f t="shared" si="14"/>
        <v>0</v>
      </c>
      <c r="J41" s="48">
        <f t="shared" si="15"/>
        <v>0</v>
      </c>
      <c r="K41" s="48">
        <f t="shared" si="16"/>
        <v>0</v>
      </c>
      <c r="L41" s="48">
        <f t="shared" si="17"/>
        <v>0</v>
      </c>
      <c r="M41" s="48">
        <f t="shared" si="18"/>
        <v>0</v>
      </c>
      <c r="N41" s="81">
        <v>0</v>
      </c>
      <c r="O41" s="48">
        <v>0</v>
      </c>
      <c r="P41" s="48">
        <v>0</v>
      </c>
      <c r="Q41" s="48">
        <v>0</v>
      </c>
      <c r="R41" s="48">
        <v>0</v>
      </c>
      <c r="S41" s="131">
        <v>0</v>
      </c>
      <c r="T41" s="48">
        <v>0</v>
      </c>
      <c r="U41" s="82">
        <f t="shared" si="23"/>
        <v>0</v>
      </c>
      <c r="V41" s="48">
        <f t="shared" si="28"/>
        <v>0</v>
      </c>
      <c r="W41" s="48">
        <v>0</v>
      </c>
      <c r="X41" s="48">
        <v>0</v>
      </c>
      <c r="Y41" s="48">
        <v>0</v>
      </c>
      <c r="Z41" s="48">
        <v>0</v>
      </c>
      <c r="AA41" s="48">
        <v>0</v>
      </c>
      <c r="AB41" s="48">
        <v>0</v>
      </c>
      <c r="AC41" s="72">
        <f t="shared" si="24"/>
        <v>0</v>
      </c>
      <c r="AD41" s="114">
        <f t="shared" si="25"/>
        <v>0</v>
      </c>
    </row>
    <row r="42" spans="1:30" s="50" customFormat="1" ht="12.75" hidden="1" x14ac:dyDescent="0.2">
      <c r="A42" s="95">
        <v>37</v>
      </c>
      <c r="B42" s="37"/>
      <c r="C42" s="143"/>
      <c r="D42" s="58"/>
      <c r="E42" s="80">
        <f t="shared" si="22"/>
        <v>0</v>
      </c>
      <c r="F42" s="81">
        <f t="shared" si="26"/>
        <v>0</v>
      </c>
      <c r="G42" s="48">
        <f t="shared" si="27"/>
        <v>0</v>
      </c>
      <c r="H42" s="48">
        <f t="shared" si="13"/>
        <v>0</v>
      </c>
      <c r="I42" s="48">
        <f t="shared" si="14"/>
        <v>0</v>
      </c>
      <c r="J42" s="48">
        <f t="shared" si="15"/>
        <v>0</v>
      </c>
      <c r="K42" s="48">
        <f t="shared" si="16"/>
        <v>0</v>
      </c>
      <c r="L42" s="48">
        <f t="shared" si="17"/>
        <v>0</v>
      </c>
      <c r="M42" s="48">
        <f t="shared" si="18"/>
        <v>0</v>
      </c>
      <c r="N42" s="81">
        <v>0</v>
      </c>
      <c r="O42" s="48">
        <v>0</v>
      </c>
      <c r="P42" s="48">
        <v>0</v>
      </c>
      <c r="Q42" s="48">
        <v>0</v>
      </c>
      <c r="R42" s="48">
        <v>0</v>
      </c>
      <c r="S42" s="131">
        <v>0</v>
      </c>
      <c r="T42" s="48">
        <v>0</v>
      </c>
      <c r="U42" s="82">
        <f t="shared" si="23"/>
        <v>0</v>
      </c>
      <c r="V42" s="48">
        <f t="shared" si="28"/>
        <v>0</v>
      </c>
      <c r="W42" s="48">
        <v>0</v>
      </c>
      <c r="X42" s="48">
        <v>0</v>
      </c>
      <c r="Y42" s="48">
        <v>0</v>
      </c>
      <c r="Z42" s="48">
        <v>0</v>
      </c>
      <c r="AA42" s="48">
        <v>0</v>
      </c>
      <c r="AB42" s="48">
        <v>0</v>
      </c>
      <c r="AC42" s="72">
        <f t="shared" si="24"/>
        <v>0</v>
      </c>
      <c r="AD42" s="114">
        <f t="shared" si="25"/>
        <v>0</v>
      </c>
    </row>
    <row r="43" spans="1:30" s="50" customFormat="1" ht="12.75" hidden="1" x14ac:dyDescent="0.2">
      <c r="A43" s="95">
        <v>38</v>
      </c>
      <c r="B43" s="37"/>
      <c r="C43" s="143"/>
      <c r="D43" s="58"/>
      <c r="E43" s="80">
        <f t="shared" si="22"/>
        <v>0</v>
      </c>
      <c r="F43" s="81">
        <f t="shared" si="26"/>
        <v>0</v>
      </c>
      <c r="G43" s="48">
        <f t="shared" si="27"/>
        <v>0</v>
      </c>
      <c r="H43" s="48">
        <f t="shared" si="13"/>
        <v>0</v>
      </c>
      <c r="I43" s="48">
        <f t="shared" si="14"/>
        <v>0</v>
      </c>
      <c r="J43" s="48">
        <f t="shared" si="15"/>
        <v>0</v>
      </c>
      <c r="K43" s="48">
        <f t="shared" si="16"/>
        <v>0</v>
      </c>
      <c r="L43" s="48">
        <f t="shared" si="17"/>
        <v>0</v>
      </c>
      <c r="M43" s="48">
        <f t="shared" si="18"/>
        <v>0</v>
      </c>
      <c r="N43" s="81">
        <v>0</v>
      </c>
      <c r="O43" s="48">
        <v>0</v>
      </c>
      <c r="P43" s="48">
        <v>0</v>
      </c>
      <c r="Q43" s="48">
        <v>0</v>
      </c>
      <c r="R43" s="48">
        <v>0</v>
      </c>
      <c r="S43" s="131">
        <v>0</v>
      </c>
      <c r="T43" s="48">
        <v>0</v>
      </c>
      <c r="U43" s="82">
        <f t="shared" si="23"/>
        <v>0</v>
      </c>
      <c r="V43" s="48">
        <f t="shared" si="28"/>
        <v>0</v>
      </c>
      <c r="W43" s="48">
        <v>0</v>
      </c>
      <c r="X43" s="48">
        <v>0</v>
      </c>
      <c r="Y43" s="48">
        <v>0</v>
      </c>
      <c r="Z43" s="48">
        <v>0</v>
      </c>
      <c r="AA43" s="48">
        <v>0</v>
      </c>
      <c r="AB43" s="48">
        <v>0</v>
      </c>
      <c r="AC43" s="72">
        <f t="shared" si="24"/>
        <v>0</v>
      </c>
      <c r="AD43" s="114">
        <f t="shared" si="25"/>
        <v>0</v>
      </c>
    </row>
    <row r="44" spans="1:30" s="50" customFormat="1" ht="12.75" hidden="1" x14ac:dyDescent="0.2">
      <c r="A44" s="95">
        <v>39</v>
      </c>
      <c r="B44" s="37"/>
      <c r="C44" s="143"/>
      <c r="D44" s="58"/>
      <c r="E44" s="80">
        <f t="shared" si="22"/>
        <v>0</v>
      </c>
      <c r="F44" s="81">
        <f t="shared" si="26"/>
        <v>0</v>
      </c>
      <c r="G44" s="48">
        <f t="shared" si="27"/>
        <v>0</v>
      </c>
      <c r="H44" s="48">
        <f t="shared" si="13"/>
        <v>0</v>
      </c>
      <c r="I44" s="48">
        <f t="shared" si="14"/>
        <v>0</v>
      </c>
      <c r="J44" s="48">
        <f t="shared" si="15"/>
        <v>0</v>
      </c>
      <c r="K44" s="48">
        <f t="shared" si="16"/>
        <v>0</v>
      </c>
      <c r="L44" s="48">
        <f t="shared" si="17"/>
        <v>0</v>
      </c>
      <c r="M44" s="48">
        <f t="shared" si="18"/>
        <v>0</v>
      </c>
      <c r="N44" s="81">
        <v>0</v>
      </c>
      <c r="O44" s="48">
        <v>0</v>
      </c>
      <c r="P44" s="48">
        <v>0</v>
      </c>
      <c r="Q44" s="48">
        <v>0</v>
      </c>
      <c r="R44" s="48">
        <v>0</v>
      </c>
      <c r="S44" s="131">
        <v>0</v>
      </c>
      <c r="T44" s="48">
        <v>0</v>
      </c>
      <c r="U44" s="82">
        <f t="shared" si="23"/>
        <v>0</v>
      </c>
      <c r="V44" s="48">
        <f t="shared" si="28"/>
        <v>0</v>
      </c>
      <c r="W44" s="48">
        <v>0</v>
      </c>
      <c r="X44" s="48">
        <v>0</v>
      </c>
      <c r="Y44" s="48">
        <v>0</v>
      </c>
      <c r="Z44" s="48">
        <v>0</v>
      </c>
      <c r="AA44" s="48">
        <v>0</v>
      </c>
      <c r="AB44" s="48">
        <v>0</v>
      </c>
      <c r="AC44" s="72">
        <f t="shared" si="24"/>
        <v>0</v>
      </c>
      <c r="AD44" s="114">
        <f t="shared" si="25"/>
        <v>0</v>
      </c>
    </row>
    <row r="45" spans="1:30" s="50" customFormat="1" ht="12.75" hidden="1" x14ac:dyDescent="0.2">
      <c r="A45" s="95">
        <v>40</v>
      </c>
      <c r="B45" s="37"/>
      <c r="C45" s="143"/>
      <c r="D45" s="58"/>
      <c r="E45" s="80">
        <f t="shared" si="22"/>
        <v>0</v>
      </c>
      <c r="F45" s="81">
        <f t="shared" si="26"/>
        <v>0</v>
      </c>
      <c r="G45" s="48">
        <f t="shared" si="27"/>
        <v>0</v>
      </c>
      <c r="H45" s="48">
        <f t="shared" si="13"/>
        <v>0</v>
      </c>
      <c r="I45" s="48">
        <f t="shared" si="14"/>
        <v>0</v>
      </c>
      <c r="J45" s="48">
        <f t="shared" si="15"/>
        <v>0</v>
      </c>
      <c r="K45" s="48">
        <f t="shared" si="16"/>
        <v>0</v>
      </c>
      <c r="L45" s="48">
        <f t="shared" si="17"/>
        <v>0</v>
      </c>
      <c r="M45" s="48">
        <f t="shared" si="18"/>
        <v>0</v>
      </c>
      <c r="N45" s="81">
        <v>0</v>
      </c>
      <c r="O45" s="48">
        <v>0</v>
      </c>
      <c r="P45" s="48">
        <v>0</v>
      </c>
      <c r="Q45" s="48">
        <v>0</v>
      </c>
      <c r="R45" s="48">
        <v>0</v>
      </c>
      <c r="S45" s="131">
        <v>0</v>
      </c>
      <c r="T45" s="48">
        <v>0</v>
      </c>
      <c r="U45" s="82">
        <f t="shared" si="23"/>
        <v>0</v>
      </c>
      <c r="V45" s="48">
        <f t="shared" si="28"/>
        <v>0</v>
      </c>
      <c r="W45" s="48">
        <v>0</v>
      </c>
      <c r="X45" s="48">
        <v>0</v>
      </c>
      <c r="Y45" s="48">
        <v>0</v>
      </c>
      <c r="Z45" s="48">
        <v>0</v>
      </c>
      <c r="AA45" s="48">
        <v>0</v>
      </c>
      <c r="AB45" s="48">
        <v>0</v>
      </c>
      <c r="AC45" s="72">
        <f t="shared" si="24"/>
        <v>0</v>
      </c>
      <c r="AD45" s="114">
        <f t="shared" si="25"/>
        <v>0</v>
      </c>
    </row>
    <row r="46" spans="1:30" s="50" customFormat="1" ht="12.75" hidden="1" x14ac:dyDescent="0.2">
      <c r="A46" s="95">
        <v>41</v>
      </c>
      <c r="B46" s="37"/>
      <c r="C46" s="143"/>
      <c r="D46" s="58"/>
      <c r="E46" s="80">
        <f t="shared" si="22"/>
        <v>0</v>
      </c>
      <c r="F46" s="81">
        <f t="shared" si="26"/>
        <v>0</v>
      </c>
      <c r="G46" s="48">
        <f t="shared" si="27"/>
        <v>0</v>
      </c>
      <c r="H46" s="48">
        <f t="shared" si="13"/>
        <v>0</v>
      </c>
      <c r="I46" s="48">
        <f t="shared" si="14"/>
        <v>0</v>
      </c>
      <c r="J46" s="48">
        <f t="shared" si="15"/>
        <v>0</v>
      </c>
      <c r="K46" s="48">
        <f t="shared" si="16"/>
        <v>0</v>
      </c>
      <c r="L46" s="48">
        <f t="shared" si="17"/>
        <v>0</v>
      </c>
      <c r="M46" s="48">
        <f t="shared" si="18"/>
        <v>0</v>
      </c>
      <c r="N46" s="81">
        <v>0</v>
      </c>
      <c r="O46" s="48">
        <v>0</v>
      </c>
      <c r="P46" s="48">
        <v>0</v>
      </c>
      <c r="Q46" s="48">
        <v>0</v>
      </c>
      <c r="R46" s="48">
        <v>0</v>
      </c>
      <c r="S46" s="131">
        <v>0</v>
      </c>
      <c r="T46" s="48">
        <v>0</v>
      </c>
      <c r="U46" s="82">
        <f t="shared" si="23"/>
        <v>0</v>
      </c>
      <c r="V46" s="48">
        <f t="shared" si="28"/>
        <v>0</v>
      </c>
      <c r="W46" s="48">
        <v>0</v>
      </c>
      <c r="X46" s="48">
        <v>0</v>
      </c>
      <c r="Y46" s="48">
        <v>0</v>
      </c>
      <c r="Z46" s="48">
        <v>0</v>
      </c>
      <c r="AA46" s="48">
        <v>0</v>
      </c>
      <c r="AB46" s="48">
        <v>0</v>
      </c>
      <c r="AC46" s="72">
        <f t="shared" si="24"/>
        <v>0</v>
      </c>
      <c r="AD46" s="114">
        <f t="shared" si="25"/>
        <v>0</v>
      </c>
    </row>
    <row r="47" spans="1:30" s="50" customFormat="1" ht="12.75" hidden="1" x14ac:dyDescent="0.2">
      <c r="A47" s="95">
        <v>42</v>
      </c>
      <c r="B47" s="37"/>
      <c r="C47" s="143"/>
      <c r="D47" s="58"/>
      <c r="E47" s="80">
        <f t="shared" si="22"/>
        <v>0</v>
      </c>
      <c r="F47" s="81">
        <f t="shared" si="26"/>
        <v>0</v>
      </c>
      <c r="G47" s="48">
        <f t="shared" si="27"/>
        <v>0</v>
      </c>
      <c r="H47" s="48">
        <f t="shared" si="13"/>
        <v>0</v>
      </c>
      <c r="I47" s="48">
        <f t="shared" si="14"/>
        <v>0</v>
      </c>
      <c r="J47" s="48">
        <f t="shared" si="15"/>
        <v>0</v>
      </c>
      <c r="K47" s="48">
        <f t="shared" si="16"/>
        <v>0</v>
      </c>
      <c r="L47" s="48">
        <f t="shared" si="17"/>
        <v>0</v>
      </c>
      <c r="M47" s="48">
        <f t="shared" si="18"/>
        <v>0</v>
      </c>
      <c r="N47" s="81">
        <v>0</v>
      </c>
      <c r="O47" s="48">
        <v>0</v>
      </c>
      <c r="P47" s="48">
        <v>0</v>
      </c>
      <c r="Q47" s="48">
        <v>0</v>
      </c>
      <c r="R47" s="48">
        <v>0</v>
      </c>
      <c r="S47" s="131">
        <v>0</v>
      </c>
      <c r="T47" s="48">
        <v>0</v>
      </c>
      <c r="U47" s="82">
        <f t="shared" si="23"/>
        <v>0</v>
      </c>
      <c r="V47" s="48">
        <f t="shared" si="28"/>
        <v>0</v>
      </c>
      <c r="W47" s="48">
        <v>0</v>
      </c>
      <c r="X47" s="48">
        <v>0</v>
      </c>
      <c r="Y47" s="48">
        <v>0</v>
      </c>
      <c r="Z47" s="48">
        <v>0</v>
      </c>
      <c r="AA47" s="48">
        <v>0</v>
      </c>
      <c r="AB47" s="48">
        <v>0</v>
      </c>
      <c r="AC47" s="72">
        <f t="shared" si="24"/>
        <v>0</v>
      </c>
      <c r="AD47" s="114">
        <f t="shared" si="25"/>
        <v>0</v>
      </c>
    </row>
    <row r="48" spans="1:30" s="50" customFormat="1" ht="12.75" hidden="1" x14ac:dyDescent="0.2">
      <c r="A48" s="95">
        <v>43</v>
      </c>
      <c r="B48" s="37"/>
      <c r="C48" s="143"/>
      <c r="D48" s="58"/>
      <c r="E48" s="80">
        <f t="shared" si="22"/>
        <v>0</v>
      </c>
      <c r="F48" s="81">
        <f t="shared" si="26"/>
        <v>0</v>
      </c>
      <c r="G48" s="48">
        <f t="shared" si="27"/>
        <v>0</v>
      </c>
      <c r="H48" s="48">
        <f t="shared" si="13"/>
        <v>0</v>
      </c>
      <c r="I48" s="48">
        <f t="shared" si="14"/>
        <v>0</v>
      </c>
      <c r="J48" s="48">
        <f t="shared" si="15"/>
        <v>0</v>
      </c>
      <c r="K48" s="48">
        <f t="shared" si="16"/>
        <v>0</v>
      </c>
      <c r="L48" s="48">
        <f t="shared" si="17"/>
        <v>0</v>
      </c>
      <c r="M48" s="48">
        <f t="shared" si="18"/>
        <v>0</v>
      </c>
      <c r="N48" s="81">
        <v>0</v>
      </c>
      <c r="O48" s="48">
        <v>0</v>
      </c>
      <c r="P48" s="48">
        <v>0</v>
      </c>
      <c r="Q48" s="48">
        <v>0</v>
      </c>
      <c r="R48" s="48">
        <v>0</v>
      </c>
      <c r="S48" s="131">
        <v>0</v>
      </c>
      <c r="T48" s="48">
        <v>0</v>
      </c>
      <c r="U48" s="82">
        <f t="shared" si="23"/>
        <v>0</v>
      </c>
      <c r="V48" s="48">
        <f t="shared" si="28"/>
        <v>0</v>
      </c>
      <c r="W48" s="48">
        <v>0</v>
      </c>
      <c r="X48" s="48">
        <v>0</v>
      </c>
      <c r="Y48" s="48">
        <v>0</v>
      </c>
      <c r="Z48" s="48">
        <v>0</v>
      </c>
      <c r="AA48" s="48">
        <v>0</v>
      </c>
      <c r="AB48" s="48">
        <v>0</v>
      </c>
      <c r="AC48" s="72">
        <f t="shared" si="24"/>
        <v>0</v>
      </c>
      <c r="AD48" s="114">
        <f t="shared" si="25"/>
        <v>0</v>
      </c>
    </row>
    <row r="49" spans="1:30" s="50" customFormat="1" ht="12.75" hidden="1" x14ac:dyDescent="0.2">
      <c r="A49" s="95">
        <v>44</v>
      </c>
      <c r="B49" s="37"/>
      <c r="C49" s="143"/>
      <c r="D49" s="58"/>
      <c r="E49" s="80">
        <f t="shared" si="22"/>
        <v>0</v>
      </c>
      <c r="F49" s="81">
        <f t="shared" si="26"/>
        <v>0</v>
      </c>
      <c r="G49" s="48">
        <f t="shared" si="27"/>
        <v>0</v>
      </c>
      <c r="H49" s="48">
        <f t="shared" si="13"/>
        <v>0</v>
      </c>
      <c r="I49" s="48">
        <f t="shared" si="14"/>
        <v>0</v>
      </c>
      <c r="J49" s="48">
        <f t="shared" si="15"/>
        <v>0</v>
      </c>
      <c r="K49" s="48">
        <f t="shared" si="16"/>
        <v>0</v>
      </c>
      <c r="L49" s="48">
        <f t="shared" si="17"/>
        <v>0</v>
      </c>
      <c r="M49" s="48">
        <f t="shared" si="18"/>
        <v>0</v>
      </c>
      <c r="N49" s="81">
        <v>0</v>
      </c>
      <c r="O49" s="48">
        <v>0</v>
      </c>
      <c r="P49" s="48">
        <v>0</v>
      </c>
      <c r="Q49" s="48">
        <v>0</v>
      </c>
      <c r="R49" s="48">
        <v>0</v>
      </c>
      <c r="S49" s="131">
        <v>0</v>
      </c>
      <c r="T49" s="48">
        <v>0</v>
      </c>
      <c r="U49" s="82">
        <f t="shared" si="23"/>
        <v>0</v>
      </c>
      <c r="V49" s="48">
        <f t="shared" si="28"/>
        <v>0</v>
      </c>
      <c r="W49" s="48">
        <v>0</v>
      </c>
      <c r="X49" s="48">
        <v>0</v>
      </c>
      <c r="Y49" s="48">
        <v>0</v>
      </c>
      <c r="Z49" s="48">
        <v>0</v>
      </c>
      <c r="AA49" s="48">
        <v>0</v>
      </c>
      <c r="AB49" s="48">
        <v>0</v>
      </c>
      <c r="AC49" s="72">
        <f t="shared" si="24"/>
        <v>0</v>
      </c>
      <c r="AD49" s="114">
        <f t="shared" si="25"/>
        <v>0</v>
      </c>
    </row>
    <row r="50" spans="1:30" s="50" customFormat="1" ht="12.75" hidden="1" x14ac:dyDescent="0.2">
      <c r="A50" s="95">
        <v>45</v>
      </c>
      <c r="B50" s="37"/>
      <c r="C50" s="143"/>
      <c r="D50" s="58"/>
      <c r="E50" s="80">
        <f t="shared" si="22"/>
        <v>0</v>
      </c>
      <c r="F50" s="81">
        <f t="shared" si="26"/>
        <v>0</v>
      </c>
      <c r="G50" s="48">
        <f t="shared" si="27"/>
        <v>0</v>
      </c>
      <c r="H50" s="48">
        <f t="shared" si="13"/>
        <v>0</v>
      </c>
      <c r="I50" s="48">
        <f t="shared" si="14"/>
        <v>0</v>
      </c>
      <c r="J50" s="48">
        <f t="shared" si="15"/>
        <v>0</v>
      </c>
      <c r="K50" s="48">
        <f t="shared" si="16"/>
        <v>0</v>
      </c>
      <c r="L50" s="48">
        <f t="shared" si="17"/>
        <v>0</v>
      </c>
      <c r="M50" s="48">
        <f t="shared" si="18"/>
        <v>0</v>
      </c>
      <c r="N50" s="81">
        <v>0</v>
      </c>
      <c r="O50" s="48">
        <v>0</v>
      </c>
      <c r="P50" s="48">
        <v>0</v>
      </c>
      <c r="Q50" s="48">
        <v>0</v>
      </c>
      <c r="R50" s="48">
        <v>0</v>
      </c>
      <c r="S50" s="131">
        <v>0</v>
      </c>
      <c r="T50" s="48">
        <v>0</v>
      </c>
      <c r="U50" s="82">
        <f t="shared" si="23"/>
        <v>0</v>
      </c>
      <c r="V50" s="48">
        <f t="shared" si="28"/>
        <v>0</v>
      </c>
      <c r="W50" s="48">
        <v>0</v>
      </c>
      <c r="X50" s="48">
        <v>0</v>
      </c>
      <c r="Y50" s="48">
        <v>0</v>
      </c>
      <c r="Z50" s="48">
        <v>0</v>
      </c>
      <c r="AA50" s="48">
        <v>0</v>
      </c>
      <c r="AB50" s="48">
        <v>0</v>
      </c>
      <c r="AC50" s="72">
        <f t="shared" si="24"/>
        <v>0</v>
      </c>
      <c r="AD50" s="114">
        <f t="shared" si="25"/>
        <v>0</v>
      </c>
    </row>
    <row r="51" spans="1:30" s="50" customFormat="1" ht="12.75" hidden="1" x14ac:dyDescent="0.2">
      <c r="A51" s="95">
        <v>46</v>
      </c>
      <c r="B51" s="37"/>
      <c r="C51" s="143"/>
      <c r="D51" s="58"/>
      <c r="E51" s="80">
        <f t="shared" si="22"/>
        <v>0</v>
      </c>
      <c r="F51" s="81">
        <f t="shared" si="26"/>
        <v>0</v>
      </c>
      <c r="G51" s="48">
        <f t="shared" si="27"/>
        <v>0</v>
      </c>
      <c r="H51" s="48">
        <f t="shared" si="13"/>
        <v>0</v>
      </c>
      <c r="I51" s="48">
        <f t="shared" si="14"/>
        <v>0</v>
      </c>
      <c r="J51" s="48">
        <f t="shared" si="15"/>
        <v>0</v>
      </c>
      <c r="K51" s="48">
        <f t="shared" si="16"/>
        <v>0</v>
      </c>
      <c r="L51" s="48">
        <f t="shared" si="17"/>
        <v>0</v>
      </c>
      <c r="M51" s="48">
        <f t="shared" si="18"/>
        <v>0</v>
      </c>
      <c r="N51" s="81">
        <v>0</v>
      </c>
      <c r="O51" s="48">
        <v>0</v>
      </c>
      <c r="P51" s="48">
        <v>0</v>
      </c>
      <c r="Q51" s="48">
        <v>0</v>
      </c>
      <c r="R51" s="48">
        <v>0</v>
      </c>
      <c r="S51" s="131">
        <v>0</v>
      </c>
      <c r="T51" s="48">
        <v>0</v>
      </c>
      <c r="U51" s="82">
        <f t="shared" si="23"/>
        <v>0</v>
      </c>
      <c r="V51" s="48">
        <f t="shared" si="28"/>
        <v>0</v>
      </c>
      <c r="W51" s="48">
        <v>0</v>
      </c>
      <c r="X51" s="48">
        <v>0</v>
      </c>
      <c r="Y51" s="48">
        <v>0</v>
      </c>
      <c r="Z51" s="48">
        <v>0</v>
      </c>
      <c r="AA51" s="48">
        <v>0</v>
      </c>
      <c r="AB51" s="48">
        <v>0</v>
      </c>
      <c r="AC51" s="72">
        <f t="shared" si="24"/>
        <v>0</v>
      </c>
      <c r="AD51" s="114">
        <f t="shared" si="25"/>
        <v>0</v>
      </c>
    </row>
    <row r="52" spans="1:30" s="50" customFormat="1" ht="12.75" hidden="1" x14ac:dyDescent="0.2">
      <c r="A52" s="95">
        <v>47</v>
      </c>
      <c r="B52" s="37"/>
      <c r="C52" s="143"/>
      <c r="D52" s="58"/>
      <c r="E52" s="80">
        <f t="shared" si="22"/>
        <v>0</v>
      </c>
      <c r="F52" s="81">
        <f t="shared" si="26"/>
        <v>0</v>
      </c>
      <c r="G52" s="48">
        <f t="shared" si="27"/>
        <v>0</v>
      </c>
      <c r="H52" s="48">
        <f t="shared" si="13"/>
        <v>0</v>
      </c>
      <c r="I52" s="48">
        <f t="shared" si="14"/>
        <v>0</v>
      </c>
      <c r="J52" s="48">
        <f t="shared" si="15"/>
        <v>0</v>
      </c>
      <c r="K52" s="48">
        <f t="shared" si="16"/>
        <v>0</v>
      </c>
      <c r="L52" s="48">
        <f t="shared" si="17"/>
        <v>0</v>
      </c>
      <c r="M52" s="48">
        <f t="shared" si="18"/>
        <v>0</v>
      </c>
      <c r="N52" s="81">
        <v>0</v>
      </c>
      <c r="O52" s="48">
        <v>0</v>
      </c>
      <c r="P52" s="48">
        <v>0</v>
      </c>
      <c r="Q52" s="48">
        <v>0</v>
      </c>
      <c r="R52" s="48">
        <v>0</v>
      </c>
      <c r="S52" s="131">
        <v>0</v>
      </c>
      <c r="T52" s="48">
        <v>0</v>
      </c>
      <c r="U52" s="82">
        <f t="shared" si="23"/>
        <v>0</v>
      </c>
      <c r="V52" s="48">
        <f t="shared" si="28"/>
        <v>0</v>
      </c>
      <c r="W52" s="48">
        <v>0</v>
      </c>
      <c r="X52" s="48">
        <v>0</v>
      </c>
      <c r="Y52" s="48">
        <v>0</v>
      </c>
      <c r="Z52" s="48">
        <v>0</v>
      </c>
      <c r="AA52" s="48">
        <v>0</v>
      </c>
      <c r="AB52" s="48">
        <v>0</v>
      </c>
      <c r="AC52" s="72">
        <f t="shared" si="24"/>
        <v>0</v>
      </c>
      <c r="AD52" s="114">
        <f t="shared" si="25"/>
        <v>0</v>
      </c>
    </row>
    <row r="53" spans="1:30" s="50" customFormat="1" ht="12.75" hidden="1" x14ac:dyDescent="0.2">
      <c r="A53" s="95">
        <v>48</v>
      </c>
      <c r="B53" s="37"/>
      <c r="C53" s="143"/>
      <c r="D53" s="58"/>
      <c r="E53" s="80">
        <f t="shared" si="22"/>
        <v>0</v>
      </c>
      <c r="F53" s="81">
        <f t="shared" si="26"/>
        <v>0</v>
      </c>
      <c r="G53" s="48">
        <f t="shared" si="27"/>
        <v>0</v>
      </c>
      <c r="H53" s="48">
        <f t="shared" si="13"/>
        <v>0</v>
      </c>
      <c r="I53" s="48">
        <f t="shared" si="14"/>
        <v>0</v>
      </c>
      <c r="J53" s="48">
        <f t="shared" si="15"/>
        <v>0</v>
      </c>
      <c r="K53" s="48">
        <f t="shared" si="16"/>
        <v>0</v>
      </c>
      <c r="L53" s="48">
        <f t="shared" si="17"/>
        <v>0</v>
      </c>
      <c r="M53" s="48">
        <f t="shared" si="18"/>
        <v>0</v>
      </c>
      <c r="N53" s="81">
        <v>0</v>
      </c>
      <c r="O53" s="48">
        <v>0</v>
      </c>
      <c r="P53" s="48">
        <v>0</v>
      </c>
      <c r="Q53" s="48">
        <v>0</v>
      </c>
      <c r="R53" s="48">
        <v>0</v>
      </c>
      <c r="S53" s="131">
        <v>0</v>
      </c>
      <c r="T53" s="48">
        <v>0</v>
      </c>
      <c r="U53" s="82">
        <f t="shared" si="23"/>
        <v>0</v>
      </c>
      <c r="V53" s="48">
        <f t="shared" si="28"/>
        <v>0</v>
      </c>
      <c r="W53" s="48">
        <v>0</v>
      </c>
      <c r="X53" s="48">
        <v>0</v>
      </c>
      <c r="Y53" s="48">
        <v>0</v>
      </c>
      <c r="Z53" s="48">
        <v>0</v>
      </c>
      <c r="AA53" s="48">
        <v>0</v>
      </c>
      <c r="AB53" s="48">
        <v>0</v>
      </c>
      <c r="AC53" s="72">
        <f t="shared" si="24"/>
        <v>0</v>
      </c>
      <c r="AD53" s="114">
        <f t="shared" si="25"/>
        <v>0</v>
      </c>
    </row>
    <row r="54" spans="1:30" s="50" customFormat="1" ht="12.75" hidden="1" x14ac:dyDescent="0.2">
      <c r="A54" s="95">
        <v>49</v>
      </c>
      <c r="B54" s="37"/>
      <c r="C54" s="143"/>
      <c r="D54" s="58"/>
      <c r="E54" s="80">
        <f t="shared" si="22"/>
        <v>0</v>
      </c>
      <c r="F54" s="81">
        <f t="shared" si="26"/>
        <v>0</v>
      </c>
      <c r="G54" s="48">
        <f t="shared" si="27"/>
        <v>0</v>
      </c>
      <c r="H54" s="48">
        <f t="shared" si="13"/>
        <v>0</v>
      </c>
      <c r="I54" s="48">
        <f t="shared" si="14"/>
        <v>0</v>
      </c>
      <c r="J54" s="48">
        <f t="shared" si="15"/>
        <v>0</v>
      </c>
      <c r="K54" s="48">
        <f t="shared" si="16"/>
        <v>0</v>
      </c>
      <c r="L54" s="48">
        <f t="shared" si="17"/>
        <v>0</v>
      </c>
      <c r="M54" s="48">
        <f t="shared" si="18"/>
        <v>0</v>
      </c>
      <c r="N54" s="81">
        <v>0</v>
      </c>
      <c r="O54" s="48">
        <v>0</v>
      </c>
      <c r="P54" s="48">
        <v>0</v>
      </c>
      <c r="Q54" s="48">
        <v>0</v>
      </c>
      <c r="R54" s="48">
        <v>0</v>
      </c>
      <c r="S54" s="131">
        <v>0</v>
      </c>
      <c r="T54" s="48">
        <v>0</v>
      </c>
      <c r="U54" s="82">
        <f t="shared" si="23"/>
        <v>0</v>
      </c>
      <c r="V54" s="48">
        <f t="shared" si="28"/>
        <v>0</v>
      </c>
      <c r="W54" s="48">
        <v>0</v>
      </c>
      <c r="X54" s="48">
        <v>0</v>
      </c>
      <c r="Y54" s="48">
        <v>0</v>
      </c>
      <c r="Z54" s="48">
        <v>0</v>
      </c>
      <c r="AA54" s="48">
        <v>0</v>
      </c>
      <c r="AB54" s="48">
        <v>0</v>
      </c>
      <c r="AC54" s="72">
        <f t="shared" si="24"/>
        <v>0</v>
      </c>
      <c r="AD54" s="114">
        <f t="shared" si="25"/>
        <v>0</v>
      </c>
    </row>
    <row r="55" spans="1:30" s="50" customFormat="1" ht="12.75" hidden="1" x14ac:dyDescent="0.2">
      <c r="A55" s="95">
        <v>50</v>
      </c>
      <c r="B55" s="37"/>
      <c r="C55" s="143"/>
      <c r="D55" s="58"/>
      <c r="E55" s="80">
        <f t="shared" si="22"/>
        <v>0</v>
      </c>
      <c r="F55" s="81">
        <f t="shared" si="26"/>
        <v>0</v>
      </c>
      <c r="G55" s="48">
        <f t="shared" si="27"/>
        <v>0</v>
      </c>
      <c r="H55" s="48">
        <f t="shared" si="13"/>
        <v>0</v>
      </c>
      <c r="I55" s="48">
        <f t="shared" si="14"/>
        <v>0</v>
      </c>
      <c r="J55" s="48">
        <f t="shared" si="15"/>
        <v>0</v>
      </c>
      <c r="K55" s="48">
        <f t="shared" si="16"/>
        <v>0</v>
      </c>
      <c r="L55" s="48">
        <f t="shared" si="17"/>
        <v>0</v>
      </c>
      <c r="M55" s="48">
        <f t="shared" si="18"/>
        <v>0</v>
      </c>
      <c r="N55" s="81">
        <v>0</v>
      </c>
      <c r="O55" s="48">
        <v>0</v>
      </c>
      <c r="P55" s="48">
        <v>0</v>
      </c>
      <c r="Q55" s="48">
        <v>0</v>
      </c>
      <c r="R55" s="48">
        <v>0</v>
      </c>
      <c r="S55" s="131">
        <v>0</v>
      </c>
      <c r="T55" s="48">
        <v>0</v>
      </c>
      <c r="U55" s="82">
        <f t="shared" si="23"/>
        <v>0</v>
      </c>
      <c r="V55" s="48">
        <f t="shared" si="28"/>
        <v>0</v>
      </c>
      <c r="W55" s="48">
        <v>0</v>
      </c>
      <c r="X55" s="48">
        <v>0</v>
      </c>
      <c r="Y55" s="48">
        <v>0</v>
      </c>
      <c r="Z55" s="48">
        <v>0</v>
      </c>
      <c r="AA55" s="48">
        <v>0</v>
      </c>
      <c r="AB55" s="48">
        <v>0</v>
      </c>
      <c r="AC55" s="72">
        <f t="shared" si="24"/>
        <v>0</v>
      </c>
      <c r="AD55" s="114">
        <f t="shared" si="25"/>
        <v>0</v>
      </c>
    </row>
    <row r="56" spans="1:30" s="50" customFormat="1" ht="12.75" hidden="1" x14ac:dyDescent="0.2">
      <c r="A56" s="95">
        <v>51</v>
      </c>
      <c r="B56" s="37"/>
      <c r="C56" s="143"/>
      <c r="D56" s="58"/>
      <c r="E56" s="80">
        <f t="shared" si="22"/>
        <v>0</v>
      </c>
      <c r="F56" s="81">
        <f t="shared" si="26"/>
        <v>0</v>
      </c>
      <c r="G56" s="48">
        <f t="shared" si="27"/>
        <v>0</v>
      </c>
      <c r="H56" s="48">
        <f t="shared" si="13"/>
        <v>0</v>
      </c>
      <c r="I56" s="48">
        <f t="shared" si="14"/>
        <v>0</v>
      </c>
      <c r="J56" s="48">
        <f t="shared" si="15"/>
        <v>0</v>
      </c>
      <c r="K56" s="48">
        <f t="shared" si="16"/>
        <v>0</v>
      </c>
      <c r="L56" s="48">
        <f t="shared" si="17"/>
        <v>0</v>
      </c>
      <c r="M56" s="48">
        <f t="shared" si="18"/>
        <v>0</v>
      </c>
      <c r="N56" s="81">
        <v>0</v>
      </c>
      <c r="O56" s="48">
        <v>0</v>
      </c>
      <c r="P56" s="48">
        <v>0</v>
      </c>
      <c r="Q56" s="48">
        <v>0</v>
      </c>
      <c r="R56" s="48">
        <v>0</v>
      </c>
      <c r="S56" s="131">
        <v>0</v>
      </c>
      <c r="T56" s="48">
        <v>0</v>
      </c>
      <c r="U56" s="82">
        <f t="shared" si="23"/>
        <v>0</v>
      </c>
      <c r="V56" s="48">
        <f t="shared" si="28"/>
        <v>0</v>
      </c>
      <c r="W56" s="48">
        <v>0</v>
      </c>
      <c r="X56" s="48">
        <v>0</v>
      </c>
      <c r="Y56" s="48">
        <v>0</v>
      </c>
      <c r="Z56" s="48">
        <v>0</v>
      </c>
      <c r="AA56" s="48">
        <v>0</v>
      </c>
      <c r="AB56" s="48">
        <v>0</v>
      </c>
      <c r="AC56" s="72">
        <f t="shared" si="24"/>
        <v>0</v>
      </c>
      <c r="AD56" s="114">
        <f t="shared" si="25"/>
        <v>0</v>
      </c>
    </row>
    <row r="57" spans="1:30" s="50" customFormat="1" ht="12.75" hidden="1" x14ac:dyDescent="0.2">
      <c r="A57" s="95">
        <v>52</v>
      </c>
      <c r="B57" s="37"/>
      <c r="C57" s="143"/>
      <c r="D57" s="58"/>
      <c r="E57" s="80">
        <f t="shared" si="22"/>
        <v>0</v>
      </c>
      <c r="F57" s="81">
        <f t="shared" si="26"/>
        <v>0</v>
      </c>
      <c r="G57" s="48">
        <f t="shared" si="27"/>
        <v>0</v>
      </c>
      <c r="H57" s="48">
        <f t="shared" si="13"/>
        <v>0</v>
      </c>
      <c r="I57" s="48">
        <f t="shared" si="14"/>
        <v>0</v>
      </c>
      <c r="J57" s="48">
        <f t="shared" si="15"/>
        <v>0</v>
      </c>
      <c r="K57" s="48">
        <f t="shared" si="16"/>
        <v>0</v>
      </c>
      <c r="L57" s="48">
        <f t="shared" si="17"/>
        <v>0</v>
      </c>
      <c r="M57" s="48">
        <f t="shared" si="18"/>
        <v>0</v>
      </c>
      <c r="N57" s="81">
        <v>0</v>
      </c>
      <c r="O57" s="48">
        <v>0</v>
      </c>
      <c r="P57" s="48">
        <v>0</v>
      </c>
      <c r="Q57" s="48">
        <v>0</v>
      </c>
      <c r="R57" s="48">
        <v>0</v>
      </c>
      <c r="S57" s="131">
        <v>0</v>
      </c>
      <c r="T57" s="48">
        <v>0</v>
      </c>
      <c r="U57" s="82">
        <f t="shared" si="23"/>
        <v>0</v>
      </c>
      <c r="V57" s="48">
        <f t="shared" si="28"/>
        <v>0</v>
      </c>
      <c r="W57" s="48">
        <v>0</v>
      </c>
      <c r="X57" s="48">
        <v>0</v>
      </c>
      <c r="Y57" s="48">
        <v>0</v>
      </c>
      <c r="Z57" s="48">
        <v>0</v>
      </c>
      <c r="AA57" s="48">
        <v>0</v>
      </c>
      <c r="AB57" s="48">
        <v>0</v>
      </c>
      <c r="AC57" s="72">
        <f t="shared" si="24"/>
        <v>0</v>
      </c>
      <c r="AD57" s="114">
        <f t="shared" si="25"/>
        <v>0</v>
      </c>
    </row>
    <row r="58" spans="1:30" s="50" customFormat="1" ht="12.75" hidden="1" x14ac:dyDescent="0.2">
      <c r="A58" s="95">
        <v>53</v>
      </c>
      <c r="B58" s="37"/>
      <c r="C58" s="143"/>
      <c r="D58" s="58"/>
      <c r="E58" s="80">
        <f t="shared" si="22"/>
        <v>0</v>
      </c>
      <c r="F58" s="81">
        <f t="shared" si="26"/>
        <v>0</v>
      </c>
      <c r="G58" s="48">
        <f t="shared" si="27"/>
        <v>0</v>
      </c>
      <c r="H58" s="48">
        <f t="shared" si="13"/>
        <v>0</v>
      </c>
      <c r="I58" s="48">
        <f t="shared" si="14"/>
        <v>0</v>
      </c>
      <c r="J58" s="48">
        <f t="shared" si="15"/>
        <v>0</v>
      </c>
      <c r="K58" s="48">
        <f t="shared" si="16"/>
        <v>0</v>
      </c>
      <c r="L58" s="48">
        <f t="shared" si="17"/>
        <v>0</v>
      </c>
      <c r="M58" s="48">
        <f t="shared" si="18"/>
        <v>0</v>
      </c>
      <c r="N58" s="81">
        <v>0</v>
      </c>
      <c r="O58" s="48">
        <v>0</v>
      </c>
      <c r="P58" s="48">
        <v>0</v>
      </c>
      <c r="Q58" s="48">
        <v>0</v>
      </c>
      <c r="R58" s="48">
        <v>0</v>
      </c>
      <c r="S58" s="131">
        <v>0</v>
      </c>
      <c r="T58" s="48">
        <v>0</v>
      </c>
      <c r="U58" s="82">
        <f t="shared" si="23"/>
        <v>0</v>
      </c>
      <c r="V58" s="48">
        <f t="shared" si="28"/>
        <v>0</v>
      </c>
      <c r="W58" s="48">
        <v>0</v>
      </c>
      <c r="X58" s="48">
        <v>0</v>
      </c>
      <c r="Y58" s="48">
        <v>0</v>
      </c>
      <c r="Z58" s="48">
        <v>0</v>
      </c>
      <c r="AA58" s="48">
        <v>0</v>
      </c>
      <c r="AB58" s="48">
        <v>0</v>
      </c>
      <c r="AC58" s="72">
        <f t="shared" si="24"/>
        <v>0</v>
      </c>
      <c r="AD58" s="114">
        <f t="shared" si="25"/>
        <v>0</v>
      </c>
    </row>
    <row r="59" spans="1:30" s="50" customFormat="1" ht="12.75" hidden="1" x14ac:dyDescent="0.2">
      <c r="A59" s="95">
        <v>54</v>
      </c>
      <c r="B59" s="37"/>
      <c r="C59" s="143"/>
      <c r="D59" s="58"/>
      <c r="E59" s="80">
        <f t="shared" si="22"/>
        <v>0</v>
      </c>
      <c r="F59" s="81">
        <f t="shared" si="26"/>
        <v>0</v>
      </c>
      <c r="G59" s="48">
        <f t="shared" si="27"/>
        <v>0</v>
      </c>
      <c r="H59" s="48">
        <f t="shared" si="13"/>
        <v>0</v>
      </c>
      <c r="I59" s="48">
        <f t="shared" si="14"/>
        <v>0</v>
      </c>
      <c r="J59" s="48">
        <f t="shared" si="15"/>
        <v>0</v>
      </c>
      <c r="K59" s="48">
        <f t="shared" si="16"/>
        <v>0</v>
      </c>
      <c r="L59" s="48">
        <f t="shared" si="17"/>
        <v>0</v>
      </c>
      <c r="M59" s="48">
        <f t="shared" si="18"/>
        <v>0</v>
      </c>
      <c r="N59" s="81">
        <v>0</v>
      </c>
      <c r="O59" s="48">
        <v>0</v>
      </c>
      <c r="P59" s="48">
        <v>0</v>
      </c>
      <c r="Q59" s="48">
        <v>0</v>
      </c>
      <c r="R59" s="48">
        <v>0</v>
      </c>
      <c r="S59" s="131">
        <v>0</v>
      </c>
      <c r="T59" s="48">
        <v>0</v>
      </c>
      <c r="U59" s="82">
        <f t="shared" si="23"/>
        <v>0</v>
      </c>
      <c r="V59" s="48">
        <f t="shared" si="28"/>
        <v>0</v>
      </c>
      <c r="W59" s="48">
        <v>0</v>
      </c>
      <c r="X59" s="48">
        <v>0</v>
      </c>
      <c r="Y59" s="48">
        <v>0</v>
      </c>
      <c r="Z59" s="48">
        <v>0</v>
      </c>
      <c r="AA59" s="48">
        <v>0</v>
      </c>
      <c r="AB59" s="48">
        <v>0</v>
      </c>
      <c r="AC59" s="72">
        <f t="shared" si="24"/>
        <v>0</v>
      </c>
      <c r="AD59" s="114">
        <f t="shared" si="25"/>
        <v>0</v>
      </c>
    </row>
    <row r="60" spans="1:30" s="50" customFormat="1" ht="12.75" hidden="1" x14ac:dyDescent="0.2">
      <c r="A60" s="95">
        <v>55</v>
      </c>
      <c r="B60" s="37"/>
      <c r="C60" s="143"/>
      <c r="D60" s="58"/>
      <c r="E60" s="80">
        <f t="shared" si="22"/>
        <v>0</v>
      </c>
      <c r="F60" s="81">
        <f t="shared" si="26"/>
        <v>0</v>
      </c>
      <c r="G60" s="48">
        <f t="shared" si="27"/>
        <v>0</v>
      </c>
      <c r="H60" s="48">
        <f t="shared" si="13"/>
        <v>0</v>
      </c>
      <c r="I60" s="48">
        <f t="shared" si="14"/>
        <v>0</v>
      </c>
      <c r="J60" s="48">
        <f t="shared" si="15"/>
        <v>0</v>
      </c>
      <c r="K60" s="48">
        <f t="shared" si="16"/>
        <v>0</v>
      </c>
      <c r="L60" s="48">
        <f t="shared" si="17"/>
        <v>0</v>
      </c>
      <c r="M60" s="48">
        <f t="shared" si="18"/>
        <v>0</v>
      </c>
      <c r="N60" s="81">
        <v>0</v>
      </c>
      <c r="O60" s="48">
        <v>0</v>
      </c>
      <c r="P60" s="48">
        <v>0</v>
      </c>
      <c r="Q60" s="48">
        <v>0</v>
      </c>
      <c r="R60" s="48">
        <v>0</v>
      </c>
      <c r="S60" s="131">
        <v>0</v>
      </c>
      <c r="T60" s="48">
        <v>0</v>
      </c>
      <c r="U60" s="82">
        <f t="shared" si="23"/>
        <v>0</v>
      </c>
      <c r="V60" s="48">
        <f t="shared" si="28"/>
        <v>0</v>
      </c>
      <c r="W60" s="48">
        <v>0</v>
      </c>
      <c r="X60" s="48">
        <v>0</v>
      </c>
      <c r="Y60" s="48">
        <v>0</v>
      </c>
      <c r="Z60" s="48">
        <v>0</v>
      </c>
      <c r="AA60" s="48">
        <v>0</v>
      </c>
      <c r="AB60" s="48">
        <v>0</v>
      </c>
      <c r="AC60" s="72">
        <f t="shared" si="24"/>
        <v>0</v>
      </c>
      <c r="AD60" s="114">
        <f t="shared" si="25"/>
        <v>0</v>
      </c>
    </row>
    <row r="61" spans="1:30" s="50" customFormat="1" ht="12.75" hidden="1" x14ac:dyDescent="0.2">
      <c r="A61" s="95">
        <v>56</v>
      </c>
      <c r="B61" s="37"/>
      <c r="C61" s="143"/>
      <c r="D61" s="58"/>
      <c r="E61" s="80">
        <f t="shared" si="22"/>
        <v>0</v>
      </c>
      <c r="F61" s="81">
        <f t="shared" si="26"/>
        <v>0</v>
      </c>
      <c r="G61" s="48">
        <f t="shared" si="27"/>
        <v>0</v>
      </c>
      <c r="H61" s="48">
        <f t="shared" si="13"/>
        <v>0</v>
      </c>
      <c r="I61" s="48">
        <f t="shared" si="14"/>
        <v>0</v>
      </c>
      <c r="J61" s="48">
        <f t="shared" si="15"/>
        <v>0</v>
      </c>
      <c r="K61" s="48">
        <f t="shared" si="16"/>
        <v>0</v>
      </c>
      <c r="L61" s="48">
        <f t="shared" si="17"/>
        <v>0</v>
      </c>
      <c r="M61" s="48">
        <f t="shared" si="18"/>
        <v>0</v>
      </c>
      <c r="N61" s="81">
        <v>0</v>
      </c>
      <c r="O61" s="48">
        <v>0</v>
      </c>
      <c r="P61" s="48">
        <v>0</v>
      </c>
      <c r="Q61" s="48">
        <v>0</v>
      </c>
      <c r="R61" s="48">
        <v>0</v>
      </c>
      <c r="S61" s="131">
        <v>0</v>
      </c>
      <c r="T61" s="48">
        <v>0</v>
      </c>
      <c r="U61" s="82">
        <f t="shared" si="23"/>
        <v>0</v>
      </c>
      <c r="V61" s="48">
        <f t="shared" si="28"/>
        <v>0</v>
      </c>
      <c r="W61" s="48">
        <v>0</v>
      </c>
      <c r="X61" s="48">
        <v>0</v>
      </c>
      <c r="Y61" s="48">
        <v>0</v>
      </c>
      <c r="Z61" s="48">
        <v>0</v>
      </c>
      <c r="AA61" s="48">
        <v>0</v>
      </c>
      <c r="AB61" s="48">
        <v>0</v>
      </c>
      <c r="AC61" s="72">
        <f t="shared" si="24"/>
        <v>0</v>
      </c>
      <c r="AD61" s="114">
        <f t="shared" si="25"/>
        <v>0</v>
      </c>
    </row>
    <row r="62" spans="1:30" s="50" customFormat="1" ht="12.75" hidden="1" x14ac:dyDescent="0.2">
      <c r="A62" s="95">
        <v>57</v>
      </c>
      <c r="B62" s="37"/>
      <c r="C62" s="143"/>
      <c r="D62" s="58"/>
      <c r="E62" s="80">
        <f t="shared" si="22"/>
        <v>0</v>
      </c>
      <c r="F62" s="81">
        <f t="shared" si="26"/>
        <v>0</v>
      </c>
      <c r="G62" s="48">
        <f t="shared" si="27"/>
        <v>0</v>
      </c>
      <c r="H62" s="48">
        <f t="shared" si="13"/>
        <v>0</v>
      </c>
      <c r="I62" s="48">
        <f t="shared" si="14"/>
        <v>0</v>
      </c>
      <c r="J62" s="48">
        <f t="shared" si="15"/>
        <v>0</v>
      </c>
      <c r="K62" s="48">
        <f t="shared" si="16"/>
        <v>0</v>
      </c>
      <c r="L62" s="48">
        <f t="shared" si="17"/>
        <v>0</v>
      </c>
      <c r="M62" s="48">
        <f t="shared" si="18"/>
        <v>0</v>
      </c>
      <c r="N62" s="81">
        <v>0</v>
      </c>
      <c r="O62" s="48">
        <v>0</v>
      </c>
      <c r="P62" s="48">
        <v>0</v>
      </c>
      <c r="Q62" s="48">
        <v>0</v>
      </c>
      <c r="R62" s="48">
        <v>0</v>
      </c>
      <c r="S62" s="131">
        <v>0</v>
      </c>
      <c r="T62" s="48">
        <v>0</v>
      </c>
      <c r="U62" s="82">
        <f t="shared" si="23"/>
        <v>0</v>
      </c>
      <c r="V62" s="48">
        <f t="shared" si="28"/>
        <v>0</v>
      </c>
      <c r="W62" s="48">
        <v>0</v>
      </c>
      <c r="X62" s="48">
        <v>0</v>
      </c>
      <c r="Y62" s="48">
        <v>0</v>
      </c>
      <c r="Z62" s="48">
        <v>0</v>
      </c>
      <c r="AA62" s="48">
        <v>0</v>
      </c>
      <c r="AB62" s="48">
        <v>0</v>
      </c>
      <c r="AC62" s="72">
        <f t="shared" si="24"/>
        <v>0</v>
      </c>
      <c r="AD62" s="114">
        <f t="shared" si="25"/>
        <v>0</v>
      </c>
    </row>
    <row r="63" spans="1:30" s="50" customFormat="1" ht="12.75" hidden="1" x14ac:dyDescent="0.2">
      <c r="A63" s="95">
        <v>58</v>
      </c>
      <c r="B63" s="37"/>
      <c r="C63" s="143"/>
      <c r="D63" s="58"/>
      <c r="E63" s="80">
        <f t="shared" si="22"/>
        <v>0</v>
      </c>
      <c r="F63" s="81">
        <f t="shared" si="26"/>
        <v>0</v>
      </c>
      <c r="G63" s="48">
        <f t="shared" si="27"/>
        <v>0</v>
      </c>
      <c r="H63" s="48">
        <f t="shared" si="13"/>
        <v>0</v>
      </c>
      <c r="I63" s="48">
        <f t="shared" si="14"/>
        <v>0</v>
      </c>
      <c r="J63" s="48">
        <f t="shared" si="15"/>
        <v>0</v>
      </c>
      <c r="K63" s="48">
        <f t="shared" si="16"/>
        <v>0</v>
      </c>
      <c r="L63" s="48">
        <f t="shared" si="17"/>
        <v>0</v>
      </c>
      <c r="M63" s="48">
        <f t="shared" si="18"/>
        <v>0</v>
      </c>
      <c r="N63" s="81">
        <v>0</v>
      </c>
      <c r="O63" s="48">
        <v>0</v>
      </c>
      <c r="P63" s="48">
        <v>0</v>
      </c>
      <c r="Q63" s="48">
        <v>0</v>
      </c>
      <c r="R63" s="48">
        <v>0</v>
      </c>
      <c r="S63" s="131">
        <v>0</v>
      </c>
      <c r="T63" s="48">
        <v>0</v>
      </c>
      <c r="U63" s="82">
        <f t="shared" si="23"/>
        <v>0</v>
      </c>
      <c r="V63" s="48">
        <f t="shared" si="28"/>
        <v>0</v>
      </c>
      <c r="W63" s="48">
        <v>0</v>
      </c>
      <c r="X63" s="48">
        <v>0</v>
      </c>
      <c r="Y63" s="48">
        <v>0</v>
      </c>
      <c r="Z63" s="48">
        <v>0</v>
      </c>
      <c r="AA63" s="48">
        <v>0</v>
      </c>
      <c r="AB63" s="48">
        <v>0</v>
      </c>
      <c r="AC63" s="72">
        <f t="shared" si="24"/>
        <v>0</v>
      </c>
      <c r="AD63" s="114">
        <f t="shared" si="25"/>
        <v>0</v>
      </c>
    </row>
    <row r="64" spans="1:30" s="50" customFormat="1" ht="12.75" hidden="1" x14ac:dyDescent="0.2">
      <c r="A64" s="95">
        <v>59</v>
      </c>
      <c r="B64" s="37"/>
      <c r="C64" s="143"/>
      <c r="D64" s="58"/>
      <c r="E64" s="80">
        <f t="shared" si="22"/>
        <v>0</v>
      </c>
      <c r="F64" s="81">
        <f t="shared" si="26"/>
        <v>0</v>
      </c>
      <c r="G64" s="48">
        <f t="shared" si="27"/>
        <v>0</v>
      </c>
      <c r="H64" s="48">
        <f t="shared" si="13"/>
        <v>0</v>
      </c>
      <c r="I64" s="48">
        <f t="shared" si="14"/>
        <v>0</v>
      </c>
      <c r="J64" s="48">
        <f t="shared" si="15"/>
        <v>0</v>
      </c>
      <c r="K64" s="48">
        <f t="shared" si="16"/>
        <v>0</v>
      </c>
      <c r="L64" s="48">
        <f t="shared" si="17"/>
        <v>0</v>
      </c>
      <c r="M64" s="48">
        <f t="shared" si="18"/>
        <v>0</v>
      </c>
      <c r="N64" s="81">
        <v>0</v>
      </c>
      <c r="O64" s="48">
        <v>0</v>
      </c>
      <c r="P64" s="48">
        <v>0</v>
      </c>
      <c r="Q64" s="48">
        <v>0</v>
      </c>
      <c r="R64" s="48">
        <v>0</v>
      </c>
      <c r="S64" s="131">
        <v>0</v>
      </c>
      <c r="T64" s="48">
        <v>0</v>
      </c>
      <c r="U64" s="82">
        <f t="shared" si="23"/>
        <v>0</v>
      </c>
      <c r="V64" s="48">
        <f t="shared" si="28"/>
        <v>0</v>
      </c>
      <c r="W64" s="48">
        <v>0</v>
      </c>
      <c r="X64" s="48">
        <v>0</v>
      </c>
      <c r="Y64" s="48">
        <v>0</v>
      </c>
      <c r="Z64" s="48">
        <v>0</v>
      </c>
      <c r="AA64" s="48">
        <v>0</v>
      </c>
      <c r="AB64" s="48">
        <v>0</v>
      </c>
      <c r="AC64" s="72">
        <f t="shared" si="24"/>
        <v>0</v>
      </c>
      <c r="AD64" s="114">
        <f t="shared" si="25"/>
        <v>0</v>
      </c>
    </row>
    <row r="65" spans="1:30" s="50" customFormat="1" ht="12.75" hidden="1" x14ac:dyDescent="0.2">
      <c r="A65" s="95">
        <v>60</v>
      </c>
      <c r="B65" s="37"/>
      <c r="C65" s="143"/>
      <c r="D65" s="58"/>
      <c r="E65" s="80">
        <f t="shared" si="22"/>
        <v>0</v>
      </c>
      <c r="F65" s="81">
        <f t="shared" si="26"/>
        <v>0</v>
      </c>
      <c r="G65" s="48">
        <f t="shared" si="27"/>
        <v>0</v>
      </c>
      <c r="H65" s="48">
        <f t="shared" si="13"/>
        <v>0</v>
      </c>
      <c r="I65" s="48">
        <f t="shared" si="14"/>
        <v>0</v>
      </c>
      <c r="J65" s="48">
        <f t="shared" si="15"/>
        <v>0</v>
      </c>
      <c r="K65" s="48">
        <f t="shared" si="16"/>
        <v>0</v>
      </c>
      <c r="L65" s="48">
        <f t="shared" si="17"/>
        <v>0</v>
      </c>
      <c r="M65" s="48">
        <f t="shared" si="18"/>
        <v>0</v>
      </c>
      <c r="N65" s="81">
        <v>0</v>
      </c>
      <c r="O65" s="48">
        <v>0</v>
      </c>
      <c r="P65" s="48">
        <v>0</v>
      </c>
      <c r="Q65" s="48">
        <v>0</v>
      </c>
      <c r="R65" s="48">
        <v>0</v>
      </c>
      <c r="S65" s="131">
        <v>0</v>
      </c>
      <c r="T65" s="48">
        <v>0</v>
      </c>
      <c r="U65" s="82">
        <f t="shared" si="23"/>
        <v>0</v>
      </c>
      <c r="V65" s="48">
        <f t="shared" si="28"/>
        <v>0</v>
      </c>
      <c r="W65" s="48">
        <v>0</v>
      </c>
      <c r="X65" s="48">
        <v>0</v>
      </c>
      <c r="Y65" s="48">
        <v>0</v>
      </c>
      <c r="Z65" s="48">
        <v>0</v>
      </c>
      <c r="AA65" s="48">
        <v>0</v>
      </c>
      <c r="AB65" s="48">
        <v>0</v>
      </c>
      <c r="AC65" s="72">
        <f t="shared" si="24"/>
        <v>0</v>
      </c>
      <c r="AD65" s="114">
        <f t="shared" si="25"/>
        <v>0</v>
      </c>
    </row>
    <row r="66" spans="1:30" s="50" customFormat="1" ht="12.75" hidden="1" x14ac:dyDescent="0.2">
      <c r="A66" s="95">
        <v>61</v>
      </c>
      <c r="B66" s="37"/>
      <c r="C66" s="143"/>
      <c r="D66" s="58"/>
      <c r="E66" s="80">
        <f t="shared" si="22"/>
        <v>0</v>
      </c>
      <c r="F66" s="81">
        <f t="shared" si="26"/>
        <v>0</v>
      </c>
      <c r="G66" s="48">
        <f t="shared" si="27"/>
        <v>0</v>
      </c>
      <c r="H66" s="48">
        <f t="shared" si="13"/>
        <v>0</v>
      </c>
      <c r="I66" s="48">
        <f t="shared" si="14"/>
        <v>0</v>
      </c>
      <c r="J66" s="48">
        <f t="shared" si="15"/>
        <v>0</v>
      </c>
      <c r="K66" s="48">
        <f t="shared" si="16"/>
        <v>0</v>
      </c>
      <c r="L66" s="48">
        <f t="shared" si="17"/>
        <v>0</v>
      </c>
      <c r="M66" s="48">
        <f t="shared" si="18"/>
        <v>0</v>
      </c>
      <c r="N66" s="81">
        <v>0</v>
      </c>
      <c r="O66" s="48">
        <v>0</v>
      </c>
      <c r="P66" s="48">
        <v>0</v>
      </c>
      <c r="Q66" s="48">
        <v>0</v>
      </c>
      <c r="R66" s="48">
        <v>0</v>
      </c>
      <c r="S66" s="131">
        <v>0</v>
      </c>
      <c r="T66" s="48">
        <v>0</v>
      </c>
      <c r="U66" s="82">
        <f t="shared" si="23"/>
        <v>0</v>
      </c>
      <c r="V66" s="48">
        <f t="shared" si="28"/>
        <v>0</v>
      </c>
      <c r="W66" s="48">
        <v>0</v>
      </c>
      <c r="X66" s="48">
        <v>0</v>
      </c>
      <c r="Y66" s="48">
        <v>0</v>
      </c>
      <c r="Z66" s="48">
        <v>0</v>
      </c>
      <c r="AA66" s="48">
        <v>0</v>
      </c>
      <c r="AB66" s="48">
        <v>0</v>
      </c>
      <c r="AC66" s="72">
        <f t="shared" si="24"/>
        <v>0</v>
      </c>
      <c r="AD66" s="114">
        <f t="shared" si="25"/>
        <v>0</v>
      </c>
    </row>
    <row r="67" spans="1:30" s="50" customFormat="1" ht="12.75" hidden="1" x14ac:dyDescent="0.2">
      <c r="A67" s="95">
        <v>62</v>
      </c>
      <c r="B67" s="37"/>
      <c r="C67" s="143"/>
      <c r="D67" s="58"/>
      <c r="E67" s="80">
        <f t="shared" si="22"/>
        <v>0</v>
      </c>
      <c r="F67" s="81">
        <f t="shared" si="26"/>
        <v>0</v>
      </c>
      <c r="G67" s="48">
        <f t="shared" si="27"/>
        <v>0</v>
      </c>
      <c r="H67" s="48">
        <f t="shared" si="13"/>
        <v>0</v>
      </c>
      <c r="I67" s="48">
        <f t="shared" si="14"/>
        <v>0</v>
      </c>
      <c r="J67" s="48">
        <f t="shared" si="15"/>
        <v>0</v>
      </c>
      <c r="K67" s="48">
        <f t="shared" si="16"/>
        <v>0</v>
      </c>
      <c r="L67" s="48">
        <f t="shared" si="17"/>
        <v>0</v>
      </c>
      <c r="M67" s="48">
        <f t="shared" si="18"/>
        <v>0</v>
      </c>
      <c r="N67" s="81">
        <v>0</v>
      </c>
      <c r="O67" s="48">
        <v>0</v>
      </c>
      <c r="P67" s="48">
        <v>0</v>
      </c>
      <c r="Q67" s="48">
        <v>0</v>
      </c>
      <c r="R67" s="48">
        <v>0</v>
      </c>
      <c r="S67" s="131">
        <v>0</v>
      </c>
      <c r="T67" s="48">
        <v>0</v>
      </c>
      <c r="U67" s="82">
        <f t="shared" si="23"/>
        <v>0</v>
      </c>
      <c r="V67" s="48">
        <f t="shared" si="28"/>
        <v>0</v>
      </c>
      <c r="W67" s="48">
        <v>0</v>
      </c>
      <c r="X67" s="48">
        <v>0</v>
      </c>
      <c r="Y67" s="48">
        <v>0</v>
      </c>
      <c r="Z67" s="48">
        <v>0</v>
      </c>
      <c r="AA67" s="48">
        <v>0</v>
      </c>
      <c r="AB67" s="48">
        <v>0</v>
      </c>
      <c r="AC67" s="72">
        <f t="shared" si="24"/>
        <v>0</v>
      </c>
      <c r="AD67" s="114">
        <f t="shared" si="25"/>
        <v>0</v>
      </c>
    </row>
    <row r="68" spans="1:30" s="50" customFormat="1" ht="12.75" hidden="1" x14ac:dyDescent="0.2">
      <c r="A68" s="95">
        <v>63</v>
      </c>
      <c r="B68" s="37"/>
      <c r="C68" s="143"/>
      <c r="D68" s="58"/>
      <c r="E68" s="80">
        <f t="shared" si="22"/>
        <v>0</v>
      </c>
      <c r="F68" s="81">
        <f t="shared" si="26"/>
        <v>0</v>
      </c>
      <c r="G68" s="48">
        <f t="shared" si="27"/>
        <v>0</v>
      </c>
      <c r="H68" s="48">
        <f t="shared" si="13"/>
        <v>0</v>
      </c>
      <c r="I68" s="48">
        <f t="shared" si="14"/>
        <v>0</v>
      </c>
      <c r="J68" s="48">
        <f t="shared" si="15"/>
        <v>0</v>
      </c>
      <c r="K68" s="48">
        <f t="shared" si="16"/>
        <v>0</v>
      </c>
      <c r="L68" s="48">
        <f t="shared" si="17"/>
        <v>0</v>
      </c>
      <c r="M68" s="48">
        <f t="shared" si="18"/>
        <v>0</v>
      </c>
      <c r="N68" s="81">
        <v>0</v>
      </c>
      <c r="O68" s="48">
        <v>0</v>
      </c>
      <c r="P68" s="48">
        <v>0</v>
      </c>
      <c r="Q68" s="48">
        <v>0</v>
      </c>
      <c r="R68" s="48">
        <v>0</v>
      </c>
      <c r="S68" s="131">
        <v>0</v>
      </c>
      <c r="T68" s="48">
        <v>0</v>
      </c>
      <c r="U68" s="82">
        <f t="shared" si="23"/>
        <v>0</v>
      </c>
      <c r="V68" s="48">
        <f t="shared" si="28"/>
        <v>0</v>
      </c>
      <c r="W68" s="48">
        <v>0</v>
      </c>
      <c r="X68" s="48">
        <v>0</v>
      </c>
      <c r="Y68" s="48">
        <v>0</v>
      </c>
      <c r="Z68" s="48">
        <v>0</v>
      </c>
      <c r="AA68" s="48">
        <v>0</v>
      </c>
      <c r="AB68" s="48">
        <v>0</v>
      </c>
      <c r="AC68" s="72">
        <f t="shared" si="24"/>
        <v>0</v>
      </c>
      <c r="AD68" s="114">
        <f t="shared" si="25"/>
        <v>0</v>
      </c>
    </row>
    <row r="69" spans="1:30" s="50" customFormat="1" ht="12.75" hidden="1" x14ac:dyDescent="0.2">
      <c r="A69" s="95">
        <v>64</v>
      </c>
      <c r="B69" s="37"/>
      <c r="C69" s="143"/>
      <c r="D69" s="58"/>
      <c r="E69" s="80">
        <f t="shared" si="22"/>
        <v>0</v>
      </c>
      <c r="F69" s="81">
        <f t="shared" si="26"/>
        <v>0</v>
      </c>
      <c r="G69" s="48">
        <f t="shared" si="27"/>
        <v>0</v>
      </c>
      <c r="H69" s="48">
        <f t="shared" si="13"/>
        <v>0</v>
      </c>
      <c r="I69" s="48">
        <f t="shared" si="14"/>
        <v>0</v>
      </c>
      <c r="J69" s="48">
        <f t="shared" si="15"/>
        <v>0</v>
      </c>
      <c r="K69" s="48">
        <f t="shared" si="16"/>
        <v>0</v>
      </c>
      <c r="L69" s="48">
        <f t="shared" si="17"/>
        <v>0</v>
      </c>
      <c r="M69" s="48">
        <f t="shared" si="18"/>
        <v>0</v>
      </c>
      <c r="N69" s="81">
        <v>0</v>
      </c>
      <c r="O69" s="48">
        <v>0</v>
      </c>
      <c r="P69" s="48">
        <v>0</v>
      </c>
      <c r="Q69" s="48">
        <v>0</v>
      </c>
      <c r="R69" s="48">
        <v>0</v>
      </c>
      <c r="S69" s="131">
        <v>0</v>
      </c>
      <c r="T69" s="48">
        <v>0</v>
      </c>
      <c r="U69" s="82">
        <f t="shared" si="23"/>
        <v>0</v>
      </c>
      <c r="V69" s="48">
        <f t="shared" si="28"/>
        <v>0</v>
      </c>
      <c r="W69" s="48">
        <v>0</v>
      </c>
      <c r="X69" s="48">
        <v>0</v>
      </c>
      <c r="Y69" s="48">
        <v>0</v>
      </c>
      <c r="Z69" s="48">
        <v>0</v>
      </c>
      <c r="AA69" s="48">
        <v>0</v>
      </c>
      <c r="AB69" s="48">
        <v>0</v>
      </c>
      <c r="AC69" s="72">
        <f t="shared" si="24"/>
        <v>0</v>
      </c>
      <c r="AD69" s="114">
        <f t="shared" si="25"/>
        <v>0</v>
      </c>
    </row>
    <row r="70" spans="1:30" s="50" customFormat="1" ht="12.75" hidden="1" x14ac:dyDescent="0.2">
      <c r="A70" s="95">
        <v>65</v>
      </c>
      <c r="B70" s="37"/>
      <c r="C70" s="143"/>
      <c r="D70" s="58"/>
      <c r="E70" s="80">
        <f t="shared" si="22"/>
        <v>0</v>
      </c>
      <c r="F70" s="81">
        <f t="shared" si="26"/>
        <v>0</v>
      </c>
      <c r="G70" s="48">
        <f t="shared" si="27"/>
        <v>0</v>
      </c>
      <c r="H70" s="48">
        <f t="shared" si="13"/>
        <v>0</v>
      </c>
      <c r="I70" s="48">
        <f t="shared" si="14"/>
        <v>0</v>
      </c>
      <c r="J70" s="48">
        <f t="shared" si="15"/>
        <v>0</v>
      </c>
      <c r="K70" s="48">
        <f t="shared" si="16"/>
        <v>0</v>
      </c>
      <c r="L70" s="48">
        <f t="shared" si="17"/>
        <v>0</v>
      </c>
      <c r="M70" s="48">
        <f t="shared" si="18"/>
        <v>0</v>
      </c>
      <c r="N70" s="81">
        <v>0</v>
      </c>
      <c r="O70" s="48">
        <v>0</v>
      </c>
      <c r="P70" s="48">
        <v>0</v>
      </c>
      <c r="Q70" s="48">
        <v>0</v>
      </c>
      <c r="R70" s="48">
        <v>0</v>
      </c>
      <c r="S70" s="131">
        <v>0</v>
      </c>
      <c r="T70" s="48">
        <v>0</v>
      </c>
      <c r="U70" s="82">
        <f t="shared" si="23"/>
        <v>0</v>
      </c>
      <c r="V70" s="48">
        <f t="shared" si="28"/>
        <v>0</v>
      </c>
      <c r="W70" s="48">
        <v>0</v>
      </c>
      <c r="X70" s="48">
        <v>0</v>
      </c>
      <c r="Y70" s="48">
        <v>0</v>
      </c>
      <c r="Z70" s="48">
        <v>0</v>
      </c>
      <c r="AA70" s="48">
        <v>0</v>
      </c>
      <c r="AB70" s="48">
        <v>0</v>
      </c>
      <c r="AC70" s="72">
        <f t="shared" si="24"/>
        <v>0</v>
      </c>
      <c r="AD70" s="114">
        <f t="shared" si="25"/>
        <v>0</v>
      </c>
    </row>
    <row r="71" spans="1:30" s="50" customFormat="1" ht="12.75" hidden="1" x14ac:dyDescent="0.2">
      <c r="A71" s="95">
        <v>66</v>
      </c>
      <c r="B71" s="37"/>
      <c r="C71" s="143"/>
      <c r="D71" s="58"/>
      <c r="E71" s="80">
        <f t="shared" si="22"/>
        <v>0</v>
      </c>
      <c r="F71" s="81">
        <f t="shared" si="26"/>
        <v>0</v>
      </c>
      <c r="G71" s="48">
        <f t="shared" si="27"/>
        <v>0</v>
      </c>
      <c r="H71" s="48">
        <f t="shared" si="13"/>
        <v>0</v>
      </c>
      <c r="I71" s="48">
        <f t="shared" si="14"/>
        <v>0</v>
      </c>
      <c r="J71" s="48">
        <f t="shared" si="15"/>
        <v>0</v>
      </c>
      <c r="K71" s="48">
        <f t="shared" si="16"/>
        <v>0</v>
      </c>
      <c r="L71" s="48">
        <f t="shared" si="17"/>
        <v>0</v>
      </c>
      <c r="M71" s="48">
        <f t="shared" si="18"/>
        <v>0</v>
      </c>
      <c r="N71" s="81">
        <v>0</v>
      </c>
      <c r="O71" s="48">
        <v>0</v>
      </c>
      <c r="P71" s="48">
        <v>0</v>
      </c>
      <c r="Q71" s="48">
        <v>0</v>
      </c>
      <c r="R71" s="48">
        <v>0</v>
      </c>
      <c r="S71" s="131">
        <v>0</v>
      </c>
      <c r="T71" s="48">
        <v>0</v>
      </c>
      <c r="U71" s="82">
        <f t="shared" si="23"/>
        <v>0</v>
      </c>
      <c r="V71" s="48">
        <f t="shared" ref="V71:V134" si="29">(508*C71)-(E71*6%)</f>
        <v>0</v>
      </c>
      <c r="W71" s="48">
        <v>0</v>
      </c>
      <c r="X71" s="48">
        <v>0</v>
      </c>
      <c r="Y71" s="48">
        <v>0</v>
      </c>
      <c r="Z71" s="48">
        <v>0</v>
      </c>
      <c r="AA71" s="48">
        <v>0</v>
      </c>
      <c r="AB71" s="48">
        <v>0</v>
      </c>
      <c r="AC71" s="72">
        <f t="shared" si="24"/>
        <v>0</v>
      </c>
      <c r="AD71" s="114">
        <f t="shared" si="25"/>
        <v>0</v>
      </c>
    </row>
    <row r="72" spans="1:30" s="50" customFormat="1" ht="12.75" hidden="1" x14ac:dyDescent="0.2">
      <c r="A72" s="95">
        <v>67</v>
      </c>
      <c r="B72" s="37"/>
      <c r="C72" s="143"/>
      <c r="D72" s="58"/>
      <c r="E72" s="80">
        <f t="shared" si="22"/>
        <v>0</v>
      </c>
      <c r="F72" s="81">
        <f t="shared" si="26"/>
        <v>0</v>
      </c>
      <c r="G72" s="48">
        <f t="shared" si="27"/>
        <v>0</v>
      </c>
      <c r="H72" s="48">
        <f t="shared" si="13"/>
        <v>0</v>
      </c>
      <c r="I72" s="48">
        <f t="shared" si="14"/>
        <v>0</v>
      </c>
      <c r="J72" s="48">
        <f t="shared" si="15"/>
        <v>0</v>
      </c>
      <c r="K72" s="48">
        <f t="shared" si="16"/>
        <v>0</v>
      </c>
      <c r="L72" s="48">
        <f t="shared" si="17"/>
        <v>0</v>
      </c>
      <c r="M72" s="48">
        <f t="shared" si="18"/>
        <v>0</v>
      </c>
      <c r="N72" s="81">
        <v>0</v>
      </c>
      <c r="O72" s="48">
        <v>0</v>
      </c>
      <c r="P72" s="48">
        <v>0</v>
      </c>
      <c r="Q72" s="48">
        <v>0</v>
      </c>
      <c r="R72" s="48">
        <v>0</v>
      </c>
      <c r="S72" s="131">
        <v>0</v>
      </c>
      <c r="T72" s="48">
        <v>0</v>
      </c>
      <c r="U72" s="82">
        <f t="shared" si="23"/>
        <v>0</v>
      </c>
      <c r="V72" s="48">
        <f t="shared" si="29"/>
        <v>0</v>
      </c>
      <c r="W72" s="48">
        <v>0</v>
      </c>
      <c r="X72" s="48">
        <v>0</v>
      </c>
      <c r="Y72" s="48">
        <v>0</v>
      </c>
      <c r="Z72" s="48">
        <v>0</v>
      </c>
      <c r="AA72" s="48">
        <v>0</v>
      </c>
      <c r="AB72" s="48">
        <v>0</v>
      </c>
      <c r="AC72" s="72">
        <f t="shared" si="24"/>
        <v>0</v>
      </c>
      <c r="AD72" s="114">
        <f t="shared" si="25"/>
        <v>0</v>
      </c>
    </row>
    <row r="73" spans="1:30" s="50" customFormat="1" ht="12.75" hidden="1" x14ac:dyDescent="0.2">
      <c r="A73" s="95">
        <v>68</v>
      </c>
      <c r="B73" s="37"/>
      <c r="C73" s="143"/>
      <c r="D73" s="58"/>
      <c r="E73" s="80">
        <f t="shared" si="22"/>
        <v>0</v>
      </c>
      <c r="F73" s="81">
        <f t="shared" si="26"/>
        <v>0</v>
      </c>
      <c r="G73" s="48">
        <f t="shared" si="27"/>
        <v>0</v>
      </c>
      <c r="H73" s="48">
        <f t="shared" si="13"/>
        <v>0</v>
      </c>
      <c r="I73" s="48">
        <f t="shared" si="14"/>
        <v>0</v>
      </c>
      <c r="J73" s="48">
        <f t="shared" si="15"/>
        <v>0</v>
      </c>
      <c r="K73" s="48">
        <f t="shared" si="16"/>
        <v>0</v>
      </c>
      <c r="L73" s="48">
        <f t="shared" si="17"/>
        <v>0</v>
      </c>
      <c r="M73" s="48">
        <f t="shared" si="18"/>
        <v>0</v>
      </c>
      <c r="N73" s="81">
        <v>0</v>
      </c>
      <c r="O73" s="48">
        <v>0</v>
      </c>
      <c r="P73" s="48">
        <v>0</v>
      </c>
      <c r="Q73" s="48">
        <v>0</v>
      </c>
      <c r="R73" s="48">
        <v>0</v>
      </c>
      <c r="S73" s="131">
        <v>0</v>
      </c>
      <c r="T73" s="48">
        <v>0</v>
      </c>
      <c r="U73" s="82">
        <f t="shared" si="23"/>
        <v>0</v>
      </c>
      <c r="V73" s="48">
        <f t="shared" si="29"/>
        <v>0</v>
      </c>
      <c r="W73" s="48">
        <v>0</v>
      </c>
      <c r="X73" s="48">
        <v>0</v>
      </c>
      <c r="Y73" s="48">
        <v>0</v>
      </c>
      <c r="Z73" s="48">
        <v>0</v>
      </c>
      <c r="AA73" s="48">
        <v>0</v>
      </c>
      <c r="AB73" s="48">
        <v>0</v>
      </c>
      <c r="AC73" s="72">
        <f t="shared" si="24"/>
        <v>0</v>
      </c>
      <c r="AD73" s="114">
        <f t="shared" si="25"/>
        <v>0</v>
      </c>
    </row>
    <row r="74" spans="1:30" s="50" customFormat="1" ht="12.75" hidden="1" x14ac:dyDescent="0.2">
      <c r="A74" s="95">
        <v>69</v>
      </c>
      <c r="B74" s="37"/>
      <c r="C74" s="143"/>
      <c r="D74" s="58"/>
      <c r="E74" s="80">
        <f t="shared" si="22"/>
        <v>0</v>
      </c>
      <c r="F74" s="81">
        <f t="shared" ref="F74:F137" si="30">(E74+J74+L74+K74+M74)*26.5%</f>
        <v>0</v>
      </c>
      <c r="G74" s="48">
        <f t="shared" ref="G74:G137" si="31">(E74+J74+L74+K74+M74)*1%</f>
        <v>0</v>
      </c>
      <c r="H74" s="48">
        <f t="shared" ref="H74:H137" si="32">(E74+J74+L74+K74+M74)*8%</f>
        <v>0</v>
      </c>
      <c r="I74" s="48">
        <f t="shared" ref="I74:I137" si="33">H74/2</f>
        <v>0</v>
      </c>
      <c r="J74" s="48">
        <f t="shared" ref="J74:J137" si="34">E74/12</f>
        <v>0</v>
      </c>
      <c r="K74" s="48">
        <f t="shared" ref="K74:K137" si="35">E74/12</f>
        <v>0</v>
      </c>
      <c r="L74" s="48">
        <f t="shared" ref="L74:L137" si="36">K74/3</f>
        <v>0</v>
      </c>
      <c r="M74" s="48">
        <f t="shared" ref="M74:M137" si="37">E74/12</f>
        <v>0</v>
      </c>
      <c r="N74" s="81">
        <v>0</v>
      </c>
      <c r="O74" s="48">
        <v>0</v>
      </c>
      <c r="P74" s="48">
        <v>0</v>
      </c>
      <c r="Q74" s="48">
        <v>0</v>
      </c>
      <c r="R74" s="48">
        <v>0</v>
      </c>
      <c r="S74" s="131">
        <v>0</v>
      </c>
      <c r="T74" s="48">
        <v>0</v>
      </c>
      <c r="U74" s="82">
        <f t="shared" si="23"/>
        <v>0</v>
      </c>
      <c r="V74" s="48">
        <f t="shared" si="29"/>
        <v>0</v>
      </c>
      <c r="W74" s="48">
        <v>0</v>
      </c>
      <c r="X74" s="48">
        <v>0</v>
      </c>
      <c r="Y74" s="48">
        <v>0</v>
      </c>
      <c r="Z74" s="48">
        <v>0</v>
      </c>
      <c r="AA74" s="48">
        <v>0</v>
      </c>
      <c r="AB74" s="48">
        <v>0</v>
      </c>
      <c r="AC74" s="72">
        <f t="shared" si="24"/>
        <v>0</v>
      </c>
      <c r="AD74" s="114">
        <f t="shared" si="25"/>
        <v>0</v>
      </c>
    </row>
    <row r="75" spans="1:30" s="50" customFormat="1" ht="12.75" hidden="1" x14ac:dyDescent="0.2">
      <c r="A75" s="95">
        <v>70</v>
      </c>
      <c r="B75" s="37"/>
      <c r="C75" s="143"/>
      <c r="D75" s="58"/>
      <c r="E75" s="80">
        <f t="shared" ref="E75:E138" si="38">C75*D75</f>
        <v>0</v>
      </c>
      <c r="F75" s="81">
        <f t="shared" si="30"/>
        <v>0</v>
      </c>
      <c r="G75" s="48">
        <f t="shared" si="31"/>
        <v>0</v>
      </c>
      <c r="H75" s="48">
        <f t="shared" si="32"/>
        <v>0</v>
      </c>
      <c r="I75" s="48">
        <f t="shared" si="33"/>
        <v>0</v>
      </c>
      <c r="J75" s="48">
        <f t="shared" si="34"/>
        <v>0</v>
      </c>
      <c r="K75" s="48">
        <f t="shared" si="35"/>
        <v>0</v>
      </c>
      <c r="L75" s="48">
        <f t="shared" si="36"/>
        <v>0</v>
      </c>
      <c r="M75" s="48">
        <f t="shared" si="37"/>
        <v>0</v>
      </c>
      <c r="N75" s="81">
        <v>0</v>
      </c>
      <c r="O75" s="48">
        <v>0</v>
      </c>
      <c r="P75" s="48">
        <v>0</v>
      </c>
      <c r="Q75" s="48">
        <v>0</v>
      </c>
      <c r="R75" s="48">
        <v>0</v>
      </c>
      <c r="S75" s="131">
        <v>0</v>
      </c>
      <c r="T75" s="48">
        <v>0</v>
      </c>
      <c r="U75" s="82">
        <f t="shared" ref="U75:U138" si="39">SUM(F75:T75)</f>
        <v>0</v>
      </c>
      <c r="V75" s="48">
        <f t="shared" si="29"/>
        <v>0</v>
      </c>
      <c r="W75" s="48">
        <v>0</v>
      </c>
      <c r="X75" s="48">
        <v>0</v>
      </c>
      <c r="Y75" s="48">
        <v>0</v>
      </c>
      <c r="Z75" s="48">
        <v>0</v>
      </c>
      <c r="AA75" s="48">
        <v>0</v>
      </c>
      <c r="AB75" s="48">
        <v>0</v>
      </c>
      <c r="AC75" s="72">
        <f t="shared" ref="AC75:AC138" si="40">SUM(V75:AB75)</f>
        <v>0</v>
      </c>
      <c r="AD75" s="114">
        <f t="shared" ref="AD75:AD138" si="41">E75+U75+AC75</f>
        <v>0</v>
      </c>
    </row>
    <row r="76" spans="1:30" s="50" customFormat="1" ht="12.75" hidden="1" x14ac:dyDescent="0.2">
      <c r="A76" s="95">
        <v>71</v>
      </c>
      <c r="B76" s="37"/>
      <c r="C76" s="143"/>
      <c r="D76" s="58"/>
      <c r="E76" s="80">
        <f t="shared" si="38"/>
        <v>0</v>
      </c>
      <c r="F76" s="81">
        <f t="shared" si="30"/>
        <v>0</v>
      </c>
      <c r="G76" s="48">
        <f t="shared" si="31"/>
        <v>0</v>
      </c>
      <c r="H76" s="48">
        <f t="shared" si="32"/>
        <v>0</v>
      </c>
      <c r="I76" s="48">
        <f t="shared" si="33"/>
        <v>0</v>
      </c>
      <c r="J76" s="48">
        <f t="shared" si="34"/>
        <v>0</v>
      </c>
      <c r="K76" s="48">
        <f t="shared" si="35"/>
        <v>0</v>
      </c>
      <c r="L76" s="48">
        <f t="shared" si="36"/>
        <v>0</v>
      </c>
      <c r="M76" s="48">
        <f t="shared" si="37"/>
        <v>0</v>
      </c>
      <c r="N76" s="81">
        <v>0</v>
      </c>
      <c r="O76" s="48">
        <v>0</v>
      </c>
      <c r="P76" s="48">
        <v>0</v>
      </c>
      <c r="Q76" s="48">
        <v>0</v>
      </c>
      <c r="R76" s="48">
        <v>0</v>
      </c>
      <c r="S76" s="131">
        <v>0</v>
      </c>
      <c r="T76" s="48">
        <v>0</v>
      </c>
      <c r="U76" s="82">
        <f t="shared" si="39"/>
        <v>0</v>
      </c>
      <c r="V76" s="48">
        <f t="shared" si="29"/>
        <v>0</v>
      </c>
      <c r="W76" s="48">
        <v>0</v>
      </c>
      <c r="X76" s="48">
        <v>0</v>
      </c>
      <c r="Y76" s="48">
        <v>0</v>
      </c>
      <c r="Z76" s="48">
        <v>0</v>
      </c>
      <c r="AA76" s="48">
        <v>0</v>
      </c>
      <c r="AB76" s="48">
        <v>0</v>
      </c>
      <c r="AC76" s="72">
        <f t="shared" si="40"/>
        <v>0</v>
      </c>
      <c r="AD76" s="114">
        <f t="shared" si="41"/>
        <v>0</v>
      </c>
    </row>
    <row r="77" spans="1:30" s="50" customFormat="1" ht="12.75" hidden="1" x14ac:dyDescent="0.2">
      <c r="A77" s="95">
        <v>72</v>
      </c>
      <c r="B77" s="37"/>
      <c r="C77" s="143"/>
      <c r="D77" s="58"/>
      <c r="E77" s="80">
        <f t="shared" si="38"/>
        <v>0</v>
      </c>
      <c r="F77" s="81">
        <f t="shared" si="30"/>
        <v>0</v>
      </c>
      <c r="G77" s="48">
        <f t="shared" si="31"/>
        <v>0</v>
      </c>
      <c r="H77" s="48">
        <f t="shared" si="32"/>
        <v>0</v>
      </c>
      <c r="I77" s="48">
        <f t="shared" si="33"/>
        <v>0</v>
      </c>
      <c r="J77" s="48">
        <f t="shared" si="34"/>
        <v>0</v>
      </c>
      <c r="K77" s="48">
        <f t="shared" si="35"/>
        <v>0</v>
      </c>
      <c r="L77" s="48">
        <f t="shared" si="36"/>
        <v>0</v>
      </c>
      <c r="M77" s="48">
        <f t="shared" si="37"/>
        <v>0</v>
      </c>
      <c r="N77" s="81">
        <v>0</v>
      </c>
      <c r="O77" s="48">
        <v>0</v>
      </c>
      <c r="P77" s="48">
        <v>0</v>
      </c>
      <c r="Q77" s="48">
        <v>0</v>
      </c>
      <c r="R77" s="48">
        <v>0</v>
      </c>
      <c r="S77" s="131">
        <v>0</v>
      </c>
      <c r="T77" s="48">
        <v>0</v>
      </c>
      <c r="U77" s="82">
        <f t="shared" si="39"/>
        <v>0</v>
      </c>
      <c r="V77" s="48">
        <f t="shared" si="29"/>
        <v>0</v>
      </c>
      <c r="W77" s="48">
        <v>0</v>
      </c>
      <c r="X77" s="48">
        <v>0</v>
      </c>
      <c r="Y77" s="48">
        <v>0</v>
      </c>
      <c r="Z77" s="48">
        <v>0</v>
      </c>
      <c r="AA77" s="48">
        <v>0</v>
      </c>
      <c r="AB77" s="48">
        <v>0</v>
      </c>
      <c r="AC77" s="72">
        <f t="shared" si="40"/>
        <v>0</v>
      </c>
      <c r="AD77" s="114">
        <f t="shared" si="41"/>
        <v>0</v>
      </c>
    </row>
    <row r="78" spans="1:30" s="50" customFormat="1" ht="12.75" hidden="1" x14ac:dyDescent="0.2">
      <c r="A78" s="95">
        <v>73</v>
      </c>
      <c r="B78" s="37"/>
      <c r="C78" s="143"/>
      <c r="D78" s="58"/>
      <c r="E78" s="80">
        <f t="shared" si="38"/>
        <v>0</v>
      </c>
      <c r="F78" s="81">
        <f t="shared" si="30"/>
        <v>0</v>
      </c>
      <c r="G78" s="48">
        <f t="shared" si="31"/>
        <v>0</v>
      </c>
      <c r="H78" s="48">
        <f t="shared" si="32"/>
        <v>0</v>
      </c>
      <c r="I78" s="48">
        <f t="shared" si="33"/>
        <v>0</v>
      </c>
      <c r="J78" s="48">
        <f t="shared" si="34"/>
        <v>0</v>
      </c>
      <c r="K78" s="48">
        <f t="shared" si="35"/>
        <v>0</v>
      </c>
      <c r="L78" s="48">
        <f t="shared" si="36"/>
        <v>0</v>
      </c>
      <c r="M78" s="48">
        <f t="shared" si="37"/>
        <v>0</v>
      </c>
      <c r="N78" s="81">
        <v>0</v>
      </c>
      <c r="O78" s="48">
        <v>0</v>
      </c>
      <c r="P78" s="48">
        <v>0</v>
      </c>
      <c r="Q78" s="48">
        <v>0</v>
      </c>
      <c r="R78" s="48">
        <v>0</v>
      </c>
      <c r="S78" s="131">
        <v>0</v>
      </c>
      <c r="T78" s="48">
        <v>0</v>
      </c>
      <c r="U78" s="82">
        <f t="shared" si="39"/>
        <v>0</v>
      </c>
      <c r="V78" s="48">
        <f t="shared" si="29"/>
        <v>0</v>
      </c>
      <c r="W78" s="48">
        <v>0</v>
      </c>
      <c r="X78" s="48">
        <v>0</v>
      </c>
      <c r="Y78" s="48">
        <v>0</v>
      </c>
      <c r="Z78" s="48">
        <v>0</v>
      </c>
      <c r="AA78" s="48">
        <v>0</v>
      </c>
      <c r="AB78" s="48">
        <v>0</v>
      </c>
      <c r="AC78" s="72">
        <f t="shared" si="40"/>
        <v>0</v>
      </c>
      <c r="AD78" s="114">
        <f t="shared" si="41"/>
        <v>0</v>
      </c>
    </row>
    <row r="79" spans="1:30" s="50" customFormat="1" ht="12.75" hidden="1" x14ac:dyDescent="0.2">
      <c r="A79" s="95">
        <v>74</v>
      </c>
      <c r="B79" s="37"/>
      <c r="C79" s="143"/>
      <c r="D79" s="58"/>
      <c r="E79" s="80">
        <f t="shared" si="38"/>
        <v>0</v>
      </c>
      <c r="F79" s="81">
        <f t="shared" si="30"/>
        <v>0</v>
      </c>
      <c r="G79" s="48">
        <f t="shared" si="31"/>
        <v>0</v>
      </c>
      <c r="H79" s="48">
        <f t="shared" si="32"/>
        <v>0</v>
      </c>
      <c r="I79" s="48">
        <f t="shared" si="33"/>
        <v>0</v>
      </c>
      <c r="J79" s="48">
        <f t="shared" si="34"/>
        <v>0</v>
      </c>
      <c r="K79" s="48">
        <f t="shared" si="35"/>
        <v>0</v>
      </c>
      <c r="L79" s="48">
        <f t="shared" si="36"/>
        <v>0</v>
      </c>
      <c r="M79" s="48">
        <f t="shared" si="37"/>
        <v>0</v>
      </c>
      <c r="N79" s="81">
        <v>0</v>
      </c>
      <c r="O79" s="48">
        <v>0</v>
      </c>
      <c r="P79" s="48">
        <v>0</v>
      </c>
      <c r="Q79" s="48">
        <v>0</v>
      </c>
      <c r="R79" s="48">
        <v>0</v>
      </c>
      <c r="S79" s="131">
        <v>0</v>
      </c>
      <c r="T79" s="48">
        <v>0</v>
      </c>
      <c r="U79" s="82">
        <f t="shared" si="39"/>
        <v>0</v>
      </c>
      <c r="V79" s="48">
        <f t="shared" si="29"/>
        <v>0</v>
      </c>
      <c r="W79" s="48">
        <v>0</v>
      </c>
      <c r="X79" s="48">
        <v>0</v>
      </c>
      <c r="Y79" s="48">
        <v>0</v>
      </c>
      <c r="Z79" s="48">
        <v>0</v>
      </c>
      <c r="AA79" s="48">
        <v>0</v>
      </c>
      <c r="AB79" s="48">
        <v>0</v>
      </c>
      <c r="AC79" s="72">
        <f t="shared" si="40"/>
        <v>0</v>
      </c>
      <c r="AD79" s="114">
        <f t="shared" si="41"/>
        <v>0</v>
      </c>
    </row>
    <row r="80" spans="1:30" s="50" customFormat="1" ht="12.75" hidden="1" x14ac:dyDescent="0.2">
      <c r="A80" s="95">
        <v>75</v>
      </c>
      <c r="B80" s="37"/>
      <c r="C80" s="143"/>
      <c r="D80" s="58"/>
      <c r="E80" s="80">
        <f t="shared" si="38"/>
        <v>0</v>
      </c>
      <c r="F80" s="81">
        <f t="shared" si="30"/>
        <v>0</v>
      </c>
      <c r="G80" s="48">
        <f t="shared" si="31"/>
        <v>0</v>
      </c>
      <c r="H80" s="48">
        <f t="shared" si="32"/>
        <v>0</v>
      </c>
      <c r="I80" s="48">
        <f t="shared" si="33"/>
        <v>0</v>
      </c>
      <c r="J80" s="48">
        <f t="shared" si="34"/>
        <v>0</v>
      </c>
      <c r="K80" s="48">
        <f t="shared" si="35"/>
        <v>0</v>
      </c>
      <c r="L80" s="48">
        <f t="shared" si="36"/>
        <v>0</v>
      </c>
      <c r="M80" s="48">
        <f t="shared" si="37"/>
        <v>0</v>
      </c>
      <c r="N80" s="81">
        <v>0</v>
      </c>
      <c r="O80" s="48">
        <v>0</v>
      </c>
      <c r="P80" s="48">
        <v>0</v>
      </c>
      <c r="Q80" s="48">
        <v>0</v>
      </c>
      <c r="R80" s="48">
        <v>0</v>
      </c>
      <c r="S80" s="131">
        <v>0</v>
      </c>
      <c r="T80" s="48">
        <v>0</v>
      </c>
      <c r="U80" s="82">
        <f t="shared" si="39"/>
        <v>0</v>
      </c>
      <c r="V80" s="48">
        <f t="shared" si="29"/>
        <v>0</v>
      </c>
      <c r="W80" s="48">
        <v>0</v>
      </c>
      <c r="X80" s="48">
        <v>0</v>
      </c>
      <c r="Y80" s="48">
        <v>0</v>
      </c>
      <c r="Z80" s="48">
        <v>0</v>
      </c>
      <c r="AA80" s="48">
        <v>0</v>
      </c>
      <c r="AB80" s="48">
        <v>0</v>
      </c>
      <c r="AC80" s="72">
        <f t="shared" si="40"/>
        <v>0</v>
      </c>
      <c r="AD80" s="114">
        <f t="shared" si="41"/>
        <v>0</v>
      </c>
    </row>
    <row r="81" spans="1:30" s="50" customFormat="1" ht="12.75" hidden="1" x14ac:dyDescent="0.2">
      <c r="A81" s="95">
        <v>76</v>
      </c>
      <c r="B81" s="37"/>
      <c r="C81" s="143"/>
      <c r="D81" s="58"/>
      <c r="E81" s="80">
        <f t="shared" si="38"/>
        <v>0</v>
      </c>
      <c r="F81" s="81">
        <f t="shared" si="30"/>
        <v>0</v>
      </c>
      <c r="G81" s="48">
        <f t="shared" si="31"/>
        <v>0</v>
      </c>
      <c r="H81" s="48">
        <f t="shared" si="32"/>
        <v>0</v>
      </c>
      <c r="I81" s="48">
        <f t="shared" si="33"/>
        <v>0</v>
      </c>
      <c r="J81" s="48">
        <f t="shared" si="34"/>
        <v>0</v>
      </c>
      <c r="K81" s="48">
        <f t="shared" si="35"/>
        <v>0</v>
      </c>
      <c r="L81" s="48">
        <f t="shared" si="36"/>
        <v>0</v>
      </c>
      <c r="M81" s="48">
        <f t="shared" si="37"/>
        <v>0</v>
      </c>
      <c r="N81" s="81">
        <v>0</v>
      </c>
      <c r="O81" s="48">
        <v>0</v>
      </c>
      <c r="P81" s="48">
        <v>0</v>
      </c>
      <c r="Q81" s="48">
        <v>0</v>
      </c>
      <c r="R81" s="48">
        <v>0</v>
      </c>
      <c r="S81" s="131">
        <v>0</v>
      </c>
      <c r="T81" s="48">
        <v>0</v>
      </c>
      <c r="U81" s="82">
        <f t="shared" si="39"/>
        <v>0</v>
      </c>
      <c r="V81" s="48">
        <f t="shared" si="29"/>
        <v>0</v>
      </c>
      <c r="W81" s="48">
        <v>0</v>
      </c>
      <c r="X81" s="48">
        <v>0</v>
      </c>
      <c r="Y81" s="48">
        <v>0</v>
      </c>
      <c r="Z81" s="48">
        <v>0</v>
      </c>
      <c r="AA81" s="48">
        <v>0</v>
      </c>
      <c r="AB81" s="48">
        <v>0</v>
      </c>
      <c r="AC81" s="72">
        <f t="shared" si="40"/>
        <v>0</v>
      </c>
      <c r="AD81" s="114">
        <f t="shared" si="41"/>
        <v>0</v>
      </c>
    </row>
    <row r="82" spans="1:30" s="50" customFormat="1" ht="12.75" hidden="1" x14ac:dyDescent="0.2">
      <c r="A82" s="95">
        <v>77</v>
      </c>
      <c r="B82" s="37"/>
      <c r="C82" s="143"/>
      <c r="D82" s="58"/>
      <c r="E82" s="80">
        <f t="shared" si="38"/>
        <v>0</v>
      </c>
      <c r="F82" s="81">
        <f t="shared" si="30"/>
        <v>0</v>
      </c>
      <c r="G82" s="48">
        <f t="shared" si="31"/>
        <v>0</v>
      </c>
      <c r="H82" s="48">
        <f t="shared" si="32"/>
        <v>0</v>
      </c>
      <c r="I82" s="48">
        <f t="shared" si="33"/>
        <v>0</v>
      </c>
      <c r="J82" s="48">
        <f t="shared" si="34"/>
        <v>0</v>
      </c>
      <c r="K82" s="48">
        <f t="shared" si="35"/>
        <v>0</v>
      </c>
      <c r="L82" s="48">
        <f t="shared" si="36"/>
        <v>0</v>
      </c>
      <c r="M82" s="48">
        <f t="shared" si="37"/>
        <v>0</v>
      </c>
      <c r="N82" s="81">
        <v>0</v>
      </c>
      <c r="O82" s="48">
        <v>0</v>
      </c>
      <c r="P82" s="48">
        <v>0</v>
      </c>
      <c r="Q82" s="48">
        <v>0</v>
      </c>
      <c r="R82" s="48">
        <v>0</v>
      </c>
      <c r="S82" s="131">
        <v>0</v>
      </c>
      <c r="T82" s="48">
        <v>0</v>
      </c>
      <c r="U82" s="82">
        <f t="shared" si="39"/>
        <v>0</v>
      </c>
      <c r="V82" s="48">
        <f t="shared" si="29"/>
        <v>0</v>
      </c>
      <c r="W82" s="48">
        <v>0</v>
      </c>
      <c r="X82" s="48">
        <v>0</v>
      </c>
      <c r="Y82" s="48">
        <v>0</v>
      </c>
      <c r="Z82" s="48">
        <v>0</v>
      </c>
      <c r="AA82" s="48">
        <v>0</v>
      </c>
      <c r="AB82" s="48">
        <v>0</v>
      </c>
      <c r="AC82" s="72">
        <f t="shared" si="40"/>
        <v>0</v>
      </c>
      <c r="AD82" s="114">
        <f t="shared" si="41"/>
        <v>0</v>
      </c>
    </row>
    <row r="83" spans="1:30" s="50" customFormat="1" ht="12.75" hidden="1" x14ac:dyDescent="0.2">
      <c r="A83" s="95">
        <v>78</v>
      </c>
      <c r="B83" s="37"/>
      <c r="C83" s="143"/>
      <c r="D83" s="58"/>
      <c r="E83" s="80">
        <f t="shared" si="38"/>
        <v>0</v>
      </c>
      <c r="F83" s="81">
        <f t="shared" si="30"/>
        <v>0</v>
      </c>
      <c r="G83" s="48">
        <f t="shared" si="31"/>
        <v>0</v>
      </c>
      <c r="H83" s="48">
        <f t="shared" si="32"/>
        <v>0</v>
      </c>
      <c r="I83" s="48">
        <f t="shared" si="33"/>
        <v>0</v>
      </c>
      <c r="J83" s="48">
        <f t="shared" si="34"/>
        <v>0</v>
      </c>
      <c r="K83" s="48">
        <f t="shared" si="35"/>
        <v>0</v>
      </c>
      <c r="L83" s="48">
        <f t="shared" si="36"/>
        <v>0</v>
      </c>
      <c r="M83" s="48">
        <f t="shared" si="37"/>
        <v>0</v>
      </c>
      <c r="N83" s="81">
        <v>0</v>
      </c>
      <c r="O83" s="48">
        <v>0</v>
      </c>
      <c r="P83" s="48">
        <v>0</v>
      </c>
      <c r="Q83" s="48">
        <v>0</v>
      </c>
      <c r="R83" s="48">
        <v>0</v>
      </c>
      <c r="S83" s="131">
        <v>0</v>
      </c>
      <c r="T83" s="48">
        <v>0</v>
      </c>
      <c r="U83" s="82">
        <f t="shared" si="39"/>
        <v>0</v>
      </c>
      <c r="V83" s="48">
        <f t="shared" si="29"/>
        <v>0</v>
      </c>
      <c r="W83" s="48">
        <v>0</v>
      </c>
      <c r="X83" s="48">
        <v>0</v>
      </c>
      <c r="Y83" s="48">
        <v>0</v>
      </c>
      <c r="Z83" s="48">
        <v>0</v>
      </c>
      <c r="AA83" s="48">
        <v>0</v>
      </c>
      <c r="AB83" s="48">
        <v>0</v>
      </c>
      <c r="AC83" s="72">
        <f t="shared" si="40"/>
        <v>0</v>
      </c>
      <c r="AD83" s="114">
        <f t="shared" si="41"/>
        <v>0</v>
      </c>
    </row>
    <row r="84" spans="1:30" s="50" customFormat="1" ht="12.75" hidden="1" x14ac:dyDescent="0.2">
      <c r="A84" s="95">
        <v>79</v>
      </c>
      <c r="B84" s="37"/>
      <c r="C84" s="143"/>
      <c r="D84" s="58"/>
      <c r="E84" s="80">
        <f t="shared" si="38"/>
        <v>0</v>
      </c>
      <c r="F84" s="81">
        <f t="shared" si="30"/>
        <v>0</v>
      </c>
      <c r="G84" s="48">
        <f t="shared" si="31"/>
        <v>0</v>
      </c>
      <c r="H84" s="48">
        <f t="shared" si="32"/>
        <v>0</v>
      </c>
      <c r="I84" s="48">
        <f t="shared" si="33"/>
        <v>0</v>
      </c>
      <c r="J84" s="48">
        <f t="shared" si="34"/>
        <v>0</v>
      </c>
      <c r="K84" s="48">
        <f t="shared" si="35"/>
        <v>0</v>
      </c>
      <c r="L84" s="48">
        <f t="shared" si="36"/>
        <v>0</v>
      </c>
      <c r="M84" s="48">
        <f t="shared" si="37"/>
        <v>0</v>
      </c>
      <c r="N84" s="81">
        <v>0</v>
      </c>
      <c r="O84" s="48">
        <v>0</v>
      </c>
      <c r="P84" s="48">
        <v>0</v>
      </c>
      <c r="Q84" s="48">
        <v>0</v>
      </c>
      <c r="R84" s="48">
        <v>0</v>
      </c>
      <c r="S84" s="131">
        <v>0</v>
      </c>
      <c r="T84" s="48">
        <v>0</v>
      </c>
      <c r="U84" s="82">
        <f t="shared" si="39"/>
        <v>0</v>
      </c>
      <c r="V84" s="48">
        <f t="shared" si="29"/>
        <v>0</v>
      </c>
      <c r="W84" s="48">
        <v>0</v>
      </c>
      <c r="X84" s="48">
        <v>0</v>
      </c>
      <c r="Y84" s="48">
        <v>0</v>
      </c>
      <c r="Z84" s="48">
        <v>0</v>
      </c>
      <c r="AA84" s="48">
        <v>0</v>
      </c>
      <c r="AB84" s="48">
        <v>0</v>
      </c>
      <c r="AC84" s="72">
        <f t="shared" si="40"/>
        <v>0</v>
      </c>
      <c r="AD84" s="114">
        <f t="shared" si="41"/>
        <v>0</v>
      </c>
    </row>
    <row r="85" spans="1:30" s="50" customFormat="1" ht="12.75" hidden="1" x14ac:dyDescent="0.2">
      <c r="A85" s="95">
        <v>80</v>
      </c>
      <c r="B85" s="37"/>
      <c r="C85" s="143"/>
      <c r="D85" s="58"/>
      <c r="E85" s="80">
        <f t="shared" si="38"/>
        <v>0</v>
      </c>
      <c r="F85" s="81">
        <f t="shared" si="30"/>
        <v>0</v>
      </c>
      <c r="G85" s="48">
        <f t="shared" si="31"/>
        <v>0</v>
      </c>
      <c r="H85" s="48">
        <f t="shared" si="32"/>
        <v>0</v>
      </c>
      <c r="I85" s="48">
        <f t="shared" si="33"/>
        <v>0</v>
      </c>
      <c r="J85" s="48">
        <f t="shared" si="34"/>
        <v>0</v>
      </c>
      <c r="K85" s="48">
        <f t="shared" si="35"/>
        <v>0</v>
      </c>
      <c r="L85" s="48">
        <f t="shared" si="36"/>
        <v>0</v>
      </c>
      <c r="M85" s="48">
        <f t="shared" si="37"/>
        <v>0</v>
      </c>
      <c r="N85" s="81">
        <v>0</v>
      </c>
      <c r="O85" s="48">
        <v>0</v>
      </c>
      <c r="P85" s="48">
        <v>0</v>
      </c>
      <c r="Q85" s="48">
        <v>0</v>
      </c>
      <c r="R85" s="48">
        <v>0</v>
      </c>
      <c r="S85" s="131">
        <v>0</v>
      </c>
      <c r="T85" s="48">
        <v>0</v>
      </c>
      <c r="U85" s="82">
        <f t="shared" si="39"/>
        <v>0</v>
      </c>
      <c r="V85" s="48">
        <f t="shared" si="29"/>
        <v>0</v>
      </c>
      <c r="W85" s="48">
        <v>0</v>
      </c>
      <c r="X85" s="48">
        <v>0</v>
      </c>
      <c r="Y85" s="48">
        <v>0</v>
      </c>
      <c r="Z85" s="48">
        <v>0</v>
      </c>
      <c r="AA85" s="48">
        <v>0</v>
      </c>
      <c r="AB85" s="48">
        <v>0</v>
      </c>
      <c r="AC85" s="72">
        <f t="shared" si="40"/>
        <v>0</v>
      </c>
      <c r="AD85" s="114">
        <f t="shared" si="41"/>
        <v>0</v>
      </c>
    </row>
    <row r="86" spans="1:30" s="50" customFormat="1" ht="12.75" hidden="1" x14ac:dyDescent="0.2">
      <c r="A86" s="95">
        <v>81</v>
      </c>
      <c r="B86" s="37"/>
      <c r="C86" s="143"/>
      <c r="D86" s="58"/>
      <c r="E86" s="80">
        <f t="shared" si="38"/>
        <v>0</v>
      </c>
      <c r="F86" s="81">
        <f t="shared" si="30"/>
        <v>0</v>
      </c>
      <c r="G86" s="48">
        <f t="shared" si="31"/>
        <v>0</v>
      </c>
      <c r="H86" s="48">
        <f t="shared" si="32"/>
        <v>0</v>
      </c>
      <c r="I86" s="48">
        <f t="shared" si="33"/>
        <v>0</v>
      </c>
      <c r="J86" s="48">
        <f t="shared" si="34"/>
        <v>0</v>
      </c>
      <c r="K86" s="48">
        <f t="shared" si="35"/>
        <v>0</v>
      </c>
      <c r="L86" s="48">
        <f t="shared" si="36"/>
        <v>0</v>
      </c>
      <c r="M86" s="48">
        <f t="shared" si="37"/>
        <v>0</v>
      </c>
      <c r="N86" s="81">
        <v>0</v>
      </c>
      <c r="O86" s="48">
        <v>0</v>
      </c>
      <c r="P86" s="48">
        <v>0</v>
      </c>
      <c r="Q86" s="48">
        <v>0</v>
      </c>
      <c r="R86" s="48">
        <v>0</v>
      </c>
      <c r="S86" s="131">
        <v>0</v>
      </c>
      <c r="T86" s="48">
        <v>0</v>
      </c>
      <c r="U86" s="82">
        <f t="shared" si="39"/>
        <v>0</v>
      </c>
      <c r="V86" s="48">
        <f t="shared" si="29"/>
        <v>0</v>
      </c>
      <c r="W86" s="48">
        <v>0</v>
      </c>
      <c r="X86" s="48">
        <v>0</v>
      </c>
      <c r="Y86" s="48">
        <v>0</v>
      </c>
      <c r="Z86" s="48">
        <v>0</v>
      </c>
      <c r="AA86" s="48">
        <v>0</v>
      </c>
      <c r="AB86" s="48">
        <v>0</v>
      </c>
      <c r="AC86" s="72">
        <f t="shared" si="40"/>
        <v>0</v>
      </c>
      <c r="AD86" s="114">
        <f t="shared" si="41"/>
        <v>0</v>
      </c>
    </row>
    <row r="87" spans="1:30" s="50" customFormat="1" ht="12.75" hidden="1" x14ac:dyDescent="0.2">
      <c r="A87" s="95">
        <v>82</v>
      </c>
      <c r="B87" s="37"/>
      <c r="C87" s="143"/>
      <c r="D87" s="58"/>
      <c r="E87" s="80">
        <f t="shared" si="38"/>
        <v>0</v>
      </c>
      <c r="F87" s="81">
        <f t="shared" si="30"/>
        <v>0</v>
      </c>
      <c r="G87" s="48">
        <f t="shared" si="31"/>
        <v>0</v>
      </c>
      <c r="H87" s="48">
        <f t="shared" si="32"/>
        <v>0</v>
      </c>
      <c r="I87" s="48">
        <f t="shared" si="33"/>
        <v>0</v>
      </c>
      <c r="J87" s="48">
        <f t="shared" si="34"/>
        <v>0</v>
      </c>
      <c r="K87" s="48">
        <f t="shared" si="35"/>
        <v>0</v>
      </c>
      <c r="L87" s="48">
        <f t="shared" si="36"/>
        <v>0</v>
      </c>
      <c r="M87" s="48">
        <f t="shared" si="37"/>
        <v>0</v>
      </c>
      <c r="N87" s="81">
        <v>0</v>
      </c>
      <c r="O87" s="48">
        <v>0</v>
      </c>
      <c r="P87" s="48">
        <v>0</v>
      </c>
      <c r="Q87" s="48">
        <v>0</v>
      </c>
      <c r="R87" s="48">
        <v>0</v>
      </c>
      <c r="S87" s="131">
        <v>0</v>
      </c>
      <c r="T87" s="48">
        <v>0</v>
      </c>
      <c r="U87" s="82">
        <f t="shared" si="39"/>
        <v>0</v>
      </c>
      <c r="V87" s="48">
        <f t="shared" si="29"/>
        <v>0</v>
      </c>
      <c r="W87" s="48">
        <v>0</v>
      </c>
      <c r="X87" s="48">
        <v>0</v>
      </c>
      <c r="Y87" s="48">
        <v>0</v>
      </c>
      <c r="Z87" s="48">
        <v>0</v>
      </c>
      <c r="AA87" s="48">
        <v>0</v>
      </c>
      <c r="AB87" s="48">
        <v>0</v>
      </c>
      <c r="AC87" s="72">
        <f t="shared" si="40"/>
        <v>0</v>
      </c>
      <c r="AD87" s="114">
        <f t="shared" si="41"/>
        <v>0</v>
      </c>
    </row>
    <row r="88" spans="1:30" s="50" customFormat="1" ht="12.75" hidden="1" x14ac:dyDescent="0.2">
      <c r="A88" s="95">
        <v>83</v>
      </c>
      <c r="B88" s="37"/>
      <c r="C88" s="143"/>
      <c r="D88" s="58"/>
      <c r="E88" s="80">
        <f t="shared" si="38"/>
        <v>0</v>
      </c>
      <c r="F88" s="81">
        <f t="shared" si="30"/>
        <v>0</v>
      </c>
      <c r="G88" s="48">
        <f t="shared" si="31"/>
        <v>0</v>
      </c>
      <c r="H88" s="48">
        <f t="shared" si="32"/>
        <v>0</v>
      </c>
      <c r="I88" s="48">
        <f t="shared" si="33"/>
        <v>0</v>
      </c>
      <c r="J88" s="48">
        <f t="shared" si="34"/>
        <v>0</v>
      </c>
      <c r="K88" s="48">
        <f t="shared" si="35"/>
        <v>0</v>
      </c>
      <c r="L88" s="48">
        <f t="shared" si="36"/>
        <v>0</v>
      </c>
      <c r="M88" s="48">
        <f t="shared" si="37"/>
        <v>0</v>
      </c>
      <c r="N88" s="81">
        <v>0</v>
      </c>
      <c r="O88" s="48">
        <v>0</v>
      </c>
      <c r="P88" s="48">
        <v>0</v>
      </c>
      <c r="Q88" s="48">
        <v>0</v>
      </c>
      <c r="R88" s="48">
        <v>0</v>
      </c>
      <c r="S88" s="131">
        <v>0</v>
      </c>
      <c r="T88" s="48">
        <v>0</v>
      </c>
      <c r="U88" s="82">
        <f t="shared" si="39"/>
        <v>0</v>
      </c>
      <c r="V88" s="48">
        <f t="shared" si="29"/>
        <v>0</v>
      </c>
      <c r="W88" s="48">
        <v>0</v>
      </c>
      <c r="X88" s="48">
        <v>0</v>
      </c>
      <c r="Y88" s="48">
        <v>0</v>
      </c>
      <c r="Z88" s="48">
        <v>0</v>
      </c>
      <c r="AA88" s="48">
        <v>0</v>
      </c>
      <c r="AB88" s="48">
        <v>0</v>
      </c>
      <c r="AC88" s="72">
        <f t="shared" si="40"/>
        <v>0</v>
      </c>
      <c r="AD88" s="114">
        <f t="shared" si="41"/>
        <v>0</v>
      </c>
    </row>
    <row r="89" spans="1:30" s="50" customFormat="1" ht="12.75" hidden="1" x14ac:dyDescent="0.2">
      <c r="A89" s="95">
        <v>84</v>
      </c>
      <c r="B89" s="37"/>
      <c r="C89" s="143"/>
      <c r="D89" s="58"/>
      <c r="E89" s="80">
        <f t="shared" si="38"/>
        <v>0</v>
      </c>
      <c r="F89" s="81">
        <f t="shared" si="30"/>
        <v>0</v>
      </c>
      <c r="G89" s="48">
        <f t="shared" si="31"/>
        <v>0</v>
      </c>
      <c r="H89" s="48">
        <f t="shared" si="32"/>
        <v>0</v>
      </c>
      <c r="I89" s="48">
        <f t="shared" si="33"/>
        <v>0</v>
      </c>
      <c r="J89" s="48">
        <f t="shared" si="34"/>
        <v>0</v>
      </c>
      <c r="K89" s="48">
        <f t="shared" si="35"/>
        <v>0</v>
      </c>
      <c r="L89" s="48">
        <f t="shared" si="36"/>
        <v>0</v>
      </c>
      <c r="M89" s="48">
        <f t="shared" si="37"/>
        <v>0</v>
      </c>
      <c r="N89" s="81">
        <v>0</v>
      </c>
      <c r="O89" s="48">
        <v>0</v>
      </c>
      <c r="P89" s="48">
        <v>0</v>
      </c>
      <c r="Q89" s="48">
        <v>0</v>
      </c>
      <c r="R89" s="48">
        <v>0</v>
      </c>
      <c r="S89" s="131">
        <v>0</v>
      </c>
      <c r="T89" s="48">
        <v>0</v>
      </c>
      <c r="U89" s="82">
        <f t="shared" si="39"/>
        <v>0</v>
      </c>
      <c r="V89" s="48">
        <f t="shared" si="29"/>
        <v>0</v>
      </c>
      <c r="W89" s="48">
        <v>0</v>
      </c>
      <c r="X89" s="48">
        <v>0</v>
      </c>
      <c r="Y89" s="48">
        <v>0</v>
      </c>
      <c r="Z89" s="48">
        <v>0</v>
      </c>
      <c r="AA89" s="48">
        <v>0</v>
      </c>
      <c r="AB89" s="48">
        <v>0</v>
      </c>
      <c r="AC89" s="72">
        <f t="shared" si="40"/>
        <v>0</v>
      </c>
      <c r="AD89" s="114">
        <f t="shared" si="41"/>
        <v>0</v>
      </c>
    </row>
    <row r="90" spans="1:30" s="50" customFormat="1" ht="12.75" hidden="1" x14ac:dyDescent="0.2">
      <c r="A90" s="95">
        <v>85</v>
      </c>
      <c r="B90" s="37"/>
      <c r="C90" s="143"/>
      <c r="D90" s="58"/>
      <c r="E90" s="80">
        <f t="shared" si="38"/>
        <v>0</v>
      </c>
      <c r="F90" s="81">
        <f t="shared" si="30"/>
        <v>0</v>
      </c>
      <c r="G90" s="48">
        <f t="shared" si="31"/>
        <v>0</v>
      </c>
      <c r="H90" s="48">
        <f t="shared" si="32"/>
        <v>0</v>
      </c>
      <c r="I90" s="48">
        <f t="shared" si="33"/>
        <v>0</v>
      </c>
      <c r="J90" s="48">
        <f t="shared" si="34"/>
        <v>0</v>
      </c>
      <c r="K90" s="48">
        <f t="shared" si="35"/>
        <v>0</v>
      </c>
      <c r="L90" s="48">
        <f t="shared" si="36"/>
        <v>0</v>
      </c>
      <c r="M90" s="48">
        <f t="shared" si="37"/>
        <v>0</v>
      </c>
      <c r="N90" s="81">
        <v>0</v>
      </c>
      <c r="O90" s="48">
        <v>0</v>
      </c>
      <c r="P90" s="48">
        <v>0</v>
      </c>
      <c r="Q90" s="48">
        <v>0</v>
      </c>
      <c r="R90" s="48">
        <v>0</v>
      </c>
      <c r="S90" s="131">
        <v>0</v>
      </c>
      <c r="T90" s="48">
        <v>0</v>
      </c>
      <c r="U90" s="82">
        <f t="shared" si="39"/>
        <v>0</v>
      </c>
      <c r="V90" s="48">
        <f t="shared" si="29"/>
        <v>0</v>
      </c>
      <c r="W90" s="48">
        <v>0</v>
      </c>
      <c r="X90" s="48">
        <v>0</v>
      </c>
      <c r="Y90" s="48">
        <v>0</v>
      </c>
      <c r="Z90" s="48">
        <v>0</v>
      </c>
      <c r="AA90" s="48">
        <v>0</v>
      </c>
      <c r="AB90" s="48">
        <v>0</v>
      </c>
      <c r="AC90" s="72">
        <f t="shared" si="40"/>
        <v>0</v>
      </c>
      <c r="AD90" s="114">
        <f t="shared" si="41"/>
        <v>0</v>
      </c>
    </row>
    <row r="91" spans="1:30" s="50" customFormat="1" ht="12.75" hidden="1" x14ac:dyDescent="0.2">
      <c r="A91" s="95">
        <v>86</v>
      </c>
      <c r="B91" s="37"/>
      <c r="C91" s="143"/>
      <c r="D91" s="58"/>
      <c r="E91" s="80">
        <f t="shared" si="38"/>
        <v>0</v>
      </c>
      <c r="F91" s="81">
        <f t="shared" si="30"/>
        <v>0</v>
      </c>
      <c r="G91" s="48">
        <f t="shared" si="31"/>
        <v>0</v>
      </c>
      <c r="H91" s="48">
        <f t="shared" si="32"/>
        <v>0</v>
      </c>
      <c r="I91" s="48">
        <f t="shared" si="33"/>
        <v>0</v>
      </c>
      <c r="J91" s="48">
        <f t="shared" si="34"/>
        <v>0</v>
      </c>
      <c r="K91" s="48">
        <f t="shared" si="35"/>
        <v>0</v>
      </c>
      <c r="L91" s="48">
        <f t="shared" si="36"/>
        <v>0</v>
      </c>
      <c r="M91" s="48">
        <f t="shared" si="37"/>
        <v>0</v>
      </c>
      <c r="N91" s="81">
        <v>0</v>
      </c>
      <c r="O91" s="48">
        <v>0</v>
      </c>
      <c r="P91" s="48">
        <v>0</v>
      </c>
      <c r="Q91" s="48">
        <v>0</v>
      </c>
      <c r="R91" s="48">
        <v>0</v>
      </c>
      <c r="S91" s="131">
        <v>0</v>
      </c>
      <c r="T91" s="48">
        <v>0</v>
      </c>
      <c r="U91" s="82">
        <f t="shared" si="39"/>
        <v>0</v>
      </c>
      <c r="V91" s="48">
        <f t="shared" si="29"/>
        <v>0</v>
      </c>
      <c r="W91" s="48">
        <v>0</v>
      </c>
      <c r="X91" s="48">
        <v>0</v>
      </c>
      <c r="Y91" s="48">
        <v>0</v>
      </c>
      <c r="Z91" s="48">
        <v>0</v>
      </c>
      <c r="AA91" s="48">
        <v>0</v>
      </c>
      <c r="AB91" s="48">
        <v>0</v>
      </c>
      <c r="AC91" s="72">
        <f t="shared" si="40"/>
        <v>0</v>
      </c>
      <c r="AD91" s="114">
        <f t="shared" si="41"/>
        <v>0</v>
      </c>
    </row>
    <row r="92" spans="1:30" s="50" customFormat="1" ht="12.75" hidden="1" x14ac:dyDescent="0.2">
      <c r="A92" s="95">
        <v>87</v>
      </c>
      <c r="B92" s="37"/>
      <c r="C92" s="143"/>
      <c r="D92" s="58"/>
      <c r="E92" s="80">
        <f t="shared" si="38"/>
        <v>0</v>
      </c>
      <c r="F92" s="81">
        <f t="shared" si="30"/>
        <v>0</v>
      </c>
      <c r="G92" s="48">
        <f t="shared" si="31"/>
        <v>0</v>
      </c>
      <c r="H92" s="48">
        <f t="shared" si="32"/>
        <v>0</v>
      </c>
      <c r="I92" s="48">
        <f t="shared" si="33"/>
        <v>0</v>
      </c>
      <c r="J92" s="48">
        <f t="shared" si="34"/>
        <v>0</v>
      </c>
      <c r="K92" s="48">
        <f t="shared" si="35"/>
        <v>0</v>
      </c>
      <c r="L92" s="48">
        <f t="shared" si="36"/>
        <v>0</v>
      </c>
      <c r="M92" s="48">
        <f t="shared" si="37"/>
        <v>0</v>
      </c>
      <c r="N92" s="81">
        <v>0</v>
      </c>
      <c r="O92" s="48">
        <v>0</v>
      </c>
      <c r="P92" s="48">
        <v>0</v>
      </c>
      <c r="Q92" s="48">
        <v>0</v>
      </c>
      <c r="R92" s="48">
        <v>0</v>
      </c>
      <c r="S92" s="131">
        <v>0</v>
      </c>
      <c r="T92" s="48">
        <v>0</v>
      </c>
      <c r="U92" s="82">
        <f t="shared" si="39"/>
        <v>0</v>
      </c>
      <c r="V92" s="48">
        <f t="shared" si="29"/>
        <v>0</v>
      </c>
      <c r="W92" s="48">
        <v>0</v>
      </c>
      <c r="X92" s="48">
        <v>0</v>
      </c>
      <c r="Y92" s="48">
        <v>0</v>
      </c>
      <c r="Z92" s="48">
        <v>0</v>
      </c>
      <c r="AA92" s="48">
        <v>0</v>
      </c>
      <c r="AB92" s="48">
        <v>0</v>
      </c>
      <c r="AC92" s="72">
        <f t="shared" si="40"/>
        <v>0</v>
      </c>
      <c r="AD92" s="114">
        <f t="shared" si="41"/>
        <v>0</v>
      </c>
    </row>
    <row r="93" spans="1:30" s="50" customFormat="1" ht="12.75" hidden="1" x14ac:dyDescent="0.2">
      <c r="A93" s="95">
        <v>88</v>
      </c>
      <c r="B93" s="37"/>
      <c r="C93" s="143"/>
      <c r="D93" s="58"/>
      <c r="E93" s="80">
        <f t="shared" si="38"/>
        <v>0</v>
      </c>
      <c r="F93" s="81">
        <f t="shared" si="30"/>
        <v>0</v>
      </c>
      <c r="G93" s="48">
        <f t="shared" si="31"/>
        <v>0</v>
      </c>
      <c r="H93" s="48">
        <f t="shared" si="32"/>
        <v>0</v>
      </c>
      <c r="I93" s="48">
        <f t="shared" si="33"/>
        <v>0</v>
      </c>
      <c r="J93" s="48">
        <f t="shared" si="34"/>
        <v>0</v>
      </c>
      <c r="K93" s="48">
        <f t="shared" si="35"/>
        <v>0</v>
      </c>
      <c r="L93" s="48">
        <f t="shared" si="36"/>
        <v>0</v>
      </c>
      <c r="M93" s="48">
        <f t="shared" si="37"/>
        <v>0</v>
      </c>
      <c r="N93" s="81">
        <v>0</v>
      </c>
      <c r="O93" s="48">
        <v>0</v>
      </c>
      <c r="P93" s="48">
        <v>0</v>
      </c>
      <c r="Q93" s="48">
        <v>0</v>
      </c>
      <c r="R93" s="48">
        <v>0</v>
      </c>
      <c r="S93" s="131">
        <v>0</v>
      </c>
      <c r="T93" s="48">
        <v>0</v>
      </c>
      <c r="U93" s="82">
        <f t="shared" si="39"/>
        <v>0</v>
      </c>
      <c r="V93" s="48">
        <f t="shared" si="29"/>
        <v>0</v>
      </c>
      <c r="W93" s="48">
        <v>0</v>
      </c>
      <c r="X93" s="48">
        <v>0</v>
      </c>
      <c r="Y93" s="48">
        <v>0</v>
      </c>
      <c r="Z93" s="48">
        <v>0</v>
      </c>
      <c r="AA93" s="48">
        <v>0</v>
      </c>
      <c r="AB93" s="48">
        <v>0</v>
      </c>
      <c r="AC93" s="72">
        <f t="shared" si="40"/>
        <v>0</v>
      </c>
      <c r="AD93" s="114">
        <f t="shared" si="41"/>
        <v>0</v>
      </c>
    </row>
    <row r="94" spans="1:30" s="50" customFormat="1" ht="12.75" hidden="1" x14ac:dyDescent="0.2">
      <c r="A94" s="95">
        <v>89</v>
      </c>
      <c r="B94" s="37"/>
      <c r="C94" s="143"/>
      <c r="D94" s="58"/>
      <c r="E94" s="80">
        <f t="shared" si="38"/>
        <v>0</v>
      </c>
      <c r="F94" s="81">
        <f t="shared" si="30"/>
        <v>0</v>
      </c>
      <c r="G94" s="48">
        <f t="shared" si="31"/>
        <v>0</v>
      </c>
      <c r="H94" s="48">
        <f t="shared" si="32"/>
        <v>0</v>
      </c>
      <c r="I94" s="48">
        <f t="shared" si="33"/>
        <v>0</v>
      </c>
      <c r="J94" s="48">
        <f t="shared" si="34"/>
        <v>0</v>
      </c>
      <c r="K94" s="48">
        <f t="shared" si="35"/>
        <v>0</v>
      </c>
      <c r="L94" s="48">
        <f t="shared" si="36"/>
        <v>0</v>
      </c>
      <c r="M94" s="48">
        <f t="shared" si="37"/>
        <v>0</v>
      </c>
      <c r="N94" s="81">
        <v>0</v>
      </c>
      <c r="O94" s="48">
        <v>0</v>
      </c>
      <c r="P94" s="48">
        <v>0</v>
      </c>
      <c r="Q94" s="48">
        <v>0</v>
      </c>
      <c r="R94" s="48">
        <v>0</v>
      </c>
      <c r="S94" s="131">
        <v>0</v>
      </c>
      <c r="T94" s="48">
        <v>0</v>
      </c>
      <c r="U94" s="82">
        <f t="shared" si="39"/>
        <v>0</v>
      </c>
      <c r="V94" s="48">
        <f t="shared" si="29"/>
        <v>0</v>
      </c>
      <c r="W94" s="48">
        <v>0</v>
      </c>
      <c r="X94" s="48">
        <v>0</v>
      </c>
      <c r="Y94" s="48">
        <v>0</v>
      </c>
      <c r="Z94" s="48">
        <v>0</v>
      </c>
      <c r="AA94" s="48">
        <v>0</v>
      </c>
      <c r="AB94" s="48">
        <v>0</v>
      </c>
      <c r="AC94" s="72">
        <f t="shared" si="40"/>
        <v>0</v>
      </c>
      <c r="AD94" s="114">
        <f t="shared" si="41"/>
        <v>0</v>
      </c>
    </row>
    <row r="95" spans="1:30" s="50" customFormat="1" ht="12.75" hidden="1" x14ac:dyDescent="0.2">
      <c r="A95" s="95">
        <v>90</v>
      </c>
      <c r="B95" s="37"/>
      <c r="C95" s="143"/>
      <c r="D95" s="58"/>
      <c r="E95" s="80">
        <f t="shared" si="38"/>
        <v>0</v>
      </c>
      <c r="F95" s="81">
        <f t="shared" si="30"/>
        <v>0</v>
      </c>
      <c r="G95" s="48">
        <f t="shared" si="31"/>
        <v>0</v>
      </c>
      <c r="H95" s="48">
        <f t="shared" si="32"/>
        <v>0</v>
      </c>
      <c r="I95" s="48">
        <f t="shared" si="33"/>
        <v>0</v>
      </c>
      <c r="J95" s="48">
        <f t="shared" si="34"/>
        <v>0</v>
      </c>
      <c r="K95" s="48">
        <f t="shared" si="35"/>
        <v>0</v>
      </c>
      <c r="L95" s="48">
        <f t="shared" si="36"/>
        <v>0</v>
      </c>
      <c r="M95" s="48">
        <f t="shared" si="37"/>
        <v>0</v>
      </c>
      <c r="N95" s="81">
        <v>0</v>
      </c>
      <c r="O95" s="48">
        <v>0</v>
      </c>
      <c r="P95" s="48">
        <v>0</v>
      </c>
      <c r="Q95" s="48">
        <v>0</v>
      </c>
      <c r="R95" s="48">
        <v>0</v>
      </c>
      <c r="S95" s="131">
        <v>0</v>
      </c>
      <c r="T95" s="48">
        <v>0</v>
      </c>
      <c r="U95" s="82">
        <f t="shared" si="39"/>
        <v>0</v>
      </c>
      <c r="V95" s="48">
        <f t="shared" si="29"/>
        <v>0</v>
      </c>
      <c r="W95" s="48">
        <v>0</v>
      </c>
      <c r="X95" s="48">
        <v>0</v>
      </c>
      <c r="Y95" s="48">
        <v>0</v>
      </c>
      <c r="Z95" s="48">
        <v>0</v>
      </c>
      <c r="AA95" s="48">
        <v>0</v>
      </c>
      <c r="AB95" s="48">
        <v>0</v>
      </c>
      <c r="AC95" s="72">
        <f t="shared" si="40"/>
        <v>0</v>
      </c>
      <c r="AD95" s="114">
        <f t="shared" si="41"/>
        <v>0</v>
      </c>
    </row>
    <row r="96" spans="1:30" s="50" customFormat="1" ht="12.75" hidden="1" x14ac:dyDescent="0.2">
      <c r="A96" s="95">
        <v>91</v>
      </c>
      <c r="B96" s="37"/>
      <c r="C96" s="143"/>
      <c r="D96" s="58"/>
      <c r="E96" s="80">
        <f t="shared" si="38"/>
        <v>0</v>
      </c>
      <c r="F96" s="81">
        <f t="shared" si="30"/>
        <v>0</v>
      </c>
      <c r="G96" s="48">
        <f t="shared" si="31"/>
        <v>0</v>
      </c>
      <c r="H96" s="48">
        <f t="shared" si="32"/>
        <v>0</v>
      </c>
      <c r="I96" s="48">
        <f t="shared" si="33"/>
        <v>0</v>
      </c>
      <c r="J96" s="48">
        <f t="shared" si="34"/>
        <v>0</v>
      </c>
      <c r="K96" s="48">
        <f t="shared" si="35"/>
        <v>0</v>
      </c>
      <c r="L96" s="48">
        <f t="shared" si="36"/>
        <v>0</v>
      </c>
      <c r="M96" s="48">
        <f t="shared" si="37"/>
        <v>0</v>
      </c>
      <c r="N96" s="81">
        <v>0</v>
      </c>
      <c r="O96" s="48">
        <v>0</v>
      </c>
      <c r="P96" s="48">
        <v>0</v>
      </c>
      <c r="Q96" s="48">
        <v>0</v>
      </c>
      <c r="R96" s="48">
        <v>0</v>
      </c>
      <c r="S96" s="131">
        <v>0</v>
      </c>
      <c r="T96" s="48">
        <v>0</v>
      </c>
      <c r="U96" s="82">
        <f t="shared" si="39"/>
        <v>0</v>
      </c>
      <c r="V96" s="48">
        <f t="shared" si="29"/>
        <v>0</v>
      </c>
      <c r="W96" s="48">
        <v>0</v>
      </c>
      <c r="X96" s="48">
        <v>0</v>
      </c>
      <c r="Y96" s="48">
        <v>0</v>
      </c>
      <c r="Z96" s="48">
        <v>0</v>
      </c>
      <c r="AA96" s="48">
        <v>0</v>
      </c>
      <c r="AB96" s="48">
        <v>0</v>
      </c>
      <c r="AC96" s="72">
        <f t="shared" si="40"/>
        <v>0</v>
      </c>
      <c r="AD96" s="114">
        <f t="shared" si="41"/>
        <v>0</v>
      </c>
    </row>
    <row r="97" spans="1:30" s="50" customFormat="1" ht="12.75" hidden="1" x14ac:dyDescent="0.2">
      <c r="A97" s="95">
        <v>92</v>
      </c>
      <c r="B97" s="37"/>
      <c r="C97" s="143"/>
      <c r="D97" s="58"/>
      <c r="E97" s="80">
        <f t="shared" si="38"/>
        <v>0</v>
      </c>
      <c r="F97" s="81">
        <f t="shared" si="30"/>
        <v>0</v>
      </c>
      <c r="G97" s="48">
        <f t="shared" si="31"/>
        <v>0</v>
      </c>
      <c r="H97" s="48">
        <f t="shared" si="32"/>
        <v>0</v>
      </c>
      <c r="I97" s="48">
        <f t="shared" si="33"/>
        <v>0</v>
      </c>
      <c r="J97" s="48">
        <f t="shared" si="34"/>
        <v>0</v>
      </c>
      <c r="K97" s="48">
        <f t="shared" si="35"/>
        <v>0</v>
      </c>
      <c r="L97" s="48">
        <f t="shared" si="36"/>
        <v>0</v>
      </c>
      <c r="M97" s="48">
        <f t="shared" si="37"/>
        <v>0</v>
      </c>
      <c r="N97" s="81">
        <v>0</v>
      </c>
      <c r="O97" s="48">
        <v>0</v>
      </c>
      <c r="P97" s="48">
        <v>0</v>
      </c>
      <c r="Q97" s="48">
        <v>0</v>
      </c>
      <c r="R97" s="48">
        <v>0</v>
      </c>
      <c r="S97" s="131">
        <v>0</v>
      </c>
      <c r="T97" s="48">
        <v>0</v>
      </c>
      <c r="U97" s="82">
        <f t="shared" si="39"/>
        <v>0</v>
      </c>
      <c r="V97" s="48">
        <f t="shared" si="29"/>
        <v>0</v>
      </c>
      <c r="W97" s="48">
        <v>0</v>
      </c>
      <c r="X97" s="48">
        <v>0</v>
      </c>
      <c r="Y97" s="48">
        <v>0</v>
      </c>
      <c r="Z97" s="48">
        <v>0</v>
      </c>
      <c r="AA97" s="48">
        <v>0</v>
      </c>
      <c r="AB97" s="48">
        <v>0</v>
      </c>
      <c r="AC97" s="72">
        <f t="shared" si="40"/>
        <v>0</v>
      </c>
      <c r="AD97" s="114">
        <f t="shared" si="41"/>
        <v>0</v>
      </c>
    </row>
    <row r="98" spans="1:30" s="50" customFormat="1" ht="12.75" hidden="1" x14ac:dyDescent="0.2">
      <c r="A98" s="95">
        <v>93</v>
      </c>
      <c r="B98" s="37"/>
      <c r="C98" s="143"/>
      <c r="D98" s="58"/>
      <c r="E98" s="80">
        <f t="shared" si="38"/>
        <v>0</v>
      </c>
      <c r="F98" s="81">
        <f t="shared" si="30"/>
        <v>0</v>
      </c>
      <c r="G98" s="48">
        <f t="shared" si="31"/>
        <v>0</v>
      </c>
      <c r="H98" s="48">
        <f t="shared" si="32"/>
        <v>0</v>
      </c>
      <c r="I98" s="48">
        <f t="shared" si="33"/>
        <v>0</v>
      </c>
      <c r="J98" s="48">
        <f t="shared" si="34"/>
        <v>0</v>
      </c>
      <c r="K98" s="48">
        <f t="shared" si="35"/>
        <v>0</v>
      </c>
      <c r="L98" s="48">
        <f t="shared" si="36"/>
        <v>0</v>
      </c>
      <c r="M98" s="48">
        <f t="shared" si="37"/>
        <v>0</v>
      </c>
      <c r="N98" s="81">
        <v>0</v>
      </c>
      <c r="O98" s="48">
        <v>0</v>
      </c>
      <c r="P98" s="48">
        <v>0</v>
      </c>
      <c r="Q98" s="48">
        <v>0</v>
      </c>
      <c r="R98" s="48">
        <v>0</v>
      </c>
      <c r="S98" s="131">
        <v>0</v>
      </c>
      <c r="T98" s="48">
        <v>0</v>
      </c>
      <c r="U98" s="82">
        <f t="shared" si="39"/>
        <v>0</v>
      </c>
      <c r="V98" s="48">
        <f t="shared" si="29"/>
        <v>0</v>
      </c>
      <c r="W98" s="48">
        <v>0</v>
      </c>
      <c r="X98" s="48">
        <v>0</v>
      </c>
      <c r="Y98" s="48">
        <v>0</v>
      </c>
      <c r="Z98" s="48">
        <v>0</v>
      </c>
      <c r="AA98" s="48">
        <v>0</v>
      </c>
      <c r="AB98" s="48">
        <v>0</v>
      </c>
      <c r="AC98" s="72">
        <f t="shared" si="40"/>
        <v>0</v>
      </c>
      <c r="AD98" s="114">
        <f t="shared" si="41"/>
        <v>0</v>
      </c>
    </row>
    <row r="99" spans="1:30" s="50" customFormat="1" ht="12.75" hidden="1" x14ac:dyDescent="0.2">
      <c r="A99" s="95">
        <v>94</v>
      </c>
      <c r="B99" s="37"/>
      <c r="C99" s="143"/>
      <c r="D99" s="58"/>
      <c r="E99" s="80">
        <f t="shared" si="38"/>
        <v>0</v>
      </c>
      <c r="F99" s="81">
        <f t="shared" si="30"/>
        <v>0</v>
      </c>
      <c r="G99" s="48">
        <f t="shared" si="31"/>
        <v>0</v>
      </c>
      <c r="H99" s="48">
        <f t="shared" si="32"/>
        <v>0</v>
      </c>
      <c r="I99" s="48">
        <f t="shared" si="33"/>
        <v>0</v>
      </c>
      <c r="J99" s="48">
        <f t="shared" si="34"/>
        <v>0</v>
      </c>
      <c r="K99" s="48">
        <f t="shared" si="35"/>
        <v>0</v>
      </c>
      <c r="L99" s="48">
        <f t="shared" si="36"/>
        <v>0</v>
      </c>
      <c r="M99" s="48">
        <f t="shared" si="37"/>
        <v>0</v>
      </c>
      <c r="N99" s="81">
        <v>0</v>
      </c>
      <c r="O99" s="48">
        <v>0</v>
      </c>
      <c r="P99" s="48">
        <v>0</v>
      </c>
      <c r="Q99" s="48">
        <v>0</v>
      </c>
      <c r="R99" s="48">
        <v>0</v>
      </c>
      <c r="S99" s="131">
        <v>0</v>
      </c>
      <c r="T99" s="48">
        <v>0</v>
      </c>
      <c r="U99" s="82">
        <f t="shared" si="39"/>
        <v>0</v>
      </c>
      <c r="V99" s="48">
        <f t="shared" si="29"/>
        <v>0</v>
      </c>
      <c r="W99" s="48">
        <v>0</v>
      </c>
      <c r="X99" s="48">
        <v>0</v>
      </c>
      <c r="Y99" s="48">
        <v>0</v>
      </c>
      <c r="Z99" s="48">
        <v>0</v>
      </c>
      <c r="AA99" s="48">
        <v>0</v>
      </c>
      <c r="AB99" s="48">
        <v>0</v>
      </c>
      <c r="AC99" s="72">
        <f t="shared" si="40"/>
        <v>0</v>
      </c>
      <c r="AD99" s="114">
        <f t="shared" si="41"/>
        <v>0</v>
      </c>
    </row>
    <row r="100" spans="1:30" s="50" customFormat="1" ht="12.75" hidden="1" x14ac:dyDescent="0.2">
      <c r="A100" s="95">
        <v>95</v>
      </c>
      <c r="B100" s="37"/>
      <c r="C100" s="143"/>
      <c r="D100" s="58"/>
      <c r="E100" s="80">
        <f t="shared" si="38"/>
        <v>0</v>
      </c>
      <c r="F100" s="81">
        <f t="shared" si="30"/>
        <v>0</v>
      </c>
      <c r="G100" s="48">
        <f t="shared" si="31"/>
        <v>0</v>
      </c>
      <c r="H100" s="48">
        <f t="shared" si="32"/>
        <v>0</v>
      </c>
      <c r="I100" s="48">
        <f t="shared" si="33"/>
        <v>0</v>
      </c>
      <c r="J100" s="48">
        <f t="shared" si="34"/>
        <v>0</v>
      </c>
      <c r="K100" s="48">
        <f t="shared" si="35"/>
        <v>0</v>
      </c>
      <c r="L100" s="48">
        <f t="shared" si="36"/>
        <v>0</v>
      </c>
      <c r="M100" s="48">
        <f t="shared" si="37"/>
        <v>0</v>
      </c>
      <c r="N100" s="81">
        <v>0</v>
      </c>
      <c r="O100" s="48">
        <v>0</v>
      </c>
      <c r="P100" s="48">
        <v>0</v>
      </c>
      <c r="Q100" s="48">
        <v>0</v>
      </c>
      <c r="R100" s="48">
        <v>0</v>
      </c>
      <c r="S100" s="131">
        <v>0</v>
      </c>
      <c r="T100" s="48">
        <v>0</v>
      </c>
      <c r="U100" s="82">
        <f t="shared" si="39"/>
        <v>0</v>
      </c>
      <c r="V100" s="48">
        <f t="shared" si="29"/>
        <v>0</v>
      </c>
      <c r="W100" s="48">
        <v>0</v>
      </c>
      <c r="X100" s="48">
        <v>0</v>
      </c>
      <c r="Y100" s="48">
        <v>0</v>
      </c>
      <c r="Z100" s="48">
        <v>0</v>
      </c>
      <c r="AA100" s="48">
        <v>0</v>
      </c>
      <c r="AB100" s="48">
        <v>0</v>
      </c>
      <c r="AC100" s="72">
        <f t="shared" si="40"/>
        <v>0</v>
      </c>
      <c r="AD100" s="114">
        <f t="shared" si="41"/>
        <v>0</v>
      </c>
    </row>
    <row r="101" spans="1:30" s="50" customFormat="1" ht="12.75" hidden="1" x14ac:dyDescent="0.2">
      <c r="A101" s="95">
        <v>96</v>
      </c>
      <c r="B101" s="37"/>
      <c r="C101" s="143"/>
      <c r="D101" s="58"/>
      <c r="E101" s="80">
        <f t="shared" si="38"/>
        <v>0</v>
      </c>
      <c r="F101" s="81">
        <f t="shared" si="30"/>
        <v>0</v>
      </c>
      <c r="G101" s="48">
        <f t="shared" si="31"/>
        <v>0</v>
      </c>
      <c r="H101" s="48">
        <f t="shared" si="32"/>
        <v>0</v>
      </c>
      <c r="I101" s="48">
        <f t="shared" si="33"/>
        <v>0</v>
      </c>
      <c r="J101" s="48">
        <f t="shared" si="34"/>
        <v>0</v>
      </c>
      <c r="K101" s="48">
        <f t="shared" si="35"/>
        <v>0</v>
      </c>
      <c r="L101" s="48">
        <f t="shared" si="36"/>
        <v>0</v>
      </c>
      <c r="M101" s="48">
        <f t="shared" si="37"/>
        <v>0</v>
      </c>
      <c r="N101" s="81">
        <v>0</v>
      </c>
      <c r="O101" s="48">
        <v>0</v>
      </c>
      <c r="P101" s="48">
        <v>0</v>
      </c>
      <c r="Q101" s="48">
        <v>0</v>
      </c>
      <c r="R101" s="48">
        <v>0</v>
      </c>
      <c r="S101" s="131">
        <v>0</v>
      </c>
      <c r="T101" s="48">
        <v>0</v>
      </c>
      <c r="U101" s="82">
        <f t="shared" si="39"/>
        <v>0</v>
      </c>
      <c r="V101" s="48">
        <f t="shared" si="29"/>
        <v>0</v>
      </c>
      <c r="W101" s="48">
        <v>0</v>
      </c>
      <c r="X101" s="48">
        <v>0</v>
      </c>
      <c r="Y101" s="48">
        <v>0</v>
      </c>
      <c r="Z101" s="48">
        <v>0</v>
      </c>
      <c r="AA101" s="48">
        <v>0</v>
      </c>
      <c r="AB101" s="48">
        <v>0</v>
      </c>
      <c r="AC101" s="72">
        <f t="shared" si="40"/>
        <v>0</v>
      </c>
      <c r="AD101" s="114">
        <f t="shared" si="41"/>
        <v>0</v>
      </c>
    </row>
    <row r="102" spans="1:30" s="50" customFormat="1" ht="12.75" hidden="1" x14ac:dyDescent="0.2">
      <c r="A102" s="95">
        <v>97</v>
      </c>
      <c r="B102" s="37"/>
      <c r="C102" s="143"/>
      <c r="D102" s="58"/>
      <c r="E102" s="80">
        <f t="shared" si="38"/>
        <v>0</v>
      </c>
      <c r="F102" s="81">
        <f t="shared" si="30"/>
        <v>0</v>
      </c>
      <c r="G102" s="48">
        <f t="shared" si="31"/>
        <v>0</v>
      </c>
      <c r="H102" s="48">
        <f t="shared" si="32"/>
        <v>0</v>
      </c>
      <c r="I102" s="48">
        <f t="shared" si="33"/>
        <v>0</v>
      </c>
      <c r="J102" s="48">
        <f t="shared" si="34"/>
        <v>0</v>
      </c>
      <c r="K102" s="48">
        <f t="shared" si="35"/>
        <v>0</v>
      </c>
      <c r="L102" s="48">
        <f t="shared" si="36"/>
        <v>0</v>
      </c>
      <c r="M102" s="48">
        <f t="shared" si="37"/>
        <v>0</v>
      </c>
      <c r="N102" s="81">
        <v>0</v>
      </c>
      <c r="O102" s="48">
        <v>0</v>
      </c>
      <c r="P102" s="48">
        <v>0</v>
      </c>
      <c r="Q102" s="48">
        <v>0</v>
      </c>
      <c r="R102" s="48">
        <v>0</v>
      </c>
      <c r="S102" s="131">
        <v>0</v>
      </c>
      <c r="T102" s="48">
        <v>0</v>
      </c>
      <c r="U102" s="82">
        <f t="shared" si="39"/>
        <v>0</v>
      </c>
      <c r="V102" s="48">
        <f t="shared" si="29"/>
        <v>0</v>
      </c>
      <c r="W102" s="48">
        <v>0</v>
      </c>
      <c r="X102" s="48">
        <v>0</v>
      </c>
      <c r="Y102" s="48">
        <v>0</v>
      </c>
      <c r="Z102" s="48">
        <v>0</v>
      </c>
      <c r="AA102" s="48">
        <v>0</v>
      </c>
      <c r="AB102" s="48">
        <v>0</v>
      </c>
      <c r="AC102" s="72">
        <f t="shared" si="40"/>
        <v>0</v>
      </c>
      <c r="AD102" s="114">
        <f t="shared" si="41"/>
        <v>0</v>
      </c>
    </row>
    <row r="103" spans="1:30" s="50" customFormat="1" ht="12.75" hidden="1" x14ac:dyDescent="0.2">
      <c r="A103" s="95">
        <v>98</v>
      </c>
      <c r="B103" s="37"/>
      <c r="C103" s="143"/>
      <c r="D103" s="58"/>
      <c r="E103" s="80">
        <f t="shared" si="38"/>
        <v>0</v>
      </c>
      <c r="F103" s="81">
        <f t="shared" si="30"/>
        <v>0</v>
      </c>
      <c r="G103" s="48">
        <f t="shared" si="31"/>
        <v>0</v>
      </c>
      <c r="H103" s="48">
        <f t="shared" si="32"/>
        <v>0</v>
      </c>
      <c r="I103" s="48">
        <f t="shared" si="33"/>
        <v>0</v>
      </c>
      <c r="J103" s="48">
        <f t="shared" si="34"/>
        <v>0</v>
      </c>
      <c r="K103" s="48">
        <f t="shared" si="35"/>
        <v>0</v>
      </c>
      <c r="L103" s="48">
        <f t="shared" si="36"/>
        <v>0</v>
      </c>
      <c r="M103" s="48">
        <f t="shared" si="37"/>
        <v>0</v>
      </c>
      <c r="N103" s="81">
        <v>0</v>
      </c>
      <c r="O103" s="48">
        <v>0</v>
      </c>
      <c r="P103" s="48">
        <v>0</v>
      </c>
      <c r="Q103" s="48">
        <v>0</v>
      </c>
      <c r="R103" s="48">
        <v>0</v>
      </c>
      <c r="S103" s="131">
        <v>0</v>
      </c>
      <c r="T103" s="48">
        <v>0</v>
      </c>
      <c r="U103" s="82">
        <f t="shared" si="39"/>
        <v>0</v>
      </c>
      <c r="V103" s="48">
        <f t="shared" si="29"/>
        <v>0</v>
      </c>
      <c r="W103" s="48">
        <v>0</v>
      </c>
      <c r="X103" s="48">
        <v>0</v>
      </c>
      <c r="Y103" s="48">
        <v>0</v>
      </c>
      <c r="Z103" s="48">
        <v>0</v>
      </c>
      <c r="AA103" s="48">
        <v>0</v>
      </c>
      <c r="AB103" s="48">
        <v>0</v>
      </c>
      <c r="AC103" s="72">
        <f t="shared" si="40"/>
        <v>0</v>
      </c>
      <c r="AD103" s="114">
        <f t="shared" si="41"/>
        <v>0</v>
      </c>
    </row>
    <row r="104" spans="1:30" s="50" customFormat="1" ht="12.75" hidden="1" x14ac:dyDescent="0.2">
      <c r="A104" s="95">
        <v>99</v>
      </c>
      <c r="B104" s="37"/>
      <c r="C104" s="143"/>
      <c r="D104" s="58"/>
      <c r="E104" s="80">
        <f t="shared" si="38"/>
        <v>0</v>
      </c>
      <c r="F104" s="81">
        <f t="shared" si="30"/>
        <v>0</v>
      </c>
      <c r="G104" s="48">
        <f t="shared" si="31"/>
        <v>0</v>
      </c>
      <c r="H104" s="48">
        <f t="shared" si="32"/>
        <v>0</v>
      </c>
      <c r="I104" s="48">
        <f t="shared" si="33"/>
        <v>0</v>
      </c>
      <c r="J104" s="48">
        <f t="shared" si="34"/>
        <v>0</v>
      </c>
      <c r="K104" s="48">
        <f t="shared" si="35"/>
        <v>0</v>
      </c>
      <c r="L104" s="48">
        <f t="shared" si="36"/>
        <v>0</v>
      </c>
      <c r="M104" s="48">
        <f t="shared" si="37"/>
        <v>0</v>
      </c>
      <c r="N104" s="81">
        <v>0</v>
      </c>
      <c r="O104" s="48">
        <v>0</v>
      </c>
      <c r="P104" s="48">
        <v>0</v>
      </c>
      <c r="Q104" s="48">
        <v>0</v>
      </c>
      <c r="R104" s="48">
        <v>0</v>
      </c>
      <c r="S104" s="131">
        <v>0</v>
      </c>
      <c r="T104" s="48">
        <v>0</v>
      </c>
      <c r="U104" s="82">
        <f t="shared" si="39"/>
        <v>0</v>
      </c>
      <c r="V104" s="48">
        <f t="shared" si="29"/>
        <v>0</v>
      </c>
      <c r="W104" s="48">
        <v>0</v>
      </c>
      <c r="X104" s="48">
        <v>0</v>
      </c>
      <c r="Y104" s="48">
        <v>0</v>
      </c>
      <c r="Z104" s="48">
        <v>0</v>
      </c>
      <c r="AA104" s="48">
        <v>0</v>
      </c>
      <c r="AB104" s="48">
        <v>0</v>
      </c>
      <c r="AC104" s="72">
        <f t="shared" si="40"/>
        <v>0</v>
      </c>
      <c r="AD104" s="114">
        <f t="shared" si="41"/>
        <v>0</v>
      </c>
    </row>
    <row r="105" spans="1:30" s="50" customFormat="1" ht="12.75" hidden="1" x14ac:dyDescent="0.2">
      <c r="A105" s="95">
        <v>100</v>
      </c>
      <c r="B105" s="37"/>
      <c r="C105" s="143"/>
      <c r="D105" s="58"/>
      <c r="E105" s="80">
        <f t="shared" si="38"/>
        <v>0</v>
      </c>
      <c r="F105" s="81">
        <f t="shared" si="30"/>
        <v>0</v>
      </c>
      <c r="G105" s="48">
        <f t="shared" si="31"/>
        <v>0</v>
      </c>
      <c r="H105" s="48">
        <f t="shared" si="32"/>
        <v>0</v>
      </c>
      <c r="I105" s="48">
        <f t="shared" si="33"/>
        <v>0</v>
      </c>
      <c r="J105" s="48">
        <f t="shared" si="34"/>
        <v>0</v>
      </c>
      <c r="K105" s="48">
        <f t="shared" si="35"/>
        <v>0</v>
      </c>
      <c r="L105" s="48">
        <f t="shared" si="36"/>
        <v>0</v>
      </c>
      <c r="M105" s="48">
        <f t="shared" si="37"/>
        <v>0</v>
      </c>
      <c r="N105" s="81">
        <v>0</v>
      </c>
      <c r="O105" s="48">
        <v>0</v>
      </c>
      <c r="P105" s="48">
        <v>0</v>
      </c>
      <c r="Q105" s="48">
        <v>0</v>
      </c>
      <c r="R105" s="48">
        <v>0</v>
      </c>
      <c r="S105" s="131">
        <v>0</v>
      </c>
      <c r="T105" s="48">
        <v>0</v>
      </c>
      <c r="U105" s="82">
        <f t="shared" si="39"/>
        <v>0</v>
      </c>
      <c r="V105" s="48">
        <f t="shared" si="29"/>
        <v>0</v>
      </c>
      <c r="W105" s="48">
        <v>0</v>
      </c>
      <c r="X105" s="48">
        <v>0</v>
      </c>
      <c r="Y105" s="48">
        <v>0</v>
      </c>
      <c r="Z105" s="48">
        <v>0</v>
      </c>
      <c r="AA105" s="48">
        <v>0</v>
      </c>
      <c r="AB105" s="48">
        <v>0</v>
      </c>
      <c r="AC105" s="72">
        <f t="shared" si="40"/>
        <v>0</v>
      </c>
      <c r="AD105" s="114">
        <f t="shared" si="41"/>
        <v>0</v>
      </c>
    </row>
    <row r="106" spans="1:30" s="50" customFormat="1" ht="12.75" hidden="1" x14ac:dyDescent="0.2">
      <c r="A106" s="95">
        <v>101</v>
      </c>
      <c r="B106" s="37"/>
      <c r="C106" s="143"/>
      <c r="D106" s="58"/>
      <c r="E106" s="80">
        <f t="shared" si="38"/>
        <v>0</v>
      </c>
      <c r="F106" s="81">
        <f t="shared" si="30"/>
        <v>0</v>
      </c>
      <c r="G106" s="48">
        <f t="shared" si="31"/>
        <v>0</v>
      </c>
      <c r="H106" s="48">
        <f t="shared" si="32"/>
        <v>0</v>
      </c>
      <c r="I106" s="48">
        <f t="shared" si="33"/>
        <v>0</v>
      </c>
      <c r="J106" s="48">
        <f t="shared" si="34"/>
        <v>0</v>
      </c>
      <c r="K106" s="48">
        <f t="shared" si="35"/>
        <v>0</v>
      </c>
      <c r="L106" s="48">
        <f t="shared" si="36"/>
        <v>0</v>
      </c>
      <c r="M106" s="48">
        <f t="shared" si="37"/>
        <v>0</v>
      </c>
      <c r="N106" s="81">
        <v>0</v>
      </c>
      <c r="O106" s="48">
        <v>0</v>
      </c>
      <c r="P106" s="48">
        <v>0</v>
      </c>
      <c r="Q106" s="48">
        <v>0</v>
      </c>
      <c r="R106" s="48">
        <v>0</v>
      </c>
      <c r="S106" s="131">
        <v>0</v>
      </c>
      <c r="T106" s="48">
        <v>0</v>
      </c>
      <c r="U106" s="82">
        <f t="shared" si="39"/>
        <v>0</v>
      </c>
      <c r="V106" s="48">
        <f t="shared" si="29"/>
        <v>0</v>
      </c>
      <c r="W106" s="48">
        <v>0</v>
      </c>
      <c r="X106" s="48">
        <v>0</v>
      </c>
      <c r="Y106" s="48">
        <v>0</v>
      </c>
      <c r="Z106" s="48">
        <v>0</v>
      </c>
      <c r="AA106" s="48">
        <v>0</v>
      </c>
      <c r="AB106" s="48">
        <v>0</v>
      </c>
      <c r="AC106" s="72">
        <f t="shared" si="40"/>
        <v>0</v>
      </c>
      <c r="AD106" s="114">
        <f t="shared" si="41"/>
        <v>0</v>
      </c>
    </row>
    <row r="107" spans="1:30" s="50" customFormat="1" ht="12.75" hidden="1" x14ac:dyDescent="0.2">
      <c r="A107" s="95">
        <v>102</v>
      </c>
      <c r="B107" s="37"/>
      <c r="C107" s="143"/>
      <c r="D107" s="58"/>
      <c r="E107" s="80">
        <f t="shared" si="38"/>
        <v>0</v>
      </c>
      <c r="F107" s="81">
        <f t="shared" si="30"/>
        <v>0</v>
      </c>
      <c r="G107" s="48">
        <f t="shared" si="31"/>
        <v>0</v>
      </c>
      <c r="H107" s="48">
        <f t="shared" si="32"/>
        <v>0</v>
      </c>
      <c r="I107" s="48">
        <f t="shared" si="33"/>
        <v>0</v>
      </c>
      <c r="J107" s="48">
        <f t="shared" si="34"/>
        <v>0</v>
      </c>
      <c r="K107" s="48">
        <f t="shared" si="35"/>
        <v>0</v>
      </c>
      <c r="L107" s="48">
        <f t="shared" si="36"/>
        <v>0</v>
      </c>
      <c r="M107" s="48">
        <f t="shared" si="37"/>
        <v>0</v>
      </c>
      <c r="N107" s="81">
        <v>0</v>
      </c>
      <c r="O107" s="48">
        <v>0</v>
      </c>
      <c r="P107" s="48">
        <v>0</v>
      </c>
      <c r="Q107" s="48">
        <v>0</v>
      </c>
      <c r="R107" s="48">
        <v>0</v>
      </c>
      <c r="S107" s="131">
        <v>0</v>
      </c>
      <c r="T107" s="48">
        <v>0</v>
      </c>
      <c r="U107" s="82">
        <f t="shared" si="39"/>
        <v>0</v>
      </c>
      <c r="V107" s="48">
        <f t="shared" si="29"/>
        <v>0</v>
      </c>
      <c r="W107" s="48">
        <v>0</v>
      </c>
      <c r="X107" s="48">
        <v>0</v>
      </c>
      <c r="Y107" s="48">
        <v>0</v>
      </c>
      <c r="Z107" s="48">
        <v>0</v>
      </c>
      <c r="AA107" s="48">
        <v>0</v>
      </c>
      <c r="AB107" s="48">
        <v>0</v>
      </c>
      <c r="AC107" s="72">
        <f t="shared" si="40"/>
        <v>0</v>
      </c>
      <c r="AD107" s="114">
        <f t="shared" si="41"/>
        <v>0</v>
      </c>
    </row>
    <row r="108" spans="1:30" s="50" customFormat="1" ht="12.75" hidden="1" x14ac:dyDescent="0.2">
      <c r="A108" s="95">
        <v>103</v>
      </c>
      <c r="B108" s="37"/>
      <c r="C108" s="143"/>
      <c r="D108" s="58"/>
      <c r="E108" s="80">
        <f t="shared" si="38"/>
        <v>0</v>
      </c>
      <c r="F108" s="81">
        <f t="shared" si="30"/>
        <v>0</v>
      </c>
      <c r="G108" s="48">
        <f t="shared" si="31"/>
        <v>0</v>
      </c>
      <c r="H108" s="48">
        <f t="shared" si="32"/>
        <v>0</v>
      </c>
      <c r="I108" s="48">
        <f t="shared" si="33"/>
        <v>0</v>
      </c>
      <c r="J108" s="48">
        <f t="shared" si="34"/>
        <v>0</v>
      </c>
      <c r="K108" s="48">
        <f t="shared" si="35"/>
        <v>0</v>
      </c>
      <c r="L108" s="48">
        <f t="shared" si="36"/>
        <v>0</v>
      </c>
      <c r="M108" s="48">
        <f t="shared" si="37"/>
        <v>0</v>
      </c>
      <c r="N108" s="81">
        <v>0</v>
      </c>
      <c r="O108" s="48">
        <v>0</v>
      </c>
      <c r="P108" s="48">
        <v>0</v>
      </c>
      <c r="Q108" s="48">
        <v>0</v>
      </c>
      <c r="R108" s="48">
        <v>0</v>
      </c>
      <c r="S108" s="131">
        <v>0</v>
      </c>
      <c r="T108" s="48">
        <v>0</v>
      </c>
      <c r="U108" s="82">
        <f t="shared" si="39"/>
        <v>0</v>
      </c>
      <c r="V108" s="48">
        <f t="shared" si="29"/>
        <v>0</v>
      </c>
      <c r="W108" s="48">
        <v>0</v>
      </c>
      <c r="X108" s="48">
        <v>0</v>
      </c>
      <c r="Y108" s="48">
        <v>0</v>
      </c>
      <c r="Z108" s="48">
        <v>0</v>
      </c>
      <c r="AA108" s="48">
        <v>0</v>
      </c>
      <c r="AB108" s="48">
        <v>0</v>
      </c>
      <c r="AC108" s="72">
        <f t="shared" si="40"/>
        <v>0</v>
      </c>
      <c r="AD108" s="114">
        <f t="shared" si="41"/>
        <v>0</v>
      </c>
    </row>
    <row r="109" spans="1:30" s="50" customFormat="1" ht="12.75" hidden="1" x14ac:dyDescent="0.2">
      <c r="A109" s="95">
        <v>104</v>
      </c>
      <c r="B109" s="37"/>
      <c r="C109" s="143"/>
      <c r="D109" s="58"/>
      <c r="E109" s="80">
        <f t="shared" si="38"/>
        <v>0</v>
      </c>
      <c r="F109" s="81">
        <f t="shared" si="30"/>
        <v>0</v>
      </c>
      <c r="G109" s="48">
        <f t="shared" si="31"/>
        <v>0</v>
      </c>
      <c r="H109" s="48">
        <f t="shared" si="32"/>
        <v>0</v>
      </c>
      <c r="I109" s="48">
        <f t="shared" si="33"/>
        <v>0</v>
      </c>
      <c r="J109" s="48">
        <f t="shared" si="34"/>
        <v>0</v>
      </c>
      <c r="K109" s="48">
        <f t="shared" si="35"/>
        <v>0</v>
      </c>
      <c r="L109" s="48">
        <f t="shared" si="36"/>
        <v>0</v>
      </c>
      <c r="M109" s="48">
        <f t="shared" si="37"/>
        <v>0</v>
      </c>
      <c r="N109" s="81">
        <v>0</v>
      </c>
      <c r="O109" s="48">
        <v>0</v>
      </c>
      <c r="P109" s="48">
        <v>0</v>
      </c>
      <c r="Q109" s="48">
        <v>0</v>
      </c>
      <c r="R109" s="48">
        <v>0</v>
      </c>
      <c r="S109" s="131">
        <v>0</v>
      </c>
      <c r="T109" s="48">
        <v>0</v>
      </c>
      <c r="U109" s="82">
        <f t="shared" si="39"/>
        <v>0</v>
      </c>
      <c r="V109" s="48">
        <f t="shared" si="29"/>
        <v>0</v>
      </c>
      <c r="W109" s="48">
        <v>0</v>
      </c>
      <c r="X109" s="48">
        <v>0</v>
      </c>
      <c r="Y109" s="48">
        <v>0</v>
      </c>
      <c r="Z109" s="48">
        <v>0</v>
      </c>
      <c r="AA109" s="48">
        <v>0</v>
      </c>
      <c r="AB109" s="48">
        <v>0</v>
      </c>
      <c r="AC109" s="72">
        <f t="shared" si="40"/>
        <v>0</v>
      </c>
      <c r="AD109" s="114">
        <f t="shared" si="41"/>
        <v>0</v>
      </c>
    </row>
    <row r="110" spans="1:30" s="50" customFormat="1" ht="12.75" hidden="1" x14ac:dyDescent="0.2">
      <c r="A110" s="95">
        <v>105</v>
      </c>
      <c r="B110" s="37"/>
      <c r="C110" s="143"/>
      <c r="D110" s="58"/>
      <c r="E110" s="80">
        <f t="shared" si="38"/>
        <v>0</v>
      </c>
      <c r="F110" s="81">
        <f t="shared" si="30"/>
        <v>0</v>
      </c>
      <c r="G110" s="48">
        <f t="shared" si="31"/>
        <v>0</v>
      </c>
      <c r="H110" s="48">
        <f t="shared" si="32"/>
        <v>0</v>
      </c>
      <c r="I110" s="48">
        <f t="shared" si="33"/>
        <v>0</v>
      </c>
      <c r="J110" s="48">
        <f t="shared" si="34"/>
        <v>0</v>
      </c>
      <c r="K110" s="48">
        <f t="shared" si="35"/>
        <v>0</v>
      </c>
      <c r="L110" s="48">
        <f t="shared" si="36"/>
        <v>0</v>
      </c>
      <c r="M110" s="48">
        <f t="shared" si="37"/>
        <v>0</v>
      </c>
      <c r="N110" s="81">
        <v>0</v>
      </c>
      <c r="O110" s="48">
        <v>0</v>
      </c>
      <c r="P110" s="48">
        <v>0</v>
      </c>
      <c r="Q110" s="48">
        <v>0</v>
      </c>
      <c r="R110" s="48">
        <v>0</v>
      </c>
      <c r="S110" s="131">
        <v>0</v>
      </c>
      <c r="T110" s="48">
        <v>0</v>
      </c>
      <c r="U110" s="82">
        <f t="shared" si="39"/>
        <v>0</v>
      </c>
      <c r="V110" s="48">
        <f t="shared" si="29"/>
        <v>0</v>
      </c>
      <c r="W110" s="48">
        <v>0</v>
      </c>
      <c r="X110" s="48">
        <v>0</v>
      </c>
      <c r="Y110" s="48">
        <v>0</v>
      </c>
      <c r="Z110" s="48">
        <v>0</v>
      </c>
      <c r="AA110" s="48">
        <v>0</v>
      </c>
      <c r="AB110" s="48">
        <v>0</v>
      </c>
      <c r="AC110" s="72">
        <f t="shared" si="40"/>
        <v>0</v>
      </c>
      <c r="AD110" s="114">
        <f t="shared" si="41"/>
        <v>0</v>
      </c>
    </row>
    <row r="111" spans="1:30" s="50" customFormat="1" ht="12.75" hidden="1" x14ac:dyDescent="0.2">
      <c r="A111" s="95">
        <v>106</v>
      </c>
      <c r="B111" s="37"/>
      <c r="C111" s="143"/>
      <c r="D111" s="58"/>
      <c r="E111" s="80">
        <f t="shared" si="38"/>
        <v>0</v>
      </c>
      <c r="F111" s="81">
        <f t="shared" si="30"/>
        <v>0</v>
      </c>
      <c r="G111" s="48">
        <f t="shared" si="31"/>
        <v>0</v>
      </c>
      <c r="H111" s="48">
        <f t="shared" si="32"/>
        <v>0</v>
      </c>
      <c r="I111" s="48">
        <f t="shared" si="33"/>
        <v>0</v>
      </c>
      <c r="J111" s="48">
        <f t="shared" si="34"/>
        <v>0</v>
      </c>
      <c r="K111" s="48">
        <f t="shared" si="35"/>
        <v>0</v>
      </c>
      <c r="L111" s="48">
        <f t="shared" si="36"/>
        <v>0</v>
      </c>
      <c r="M111" s="48">
        <f t="shared" si="37"/>
        <v>0</v>
      </c>
      <c r="N111" s="81">
        <v>0</v>
      </c>
      <c r="O111" s="48">
        <v>0</v>
      </c>
      <c r="P111" s="48">
        <v>0</v>
      </c>
      <c r="Q111" s="48">
        <v>0</v>
      </c>
      <c r="R111" s="48">
        <v>0</v>
      </c>
      <c r="S111" s="131">
        <v>0</v>
      </c>
      <c r="T111" s="48">
        <v>0</v>
      </c>
      <c r="U111" s="82">
        <f t="shared" si="39"/>
        <v>0</v>
      </c>
      <c r="V111" s="48">
        <f t="shared" si="29"/>
        <v>0</v>
      </c>
      <c r="W111" s="48">
        <v>0</v>
      </c>
      <c r="X111" s="48">
        <v>0</v>
      </c>
      <c r="Y111" s="48">
        <v>0</v>
      </c>
      <c r="Z111" s="48">
        <v>0</v>
      </c>
      <c r="AA111" s="48">
        <v>0</v>
      </c>
      <c r="AB111" s="48">
        <v>0</v>
      </c>
      <c r="AC111" s="72">
        <f t="shared" si="40"/>
        <v>0</v>
      </c>
      <c r="AD111" s="114">
        <f t="shared" si="41"/>
        <v>0</v>
      </c>
    </row>
    <row r="112" spans="1:30" s="50" customFormat="1" ht="12.75" hidden="1" x14ac:dyDescent="0.2">
      <c r="A112" s="95">
        <v>107</v>
      </c>
      <c r="B112" s="37"/>
      <c r="C112" s="143"/>
      <c r="D112" s="58"/>
      <c r="E112" s="80">
        <f t="shared" si="38"/>
        <v>0</v>
      </c>
      <c r="F112" s="81">
        <f t="shared" si="30"/>
        <v>0</v>
      </c>
      <c r="G112" s="48">
        <f t="shared" si="31"/>
        <v>0</v>
      </c>
      <c r="H112" s="48">
        <f t="shared" si="32"/>
        <v>0</v>
      </c>
      <c r="I112" s="48">
        <f t="shared" si="33"/>
        <v>0</v>
      </c>
      <c r="J112" s="48">
        <f t="shared" si="34"/>
        <v>0</v>
      </c>
      <c r="K112" s="48">
        <f t="shared" si="35"/>
        <v>0</v>
      </c>
      <c r="L112" s="48">
        <f t="shared" si="36"/>
        <v>0</v>
      </c>
      <c r="M112" s="48">
        <f t="shared" si="37"/>
        <v>0</v>
      </c>
      <c r="N112" s="81">
        <v>0</v>
      </c>
      <c r="O112" s="48">
        <v>0</v>
      </c>
      <c r="P112" s="48">
        <v>0</v>
      </c>
      <c r="Q112" s="48">
        <v>0</v>
      </c>
      <c r="R112" s="48">
        <v>0</v>
      </c>
      <c r="S112" s="131">
        <v>0</v>
      </c>
      <c r="T112" s="48">
        <v>0</v>
      </c>
      <c r="U112" s="82">
        <f t="shared" si="39"/>
        <v>0</v>
      </c>
      <c r="V112" s="48">
        <f t="shared" si="29"/>
        <v>0</v>
      </c>
      <c r="W112" s="48">
        <v>0</v>
      </c>
      <c r="X112" s="48">
        <v>0</v>
      </c>
      <c r="Y112" s="48">
        <v>0</v>
      </c>
      <c r="Z112" s="48">
        <v>0</v>
      </c>
      <c r="AA112" s="48">
        <v>0</v>
      </c>
      <c r="AB112" s="48">
        <v>0</v>
      </c>
      <c r="AC112" s="72">
        <f t="shared" si="40"/>
        <v>0</v>
      </c>
      <c r="AD112" s="114">
        <f t="shared" si="41"/>
        <v>0</v>
      </c>
    </row>
    <row r="113" spans="1:30" s="50" customFormat="1" ht="12.75" hidden="1" x14ac:dyDescent="0.2">
      <c r="A113" s="95">
        <v>108</v>
      </c>
      <c r="B113" s="37"/>
      <c r="C113" s="143"/>
      <c r="D113" s="58"/>
      <c r="E113" s="80">
        <f t="shared" si="38"/>
        <v>0</v>
      </c>
      <c r="F113" s="81">
        <f t="shared" si="30"/>
        <v>0</v>
      </c>
      <c r="G113" s="48">
        <f t="shared" si="31"/>
        <v>0</v>
      </c>
      <c r="H113" s="48">
        <f t="shared" si="32"/>
        <v>0</v>
      </c>
      <c r="I113" s="48">
        <f t="shared" si="33"/>
        <v>0</v>
      </c>
      <c r="J113" s="48">
        <f t="shared" si="34"/>
        <v>0</v>
      </c>
      <c r="K113" s="48">
        <f t="shared" si="35"/>
        <v>0</v>
      </c>
      <c r="L113" s="48">
        <f t="shared" si="36"/>
        <v>0</v>
      </c>
      <c r="M113" s="48">
        <f t="shared" si="37"/>
        <v>0</v>
      </c>
      <c r="N113" s="81">
        <v>0</v>
      </c>
      <c r="O113" s="48">
        <v>0</v>
      </c>
      <c r="P113" s="48">
        <v>0</v>
      </c>
      <c r="Q113" s="48">
        <v>0</v>
      </c>
      <c r="R113" s="48">
        <v>0</v>
      </c>
      <c r="S113" s="131">
        <v>0</v>
      </c>
      <c r="T113" s="48">
        <v>0</v>
      </c>
      <c r="U113" s="82">
        <f t="shared" si="39"/>
        <v>0</v>
      </c>
      <c r="V113" s="48">
        <f t="shared" si="29"/>
        <v>0</v>
      </c>
      <c r="W113" s="48">
        <v>0</v>
      </c>
      <c r="X113" s="48">
        <v>0</v>
      </c>
      <c r="Y113" s="48">
        <v>0</v>
      </c>
      <c r="Z113" s="48">
        <v>0</v>
      </c>
      <c r="AA113" s="48">
        <v>0</v>
      </c>
      <c r="AB113" s="48">
        <v>0</v>
      </c>
      <c r="AC113" s="72">
        <f t="shared" si="40"/>
        <v>0</v>
      </c>
      <c r="AD113" s="114">
        <f t="shared" si="41"/>
        <v>0</v>
      </c>
    </row>
    <row r="114" spans="1:30" s="50" customFormat="1" ht="12.75" hidden="1" x14ac:dyDescent="0.2">
      <c r="A114" s="95">
        <v>109</v>
      </c>
      <c r="B114" s="37"/>
      <c r="C114" s="143"/>
      <c r="D114" s="58"/>
      <c r="E114" s="80">
        <f t="shared" si="38"/>
        <v>0</v>
      </c>
      <c r="F114" s="81">
        <f t="shared" si="30"/>
        <v>0</v>
      </c>
      <c r="G114" s="48">
        <f t="shared" si="31"/>
        <v>0</v>
      </c>
      <c r="H114" s="48">
        <f t="shared" si="32"/>
        <v>0</v>
      </c>
      <c r="I114" s="48">
        <f t="shared" si="33"/>
        <v>0</v>
      </c>
      <c r="J114" s="48">
        <f t="shared" si="34"/>
        <v>0</v>
      </c>
      <c r="K114" s="48">
        <f t="shared" si="35"/>
        <v>0</v>
      </c>
      <c r="L114" s="48">
        <f t="shared" si="36"/>
        <v>0</v>
      </c>
      <c r="M114" s="48">
        <f t="shared" si="37"/>
        <v>0</v>
      </c>
      <c r="N114" s="81">
        <v>0</v>
      </c>
      <c r="O114" s="48">
        <v>0</v>
      </c>
      <c r="P114" s="48">
        <v>0</v>
      </c>
      <c r="Q114" s="48">
        <v>0</v>
      </c>
      <c r="R114" s="48">
        <v>0</v>
      </c>
      <c r="S114" s="131">
        <v>0</v>
      </c>
      <c r="T114" s="48">
        <v>0</v>
      </c>
      <c r="U114" s="82">
        <f t="shared" si="39"/>
        <v>0</v>
      </c>
      <c r="V114" s="48">
        <f t="shared" si="29"/>
        <v>0</v>
      </c>
      <c r="W114" s="48">
        <v>0</v>
      </c>
      <c r="X114" s="48">
        <v>0</v>
      </c>
      <c r="Y114" s="48">
        <v>0</v>
      </c>
      <c r="Z114" s="48">
        <v>0</v>
      </c>
      <c r="AA114" s="48">
        <v>0</v>
      </c>
      <c r="AB114" s="48">
        <v>0</v>
      </c>
      <c r="AC114" s="72">
        <f t="shared" si="40"/>
        <v>0</v>
      </c>
      <c r="AD114" s="114">
        <f t="shared" si="41"/>
        <v>0</v>
      </c>
    </row>
    <row r="115" spans="1:30" s="50" customFormat="1" ht="12.75" hidden="1" x14ac:dyDescent="0.2">
      <c r="A115" s="95">
        <v>110</v>
      </c>
      <c r="B115" s="37"/>
      <c r="C115" s="143"/>
      <c r="D115" s="58"/>
      <c r="E115" s="80">
        <f t="shared" si="38"/>
        <v>0</v>
      </c>
      <c r="F115" s="81">
        <f t="shared" si="30"/>
        <v>0</v>
      </c>
      <c r="G115" s="48">
        <f t="shared" si="31"/>
        <v>0</v>
      </c>
      <c r="H115" s="48">
        <f t="shared" si="32"/>
        <v>0</v>
      </c>
      <c r="I115" s="48">
        <f t="shared" si="33"/>
        <v>0</v>
      </c>
      <c r="J115" s="48">
        <f t="shared" si="34"/>
        <v>0</v>
      </c>
      <c r="K115" s="48">
        <f t="shared" si="35"/>
        <v>0</v>
      </c>
      <c r="L115" s="48">
        <f t="shared" si="36"/>
        <v>0</v>
      </c>
      <c r="M115" s="48">
        <f t="shared" si="37"/>
        <v>0</v>
      </c>
      <c r="N115" s="81">
        <v>0</v>
      </c>
      <c r="O115" s="48">
        <v>0</v>
      </c>
      <c r="P115" s="48">
        <v>0</v>
      </c>
      <c r="Q115" s="48">
        <v>0</v>
      </c>
      <c r="R115" s="48">
        <v>0</v>
      </c>
      <c r="S115" s="131">
        <v>0</v>
      </c>
      <c r="T115" s="48">
        <v>0</v>
      </c>
      <c r="U115" s="82">
        <f t="shared" si="39"/>
        <v>0</v>
      </c>
      <c r="V115" s="48">
        <f t="shared" si="29"/>
        <v>0</v>
      </c>
      <c r="W115" s="48">
        <v>0</v>
      </c>
      <c r="X115" s="48">
        <v>0</v>
      </c>
      <c r="Y115" s="48">
        <v>0</v>
      </c>
      <c r="Z115" s="48">
        <v>0</v>
      </c>
      <c r="AA115" s="48">
        <v>0</v>
      </c>
      <c r="AB115" s="48">
        <v>0</v>
      </c>
      <c r="AC115" s="72">
        <f t="shared" si="40"/>
        <v>0</v>
      </c>
      <c r="AD115" s="114">
        <f t="shared" si="41"/>
        <v>0</v>
      </c>
    </row>
    <row r="116" spans="1:30" s="50" customFormat="1" ht="12.75" hidden="1" x14ac:dyDescent="0.2">
      <c r="A116" s="95">
        <v>111</v>
      </c>
      <c r="B116" s="37"/>
      <c r="C116" s="143"/>
      <c r="D116" s="58"/>
      <c r="E116" s="80">
        <f t="shared" si="38"/>
        <v>0</v>
      </c>
      <c r="F116" s="81">
        <f t="shared" si="30"/>
        <v>0</v>
      </c>
      <c r="G116" s="48">
        <f t="shared" si="31"/>
        <v>0</v>
      </c>
      <c r="H116" s="48">
        <f t="shared" si="32"/>
        <v>0</v>
      </c>
      <c r="I116" s="48">
        <f t="shared" si="33"/>
        <v>0</v>
      </c>
      <c r="J116" s="48">
        <f t="shared" si="34"/>
        <v>0</v>
      </c>
      <c r="K116" s="48">
        <f t="shared" si="35"/>
        <v>0</v>
      </c>
      <c r="L116" s="48">
        <f t="shared" si="36"/>
        <v>0</v>
      </c>
      <c r="M116" s="48">
        <f t="shared" si="37"/>
        <v>0</v>
      </c>
      <c r="N116" s="81">
        <v>0</v>
      </c>
      <c r="O116" s="48">
        <v>0</v>
      </c>
      <c r="P116" s="48">
        <v>0</v>
      </c>
      <c r="Q116" s="48">
        <v>0</v>
      </c>
      <c r="R116" s="48">
        <v>0</v>
      </c>
      <c r="S116" s="131">
        <v>0</v>
      </c>
      <c r="T116" s="48">
        <v>0</v>
      </c>
      <c r="U116" s="82">
        <f t="shared" si="39"/>
        <v>0</v>
      </c>
      <c r="V116" s="48">
        <f t="shared" si="29"/>
        <v>0</v>
      </c>
      <c r="W116" s="48">
        <v>0</v>
      </c>
      <c r="X116" s="48">
        <v>0</v>
      </c>
      <c r="Y116" s="48">
        <v>0</v>
      </c>
      <c r="Z116" s="48">
        <v>0</v>
      </c>
      <c r="AA116" s="48">
        <v>0</v>
      </c>
      <c r="AB116" s="48">
        <v>0</v>
      </c>
      <c r="AC116" s="72">
        <f t="shared" si="40"/>
        <v>0</v>
      </c>
      <c r="AD116" s="114">
        <f t="shared" si="41"/>
        <v>0</v>
      </c>
    </row>
    <row r="117" spans="1:30" s="50" customFormat="1" ht="12.75" hidden="1" x14ac:dyDescent="0.2">
      <c r="A117" s="95">
        <v>112</v>
      </c>
      <c r="B117" s="37"/>
      <c r="C117" s="143"/>
      <c r="D117" s="58"/>
      <c r="E117" s="80">
        <f t="shared" si="38"/>
        <v>0</v>
      </c>
      <c r="F117" s="81">
        <f t="shared" si="30"/>
        <v>0</v>
      </c>
      <c r="G117" s="48">
        <f t="shared" si="31"/>
        <v>0</v>
      </c>
      <c r="H117" s="48">
        <f t="shared" si="32"/>
        <v>0</v>
      </c>
      <c r="I117" s="48">
        <f t="shared" si="33"/>
        <v>0</v>
      </c>
      <c r="J117" s="48">
        <f t="shared" si="34"/>
        <v>0</v>
      </c>
      <c r="K117" s="48">
        <f t="shared" si="35"/>
        <v>0</v>
      </c>
      <c r="L117" s="48">
        <f t="shared" si="36"/>
        <v>0</v>
      </c>
      <c r="M117" s="48">
        <f t="shared" si="37"/>
        <v>0</v>
      </c>
      <c r="N117" s="81">
        <v>0</v>
      </c>
      <c r="O117" s="48">
        <v>0</v>
      </c>
      <c r="P117" s="48">
        <v>0</v>
      </c>
      <c r="Q117" s="48">
        <v>0</v>
      </c>
      <c r="R117" s="48">
        <v>0</v>
      </c>
      <c r="S117" s="131">
        <v>0</v>
      </c>
      <c r="T117" s="48">
        <v>0</v>
      </c>
      <c r="U117" s="82">
        <f t="shared" si="39"/>
        <v>0</v>
      </c>
      <c r="V117" s="48">
        <f t="shared" si="29"/>
        <v>0</v>
      </c>
      <c r="W117" s="48">
        <v>0</v>
      </c>
      <c r="X117" s="48">
        <v>0</v>
      </c>
      <c r="Y117" s="48">
        <v>0</v>
      </c>
      <c r="Z117" s="48">
        <v>0</v>
      </c>
      <c r="AA117" s="48">
        <v>0</v>
      </c>
      <c r="AB117" s="48">
        <v>0</v>
      </c>
      <c r="AC117" s="72">
        <f t="shared" si="40"/>
        <v>0</v>
      </c>
      <c r="AD117" s="114">
        <f t="shared" si="41"/>
        <v>0</v>
      </c>
    </row>
    <row r="118" spans="1:30" s="50" customFormat="1" ht="12.75" hidden="1" x14ac:dyDescent="0.2">
      <c r="A118" s="95">
        <v>113</v>
      </c>
      <c r="B118" s="37"/>
      <c r="C118" s="143"/>
      <c r="D118" s="58"/>
      <c r="E118" s="80">
        <f t="shared" si="38"/>
        <v>0</v>
      </c>
      <c r="F118" s="81">
        <f t="shared" si="30"/>
        <v>0</v>
      </c>
      <c r="G118" s="48">
        <f t="shared" si="31"/>
        <v>0</v>
      </c>
      <c r="H118" s="48">
        <f t="shared" si="32"/>
        <v>0</v>
      </c>
      <c r="I118" s="48">
        <f t="shared" si="33"/>
        <v>0</v>
      </c>
      <c r="J118" s="48">
        <f t="shared" si="34"/>
        <v>0</v>
      </c>
      <c r="K118" s="48">
        <f t="shared" si="35"/>
        <v>0</v>
      </c>
      <c r="L118" s="48">
        <f t="shared" si="36"/>
        <v>0</v>
      </c>
      <c r="M118" s="48">
        <f t="shared" si="37"/>
        <v>0</v>
      </c>
      <c r="N118" s="81">
        <v>0</v>
      </c>
      <c r="O118" s="48">
        <v>0</v>
      </c>
      <c r="P118" s="48">
        <v>0</v>
      </c>
      <c r="Q118" s="48">
        <v>0</v>
      </c>
      <c r="R118" s="48">
        <v>0</v>
      </c>
      <c r="S118" s="131">
        <v>0</v>
      </c>
      <c r="T118" s="48">
        <v>0</v>
      </c>
      <c r="U118" s="82">
        <f t="shared" si="39"/>
        <v>0</v>
      </c>
      <c r="V118" s="48">
        <f t="shared" si="29"/>
        <v>0</v>
      </c>
      <c r="W118" s="48">
        <v>0</v>
      </c>
      <c r="X118" s="48">
        <v>0</v>
      </c>
      <c r="Y118" s="48">
        <v>0</v>
      </c>
      <c r="Z118" s="48">
        <v>0</v>
      </c>
      <c r="AA118" s="48">
        <v>0</v>
      </c>
      <c r="AB118" s="48">
        <v>0</v>
      </c>
      <c r="AC118" s="72">
        <f t="shared" si="40"/>
        <v>0</v>
      </c>
      <c r="AD118" s="114">
        <f t="shared" si="41"/>
        <v>0</v>
      </c>
    </row>
    <row r="119" spans="1:30" s="50" customFormat="1" ht="12.75" hidden="1" x14ac:dyDescent="0.2">
      <c r="A119" s="95">
        <v>114</v>
      </c>
      <c r="B119" s="37"/>
      <c r="C119" s="143"/>
      <c r="D119" s="58"/>
      <c r="E119" s="80">
        <f t="shared" si="38"/>
        <v>0</v>
      </c>
      <c r="F119" s="81">
        <f t="shared" si="30"/>
        <v>0</v>
      </c>
      <c r="G119" s="48">
        <f t="shared" si="31"/>
        <v>0</v>
      </c>
      <c r="H119" s="48">
        <f t="shared" si="32"/>
        <v>0</v>
      </c>
      <c r="I119" s="48">
        <f t="shared" si="33"/>
        <v>0</v>
      </c>
      <c r="J119" s="48">
        <f t="shared" si="34"/>
        <v>0</v>
      </c>
      <c r="K119" s="48">
        <f t="shared" si="35"/>
        <v>0</v>
      </c>
      <c r="L119" s="48">
        <f t="shared" si="36"/>
        <v>0</v>
      </c>
      <c r="M119" s="48">
        <f t="shared" si="37"/>
        <v>0</v>
      </c>
      <c r="N119" s="81">
        <v>0</v>
      </c>
      <c r="O119" s="48">
        <v>0</v>
      </c>
      <c r="P119" s="48">
        <v>0</v>
      </c>
      <c r="Q119" s="48">
        <v>0</v>
      </c>
      <c r="R119" s="48">
        <v>0</v>
      </c>
      <c r="S119" s="131">
        <v>0</v>
      </c>
      <c r="T119" s="48">
        <v>0</v>
      </c>
      <c r="U119" s="82">
        <f t="shared" si="39"/>
        <v>0</v>
      </c>
      <c r="V119" s="48">
        <f t="shared" si="29"/>
        <v>0</v>
      </c>
      <c r="W119" s="48">
        <v>0</v>
      </c>
      <c r="X119" s="48">
        <v>0</v>
      </c>
      <c r="Y119" s="48">
        <v>0</v>
      </c>
      <c r="Z119" s="48">
        <v>0</v>
      </c>
      <c r="AA119" s="48">
        <v>0</v>
      </c>
      <c r="AB119" s="48">
        <v>0</v>
      </c>
      <c r="AC119" s="72">
        <f t="shared" si="40"/>
        <v>0</v>
      </c>
      <c r="AD119" s="114">
        <f t="shared" si="41"/>
        <v>0</v>
      </c>
    </row>
    <row r="120" spans="1:30" s="50" customFormat="1" ht="12.75" hidden="1" x14ac:dyDescent="0.2">
      <c r="A120" s="95">
        <v>115</v>
      </c>
      <c r="B120" s="37"/>
      <c r="C120" s="143"/>
      <c r="D120" s="58"/>
      <c r="E120" s="80">
        <f t="shared" si="38"/>
        <v>0</v>
      </c>
      <c r="F120" s="81">
        <f t="shared" si="30"/>
        <v>0</v>
      </c>
      <c r="G120" s="48">
        <f t="shared" si="31"/>
        <v>0</v>
      </c>
      <c r="H120" s="48">
        <f t="shared" si="32"/>
        <v>0</v>
      </c>
      <c r="I120" s="48">
        <f t="shared" si="33"/>
        <v>0</v>
      </c>
      <c r="J120" s="48">
        <f t="shared" si="34"/>
        <v>0</v>
      </c>
      <c r="K120" s="48">
        <f t="shared" si="35"/>
        <v>0</v>
      </c>
      <c r="L120" s="48">
        <f t="shared" si="36"/>
        <v>0</v>
      </c>
      <c r="M120" s="48">
        <f t="shared" si="37"/>
        <v>0</v>
      </c>
      <c r="N120" s="81">
        <v>0</v>
      </c>
      <c r="O120" s="48">
        <v>0</v>
      </c>
      <c r="P120" s="48">
        <v>0</v>
      </c>
      <c r="Q120" s="48">
        <v>0</v>
      </c>
      <c r="R120" s="48">
        <v>0</v>
      </c>
      <c r="S120" s="131">
        <v>0</v>
      </c>
      <c r="T120" s="48">
        <v>0</v>
      </c>
      <c r="U120" s="82">
        <f t="shared" si="39"/>
        <v>0</v>
      </c>
      <c r="V120" s="48">
        <f t="shared" si="29"/>
        <v>0</v>
      </c>
      <c r="W120" s="48">
        <v>0</v>
      </c>
      <c r="X120" s="48">
        <v>0</v>
      </c>
      <c r="Y120" s="48">
        <v>0</v>
      </c>
      <c r="Z120" s="48">
        <v>0</v>
      </c>
      <c r="AA120" s="48">
        <v>0</v>
      </c>
      <c r="AB120" s="48">
        <v>0</v>
      </c>
      <c r="AC120" s="72">
        <f t="shared" si="40"/>
        <v>0</v>
      </c>
      <c r="AD120" s="114">
        <f t="shared" si="41"/>
        <v>0</v>
      </c>
    </row>
    <row r="121" spans="1:30" s="50" customFormat="1" ht="12.75" hidden="1" x14ac:dyDescent="0.2">
      <c r="A121" s="95">
        <v>116</v>
      </c>
      <c r="B121" s="37"/>
      <c r="C121" s="143"/>
      <c r="D121" s="58"/>
      <c r="E121" s="80">
        <f t="shared" si="38"/>
        <v>0</v>
      </c>
      <c r="F121" s="81">
        <f t="shared" si="30"/>
        <v>0</v>
      </c>
      <c r="G121" s="48">
        <f t="shared" si="31"/>
        <v>0</v>
      </c>
      <c r="H121" s="48">
        <f t="shared" si="32"/>
        <v>0</v>
      </c>
      <c r="I121" s="48">
        <f t="shared" si="33"/>
        <v>0</v>
      </c>
      <c r="J121" s="48">
        <f t="shared" si="34"/>
        <v>0</v>
      </c>
      <c r="K121" s="48">
        <f t="shared" si="35"/>
        <v>0</v>
      </c>
      <c r="L121" s="48">
        <f t="shared" si="36"/>
        <v>0</v>
      </c>
      <c r="M121" s="48">
        <f t="shared" si="37"/>
        <v>0</v>
      </c>
      <c r="N121" s="81">
        <v>0</v>
      </c>
      <c r="O121" s="48">
        <v>0</v>
      </c>
      <c r="P121" s="48">
        <v>0</v>
      </c>
      <c r="Q121" s="48">
        <v>0</v>
      </c>
      <c r="R121" s="48">
        <v>0</v>
      </c>
      <c r="S121" s="131">
        <v>0</v>
      </c>
      <c r="T121" s="48">
        <v>0</v>
      </c>
      <c r="U121" s="82">
        <f t="shared" si="39"/>
        <v>0</v>
      </c>
      <c r="V121" s="48">
        <f t="shared" si="29"/>
        <v>0</v>
      </c>
      <c r="W121" s="48">
        <v>0</v>
      </c>
      <c r="X121" s="48">
        <v>0</v>
      </c>
      <c r="Y121" s="48">
        <v>0</v>
      </c>
      <c r="Z121" s="48">
        <v>0</v>
      </c>
      <c r="AA121" s="48">
        <v>0</v>
      </c>
      <c r="AB121" s="48">
        <v>0</v>
      </c>
      <c r="AC121" s="72">
        <f t="shared" si="40"/>
        <v>0</v>
      </c>
      <c r="AD121" s="114">
        <f t="shared" si="41"/>
        <v>0</v>
      </c>
    </row>
    <row r="122" spans="1:30" s="50" customFormat="1" ht="12.75" hidden="1" x14ac:dyDescent="0.2">
      <c r="A122" s="95">
        <v>117</v>
      </c>
      <c r="B122" s="37"/>
      <c r="C122" s="143"/>
      <c r="D122" s="58"/>
      <c r="E122" s="80">
        <f t="shared" si="38"/>
        <v>0</v>
      </c>
      <c r="F122" s="81">
        <f t="shared" si="30"/>
        <v>0</v>
      </c>
      <c r="G122" s="48">
        <f t="shared" si="31"/>
        <v>0</v>
      </c>
      <c r="H122" s="48">
        <f t="shared" si="32"/>
        <v>0</v>
      </c>
      <c r="I122" s="48">
        <f t="shared" si="33"/>
        <v>0</v>
      </c>
      <c r="J122" s="48">
        <f t="shared" si="34"/>
        <v>0</v>
      </c>
      <c r="K122" s="48">
        <f t="shared" si="35"/>
        <v>0</v>
      </c>
      <c r="L122" s="48">
        <f t="shared" si="36"/>
        <v>0</v>
      </c>
      <c r="M122" s="48">
        <f t="shared" si="37"/>
        <v>0</v>
      </c>
      <c r="N122" s="81">
        <v>0</v>
      </c>
      <c r="O122" s="48">
        <v>0</v>
      </c>
      <c r="P122" s="48">
        <v>0</v>
      </c>
      <c r="Q122" s="48">
        <v>0</v>
      </c>
      <c r="R122" s="48">
        <v>0</v>
      </c>
      <c r="S122" s="131">
        <v>0</v>
      </c>
      <c r="T122" s="48">
        <v>0</v>
      </c>
      <c r="U122" s="82">
        <f t="shared" si="39"/>
        <v>0</v>
      </c>
      <c r="V122" s="48">
        <f t="shared" si="29"/>
        <v>0</v>
      </c>
      <c r="W122" s="48">
        <v>0</v>
      </c>
      <c r="X122" s="48">
        <v>0</v>
      </c>
      <c r="Y122" s="48">
        <v>0</v>
      </c>
      <c r="Z122" s="48">
        <v>0</v>
      </c>
      <c r="AA122" s="48">
        <v>0</v>
      </c>
      <c r="AB122" s="48">
        <v>0</v>
      </c>
      <c r="AC122" s="72">
        <f t="shared" si="40"/>
        <v>0</v>
      </c>
      <c r="AD122" s="114">
        <f t="shared" si="41"/>
        <v>0</v>
      </c>
    </row>
    <row r="123" spans="1:30" s="50" customFormat="1" ht="12.75" hidden="1" x14ac:dyDescent="0.2">
      <c r="A123" s="95">
        <v>118</v>
      </c>
      <c r="B123" s="37"/>
      <c r="C123" s="143"/>
      <c r="D123" s="58"/>
      <c r="E123" s="80">
        <f t="shared" si="38"/>
        <v>0</v>
      </c>
      <c r="F123" s="81">
        <f t="shared" si="30"/>
        <v>0</v>
      </c>
      <c r="G123" s="48">
        <f t="shared" si="31"/>
        <v>0</v>
      </c>
      <c r="H123" s="48">
        <f t="shared" si="32"/>
        <v>0</v>
      </c>
      <c r="I123" s="48">
        <f t="shared" si="33"/>
        <v>0</v>
      </c>
      <c r="J123" s="48">
        <f t="shared" si="34"/>
        <v>0</v>
      </c>
      <c r="K123" s="48">
        <f t="shared" si="35"/>
        <v>0</v>
      </c>
      <c r="L123" s="48">
        <f t="shared" si="36"/>
        <v>0</v>
      </c>
      <c r="M123" s="48">
        <f t="shared" si="37"/>
        <v>0</v>
      </c>
      <c r="N123" s="81">
        <v>0</v>
      </c>
      <c r="O123" s="48">
        <v>0</v>
      </c>
      <c r="P123" s="48">
        <v>0</v>
      </c>
      <c r="Q123" s="48">
        <v>0</v>
      </c>
      <c r="R123" s="48">
        <v>0</v>
      </c>
      <c r="S123" s="131">
        <v>0</v>
      </c>
      <c r="T123" s="48">
        <v>0</v>
      </c>
      <c r="U123" s="82">
        <f t="shared" si="39"/>
        <v>0</v>
      </c>
      <c r="V123" s="48">
        <f t="shared" si="29"/>
        <v>0</v>
      </c>
      <c r="W123" s="48">
        <v>0</v>
      </c>
      <c r="X123" s="48">
        <v>0</v>
      </c>
      <c r="Y123" s="48">
        <v>0</v>
      </c>
      <c r="Z123" s="48">
        <v>0</v>
      </c>
      <c r="AA123" s="48">
        <v>0</v>
      </c>
      <c r="AB123" s="48">
        <v>0</v>
      </c>
      <c r="AC123" s="72">
        <f t="shared" si="40"/>
        <v>0</v>
      </c>
      <c r="AD123" s="114">
        <f t="shared" si="41"/>
        <v>0</v>
      </c>
    </row>
    <row r="124" spans="1:30" s="50" customFormat="1" ht="12.75" hidden="1" x14ac:dyDescent="0.2">
      <c r="A124" s="95">
        <v>119</v>
      </c>
      <c r="B124" s="37"/>
      <c r="C124" s="143"/>
      <c r="D124" s="58"/>
      <c r="E124" s="80">
        <f t="shared" si="38"/>
        <v>0</v>
      </c>
      <c r="F124" s="81">
        <f t="shared" si="30"/>
        <v>0</v>
      </c>
      <c r="G124" s="48">
        <f t="shared" si="31"/>
        <v>0</v>
      </c>
      <c r="H124" s="48">
        <f t="shared" si="32"/>
        <v>0</v>
      </c>
      <c r="I124" s="48">
        <f t="shared" si="33"/>
        <v>0</v>
      </c>
      <c r="J124" s="48">
        <f t="shared" si="34"/>
        <v>0</v>
      </c>
      <c r="K124" s="48">
        <f t="shared" si="35"/>
        <v>0</v>
      </c>
      <c r="L124" s="48">
        <f t="shared" si="36"/>
        <v>0</v>
      </c>
      <c r="M124" s="48">
        <f t="shared" si="37"/>
        <v>0</v>
      </c>
      <c r="N124" s="81">
        <v>0</v>
      </c>
      <c r="O124" s="48">
        <v>0</v>
      </c>
      <c r="P124" s="48">
        <v>0</v>
      </c>
      <c r="Q124" s="48">
        <v>0</v>
      </c>
      <c r="R124" s="48">
        <v>0</v>
      </c>
      <c r="S124" s="131">
        <v>0</v>
      </c>
      <c r="T124" s="48">
        <v>0</v>
      </c>
      <c r="U124" s="82">
        <f t="shared" si="39"/>
        <v>0</v>
      </c>
      <c r="V124" s="48">
        <f t="shared" si="29"/>
        <v>0</v>
      </c>
      <c r="W124" s="48">
        <v>0</v>
      </c>
      <c r="X124" s="48">
        <v>0</v>
      </c>
      <c r="Y124" s="48">
        <v>0</v>
      </c>
      <c r="Z124" s="48">
        <v>0</v>
      </c>
      <c r="AA124" s="48">
        <v>0</v>
      </c>
      <c r="AB124" s="48">
        <v>0</v>
      </c>
      <c r="AC124" s="72">
        <f t="shared" si="40"/>
        <v>0</v>
      </c>
      <c r="AD124" s="114">
        <f t="shared" si="41"/>
        <v>0</v>
      </c>
    </row>
    <row r="125" spans="1:30" s="50" customFormat="1" ht="12.75" hidden="1" x14ac:dyDescent="0.2">
      <c r="A125" s="95">
        <v>120</v>
      </c>
      <c r="B125" s="37"/>
      <c r="C125" s="143"/>
      <c r="D125" s="58"/>
      <c r="E125" s="80">
        <f t="shared" si="38"/>
        <v>0</v>
      </c>
      <c r="F125" s="81">
        <f t="shared" si="30"/>
        <v>0</v>
      </c>
      <c r="G125" s="48">
        <f t="shared" si="31"/>
        <v>0</v>
      </c>
      <c r="H125" s="48">
        <f t="shared" si="32"/>
        <v>0</v>
      </c>
      <c r="I125" s="48">
        <f t="shared" si="33"/>
        <v>0</v>
      </c>
      <c r="J125" s="48">
        <f t="shared" si="34"/>
        <v>0</v>
      </c>
      <c r="K125" s="48">
        <f t="shared" si="35"/>
        <v>0</v>
      </c>
      <c r="L125" s="48">
        <f t="shared" si="36"/>
        <v>0</v>
      </c>
      <c r="M125" s="48">
        <f t="shared" si="37"/>
        <v>0</v>
      </c>
      <c r="N125" s="81">
        <v>0</v>
      </c>
      <c r="O125" s="48">
        <v>0</v>
      </c>
      <c r="P125" s="48">
        <v>0</v>
      </c>
      <c r="Q125" s="48">
        <v>0</v>
      </c>
      <c r="R125" s="48">
        <v>0</v>
      </c>
      <c r="S125" s="131">
        <v>0</v>
      </c>
      <c r="T125" s="48">
        <v>0</v>
      </c>
      <c r="U125" s="82">
        <f t="shared" si="39"/>
        <v>0</v>
      </c>
      <c r="V125" s="48">
        <f t="shared" si="29"/>
        <v>0</v>
      </c>
      <c r="W125" s="48">
        <v>0</v>
      </c>
      <c r="X125" s="48">
        <v>0</v>
      </c>
      <c r="Y125" s="48">
        <v>0</v>
      </c>
      <c r="Z125" s="48">
        <v>0</v>
      </c>
      <c r="AA125" s="48">
        <v>0</v>
      </c>
      <c r="AB125" s="48">
        <v>0</v>
      </c>
      <c r="AC125" s="72">
        <f t="shared" si="40"/>
        <v>0</v>
      </c>
      <c r="AD125" s="114">
        <f t="shared" si="41"/>
        <v>0</v>
      </c>
    </row>
    <row r="126" spans="1:30" s="50" customFormat="1" ht="12.75" hidden="1" x14ac:dyDescent="0.2">
      <c r="A126" s="95">
        <v>121</v>
      </c>
      <c r="B126" s="37"/>
      <c r="C126" s="143"/>
      <c r="D126" s="58"/>
      <c r="E126" s="80">
        <f t="shared" si="38"/>
        <v>0</v>
      </c>
      <c r="F126" s="81">
        <f t="shared" si="30"/>
        <v>0</v>
      </c>
      <c r="G126" s="48">
        <f t="shared" si="31"/>
        <v>0</v>
      </c>
      <c r="H126" s="48">
        <f t="shared" si="32"/>
        <v>0</v>
      </c>
      <c r="I126" s="48">
        <f t="shared" si="33"/>
        <v>0</v>
      </c>
      <c r="J126" s="48">
        <f t="shared" si="34"/>
        <v>0</v>
      </c>
      <c r="K126" s="48">
        <f t="shared" si="35"/>
        <v>0</v>
      </c>
      <c r="L126" s="48">
        <f t="shared" si="36"/>
        <v>0</v>
      </c>
      <c r="M126" s="48">
        <f t="shared" si="37"/>
        <v>0</v>
      </c>
      <c r="N126" s="81">
        <v>0</v>
      </c>
      <c r="O126" s="48">
        <v>0</v>
      </c>
      <c r="P126" s="48">
        <v>0</v>
      </c>
      <c r="Q126" s="48">
        <v>0</v>
      </c>
      <c r="R126" s="48">
        <v>0</v>
      </c>
      <c r="S126" s="131">
        <v>0</v>
      </c>
      <c r="T126" s="48">
        <v>0</v>
      </c>
      <c r="U126" s="82">
        <f t="shared" si="39"/>
        <v>0</v>
      </c>
      <c r="V126" s="48">
        <f t="shared" si="29"/>
        <v>0</v>
      </c>
      <c r="W126" s="48">
        <v>0</v>
      </c>
      <c r="X126" s="48">
        <v>0</v>
      </c>
      <c r="Y126" s="48">
        <v>0</v>
      </c>
      <c r="Z126" s="48">
        <v>0</v>
      </c>
      <c r="AA126" s="48">
        <v>0</v>
      </c>
      <c r="AB126" s="48">
        <v>0</v>
      </c>
      <c r="AC126" s="72">
        <f t="shared" si="40"/>
        <v>0</v>
      </c>
      <c r="AD126" s="114">
        <f t="shared" si="41"/>
        <v>0</v>
      </c>
    </row>
    <row r="127" spans="1:30" s="50" customFormat="1" ht="12.75" hidden="1" x14ac:dyDescent="0.2">
      <c r="A127" s="95">
        <v>122</v>
      </c>
      <c r="B127" s="37"/>
      <c r="C127" s="143"/>
      <c r="D127" s="58"/>
      <c r="E127" s="80">
        <f t="shared" si="38"/>
        <v>0</v>
      </c>
      <c r="F127" s="81">
        <f t="shared" si="30"/>
        <v>0</v>
      </c>
      <c r="G127" s="48">
        <f t="shared" si="31"/>
        <v>0</v>
      </c>
      <c r="H127" s="48">
        <f t="shared" si="32"/>
        <v>0</v>
      </c>
      <c r="I127" s="48">
        <f t="shared" si="33"/>
        <v>0</v>
      </c>
      <c r="J127" s="48">
        <f t="shared" si="34"/>
        <v>0</v>
      </c>
      <c r="K127" s="48">
        <f t="shared" si="35"/>
        <v>0</v>
      </c>
      <c r="L127" s="48">
        <f t="shared" si="36"/>
        <v>0</v>
      </c>
      <c r="M127" s="48">
        <f t="shared" si="37"/>
        <v>0</v>
      </c>
      <c r="N127" s="81">
        <v>0</v>
      </c>
      <c r="O127" s="48">
        <v>0</v>
      </c>
      <c r="P127" s="48">
        <v>0</v>
      </c>
      <c r="Q127" s="48">
        <v>0</v>
      </c>
      <c r="R127" s="48">
        <v>0</v>
      </c>
      <c r="S127" s="131">
        <v>0</v>
      </c>
      <c r="T127" s="48">
        <v>0</v>
      </c>
      <c r="U127" s="82">
        <f t="shared" si="39"/>
        <v>0</v>
      </c>
      <c r="V127" s="48">
        <f t="shared" si="29"/>
        <v>0</v>
      </c>
      <c r="W127" s="48">
        <v>0</v>
      </c>
      <c r="X127" s="48">
        <v>0</v>
      </c>
      <c r="Y127" s="48">
        <v>0</v>
      </c>
      <c r="Z127" s="48">
        <v>0</v>
      </c>
      <c r="AA127" s="48">
        <v>0</v>
      </c>
      <c r="AB127" s="48">
        <v>0</v>
      </c>
      <c r="AC127" s="72">
        <f t="shared" si="40"/>
        <v>0</v>
      </c>
      <c r="AD127" s="114">
        <f t="shared" si="41"/>
        <v>0</v>
      </c>
    </row>
    <row r="128" spans="1:30" s="50" customFormat="1" ht="12.75" hidden="1" x14ac:dyDescent="0.2">
      <c r="A128" s="95">
        <v>123</v>
      </c>
      <c r="B128" s="37"/>
      <c r="C128" s="143"/>
      <c r="D128" s="58"/>
      <c r="E128" s="80">
        <f t="shared" si="38"/>
        <v>0</v>
      </c>
      <c r="F128" s="81">
        <f t="shared" si="30"/>
        <v>0</v>
      </c>
      <c r="G128" s="48">
        <f t="shared" si="31"/>
        <v>0</v>
      </c>
      <c r="H128" s="48">
        <f t="shared" si="32"/>
        <v>0</v>
      </c>
      <c r="I128" s="48">
        <f t="shared" si="33"/>
        <v>0</v>
      </c>
      <c r="J128" s="48">
        <f t="shared" si="34"/>
        <v>0</v>
      </c>
      <c r="K128" s="48">
        <f t="shared" si="35"/>
        <v>0</v>
      </c>
      <c r="L128" s="48">
        <f t="shared" si="36"/>
        <v>0</v>
      </c>
      <c r="M128" s="48">
        <f t="shared" si="37"/>
        <v>0</v>
      </c>
      <c r="N128" s="81">
        <v>0</v>
      </c>
      <c r="O128" s="48">
        <v>0</v>
      </c>
      <c r="P128" s="48">
        <v>0</v>
      </c>
      <c r="Q128" s="48">
        <v>0</v>
      </c>
      <c r="R128" s="48">
        <v>0</v>
      </c>
      <c r="S128" s="131">
        <v>0</v>
      </c>
      <c r="T128" s="48">
        <v>0</v>
      </c>
      <c r="U128" s="82">
        <f t="shared" si="39"/>
        <v>0</v>
      </c>
      <c r="V128" s="48">
        <f t="shared" si="29"/>
        <v>0</v>
      </c>
      <c r="W128" s="48">
        <v>0</v>
      </c>
      <c r="X128" s="48">
        <v>0</v>
      </c>
      <c r="Y128" s="48">
        <v>0</v>
      </c>
      <c r="Z128" s="48">
        <v>0</v>
      </c>
      <c r="AA128" s="48">
        <v>0</v>
      </c>
      <c r="AB128" s="48">
        <v>0</v>
      </c>
      <c r="AC128" s="72">
        <f t="shared" si="40"/>
        <v>0</v>
      </c>
      <c r="AD128" s="114">
        <f t="shared" si="41"/>
        <v>0</v>
      </c>
    </row>
    <row r="129" spans="1:30" s="50" customFormat="1" ht="12.75" hidden="1" x14ac:dyDescent="0.2">
      <c r="A129" s="95">
        <v>124</v>
      </c>
      <c r="B129" s="37"/>
      <c r="C129" s="143"/>
      <c r="D129" s="58"/>
      <c r="E129" s="80">
        <f t="shared" si="38"/>
        <v>0</v>
      </c>
      <c r="F129" s="81">
        <f t="shared" si="30"/>
        <v>0</v>
      </c>
      <c r="G129" s="48">
        <f t="shared" si="31"/>
        <v>0</v>
      </c>
      <c r="H129" s="48">
        <f t="shared" si="32"/>
        <v>0</v>
      </c>
      <c r="I129" s="48">
        <f t="shared" si="33"/>
        <v>0</v>
      </c>
      <c r="J129" s="48">
        <f t="shared" si="34"/>
        <v>0</v>
      </c>
      <c r="K129" s="48">
        <f t="shared" si="35"/>
        <v>0</v>
      </c>
      <c r="L129" s="48">
        <f t="shared" si="36"/>
        <v>0</v>
      </c>
      <c r="M129" s="48">
        <f t="shared" si="37"/>
        <v>0</v>
      </c>
      <c r="N129" s="81">
        <v>0</v>
      </c>
      <c r="O129" s="48">
        <v>0</v>
      </c>
      <c r="P129" s="48">
        <v>0</v>
      </c>
      <c r="Q129" s="48">
        <v>0</v>
      </c>
      <c r="R129" s="48">
        <v>0</v>
      </c>
      <c r="S129" s="131">
        <v>0</v>
      </c>
      <c r="T129" s="48">
        <v>0</v>
      </c>
      <c r="U129" s="82">
        <f t="shared" si="39"/>
        <v>0</v>
      </c>
      <c r="V129" s="48">
        <f t="shared" si="29"/>
        <v>0</v>
      </c>
      <c r="W129" s="48">
        <v>0</v>
      </c>
      <c r="X129" s="48">
        <v>0</v>
      </c>
      <c r="Y129" s="48">
        <v>0</v>
      </c>
      <c r="Z129" s="48">
        <v>0</v>
      </c>
      <c r="AA129" s="48">
        <v>0</v>
      </c>
      <c r="AB129" s="48">
        <v>0</v>
      </c>
      <c r="AC129" s="72">
        <f t="shared" si="40"/>
        <v>0</v>
      </c>
      <c r="AD129" s="114">
        <f t="shared" si="41"/>
        <v>0</v>
      </c>
    </row>
    <row r="130" spans="1:30" s="50" customFormat="1" ht="12.75" hidden="1" x14ac:dyDescent="0.2">
      <c r="A130" s="95">
        <v>125</v>
      </c>
      <c r="B130" s="37"/>
      <c r="C130" s="143"/>
      <c r="D130" s="58"/>
      <c r="E130" s="80">
        <f t="shared" si="38"/>
        <v>0</v>
      </c>
      <c r="F130" s="81">
        <f t="shared" si="30"/>
        <v>0</v>
      </c>
      <c r="G130" s="48">
        <f t="shared" si="31"/>
        <v>0</v>
      </c>
      <c r="H130" s="48">
        <f t="shared" si="32"/>
        <v>0</v>
      </c>
      <c r="I130" s="48">
        <f t="shared" si="33"/>
        <v>0</v>
      </c>
      <c r="J130" s="48">
        <f t="shared" si="34"/>
        <v>0</v>
      </c>
      <c r="K130" s="48">
        <f t="shared" si="35"/>
        <v>0</v>
      </c>
      <c r="L130" s="48">
        <f t="shared" si="36"/>
        <v>0</v>
      </c>
      <c r="M130" s="48">
        <f t="shared" si="37"/>
        <v>0</v>
      </c>
      <c r="N130" s="81">
        <v>0</v>
      </c>
      <c r="O130" s="48">
        <v>0</v>
      </c>
      <c r="P130" s="48">
        <v>0</v>
      </c>
      <c r="Q130" s="48">
        <v>0</v>
      </c>
      <c r="R130" s="48">
        <v>0</v>
      </c>
      <c r="S130" s="131">
        <v>0</v>
      </c>
      <c r="T130" s="48">
        <v>0</v>
      </c>
      <c r="U130" s="82">
        <f t="shared" si="39"/>
        <v>0</v>
      </c>
      <c r="V130" s="48">
        <f t="shared" si="29"/>
        <v>0</v>
      </c>
      <c r="W130" s="48">
        <v>0</v>
      </c>
      <c r="X130" s="48">
        <v>0</v>
      </c>
      <c r="Y130" s="48">
        <v>0</v>
      </c>
      <c r="Z130" s="48">
        <v>0</v>
      </c>
      <c r="AA130" s="48">
        <v>0</v>
      </c>
      <c r="AB130" s="48">
        <v>0</v>
      </c>
      <c r="AC130" s="72">
        <f t="shared" si="40"/>
        <v>0</v>
      </c>
      <c r="AD130" s="114">
        <f t="shared" si="41"/>
        <v>0</v>
      </c>
    </row>
    <row r="131" spans="1:30" s="50" customFormat="1" ht="12.75" hidden="1" x14ac:dyDescent="0.2">
      <c r="A131" s="95">
        <v>126</v>
      </c>
      <c r="B131" s="37"/>
      <c r="C131" s="143"/>
      <c r="D131" s="58"/>
      <c r="E131" s="80">
        <f t="shared" si="38"/>
        <v>0</v>
      </c>
      <c r="F131" s="81">
        <f t="shared" si="30"/>
        <v>0</v>
      </c>
      <c r="G131" s="48">
        <f t="shared" si="31"/>
        <v>0</v>
      </c>
      <c r="H131" s="48">
        <f t="shared" si="32"/>
        <v>0</v>
      </c>
      <c r="I131" s="48">
        <f t="shared" si="33"/>
        <v>0</v>
      </c>
      <c r="J131" s="48">
        <f t="shared" si="34"/>
        <v>0</v>
      </c>
      <c r="K131" s="48">
        <f t="shared" si="35"/>
        <v>0</v>
      </c>
      <c r="L131" s="48">
        <f t="shared" si="36"/>
        <v>0</v>
      </c>
      <c r="M131" s="48">
        <f t="shared" si="37"/>
        <v>0</v>
      </c>
      <c r="N131" s="81">
        <v>0</v>
      </c>
      <c r="O131" s="48">
        <v>0</v>
      </c>
      <c r="P131" s="48">
        <v>0</v>
      </c>
      <c r="Q131" s="48">
        <v>0</v>
      </c>
      <c r="R131" s="48">
        <v>0</v>
      </c>
      <c r="S131" s="131">
        <v>0</v>
      </c>
      <c r="T131" s="48">
        <v>0</v>
      </c>
      <c r="U131" s="82">
        <f t="shared" si="39"/>
        <v>0</v>
      </c>
      <c r="V131" s="48">
        <f t="shared" si="29"/>
        <v>0</v>
      </c>
      <c r="W131" s="48">
        <v>0</v>
      </c>
      <c r="X131" s="48">
        <v>0</v>
      </c>
      <c r="Y131" s="48">
        <v>0</v>
      </c>
      <c r="Z131" s="48">
        <v>0</v>
      </c>
      <c r="AA131" s="48">
        <v>0</v>
      </c>
      <c r="AB131" s="48">
        <v>0</v>
      </c>
      <c r="AC131" s="72">
        <f t="shared" si="40"/>
        <v>0</v>
      </c>
      <c r="AD131" s="114">
        <f t="shared" si="41"/>
        <v>0</v>
      </c>
    </row>
    <row r="132" spans="1:30" s="50" customFormat="1" ht="12.75" hidden="1" x14ac:dyDescent="0.2">
      <c r="A132" s="95">
        <v>127</v>
      </c>
      <c r="B132" s="37"/>
      <c r="C132" s="143"/>
      <c r="D132" s="58"/>
      <c r="E132" s="80">
        <f t="shared" si="38"/>
        <v>0</v>
      </c>
      <c r="F132" s="81">
        <f t="shared" si="30"/>
        <v>0</v>
      </c>
      <c r="G132" s="48">
        <f t="shared" si="31"/>
        <v>0</v>
      </c>
      <c r="H132" s="48">
        <f t="shared" si="32"/>
        <v>0</v>
      </c>
      <c r="I132" s="48">
        <f t="shared" si="33"/>
        <v>0</v>
      </c>
      <c r="J132" s="48">
        <f t="shared" si="34"/>
        <v>0</v>
      </c>
      <c r="K132" s="48">
        <f t="shared" si="35"/>
        <v>0</v>
      </c>
      <c r="L132" s="48">
        <f t="shared" si="36"/>
        <v>0</v>
      </c>
      <c r="M132" s="48">
        <f t="shared" si="37"/>
        <v>0</v>
      </c>
      <c r="N132" s="81">
        <v>0</v>
      </c>
      <c r="O132" s="48">
        <v>0</v>
      </c>
      <c r="P132" s="48">
        <v>0</v>
      </c>
      <c r="Q132" s="48">
        <v>0</v>
      </c>
      <c r="R132" s="48">
        <v>0</v>
      </c>
      <c r="S132" s="131">
        <v>0</v>
      </c>
      <c r="T132" s="48">
        <v>0</v>
      </c>
      <c r="U132" s="82">
        <f t="shared" si="39"/>
        <v>0</v>
      </c>
      <c r="V132" s="48">
        <f t="shared" si="29"/>
        <v>0</v>
      </c>
      <c r="W132" s="48">
        <v>0</v>
      </c>
      <c r="X132" s="48">
        <v>0</v>
      </c>
      <c r="Y132" s="48">
        <v>0</v>
      </c>
      <c r="Z132" s="48">
        <v>0</v>
      </c>
      <c r="AA132" s="48">
        <v>0</v>
      </c>
      <c r="AB132" s="48">
        <v>0</v>
      </c>
      <c r="AC132" s="72">
        <f t="shared" si="40"/>
        <v>0</v>
      </c>
      <c r="AD132" s="114">
        <f t="shared" si="41"/>
        <v>0</v>
      </c>
    </row>
    <row r="133" spans="1:30" s="50" customFormat="1" ht="12.75" hidden="1" x14ac:dyDescent="0.2">
      <c r="A133" s="95">
        <v>128</v>
      </c>
      <c r="B133" s="37"/>
      <c r="C133" s="143"/>
      <c r="D133" s="58"/>
      <c r="E133" s="80">
        <f t="shared" si="38"/>
        <v>0</v>
      </c>
      <c r="F133" s="81">
        <f t="shared" si="30"/>
        <v>0</v>
      </c>
      <c r="G133" s="48">
        <f t="shared" si="31"/>
        <v>0</v>
      </c>
      <c r="H133" s="48">
        <f t="shared" si="32"/>
        <v>0</v>
      </c>
      <c r="I133" s="48">
        <f t="shared" si="33"/>
        <v>0</v>
      </c>
      <c r="J133" s="48">
        <f t="shared" si="34"/>
        <v>0</v>
      </c>
      <c r="K133" s="48">
        <f t="shared" si="35"/>
        <v>0</v>
      </c>
      <c r="L133" s="48">
        <f t="shared" si="36"/>
        <v>0</v>
      </c>
      <c r="M133" s="48">
        <f t="shared" si="37"/>
        <v>0</v>
      </c>
      <c r="N133" s="81">
        <v>0</v>
      </c>
      <c r="O133" s="48">
        <v>0</v>
      </c>
      <c r="P133" s="48">
        <v>0</v>
      </c>
      <c r="Q133" s="48">
        <v>0</v>
      </c>
      <c r="R133" s="48">
        <v>0</v>
      </c>
      <c r="S133" s="131">
        <v>0</v>
      </c>
      <c r="T133" s="48">
        <v>0</v>
      </c>
      <c r="U133" s="82">
        <f t="shared" si="39"/>
        <v>0</v>
      </c>
      <c r="V133" s="48">
        <f t="shared" si="29"/>
        <v>0</v>
      </c>
      <c r="W133" s="48">
        <v>0</v>
      </c>
      <c r="X133" s="48">
        <v>0</v>
      </c>
      <c r="Y133" s="48">
        <v>0</v>
      </c>
      <c r="Z133" s="48">
        <v>0</v>
      </c>
      <c r="AA133" s="48">
        <v>0</v>
      </c>
      <c r="AB133" s="48">
        <v>0</v>
      </c>
      <c r="AC133" s="72">
        <f t="shared" si="40"/>
        <v>0</v>
      </c>
      <c r="AD133" s="114">
        <f t="shared" si="41"/>
        <v>0</v>
      </c>
    </row>
    <row r="134" spans="1:30" s="50" customFormat="1" ht="12.75" hidden="1" x14ac:dyDescent="0.2">
      <c r="A134" s="95">
        <v>129</v>
      </c>
      <c r="B134" s="37"/>
      <c r="C134" s="143"/>
      <c r="D134" s="58"/>
      <c r="E134" s="80">
        <f t="shared" si="38"/>
        <v>0</v>
      </c>
      <c r="F134" s="81">
        <f t="shared" si="30"/>
        <v>0</v>
      </c>
      <c r="G134" s="48">
        <f t="shared" si="31"/>
        <v>0</v>
      </c>
      <c r="H134" s="48">
        <f t="shared" si="32"/>
        <v>0</v>
      </c>
      <c r="I134" s="48">
        <f t="shared" si="33"/>
        <v>0</v>
      </c>
      <c r="J134" s="48">
        <f t="shared" si="34"/>
        <v>0</v>
      </c>
      <c r="K134" s="48">
        <f t="shared" si="35"/>
        <v>0</v>
      </c>
      <c r="L134" s="48">
        <f t="shared" si="36"/>
        <v>0</v>
      </c>
      <c r="M134" s="48">
        <f t="shared" si="37"/>
        <v>0</v>
      </c>
      <c r="N134" s="81">
        <v>0</v>
      </c>
      <c r="O134" s="48">
        <v>0</v>
      </c>
      <c r="P134" s="48">
        <v>0</v>
      </c>
      <c r="Q134" s="48">
        <v>0</v>
      </c>
      <c r="R134" s="48">
        <v>0</v>
      </c>
      <c r="S134" s="131">
        <v>0</v>
      </c>
      <c r="T134" s="48">
        <v>0</v>
      </c>
      <c r="U134" s="82">
        <f t="shared" si="39"/>
        <v>0</v>
      </c>
      <c r="V134" s="48">
        <f t="shared" si="29"/>
        <v>0</v>
      </c>
      <c r="W134" s="48">
        <v>0</v>
      </c>
      <c r="X134" s="48">
        <v>0</v>
      </c>
      <c r="Y134" s="48">
        <v>0</v>
      </c>
      <c r="Z134" s="48">
        <v>0</v>
      </c>
      <c r="AA134" s="48">
        <v>0</v>
      </c>
      <c r="AB134" s="48">
        <v>0</v>
      </c>
      <c r="AC134" s="72">
        <f t="shared" si="40"/>
        <v>0</v>
      </c>
      <c r="AD134" s="114">
        <f t="shared" si="41"/>
        <v>0</v>
      </c>
    </row>
    <row r="135" spans="1:30" s="50" customFormat="1" ht="12.75" hidden="1" x14ac:dyDescent="0.2">
      <c r="A135" s="95">
        <v>130</v>
      </c>
      <c r="B135" s="37"/>
      <c r="C135" s="143"/>
      <c r="D135" s="58"/>
      <c r="E135" s="80">
        <f t="shared" si="38"/>
        <v>0</v>
      </c>
      <c r="F135" s="81">
        <f t="shared" si="30"/>
        <v>0</v>
      </c>
      <c r="G135" s="48">
        <f t="shared" si="31"/>
        <v>0</v>
      </c>
      <c r="H135" s="48">
        <f t="shared" si="32"/>
        <v>0</v>
      </c>
      <c r="I135" s="48">
        <f t="shared" si="33"/>
        <v>0</v>
      </c>
      <c r="J135" s="48">
        <f t="shared" si="34"/>
        <v>0</v>
      </c>
      <c r="K135" s="48">
        <f t="shared" si="35"/>
        <v>0</v>
      </c>
      <c r="L135" s="48">
        <f t="shared" si="36"/>
        <v>0</v>
      </c>
      <c r="M135" s="48">
        <f t="shared" si="37"/>
        <v>0</v>
      </c>
      <c r="N135" s="81">
        <v>0</v>
      </c>
      <c r="O135" s="48">
        <v>0</v>
      </c>
      <c r="P135" s="48">
        <v>0</v>
      </c>
      <c r="Q135" s="48">
        <v>0</v>
      </c>
      <c r="R135" s="48">
        <v>0</v>
      </c>
      <c r="S135" s="131">
        <v>0</v>
      </c>
      <c r="T135" s="48">
        <v>0</v>
      </c>
      <c r="U135" s="82">
        <f t="shared" si="39"/>
        <v>0</v>
      </c>
      <c r="V135" s="48">
        <f t="shared" ref="V135:V198" si="42">(508*C135)-(E135*6%)</f>
        <v>0</v>
      </c>
      <c r="W135" s="48">
        <v>0</v>
      </c>
      <c r="X135" s="48">
        <v>0</v>
      </c>
      <c r="Y135" s="48">
        <v>0</v>
      </c>
      <c r="Z135" s="48">
        <v>0</v>
      </c>
      <c r="AA135" s="48">
        <v>0</v>
      </c>
      <c r="AB135" s="48">
        <v>0</v>
      </c>
      <c r="AC135" s="72">
        <f t="shared" si="40"/>
        <v>0</v>
      </c>
      <c r="AD135" s="114">
        <f t="shared" si="41"/>
        <v>0</v>
      </c>
    </row>
    <row r="136" spans="1:30" s="50" customFormat="1" ht="12.75" hidden="1" x14ac:dyDescent="0.2">
      <c r="A136" s="95">
        <v>131</v>
      </c>
      <c r="B136" s="37"/>
      <c r="C136" s="143"/>
      <c r="D136" s="58"/>
      <c r="E136" s="80">
        <f t="shared" si="38"/>
        <v>0</v>
      </c>
      <c r="F136" s="81">
        <f t="shared" si="30"/>
        <v>0</v>
      </c>
      <c r="G136" s="48">
        <f t="shared" si="31"/>
        <v>0</v>
      </c>
      <c r="H136" s="48">
        <f t="shared" si="32"/>
        <v>0</v>
      </c>
      <c r="I136" s="48">
        <f t="shared" si="33"/>
        <v>0</v>
      </c>
      <c r="J136" s="48">
        <f t="shared" si="34"/>
        <v>0</v>
      </c>
      <c r="K136" s="48">
        <f t="shared" si="35"/>
        <v>0</v>
      </c>
      <c r="L136" s="48">
        <f t="shared" si="36"/>
        <v>0</v>
      </c>
      <c r="M136" s="48">
        <f t="shared" si="37"/>
        <v>0</v>
      </c>
      <c r="N136" s="81">
        <v>0</v>
      </c>
      <c r="O136" s="48">
        <v>0</v>
      </c>
      <c r="P136" s="48">
        <v>0</v>
      </c>
      <c r="Q136" s="48">
        <v>0</v>
      </c>
      <c r="R136" s="48">
        <v>0</v>
      </c>
      <c r="S136" s="131">
        <v>0</v>
      </c>
      <c r="T136" s="48">
        <v>0</v>
      </c>
      <c r="U136" s="82">
        <f t="shared" si="39"/>
        <v>0</v>
      </c>
      <c r="V136" s="48">
        <f t="shared" si="42"/>
        <v>0</v>
      </c>
      <c r="W136" s="48">
        <v>0</v>
      </c>
      <c r="X136" s="48">
        <v>0</v>
      </c>
      <c r="Y136" s="48">
        <v>0</v>
      </c>
      <c r="Z136" s="48">
        <v>0</v>
      </c>
      <c r="AA136" s="48">
        <v>0</v>
      </c>
      <c r="AB136" s="48">
        <v>0</v>
      </c>
      <c r="AC136" s="72">
        <f t="shared" si="40"/>
        <v>0</v>
      </c>
      <c r="AD136" s="114">
        <f t="shared" si="41"/>
        <v>0</v>
      </c>
    </row>
    <row r="137" spans="1:30" s="50" customFormat="1" ht="12.75" hidden="1" x14ac:dyDescent="0.2">
      <c r="A137" s="95">
        <v>132</v>
      </c>
      <c r="B137" s="37"/>
      <c r="C137" s="143"/>
      <c r="D137" s="58"/>
      <c r="E137" s="80">
        <f t="shared" si="38"/>
        <v>0</v>
      </c>
      <c r="F137" s="81">
        <f t="shared" si="30"/>
        <v>0</v>
      </c>
      <c r="G137" s="48">
        <f t="shared" si="31"/>
        <v>0</v>
      </c>
      <c r="H137" s="48">
        <f t="shared" si="32"/>
        <v>0</v>
      </c>
      <c r="I137" s="48">
        <f t="shared" si="33"/>
        <v>0</v>
      </c>
      <c r="J137" s="48">
        <f t="shared" si="34"/>
        <v>0</v>
      </c>
      <c r="K137" s="48">
        <f t="shared" si="35"/>
        <v>0</v>
      </c>
      <c r="L137" s="48">
        <f t="shared" si="36"/>
        <v>0</v>
      </c>
      <c r="M137" s="48">
        <f t="shared" si="37"/>
        <v>0</v>
      </c>
      <c r="N137" s="81">
        <v>0</v>
      </c>
      <c r="O137" s="48">
        <v>0</v>
      </c>
      <c r="P137" s="48">
        <v>0</v>
      </c>
      <c r="Q137" s="48">
        <v>0</v>
      </c>
      <c r="R137" s="48">
        <v>0</v>
      </c>
      <c r="S137" s="131">
        <v>0</v>
      </c>
      <c r="T137" s="48">
        <v>0</v>
      </c>
      <c r="U137" s="82">
        <f t="shared" si="39"/>
        <v>0</v>
      </c>
      <c r="V137" s="48">
        <f t="shared" si="42"/>
        <v>0</v>
      </c>
      <c r="W137" s="48">
        <v>0</v>
      </c>
      <c r="X137" s="48">
        <v>0</v>
      </c>
      <c r="Y137" s="48">
        <v>0</v>
      </c>
      <c r="Z137" s="48">
        <v>0</v>
      </c>
      <c r="AA137" s="48">
        <v>0</v>
      </c>
      <c r="AB137" s="48">
        <v>0</v>
      </c>
      <c r="AC137" s="72">
        <f t="shared" si="40"/>
        <v>0</v>
      </c>
      <c r="AD137" s="114">
        <f t="shared" si="41"/>
        <v>0</v>
      </c>
    </row>
    <row r="138" spans="1:30" s="50" customFormat="1" ht="12.75" hidden="1" x14ac:dyDescent="0.2">
      <c r="A138" s="95">
        <v>133</v>
      </c>
      <c r="B138" s="37"/>
      <c r="C138" s="143"/>
      <c r="D138" s="58"/>
      <c r="E138" s="80">
        <f t="shared" si="38"/>
        <v>0</v>
      </c>
      <c r="F138" s="81">
        <f t="shared" ref="F138:F201" si="43">(E138+J138+L138+K138+M138)*26.5%</f>
        <v>0</v>
      </c>
      <c r="G138" s="48">
        <f t="shared" ref="G138:G201" si="44">(E138+J138+L138+K138+M138)*1%</f>
        <v>0</v>
      </c>
      <c r="H138" s="48">
        <f t="shared" ref="H138:H201" si="45">(E138+J138+L138+K138+M138)*8%</f>
        <v>0</v>
      </c>
      <c r="I138" s="48">
        <f t="shared" ref="I138:I201" si="46">H138/2</f>
        <v>0</v>
      </c>
      <c r="J138" s="48">
        <f t="shared" ref="J138:J201" si="47">E138/12</f>
        <v>0</v>
      </c>
      <c r="K138" s="48">
        <f t="shared" ref="K138:K201" si="48">E138/12</f>
        <v>0</v>
      </c>
      <c r="L138" s="48">
        <f t="shared" ref="L138:L201" si="49">K138/3</f>
        <v>0</v>
      </c>
      <c r="M138" s="48">
        <f t="shared" ref="M138:M201" si="50">E138/12</f>
        <v>0</v>
      </c>
      <c r="N138" s="81">
        <v>0</v>
      </c>
      <c r="O138" s="48">
        <v>0</v>
      </c>
      <c r="P138" s="48">
        <v>0</v>
      </c>
      <c r="Q138" s="48">
        <v>0</v>
      </c>
      <c r="R138" s="48">
        <v>0</v>
      </c>
      <c r="S138" s="131">
        <v>0</v>
      </c>
      <c r="T138" s="48">
        <v>0</v>
      </c>
      <c r="U138" s="82">
        <f t="shared" si="39"/>
        <v>0</v>
      </c>
      <c r="V138" s="48">
        <f t="shared" si="42"/>
        <v>0</v>
      </c>
      <c r="W138" s="48">
        <v>0</v>
      </c>
      <c r="X138" s="48">
        <v>0</v>
      </c>
      <c r="Y138" s="48">
        <v>0</v>
      </c>
      <c r="Z138" s="48">
        <v>0</v>
      </c>
      <c r="AA138" s="48">
        <v>0</v>
      </c>
      <c r="AB138" s="48">
        <v>0</v>
      </c>
      <c r="AC138" s="72">
        <f t="shared" si="40"/>
        <v>0</v>
      </c>
      <c r="AD138" s="114">
        <f t="shared" si="41"/>
        <v>0</v>
      </c>
    </row>
    <row r="139" spans="1:30" s="50" customFormat="1" ht="12.75" hidden="1" x14ac:dyDescent="0.2">
      <c r="A139" s="95">
        <v>134</v>
      </c>
      <c r="B139" s="37"/>
      <c r="C139" s="143"/>
      <c r="D139" s="58"/>
      <c r="E139" s="80">
        <f t="shared" ref="E139:E202" si="51">C139*D139</f>
        <v>0</v>
      </c>
      <c r="F139" s="81">
        <f t="shared" si="43"/>
        <v>0</v>
      </c>
      <c r="G139" s="48">
        <f t="shared" si="44"/>
        <v>0</v>
      </c>
      <c r="H139" s="48">
        <f t="shared" si="45"/>
        <v>0</v>
      </c>
      <c r="I139" s="48">
        <f t="shared" si="46"/>
        <v>0</v>
      </c>
      <c r="J139" s="48">
        <f t="shared" si="47"/>
        <v>0</v>
      </c>
      <c r="K139" s="48">
        <f t="shared" si="48"/>
        <v>0</v>
      </c>
      <c r="L139" s="48">
        <f t="shared" si="49"/>
        <v>0</v>
      </c>
      <c r="M139" s="48">
        <f t="shared" si="50"/>
        <v>0</v>
      </c>
      <c r="N139" s="81">
        <v>0</v>
      </c>
      <c r="O139" s="48">
        <v>0</v>
      </c>
      <c r="P139" s="48">
        <v>0</v>
      </c>
      <c r="Q139" s="48">
        <v>0</v>
      </c>
      <c r="R139" s="48">
        <v>0</v>
      </c>
      <c r="S139" s="131">
        <v>0</v>
      </c>
      <c r="T139" s="48">
        <v>0</v>
      </c>
      <c r="U139" s="82">
        <f t="shared" ref="U139:U202" si="52">SUM(F139:T139)</f>
        <v>0</v>
      </c>
      <c r="V139" s="48">
        <f t="shared" si="42"/>
        <v>0</v>
      </c>
      <c r="W139" s="48">
        <v>0</v>
      </c>
      <c r="X139" s="48">
        <v>0</v>
      </c>
      <c r="Y139" s="48">
        <v>0</v>
      </c>
      <c r="Z139" s="48">
        <v>0</v>
      </c>
      <c r="AA139" s="48">
        <v>0</v>
      </c>
      <c r="AB139" s="48">
        <v>0</v>
      </c>
      <c r="AC139" s="72">
        <f t="shared" ref="AC139:AC202" si="53">SUM(V139:AB139)</f>
        <v>0</v>
      </c>
      <c r="AD139" s="114">
        <f t="shared" ref="AD139:AD202" si="54">E139+U139+AC139</f>
        <v>0</v>
      </c>
    </row>
    <row r="140" spans="1:30" s="50" customFormat="1" ht="12.75" hidden="1" x14ac:dyDescent="0.2">
      <c r="A140" s="95">
        <v>135</v>
      </c>
      <c r="B140" s="37"/>
      <c r="C140" s="143"/>
      <c r="D140" s="58"/>
      <c r="E140" s="80">
        <f t="shared" si="51"/>
        <v>0</v>
      </c>
      <c r="F140" s="81">
        <f t="shared" si="43"/>
        <v>0</v>
      </c>
      <c r="G140" s="48">
        <f t="shared" si="44"/>
        <v>0</v>
      </c>
      <c r="H140" s="48">
        <f t="shared" si="45"/>
        <v>0</v>
      </c>
      <c r="I140" s="48">
        <f t="shared" si="46"/>
        <v>0</v>
      </c>
      <c r="J140" s="48">
        <f t="shared" si="47"/>
        <v>0</v>
      </c>
      <c r="K140" s="48">
        <f t="shared" si="48"/>
        <v>0</v>
      </c>
      <c r="L140" s="48">
        <f t="shared" si="49"/>
        <v>0</v>
      </c>
      <c r="M140" s="48">
        <f t="shared" si="50"/>
        <v>0</v>
      </c>
      <c r="N140" s="81">
        <v>0</v>
      </c>
      <c r="O140" s="48">
        <v>0</v>
      </c>
      <c r="P140" s="48">
        <v>0</v>
      </c>
      <c r="Q140" s="48">
        <v>0</v>
      </c>
      <c r="R140" s="48">
        <v>0</v>
      </c>
      <c r="S140" s="131">
        <v>0</v>
      </c>
      <c r="T140" s="48">
        <v>0</v>
      </c>
      <c r="U140" s="82">
        <f t="shared" si="52"/>
        <v>0</v>
      </c>
      <c r="V140" s="48">
        <f t="shared" si="42"/>
        <v>0</v>
      </c>
      <c r="W140" s="48">
        <v>0</v>
      </c>
      <c r="X140" s="48">
        <v>0</v>
      </c>
      <c r="Y140" s="48">
        <v>0</v>
      </c>
      <c r="Z140" s="48">
        <v>0</v>
      </c>
      <c r="AA140" s="48">
        <v>0</v>
      </c>
      <c r="AB140" s="48">
        <v>0</v>
      </c>
      <c r="AC140" s="72">
        <f t="shared" si="53"/>
        <v>0</v>
      </c>
      <c r="AD140" s="114">
        <f t="shared" si="54"/>
        <v>0</v>
      </c>
    </row>
    <row r="141" spans="1:30" s="50" customFormat="1" ht="12.75" hidden="1" x14ac:dyDescent="0.2">
      <c r="A141" s="95">
        <v>136</v>
      </c>
      <c r="B141" s="37"/>
      <c r="C141" s="143"/>
      <c r="D141" s="58"/>
      <c r="E141" s="80">
        <f t="shared" si="51"/>
        <v>0</v>
      </c>
      <c r="F141" s="81">
        <f t="shared" si="43"/>
        <v>0</v>
      </c>
      <c r="G141" s="48">
        <f t="shared" si="44"/>
        <v>0</v>
      </c>
      <c r="H141" s="48">
        <f t="shared" si="45"/>
        <v>0</v>
      </c>
      <c r="I141" s="48">
        <f t="shared" si="46"/>
        <v>0</v>
      </c>
      <c r="J141" s="48">
        <f t="shared" si="47"/>
        <v>0</v>
      </c>
      <c r="K141" s="48">
        <f t="shared" si="48"/>
        <v>0</v>
      </c>
      <c r="L141" s="48">
        <f t="shared" si="49"/>
        <v>0</v>
      </c>
      <c r="M141" s="48">
        <f t="shared" si="50"/>
        <v>0</v>
      </c>
      <c r="N141" s="81">
        <v>0</v>
      </c>
      <c r="O141" s="48">
        <v>0</v>
      </c>
      <c r="P141" s="48">
        <v>0</v>
      </c>
      <c r="Q141" s="48">
        <v>0</v>
      </c>
      <c r="R141" s="48">
        <v>0</v>
      </c>
      <c r="S141" s="131">
        <v>0</v>
      </c>
      <c r="T141" s="48">
        <v>0</v>
      </c>
      <c r="U141" s="82">
        <f t="shared" si="52"/>
        <v>0</v>
      </c>
      <c r="V141" s="48">
        <f t="shared" si="42"/>
        <v>0</v>
      </c>
      <c r="W141" s="48">
        <v>0</v>
      </c>
      <c r="X141" s="48">
        <v>0</v>
      </c>
      <c r="Y141" s="48">
        <v>0</v>
      </c>
      <c r="Z141" s="48">
        <v>0</v>
      </c>
      <c r="AA141" s="48">
        <v>0</v>
      </c>
      <c r="AB141" s="48">
        <v>0</v>
      </c>
      <c r="AC141" s="72">
        <f t="shared" si="53"/>
        <v>0</v>
      </c>
      <c r="AD141" s="114">
        <f t="shared" si="54"/>
        <v>0</v>
      </c>
    </row>
    <row r="142" spans="1:30" s="50" customFormat="1" ht="12.75" hidden="1" x14ac:dyDescent="0.2">
      <c r="A142" s="95">
        <v>137</v>
      </c>
      <c r="B142" s="37"/>
      <c r="C142" s="143"/>
      <c r="D142" s="58"/>
      <c r="E142" s="80">
        <f t="shared" si="51"/>
        <v>0</v>
      </c>
      <c r="F142" s="81">
        <f t="shared" si="43"/>
        <v>0</v>
      </c>
      <c r="G142" s="48">
        <f t="shared" si="44"/>
        <v>0</v>
      </c>
      <c r="H142" s="48">
        <f t="shared" si="45"/>
        <v>0</v>
      </c>
      <c r="I142" s="48">
        <f t="shared" si="46"/>
        <v>0</v>
      </c>
      <c r="J142" s="48">
        <f t="shared" si="47"/>
        <v>0</v>
      </c>
      <c r="K142" s="48">
        <f t="shared" si="48"/>
        <v>0</v>
      </c>
      <c r="L142" s="48">
        <f t="shared" si="49"/>
        <v>0</v>
      </c>
      <c r="M142" s="48">
        <f t="shared" si="50"/>
        <v>0</v>
      </c>
      <c r="N142" s="81">
        <v>0</v>
      </c>
      <c r="O142" s="48">
        <v>0</v>
      </c>
      <c r="P142" s="48">
        <v>0</v>
      </c>
      <c r="Q142" s="48">
        <v>0</v>
      </c>
      <c r="R142" s="48">
        <v>0</v>
      </c>
      <c r="S142" s="131">
        <v>0</v>
      </c>
      <c r="T142" s="48">
        <v>0</v>
      </c>
      <c r="U142" s="82">
        <f t="shared" si="52"/>
        <v>0</v>
      </c>
      <c r="V142" s="48">
        <f t="shared" si="42"/>
        <v>0</v>
      </c>
      <c r="W142" s="48">
        <v>0</v>
      </c>
      <c r="X142" s="48">
        <v>0</v>
      </c>
      <c r="Y142" s="48">
        <v>0</v>
      </c>
      <c r="Z142" s="48">
        <v>0</v>
      </c>
      <c r="AA142" s="48">
        <v>0</v>
      </c>
      <c r="AB142" s="48">
        <v>0</v>
      </c>
      <c r="AC142" s="72">
        <f t="shared" si="53"/>
        <v>0</v>
      </c>
      <c r="AD142" s="114">
        <f t="shared" si="54"/>
        <v>0</v>
      </c>
    </row>
    <row r="143" spans="1:30" s="50" customFormat="1" ht="12.75" hidden="1" x14ac:dyDescent="0.2">
      <c r="A143" s="95">
        <v>138</v>
      </c>
      <c r="B143" s="37"/>
      <c r="C143" s="143"/>
      <c r="D143" s="58"/>
      <c r="E143" s="80">
        <f t="shared" si="51"/>
        <v>0</v>
      </c>
      <c r="F143" s="81">
        <f t="shared" si="43"/>
        <v>0</v>
      </c>
      <c r="G143" s="48">
        <f t="shared" si="44"/>
        <v>0</v>
      </c>
      <c r="H143" s="48">
        <f t="shared" si="45"/>
        <v>0</v>
      </c>
      <c r="I143" s="48">
        <f t="shared" si="46"/>
        <v>0</v>
      </c>
      <c r="J143" s="48">
        <f t="shared" si="47"/>
        <v>0</v>
      </c>
      <c r="K143" s="48">
        <f t="shared" si="48"/>
        <v>0</v>
      </c>
      <c r="L143" s="48">
        <f t="shared" si="49"/>
        <v>0</v>
      </c>
      <c r="M143" s="48">
        <f t="shared" si="50"/>
        <v>0</v>
      </c>
      <c r="N143" s="81">
        <v>0</v>
      </c>
      <c r="O143" s="48">
        <v>0</v>
      </c>
      <c r="P143" s="48">
        <v>0</v>
      </c>
      <c r="Q143" s="48">
        <v>0</v>
      </c>
      <c r="R143" s="48">
        <v>0</v>
      </c>
      <c r="S143" s="131">
        <v>0</v>
      </c>
      <c r="T143" s="48">
        <v>0</v>
      </c>
      <c r="U143" s="82">
        <f t="shared" si="52"/>
        <v>0</v>
      </c>
      <c r="V143" s="48">
        <f t="shared" si="42"/>
        <v>0</v>
      </c>
      <c r="W143" s="48">
        <v>0</v>
      </c>
      <c r="X143" s="48">
        <v>0</v>
      </c>
      <c r="Y143" s="48">
        <v>0</v>
      </c>
      <c r="Z143" s="48">
        <v>0</v>
      </c>
      <c r="AA143" s="48">
        <v>0</v>
      </c>
      <c r="AB143" s="48">
        <v>0</v>
      </c>
      <c r="AC143" s="72">
        <f t="shared" si="53"/>
        <v>0</v>
      </c>
      <c r="AD143" s="114">
        <f t="shared" si="54"/>
        <v>0</v>
      </c>
    </row>
    <row r="144" spans="1:30" s="50" customFormat="1" ht="12.75" hidden="1" x14ac:dyDescent="0.2">
      <c r="A144" s="95">
        <v>139</v>
      </c>
      <c r="B144" s="37"/>
      <c r="C144" s="143"/>
      <c r="D144" s="58"/>
      <c r="E144" s="80">
        <f t="shared" si="51"/>
        <v>0</v>
      </c>
      <c r="F144" s="81">
        <f t="shared" si="43"/>
        <v>0</v>
      </c>
      <c r="G144" s="48">
        <f t="shared" si="44"/>
        <v>0</v>
      </c>
      <c r="H144" s="48">
        <f t="shared" si="45"/>
        <v>0</v>
      </c>
      <c r="I144" s="48">
        <f t="shared" si="46"/>
        <v>0</v>
      </c>
      <c r="J144" s="48">
        <f t="shared" si="47"/>
        <v>0</v>
      </c>
      <c r="K144" s="48">
        <f t="shared" si="48"/>
        <v>0</v>
      </c>
      <c r="L144" s="48">
        <f t="shared" si="49"/>
        <v>0</v>
      </c>
      <c r="M144" s="48">
        <f t="shared" si="50"/>
        <v>0</v>
      </c>
      <c r="N144" s="81">
        <v>0</v>
      </c>
      <c r="O144" s="48">
        <v>0</v>
      </c>
      <c r="P144" s="48">
        <v>0</v>
      </c>
      <c r="Q144" s="48">
        <v>0</v>
      </c>
      <c r="R144" s="48">
        <v>0</v>
      </c>
      <c r="S144" s="131">
        <v>0</v>
      </c>
      <c r="T144" s="48">
        <v>0</v>
      </c>
      <c r="U144" s="82">
        <f t="shared" si="52"/>
        <v>0</v>
      </c>
      <c r="V144" s="48">
        <f t="shared" si="42"/>
        <v>0</v>
      </c>
      <c r="W144" s="48">
        <v>0</v>
      </c>
      <c r="X144" s="48">
        <v>0</v>
      </c>
      <c r="Y144" s="48">
        <v>0</v>
      </c>
      <c r="Z144" s="48">
        <v>0</v>
      </c>
      <c r="AA144" s="48">
        <v>0</v>
      </c>
      <c r="AB144" s="48">
        <v>0</v>
      </c>
      <c r="AC144" s="72">
        <f t="shared" si="53"/>
        <v>0</v>
      </c>
      <c r="AD144" s="114">
        <f t="shared" si="54"/>
        <v>0</v>
      </c>
    </row>
    <row r="145" spans="1:30" s="50" customFormat="1" ht="12.75" hidden="1" x14ac:dyDescent="0.2">
      <c r="A145" s="95">
        <v>140</v>
      </c>
      <c r="B145" s="37"/>
      <c r="C145" s="143"/>
      <c r="D145" s="58"/>
      <c r="E145" s="80">
        <f t="shared" si="51"/>
        <v>0</v>
      </c>
      <c r="F145" s="81">
        <f t="shared" si="43"/>
        <v>0</v>
      </c>
      <c r="G145" s="48">
        <f t="shared" si="44"/>
        <v>0</v>
      </c>
      <c r="H145" s="48">
        <f t="shared" si="45"/>
        <v>0</v>
      </c>
      <c r="I145" s="48">
        <f t="shared" si="46"/>
        <v>0</v>
      </c>
      <c r="J145" s="48">
        <f t="shared" si="47"/>
        <v>0</v>
      </c>
      <c r="K145" s="48">
        <f t="shared" si="48"/>
        <v>0</v>
      </c>
      <c r="L145" s="48">
        <f t="shared" si="49"/>
        <v>0</v>
      </c>
      <c r="M145" s="48">
        <f t="shared" si="50"/>
        <v>0</v>
      </c>
      <c r="N145" s="81">
        <v>0</v>
      </c>
      <c r="O145" s="48">
        <v>0</v>
      </c>
      <c r="P145" s="48">
        <v>0</v>
      </c>
      <c r="Q145" s="48">
        <v>0</v>
      </c>
      <c r="R145" s="48">
        <v>0</v>
      </c>
      <c r="S145" s="131">
        <v>0</v>
      </c>
      <c r="T145" s="48">
        <v>0</v>
      </c>
      <c r="U145" s="82">
        <f t="shared" si="52"/>
        <v>0</v>
      </c>
      <c r="V145" s="48">
        <f t="shared" si="42"/>
        <v>0</v>
      </c>
      <c r="W145" s="48">
        <v>0</v>
      </c>
      <c r="X145" s="48">
        <v>0</v>
      </c>
      <c r="Y145" s="48">
        <v>0</v>
      </c>
      <c r="Z145" s="48">
        <v>0</v>
      </c>
      <c r="AA145" s="48">
        <v>0</v>
      </c>
      <c r="AB145" s="48">
        <v>0</v>
      </c>
      <c r="AC145" s="72">
        <f t="shared" si="53"/>
        <v>0</v>
      </c>
      <c r="AD145" s="114">
        <f t="shared" si="54"/>
        <v>0</v>
      </c>
    </row>
    <row r="146" spans="1:30" s="50" customFormat="1" ht="12.75" hidden="1" x14ac:dyDescent="0.2">
      <c r="A146" s="95">
        <v>141</v>
      </c>
      <c r="B146" s="37"/>
      <c r="C146" s="143"/>
      <c r="D146" s="58"/>
      <c r="E146" s="80">
        <f t="shared" si="51"/>
        <v>0</v>
      </c>
      <c r="F146" s="81">
        <f t="shared" si="43"/>
        <v>0</v>
      </c>
      <c r="G146" s="48">
        <f t="shared" si="44"/>
        <v>0</v>
      </c>
      <c r="H146" s="48">
        <f t="shared" si="45"/>
        <v>0</v>
      </c>
      <c r="I146" s="48">
        <f t="shared" si="46"/>
        <v>0</v>
      </c>
      <c r="J146" s="48">
        <f t="shared" si="47"/>
        <v>0</v>
      </c>
      <c r="K146" s="48">
        <f t="shared" si="48"/>
        <v>0</v>
      </c>
      <c r="L146" s="48">
        <f t="shared" si="49"/>
        <v>0</v>
      </c>
      <c r="M146" s="48">
        <f t="shared" si="50"/>
        <v>0</v>
      </c>
      <c r="N146" s="81">
        <v>0</v>
      </c>
      <c r="O146" s="48">
        <v>0</v>
      </c>
      <c r="P146" s="48">
        <v>0</v>
      </c>
      <c r="Q146" s="48">
        <v>0</v>
      </c>
      <c r="R146" s="48">
        <v>0</v>
      </c>
      <c r="S146" s="131">
        <v>0</v>
      </c>
      <c r="T146" s="48">
        <v>0</v>
      </c>
      <c r="U146" s="82">
        <f t="shared" si="52"/>
        <v>0</v>
      </c>
      <c r="V146" s="48">
        <f t="shared" si="42"/>
        <v>0</v>
      </c>
      <c r="W146" s="48">
        <v>0</v>
      </c>
      <c r="X146" s="48">
        <v>0</v>
      </c>
      <c r="Y146" s="48">
        <v>0</v>
      </c>
      <c r="Z146" s="48">
        <v>0</v>
      </c>
      <c r="AA146" s="48">
        <v>0</v>
      </c>
      <c r="AB146" s="48">
        <v>0</v>
      </c>
      <c r="AC146" s="72">
        <f t="shared" si="53"/>
        <v>0</v>
      </c>
      <c r="AD146" s="114">
        <f t="shared" si="54"/>
        <v>0</v>
      </c>
    </row>
    <row r="147" spans="1:30" s="50" customFormat="1" ht="12.75" hidden="1" x14ac:dyDescent="0.2">
      <c r="A147" s="95">
        <v>142</v>
      </c>
      <c r="B147" s="37"/>
      <c r="C147" s="143"/>
      <c r="D147" s="58"/>
      <c r="E147" s="80">
        <f t="shared" si="51"/>
        <v>0</v>
      </c>
      <c r="F147" s="81">
        <f t="shared" si="43"/>
        <v>0</v>
      </c>
      <c r="G147" s="48">
        <f t="shared" si="44"/>
        <v>0</v>
      </c>
      <c r="H147" s="48">
        <f t="shared" si="45"/>
        <v>0</v>
      </c>
      <c r="I147" s="48">
        <f t="shared" si="46"/>
        <v>0</v>
      </c>
      <c r="J147" s="48">
        <f t="shared" si="47"/>
        <v>0</v>
      </c>
      <c r="K147" s="48">
        <f t="shared" si="48"/>
        <v>0</v>
      </c>
      <c r="L147" s="48">
        <f t="shared" si="49"/>
        <v>0</v>
      </c>
      <c r="M147" s="48">
        <f t="shared" si="50"/>
        <v>0</v>
      </c>
      <c r="N147" s="81">
        <v>0</v>
      </c>
      <c r="O147" s="48">
        <v>0</v>
      </c>
      <c r="P147" s="48">
        <v>0</v>
      </c>
      <c r="Q147" s="48">
        <v>0</v>
      </c>
      <c r="R147" s="48">
        <v>0</v>
      </c>
      <c r="S147" s="131">
        <v>0</v>
      </c>
      <c r="T147" s="48">
        <v>0</v>
      </c>
      <c r="U147" s="82">
        <f t="shared" si="52"/>
        <v>0</v>
      </c>
      <c r="V147" s="48">
        <f t="shared" si="42"/>
        <v>0</v>
      </c>
      <c r="W147" s="48">
        <v>0</v>
      </c>
      <c r="X147" s="48">
        <v>0</v>
      </c>
      <c r="Y147" s="48">
        <v>0</v>
      </c>
      <c r="Z147" s="48">
        <v>0</v>
      </c>
      <c r="AA147" s="48">
        <v>0</v>
      </c>
      <c r="AB147" s="48">
        <v>0</v>
      </c>
      <c r="AC147" s="72">
        <f t="shared" si="53"/>
        <v>0</v>
      </c>
      <c r="AD147" s="114">
        <f t="shared" si="54"/>
        <v>0</v>
      </c>
    </row>
    <row r="148" spans="1:30" s="50" customFormat="1" ht="12.75" hidden="1" x14ac:dyDescent="0.2">
      <c r="A148" s="95">
        <v>143</v>
      </c>
      <c r="B148" s="37"/>
      <c r="C148" s="143"/>
      <c r="D148" s="58"/>
      <c r="E148" s="80">
        <f t="shared" si="51"/>
        <v>0</v>
      </c>
      <c r="F148" s="81">
        <f t="shared" si="43"/>
        <v>0</v>
      </c>
      <c r="G148" s="48">
        <f t="shared" si="44"/>
        <v>0</v>
      </c>
      <c r="H148" s="48">
        <f t="shared" si="45"/>
        <v>0</v>
      </c>
      <c r="I148" s="48">
        <f t="shared" si="46"/>
        <v>0</v>
      </c>
      <c r="J148" s="48">
        <f t="shared" si="47"/>
        <v>0</v>
      </c>
      <c r="K148" s="48">
        <f t="shared" si="48"/>
        <v>0</v>
      </c>
      <c r="L148" s="48">
        <f t="shared" si="49"/>
        <v>0</v>
      </c>
      <c r="M148" s="48">
        <f t="shared" si="50"/>
        <v>0</v>
      </c>
      <c r="N148" s="81">
        <v>0</v>
      </c>
      <c r="O148" s="48">
        <v>0</v>
      </c>
      <c r="P148" s="48">
        <v>0</v>
      </c>
      <c r="Q148" s="48">
        <v>0</v>
      </c>
      <c r="R148" s="48">
        <v>0</v>
      </c>
      <c r="S148" s="131">
        <v>0</v>
      </c>
      <c r="T148" s="48">
        <v>0</v>
      </c>
      <c r="U148" s="82">
        <f t="shared" si="52"/>
        <v>0</v>
      </c>
      <c r="V148" s="48">
        <f t="shared" si="42"/>
        <v>0</v>
      </c>
      <c r="W148" s="48">
        <v>0</v>
      </c>
      <c r="X148" s="48">
        <v>0</v>
      </c>
      <c r="Y148" s="48">
        <v>0</v>
      </c>
      <c r="Z148" s="48">
        <v>0</v>
      </c>
      <c r="AA148" s="48">
        <v>0</v>
      </c>
      <c r="AB148" s="48">
        <v>0</v>
      </c>
      <c r="AC148" s="72">
        <f t="shared" si="53"/>
        <v>0</v>
      </c>
      <c r="AD148" s="114">
        <f t="shared" si="54"/>
        <v>0</v>
      </c>
    </row>
    <row r="149" spans="1:30" s="50" customFormat="1" ht="12.75" hidden="1" x14ac:dyDescent="0.2">
      <c r="A149" s="95">
        <v>144</v>
      </c>
      <c r="B149" s="37"/>
      <c r="C149" s="143"/>
      <c r="D149" s="58"/>
      <c r="E149" s="80">
        <f t="shared" si="51"/>
        <v>0</v>
      </c>
      <c r="F149" s="81">
        <f t="shared" si="43"/>
        <v>0</v>
      </c>
      <c r="G149" s="48">
        <f t="shared" si="44"/>
        <v>0</v>
      </c>
      <c r="H149" s="48">
        <f t="shared" si="45"/>
        <v>0</v>
      </c>
      <c r="I149" s="48">
        <f t="shared" si="46"/>
        <v>0</v>
      </c>
      <c r="J149" s="48">
        <f t="shared" si="47"/>
        <v>0</v>
      </c>
      <c r="K149" s="48">
        <f t="shared" si="48"/>
        <v>0</v>
      </c>
      <c r="L149" s="48">
        <f t="shared" si="49"/>
        <v>0</v>
      </c>
      <c r="M149" s="48">
        <f t="shared" si="50"/>
        <v>0</v>
      </c>
      <c r="N149" s="81">
        <v>0</v>
      </c>
      <c r="O149" s="48">
        <v>0</v>
      </c>
      <c r="P149" s="48">
        <v>0</v>
      </c>
      <c r="Q149" s="48">
        <v>0</v>
      </c>
      <c r="R149" s="48">
        <v>0</v>
      </c>
      <c r="S149" s="131">
        <v>0</v>
      </c>
      <c r="T149" s="48">
        <v>0</v>
      </c>
      <c r="U149" s="82">
        <f t="shared" si="52"/>
        <v>0</v>
      </c>
      <c r="V149" s="48">
        <f t="shared" si="42"/>
        <v>0</v>
      </c>
      <c r="W149" s="48">
        <v>0</v>
      </c>
      <c r="X149" s="48">
        <v>0</v>
      </c>
      <c r="Y149" s="48">
        <v>0</v>
      </c>
      <c r="Z149" s="48">
        <v>0</v>
      </c>
      <c r="AA149" s="48">
        <v>0</v>
      </c>
      <c r="AB149" s="48">
        <v>0</v>
      </c>
      <c r="AC149" s="72">
        <f t="shared" si="53"/>
        <v>0</v>
      </c>
      <c r="AD149" s="114">
        <f t="shared" si="54"/>
        <v>0</v>
      </c>
    </row>
    <row r="150" spans="1:30" s="50" customFormat="1" ht="12.75" hidden="1" x14ac:dyDescent="0.2">
      <c r="A150" s="95">
        <v>145</v>
      </c>
      <c r="B150" s="37"/>
      <c r="C150" s="143"/>
      <c r="D150" s="58"/>
      <c r="E150" s="80">
        <f t="shared" si="51"/>
        <v>0</v>
      </c>
      <c r="F150" s="81">
        <f t="shared" si="43"/>
        <v>0</v>
      </c>
      <c r="G150" s="48">
        <f t="shared" si="44"/>
        <v>0</v>
      </c>
      <c r="H150" s="48">
        <f t="shared" si="45"/>
        <v>0</v>
      </c>
      <c r="I150" s="48">
        <f t="shared" si="46"/>
        <v>0</v>
      </c>
      <c r="J150" s="48">
        <f t="shared" si="47"/>
        <v>0</v>
      </c>
      <c r="K150" s="48">
        <f t="shared" si="48"/>
        <v>0</v>
      </c>
      <c r="L150" s="48">
        <f t="shared" si="49"/>
        <v>0</v>
      </c>
      <c r="M150" s="48">
        <f t="shared" si="50"/>
        <v>0</v>
      </c>
      <c r="N150" s="81">
        <v>0</v>
      </c>
      <c r="O150" s="48">
        <v>0</v>
      </c>
      <c r="P150" s="48">
        <v>0</v>
      </c>
      <c r="Q150" s="48">
        <v>0</v>
      </c>
      <c r="R150" s="48">
        <v>0</v>
      </c>
      <c r="S150" s="131">
        <v>0</v>
      </c>
      <c r="T150" s="48">
        <v>0</v>
      </c>
      <c r="U150" s="82">
        <f t="shared" si="52"/>
        <v>0</v>
      </c>
      <c r="V150" s="48">
        <f t="shared" si="42"/>
        <v>0</v>
      </c>
      <c r="W150" s="48">
        <v>0</v>
      </c>
      <c r="X150" s="48">
        <v>0</v>
      </c>
      <c r="Y150" s="48">
        <v>0</v>
      </c>
      <c r="Z150" s="48">
        <v>0</v>
      </c>
      <c r="AA150" s="48">
        <v>0</v>
      </c>
      <c r="AB150" s="48">
        <v>0</v>
      </c>
      <c r="AC150" s="72">
        <f t="shared" si="53"/>
        <v>0</v>
      </c>
      <c r="AD150" s="114">
        <f t="shared" si="54"/>
        <v>0</v>
      </c>
    </row>
    <row r="151" spans="1:30" s="50" customFormat="1" ht="12.75" hidden="1" x14ac:dyDescent="0.2">
      <c r="A151" s="95">
        <v>146</v>
      </c>
      <c r="B151" s="37"/>
      <c r="C151" s="143"/>
      <c r="D151" s="58"/>
      <c r="E151" s="80">
        <f t="shared" si="51"/>
        <v>0</v>
      </c>
      <c r="F151" s="81">
        <f t="shared" si="43"/>
        <v>0</v>
      </c>
      <c r="G151" s="48">
        <f t="shared" si="44"/>
        <v>0</v>
      </c>
      <c r="H151" s="48">
        <f t="shared" si="45"/>
        <v>0</v>
      </c>
      <c r="I151" s="48">
        <f t="shared" si="46"/>
        <v>0</v>
      </c>
      <c r="J151" s="48">
        <f t="shared" si="47"/>
        <v>0</v>
      </c>
      <c r="K151" s="48">
        <f t="shared" si="48"/>
        <v>0</v>
      </c>
      <c r="L151" s="48">
        <f t="shared" si="49"/>
        <v>0</v>
      </c>
      <c r="M151" s="48">
        <f t="shared" si="50"/>
        <v>0</v>
      </c>
      <c r="N151" s="81">
        <v>0</v>
      </c>
      <c r="O151" s="48">
        <v>0</v>
      </c>
      <c r="P151" s="48">
        <v>0</v>
      </c>
      <c r="Q151" s="48">
        <v>0</v>
      </c>
      <c r="R151" s="48">
        <v>0</v>
      </c>
      <c r="S151" s="131">
        <v>0</v>
      </c>
      <c r="T151" s="48">
        <v>0</v>
      </c>
      <c r="U151" s="82">
        <f t="shared" si="52"/>
        <v>0</v>
      </c>
      <c r="V151" s="48">
        <f t="shared" si="42"/>
        <v>0</v>
      </c>
      <c r="W151" s="48">
        <v>0</v>
      </c>
      <c r="X151" s="48">
        <v>0</v>
      </c>
      <c r="Y151" s="48">
        <v>0</v>
      </c>
      <c r="Z151" s="48">
        <v>0</v>
      </c>
      <c r="AA151" s="48">
        <v>0</v>
      </c>
      <c r="AB151" s="48">
        <v>0</v>
      </c>
      <c r="AC151" s="72">
        <f t="shared" si="53"/>
        <v>0</v>
      </c>
      <c r="AD151" s="114">
        <f t="shared" si="54"/>
        <v>0</v>
      </c>
    </row>
    <row r="152" spans="1:30" s="50" customFormat="1" ht="12.75" hidden="1" x14ac:dyDescent="0.2">
      <c r="A152" s="95">
        <v>147</v>
      </c>
      <c r="B152" s="37"/>
      <c r="C152" s="143"/>
      <c r="D152" s="58"/>
      <c r="E152" s="80">
        <f t="shared" si="51"/>
        <v>0</v>
      </c>
      <c r="F152" s="81">
        <f t="shared" si="43"/>
        <v>0</v>
      </c>
      <c r="G152" s="48">
        <f t="shared" si="44"/>
        <v>0</v>
      </c>
      <c r="H152" s="48">
        <f t="shared" si="45"/>
        <v>0</v>
      </c>
      <c r="I152" s="48">
        <f t="shared" si="46"/>
        <v>0</v>
      </c>
      <c r="J152" s="48">
        <f t="shared" si="47"/>
        <v>0</v>
      </c>
      <c r="K152" s="48">
        <f t="shared" si="48"/>
        <v>0</v>
      </c>
      <c r="L152" s="48">
        <f t="shared" si="49"/>
        <v>0</v>
      </c>
      <c r="M152" s="48">
        <f t="shared" si="50"/>
        <v>0</v>
      </c>
      <c r="N152" s="81">
        <v>0</v>
      </c>
      <c r="O152" s="48">
        <v>0</v>
      </c>
      <c r="P152" s="48">
        <v>0</v>
      </c>
      <c r="Q152" s="48">
        <v>0</v>
      </c>
      <c r="R152" s="48">
        <v>0</v>
      </c>
      <c r="S152" s="131">
        <v>0</v>
      </c>
      <c r="T152" s="48">
        <v>0</v>
      </c>
      <c r="U152" s="82">
        <f t="shared" si="52"/>
        <v>0</v>
      </c>
      <c r="V152" s="48">
        <f t="shared" si="42"/>
        <v>0</v>
      </c>
      <c r="W152" s="48">
        <v>0</v>
      </c>
      <c r="X152" s="48">
        <v>0</v>
      </c>
      <c r="Y152" s="48">
        <v>0</v>
      </c>
      <c r="Z152" s="48">
        <v>0</v>
      </c>
      <c r="AA152" s="48">
        <v>0</v>
      </c>
      <c r="AB152" s="48">
        <v>0</v>
      </c>
      <c r="AC152" s="72">
        <f t="shared" si="53"/>
        <v>0</v>
      </c>
      <c r="AD152" s="114">
        <f t="shared" si="54"/>
        <v>0</v>
      </c>
    </row>
    <row r="153" spans="1:30" s="50" customFormat="1" ht="12.75" hidden="1" x14ac:dyDescent="0.2">
      <c r="A153" s="95">
        <v>148</v>
      </c>
      <c r="B153" s="37"/>
      <c r="C153" s="143"/>
      <c r="D153" s="58"/>
      <c r="E153" s="80">
        <f t="shared" si="51"/>
        <v>0</v>
      </c>
      <c r="F153" s="81">
        <f t="shared" si="43"/>
        <v>0</v>
      </c>
      <c r="G153" s="48">
        <f t="shared" si="44"/>
        <v>0</v>
      </c>
      <c r="H153" s="48">
        <f t="shared" si="45"/>
        <v>0</v>
      </c>
      <c r="I153" s="48">
        <f t="shared" si="46"/>
        <v>0</v>
      </c>
      <c r="J153" s="48">
        <f t="shared" si="47"/>
        <v>0</v>
      </c>
      <c r="K153" s="48">
        <f t="shared" si="48"/>
        <v>0</v>
      </c>
      <c r="L153" s="48">
        <f t="shared" si="49"/>
        <v>0</v>
      </c>
      <c r="M153" s="48">
        <f t="shared" si="50"/>
        <v>0</v>
      </c>
      <c r="N153" s="81">
        <v>0</v>
      </c>
      <c r="O153" s="48">
        <v>0</v>
      </c>
      <c r="P153" s="48">
        <v>0</v>
      </c>
      <c r="Q153" s="48">
        <v>0</v>
      </c>
      <c r="R153" s="48">
        <v>0</v>
      </c>
      <c r="S153" s="131">
        <v>0</v>
      </c>
      <c r="T153" s="48">
        <v>0</v>
      </c>
      <c r="U153" s="82">
        <f t="shared" si="52"/>
        <v>0</v>
      </c>
      <c r="V153" s="48">
        <f t="shared" si="42"/>
        <v>0</v>
      </c>
      <c r="W153" s="48">
        <v>0</v>
      </c>
      <c r="X153" s="48">
        <v>0</v>
      </c>
      <c r="Y153" s="48">
        <v>0</v>
      </c>
      <c r="Z153" s="48">
        <v>0</v>
      </c>
      <c r="AA153" s="48">
        <v>0</v>
      </c>
      <c r="AB153" s="48">
        <v>0</v>
      </c>
      <c r="AC153" s="72">
        <f t="shared" si="53"/>
        <v>0</v>
      </c>
      <c r="AD153" s="114">
        <f t="shared" si="54"/>
        <v>0</v>
      </c>
    </row>
    <row r="154" spans="1:30" s="50" customFormat="1" ht="12.75" hidden="1" x14ac:dyDescent="0.2">
      <c r="A154" s="95">
        <v>149</v>
      </c>
      <c r="B154" s="37"/>
      <c r="C154" s="143"/>
      <c r="D154" s="58"/>
      <c r="E154" s="80">
        <f t="shared" si="51"/>
        <v>0</v>
      </c>
      <c r="F154" s="81">
        <f t="shared" si="43"/>
        <v>0</v>
      </c>
      <c r="G154" s="48">
        <f t="shared" si="44"/>
        <v>0</v>
      </c>
      <c r="H154" s="48">
        <f t="shared" si="45"/>
        <v>0</v>
      </c>
      <c r="I154" s="48">
        <f t="shared" si="46"/>
        <v>0</v>
      </c>
      <c r="J154" s="48">
        <f t="shared" si="47"/>
        <v>0</v>
      </c>
      <c r="K154" s="48">
        <f t="shared" si="48"/>
        <v>0</v>
      </c>
      <c r="L154" s="48">
        <f t="shared" si="49"/>
        <v>0</v>
      </c>
      <c r="M154" s="48">
        <f t="shared" si="50"/>
        <v>0</v>
      </c>
      <c r="N154" s="81">
        <v>0</v>
      </c>
      <c r="O154" s="48">
        <v>0</v>
      </c>
      <c r="P154" s="48">
        <v>0</v>
      </c>
      <c r="Q154" s="48">
        <v>0</v>
      </c>
      <c r="R154" s="48">
        <v>0</v>
      </c>
      <c r="S154" s="131">
        <v>0</v>
      </c>
      <c r="T154" s="48">
        <v>0</v>
      </c>
      <c r="U154" s="82">
        <f t="shared" si="52"/>
        <v>0</v>
      </c>
      <c r="V154" s="48">
        <f t="shared" si="42"/>
        <v>0</v>
      </c>
      <c r="W154" s="48">
        <v>0</v>
      </c>
      <c r="X154" s="48">
        <v>0</v>
      </c>
      <c r="Y154" s="48">
        <v>0</v>
      </c>
      <c r="Z154" s="48">
        <v>0</v>
      </c>
      <c r="AA154" s="48">
        <v>0</v>
      </c>
      <c r="AB154" s="48">
        <v>0</v>
      </c>
      <c r="AC154" s="72">
        <f t="shared" si="53"/>
        <v>0</v>
      </c>
      <c r="AD154" s="114">
        <f t="shared" si="54"/>
        <v>0</v>
      </c>
    </row>
    <row r="155" spans="1:30" s="50" customFormat="1" ht="12.75" hidden="1" x14ac:dyDescent="0.2">
      <c r="A155" s="95">
        <v>150</v>
      </c>
      <c r="B155" s="37"/>
      <c r="C155" s="143"/>
      <c r="D155" s="58"/>
      <c r="E155" s="80">
        <f t="shared" si="51"/>
        <v>0</v>
      </c>
      <c r="F155" s="81">
        <f t="shared" si="43"/>
        <v>0</v>
      </c>
      <c r="G155" s="48">
        <f t="shared" si="44"/>
        <v>0</v>
      </c>
      <c r="H155" s="48">
        <f t="shared" si="45"/>
        <v>0</v>
      </c>
      <c r="I155" s="48">
        <f t="shared" si="46"/>
        <v>0</v>
      </c>
      <c r="J155" s="48">
        <f t="shared" si="47"/>
        <v>0</v>
      </c>
      <c r="K155" s="48">
        <f t="shared" si="48"/>
        <v>0</v>
      </c>
      <c r="L155" s="48">
        <f t="shared" si="49"/>
        <v>0</v>
      </c>
      <c r="M155" s="48">
        <f t="shared" si="50"/>
        <v>0</v>
      </c>
      <c r="N155" s="81">
        <v>0</v>
      </c>
      <c r="O155" s="48">
        <v>0</v>
      </c>
      <c r="P155" s="48">
        <v>0</v>
      </c>
      <c r="Q155" s="48">
        <v>0</v>
      </c>
      <c r="R155" s="48">
        <v>0</v>
      </c>
      <c r="S155" s="131">
        <v>0</v>
      </c>
      <c r="T155" s="48">
        <v>0</v>
      </c>
      <c r="U155" s="82">
        <f t="shared" si="52"/>
        <v>0</v>
      </c>
      <c r="V155" s="48">
        <f t="shared" si="42"/>
        <v>0</v>
      </c>
      <c r="W155" s="48">
        <v>0</v>
      </c>
      <c r="X155" s="48">
        <v>0</v>
      </c>
      <c r="Y155" s="48">
        <v>0</v>
      </c>
      <c r="Z155" s="48">
        <v>0</v>
      </c>
      <c r="AA155" s="48">
        <v>0</v>
      </c>
      <c r="AB155" s="48">
        <v>0</v>
      </c>
      <c r="AC155" s="72">
        <f t="shared" si="53"/>
        <v>0</v>
      </c>
      <c r="AD155" s="114">
        <f t="shared" si="54"/>
        <v>0</v>
      </c>
    </row>
    <row r="156" spans="1:30" s="50" customFormat="1" ht="12.75" hidden="1" x14ac:dyDescent="0.2">
      <c r="A156" s="95">
        <v>151</v>
      </c>
      <c r="B156" s="37"/>
      <c r="C156" s="143"/>
      <c r="D156" s="58"/>
      <c r="E156" s="80">
        <f t="shared" si="51"/>
        <v>0</v>
      </c>
      <c r="F156" s="81">
        <f t="shared" si="43"/>
        <v>0</v>
      </c>
      <c r="G156" s="48">
        <f t="shared" si="44"/>
        <v>0</v>
      </c>
      <c r="H156" s="48">
        <f t="shared" si="45"/>
        <v>0</v>
      </c>
      <c r="I156" s="48">
        <f t="shared" si="46"/>
        <v>0</v>
      </c>
      <c r="J156" s="48">
        <f t="shared" si="47"/>
        <v>0</v>
      </c>
      <c r="K156" s="48">
        <f t="shared" si="48"/>
        <v>0</v>
      </c>
      <c r="L156" s="48">
        <f t="shared" si="49"/>
        <v>0</v>
      </c>
      <c r="M156" s="48">
        <f t="shared" si="50"/>
        <v>0</v>
      </c>
      <c r="N156" s="81">
        <v>0</v>
      </c>
      <c r="O156" s="48">
        <v>0</v>
      </c>
      <c r="P156" s="48">
        <v>0</v>
      </c>
      <c r="Q156" s="48">
        <v>0</v>
      </c>
      <c r="R156" s="48">
        <v>0</v>
      </c>
      <c r="S156" s="131">
        <v>0</v>
      </c>
      <c r="T156" s="48">
        <v>0</v>
      </c>
      <c r="U156" s="82">
        <f t="shared" si="52"/>
        <v>0</v>
      </c>
      <c r="V156" s="48">
        <f t="shared" si="42"/>
        <v>0</v>
      </c>
      <c r="W156" s="48">
        <v>0</v>
      </c>
      <c r="X156" s="48">
        <v>0</v>
      </c>
      <c r="Y156" s="48">
        <v>0</v>
      </c>
      <c r="Z156" s="48">
        <v>0</v>
      </c>
      <c r="AA156" s="48">
        <v>0</v>
      </c>
      <c r="AB156" s="48">
        <v>0</v>
      </c>
      <c r="AC156" s="72">
        <f t="shared" si="53"/>
        <v>0</v>
      </c>
      <c r="AD156" s="114">
        <f t="shared" si="54"/>
        <v>0</v>
      </c>
    </row>
    <row r="157" spans="1:30" s="50" customFormat="1" ht="12.75" hidden="1" x14ac:dyDescent="0.2">
      <c r="A157" s="95">
        <v>152</v>
      </c>
      <c r="B157" s="37"/>
      <c r="C157" s="143"/>
      <c r="D157" s="58"/>
      <c r="E157" s="80">
        <f t="shared" si="51"/>
        <v>0</v>
      </c>
      <c r="F157" s="81">
        <f t="shared" si="43"/>
        <v>0</v>
      </c>
      <c r="G157" s="48">
        <f t="shared" si="44"/>
        <v>0</v>
      </c>
      <c r="H157" s="48">
        <f t="shared" si="45"/>
        <v>0</v>
      </c>
      <c r="I157" s="48">
        <f t="shared" si="46"/>
        <v>0</v>
      </c>
      <c r="J157" s="48">
        <f t="shared" si="47"/>
        <v>0</v>
      </c>
      <c r="K157" s="48">
        <f t="shared" si="48"/>
        <v>0</v>
      </c>
      <c r="L157" s="48">
        <f t="shared" si="49"/>
        <v>0</v>
      </c>
      <c r="M157" s="48">
        <f t="shared" si="50"/>
        <v>0</v>
      </c>
      <c r="N157" s="81">
        <v>0</v>
      </c>
      <c r="O157" s="48">
        <v>0</v>
      </c>
      <c r="P157" s="48">
        <v>0</v>
      </c>
      <c r="Q157" s="48">
        <v>0</v>
      </c>
      <c r="R157" s="48">
        <v>0</v>
      </c>
      <c r="S157" s="131">
        <v>0</v>
      </c>
      <c r="T157" s="48">
        <v>0</v>
      </c>
      <c r="U157" s="82">
        <f t="shared" si="52"/>
        <v>0</v>
      </c>
      <c r="V157" s="48">
        <f t="shared" si="42"/>
        <v>0</v>
      </c>
      <c r="W157" s="48">
        <v>0</v>
      </c>
      <c r="X157" s="48">
        <v>0</v>
      </c>
      <c r="Y157" s="48">
        <v>0</v>
      </c>
      <c r="Z157" s="48">
        <v>0</v>
      </c>
      <c r="AA157" s="48">
        <v>0</v>
      </c>
      <c r="AB157" s="48">
        <v>0</v>
      </c>
      <c r="AC157" s="72">
        <f t="shared" si="53"/>
        <v>0</v>
      </c>
      <c r="AD157" s="114">
        <f t="shared" si="54"/>
        <v>0</v>
      </c>
    </row>
    <row r="158" spans="1:30" s="50" customFormat="1" ht="12.75" hidden="1" x14ac:dyDescent="0.2">
      <c r="A158" s="95">
        <v>153</v>
      </c>
      <c r="B158" s="37"/>
      <c r="C158" s="143"/>
      <c r="D158" s="58"/>
      <c r="E158" s="80">
        <f t="shared" si="51"/>
        <v>0</v>
      </c>
      <c r="F158" s="81">
        <f t="shared" si="43"/>
        <v>0</v>
      </c>
      <c r="G158" s="48">
        <f t="shared" si="44"/>
        <v>0</v>
      </c>
      <c r="H158" s="48">
        <f t="shared" si="45"/>
        <v>0</v>
      </c>
      <c r="I158" s="48">
        <f t="shared" si="46"/>
        <v>0</v>
      </c>
      <c r="J158" s="48">
        <f t="shared" si="47"/>
        <v>0</v>
      </c>
      <c r="K158" s="48">
        <f t="shared" si="48"/>
        <v>0</v>
      </c>
      <c r="L158" s="48">
        <f t="shared" si="49"/>
        <v>0</v>
      </c>
      <c r="M158" s="48">
        <f t="shared" si="50"/>
        <v>0</v>
      </c>
      <c r="N158" s="81">
        <v>0</v>
      </c>
      <c r="O158" s="48">
        <v>0</v>
      </c>
      <c r="P158" s="48">
        <v>0</v>
      </c>
      <c r="Q158" s="48">
        <v>0</v>
      </c>
      <c r="R158" s="48">
        <v>0</v>
      </c>
      <c r="S158" s="131">
        <v>0</v>
      </c>
      <c r="T158" s="48">
        <v>0</v>
      </c>
      <c r="U158" s="82">
        <f t="shared" si="52"/>
        <v>0</v>
      </c>
      <c r="V158" s="48">
        <f t="shared" si="42"/>
        <v>0</v>
      </c>
      <c r="W158" s="48">
        <v>0</v>
      </c>
      <c r="X158" s="48">
        <v>0</v>
      </c>
      <c r="Y158" s="48">
        <v>0</v>
      </c>
      <c r="Z158" s="48">
        <v>0</v>
      </c>
      <c r="AA158" s="48">
        <v>0</v>
      </c>
      <c r="AB158" s="48">
        <v>0</v>
      </c>
      <c r="AC158" s="72">
        <f t="shared" si="53"/>
        <v>0</v>
      </c>
      <c r="AD158" s="114">
        <f t="shared" si="54"/>
        <v>0</v>
      </c>
    </row>
    <row r="159" spans="1:30" s="50" customFormat="1" ht="12.75" hidden="1" x14ac:dyDescent="0.2">
      <c r="A159" s="95">
        <v>154</v>
      </c>
      <c r="B159" s="37"/>
      <c r="C159" s="143"/>
      <c r="D159" s="58"/>
      <c r="E159" s="80">
        <f t="shared" si="51"/>
        <v>0</v>
      </c>
      <c r="F159" s="81">
        <f t="shared" si="43"/>
        <v>0</v>
      </c>
      <c r="G159" s="48">
        <f t="shared" si="44"/>
        <v>0</v>
      </c>
      <c r="H159" s="48">
        <f t="shared" si="45"/>
        <v>0</v>
      </c>
      <c r="I159" s="48">
        <f t="shared" si="46"/>
        <v>0</v>
      </c>
      <c r="J159" s="48">
        <f t="shared" si="47"/>
        <v>0</v>
      </c>
      <c r="K159" s="48">
        <f t="shared" si="48"/>
        <v>0</v>
      </c>
      <c r="L159" s="48">
        <f t="shared" si="49"/>
        <v>0</v>
      </c>
      <c r="M159" s="48">
        <f t="shared" si="50"/>
        <v>0</v>
      </c>
      <c r="N159" s="81">
        <v>0</v>
      </c>
      <c r="O159" s="48">
        <v>0</v>
      </c>
      <c r="P159" s="48">
        <v>0</v>
      </c>
      <c r="Q159" s="48">
        <v>0</v>
      </c>
      <c r="R159" s="48">
        <v>0</v>
      </c>
      <c r="S159" s="131">
        <v>0</v>
      </c>
      <c r="T159" s="48">
        <v>0</v>
      </c>
      <c r="U159" s="82">
        <f t="shared" si="52"/>
        <v>0</v>
      </c>
      <c r="V159" s="48">
        <f t="shared" si="42"/>
        <v>0</v>
      </c>
      <c r="W159" s="48">
        <v>0</v>
      </c>
      <c r="X159" s="48">
        <v>0</v>
      </c>
      <c r="Y159" s="48">
        <v>0</v>
      </c>
      <c r="Z159" s="48">
        <v>0</v>
      </c>
      <c r="AA159" s="48">
        <v>0</v>
      </c>
      <c r="AB159" s="48">
        <v>0</v>
      </c>
      <c r="AC159" s="72">
        <f t="shared" si="53"/>
        <v>0</v>
      </c>
      <c r="AD159" s="114">
        <f t="shared" si="54"/>
        <v>0</v>
      </c>
    </row>
    <row r="160" spans="1:30" s="50" customFormat="1" ht="12.75" hidden="1" x14ac:dyDescent="0.2">
      <c r="A160" s="95">
        <v>155</v>
      </c>
      <c r="B160" s="37"/>
      <c r="C160" s="143"/>
      <c r="D160" s="58"/>
      <c r="E160" s="80">
        <f t="shared" si="51"/>
        <v>0</v>
      </c>
      <c r="F160" s="81">
        <f t="shared" si="43"/>
        <v>0</v>
      </c>
      <c r="G160" s="48">
        <f t="shared" si="44"/>
        <v>0</v>
      </c>
      <c r="H160" s="48">
        <f t="shared" si="45"/>
        <v>0</v>
      </c>
      <c r="I160" s="48">
        <f t="shared" si="46"/>
        <v>0</v>
      </c>
      <c r="J160" s="48">
        <f t="shared" si="47"/>
        <v>0</v>
      </c>
      <c r="K160" s="48">
        <f t="shared" si="48"/>
        <v>0</v>
      </c>
      <c r="L160" s="48">
        <f t="shared" si="49"/>
        <v>0</v>
      </c>
      <c r="M160" s="48">
        <f t="shared" si="50"/>
        <v>0</v>
      </c>
      <c r="N160" s="81">
        <v>0</v>
      </c>
      <c r="O160" s="48">
        <v>0</v>
      </c>
      <c r="P160" s="48">
        <v>0</v>
      </c>
      <c r="Q160" s="48">
        <v>0</v>
      </c>
      <c r="R160" s="48">
        <v>0</v>
      </c>
      <c r="S160" s="131">
        <v>0</v>
      </c>
      <c r="T160" s="48">
        <v>0</v>
      </c>
      <c r="U160" s="82">
        <f t="shared" si="52"/>
        <v>0</v>
      </c>
      <c r="V160" s="48">
        <f t="shared" si="42"/>
        <v>0</v>
      </c>
      <c r="W160" s="48">
        <v>0</v>
      </c>
      <c r="X160" s="48">
        <v>0</v>
      </c>
      <c r="Y160" s="48">
        <v>0</v>
      </c>
      <c r="Z160" s="48">
        <v>0</v>
      </c>
      <c r="AA160" s="48">
        <v>0</v>
      </c>
      <c r="AB160" s="48">
        <v>0</v>
      </c>
      <c r="AC160" s="72">
        <f t="shared" si="53"/>
        <v>0</v>
      </c>
      <c r="AD160" s="114">
        <f t="shared" si="54"/>
        <v>0</v>
      </c>
    </row>
    <row r="161" spans="1:30" s="50" customFormat="1" ht="12.75" hidden="1" x14ac:dyDescent="0.2">
      <c r="A161" s="95">
        <v>156</v>
      </c>
      <c r="B161" s="37"/>
      <c r="C161" s="143"/>
      <c r="D161" s="58"/>
      <c r="E161" s="80">
        <f t="shared" si="51"/>
        <v>0</v>
      </c>
      <c r="F161" s="81">
        <f t="shared" si="43"/>
        <v>0</v>
      </c>
      <c r="G161" s="48">
        <f t="shared" si="44"/>
        <v>0</v>
      </c>
      <c r="H161" s="48">
        <f t="shared" si="45"/>
        <v>0</v>
      </c>
      <c r="I161" s="48">
        <f t="shared" si="46"/>
        <v>0</v>
      </c>
      <c r="J161" s="48">
        <f t="shared" si="47"/>
        <v>0</v>
      </c>
      <c r="K161" s="48">
        <f t="shared" si="48"/>
        <v>0</v>
      </c>
      <c r="L161" s="48">
        <f t="shared" si="49"/>
        <v>0</v>
      </c>
      <c r="M161" s="48">
        <f t="shared" si="50"/>
        <v>0</v>
      </c>
      <c r="N161" s="81">
        <v>0</v>
      </c>
      <c r="O161" s="48">
        <v>0</v>
      </c>
      <c r="P161" s="48">
        <v>0</v>
      </c>
      <c r="Q161" s="48">
        <v>0</v>
      </c>
      <c r="R161" s="48">
        <v>0</v>
      </c>
      <c r="S161" s="131">
        <v>0</v>
      </c>
      <c r="T161" s="48">
        <v>0</v>
      </c>
      <c r="U161" s="82">
        <f t="shared" si="52"/>
        <v>0</v>
      </c>
      <c r="V161" s="48">
        <f t="shared" si="42"/>
        <v>0</v>
      </c>
      <c r="W161" s="48">
        <v>0</v>
      </c>
      <c r="X161" s="48">
        <v>0</v>
      </c>
      <c r="Y161" s="48">
        <v>0</v>
      </c>
      <c r="Z161" s="48">
        <v>0</v>
      </c>
      <c r="AA161" s="48">
        <v>0</v>
      </c>
      <c r="AB161" s="48">
        <v>0</v>
      </c>
      <c r="AC161" s="72">
        <f t="shared" si="53"/>
        <v>0</v>
      </c>
      <c r="AD161" s="114">
        <f t="shared" si="54"/>
        <v>0</v>
      </c>
    </row>
    <row r="162" spans="1:30" s="50" customFormat="1" ht="12.75" hidden="1" x14ac:dyDescent="0.2">
      <c r="A162" s="95">
        <v>157</v>
      </c>
      <c r="B162" s="37"/>
      <c r="C162" s="143"/>
      <c r="D162" s="58"/>
      <c r="E162" s="80">
        <f t="shared" si="51"/>
        <v>0</v>
      </c>
      <c r="F162" s="81">
        <f t="shared" si="43"/>
        <v>0</v>
      </c>
      <c r="G162" s="48">
        <f t="shared" si="44"/>
        <v>0</v>
      </c>
      <c r="H162" s="48">
        <f t="shared" si="45"/>
        <v>0</v>
      </c>
      <c r="I162" s="48">
        <f t="shared" si="46"/>
        <v>0</v>
      </c>
      <c r="J162" s="48">
        <f t="shared" si="47"/>
        <v>0</v>
      </c>
      <c r="K162" s="48">
        <f t="shared" si="48"/>
        <v>0</v>
      </c>
      <c r="L162" s="48">
        <f t="shared" si="49"/>
        <v>0</v>
      </c>
      <c r="M162" s="48">
        <f t="shared" si="50"/>
        <v>0</v>
      </c>
      <c r="N162" s="81">
        <v>0</v>
      </c>
      <c r="O162" s="48">
        <v>0</v>
      </c>
      <c r="P162" s="48">
        <v>0</v>
      </c>
      <c r="Q162" s="48">
        <v>0</v>
      </c>
      <c r="R162" s="48">
        <v>0</v>
      </c>
      <c r="S162" s="131">
        <v>0</v>
      </c>
      <c r="T162" s="48">
        <v>0</v>
      </c>
      <c r="U162" s="82">
        <f t="shared" si="52"/>
        <v>0</v>
      </c>
      <c r="V162" s="48">
        <f t="shared" si="42"/>
        <v>0</v>
      </c>
      <c r="W162" s="48">
        <v>0</v>
      </c>
      <c r="X162" s="48">
        <v>0</v>
      </c>
      <c r="Y162" s="48">
        <v>0</v>
      </c>
      <c r="Z162" s="48">
        <v>0</v>
      </c>
      <c r="AA162" s="48">
        <v>0</v>
      </c>
      <c r="AB162" s="48">
        <v>0</v>
      </c>
      <c r="AC162" s="72">
        <f t="shared" si="53"/>
        <v>0</v>
      </c>
      <c r="AD162" s="114">
        <f t="shared" si="54"/>
        <v>0</v>
      </c>
    </row>
    <row r="163" spans="1:30" s="50" customFormat="1" ht="12.75" hidden="1" x14ac:dyDescent="0.2">
      <c r="A163" s="95">
        <v>158</v>
      </c>
      <c r="B163" s="37"/>
      <c r="C163" s="143"/>
      <c r="D163" s="58"/>
      <c r="E163" s="80">
        <f t="shared" si="51"/>
        <v>0</v>
      </c>
      <c r="F163" s="81">
        <f t="shared" si="43"/>
        <v>0</v>
      </c>
      <c r="G163" s="48">
        <f t="shared" si="44"/>
        <v>0</v>
      </c>
      <c r="H163" s="48">
        <f t="shared" si="45"/>
        <v>0</v>
      </c>
      <c r="I163" s="48">
        <f t="shared" si="46"/>
        <v>0</v>
      </c>
      <c r="J163" s="48">
        <f t="shared" si="47"/>
        <v>0</v>
      </c>
      <c r="K163" s="48">
        <f t="shared" si="48"/>
        <v>0</v>
      </c>
      <c r="L163" s="48">
        <f t="shared" si="49"/>
        <v>0</v>
      </c>
      <c r="M163" s="48">
        <f t="shared" si="50"/>
        <v>0</v>
      </c>
      <c r="N163" s="81">
        <v>0</v>
      </c>
      <c r="O163" s="48">
        <v>0</v>
      </c>
      <c r="P163" s="48">
        <v>0</v>
      </c>
      <c r="Q163" s="48">
        <v>0</v>
      </c>
      <c r="R163" s="48">
        <v>0</v>
      </c>
      <c r="S163" s="131">
        <v>0</v>
      </c>
      <c r="T163" s="48">
        <v>0</v>
      </c>
      <c r="U163" s="82">
        <f t="shared" si="52"/>
        <v>0</v>
      </c>
      <c r="V163" s="48">
        <f t="shared" si="42"/>
        <v>0</v>
      </c>
      <c r="W163" s="48">
        <v>0</v>
      </c>
      <c r="X163" s="48">
        <v>0</v>
      </c>
      <c r="Y163" s="48">
        <v>0</v>
      </c>
      <c r="Z163" s="48">
        <v>0</v>
      </c>
      <c r="AA163" s="48">
        <v>0</v>
      </c>
      <c r="AB163" s="48">
        <v>0</v>
      </c>
      <c r="AC163" s="72">
        <f t="shared" si="53"/>
        <v>0</v>
      </c>
      <c r="AD163" s="114">
        <f t="shared" si="54"/>
        <v>0</v>
      </c>
    </row>
    <row r="164" spans="1:30" s="50" customFormat="1" ht="12.75" hidden="1" x14ac:dyDescent="0.2">
      <c r="A164" s="95">
        <v>159</v>
      </c>
      <c r="B164" s="37"/>
      <c r="C164" s="143"/>
      <c r="D164" s="58"/>
      <c r="E164" s="80">
        <f t="shared" si="51"/>
        <v>0</v>
      </c>
      <c r="F164" s="81">
        <f t="shared" si="43"/>
        <v>0</v>
      </c>
      <c r="G164" s="48">
        <f t="shared" si="44"/>
        <v>0</v>
      </c>
      <c r="H164" s="48">
        <f t="shared" si="45"/>
        <v>0</v>
      </c>
      <c r="I164" s="48">
        <f t="shared" si="46"/>
        <v>0</v>
      </c>
      <c r="J164" s="48">
        <f t="shared" si="47"/>
        <v>0</v>
      </c>
      <c r="K164" s="48">
        <f t="shared" si="48"/>
        <v>0</v>
      </c>
      <c r="L164" s="48">
        <f t="shared" si="49"/>
        <v>0</v>
      </c>
      <c r="M164" s="48">
        <f t="shared" si="50"/>
        <v>0</v>
      </c>
      <c r="N164" s="81">
        <v>0</v>
      </c>
      <c r="O164" s="48">
        <v>0</v>
      </c>
      <c r="P164" s="48">
        <v>0</v>
      </c>
      <c r="Q164" s="48">
        <v>0</v>
      </c>
      <c r="R164" s="48">
        <v>0</v>
      </c>
      <c r="S164" s="131">
        <v>0</v>
      </c>
      <c r="T164" s="48">
        <v>0</v>
      </c>
      <c r="U164" s="82">
        <f t="shared" si="52"/>
        <v>0</v>
      </c>
      <c r="V164" s="48">
        <f t="shared" si="42"/>
        <v>0</v>
      </c>
      <c r="W164" s="48">
        <v>0</v>
      </c>
      <c r="X164" s="48">
        <v>0</v>
      </c>
      <c r="Y164" s="48">
        <v>0</v>
      </c>
      <c r="Z164" s="48">
        <v>0</v>
      </c>
      <c r="AA164" s="48">
        <v>0</v>
      </c>
      <c r="AB164" s="48">
        <v>0</v>
      </c>
      <c r="AC164" s="72">
        <f t="shared" si="53"/>
        <v>0</v>
      </c>
      <c r="AD164" s="114">
        <f t="shared" si="54"/>
        <v>0</v>
      </c>
    </row>
    <row r="165" spans="1:30" s="50" customFormat="1" ht="12.75" hidden="1" x14ac:dyDescent="0.2">
      <c r="A165" s="95">
        <v>160</v>
      </c>
      <c r="B165" s="37"/>
      <c r="C165" s="143"/>
      <c r="D165" s="58"/>
      <c r="E165" s="80">
        <f t="shared" si="51"/>
        <v>0</v>
      </c>
      <c r="F165" s="81">
        <f t="shared" si="43"/>
        <v>0</v>
      </c>
      <c r="G165" s="48">
        <f t="shared" si="44"/>
        <v>0</v>
      </c>
      <c r="H165" s="48">
        <f t="shared" si="45"/>
        <v>0</v>
      </c>
      <c r="I165" s="48">
        <f t="shared" si="46"/>
        <v>0</v>
      </c>
      <c r="J165" s="48">
        <f t="shared" si="47"/>
        <v>0</v>
      </c>
      <c r="K165" s="48">
        <f t="shared" si="48"/>
        <v>0</v>
      </c>
      <c r="L165" s="48">
        <f t="shared" si="49"/>
        <v>0</v>
      </c>
      <c r="M165" s="48">
        <f t="shared" si="50"/>
        <v>0</v>
      </c>
      <c r="N165" s="81">
        <v>0</v>
      </c>
      <c r="O165" s="48">
        <v>0</v>
      </c>
      <c r="P165" s="48">
        <v>0</v>
      </c>
      <c r="Q165" s="48">
        <v>0</v>
      </c>
      <c r="R165" s="48">
        <v>0</v>
      </c>
      <c r="S165" s="131">
        <v>0</v>
      </c>
      <c r="T165" s="48">
        <v>0</v>
      </c>
      <c r="U165" s="82">
        <f t="shared" si="52"/>
        <v>0</v>
      </c>
      <c r="V165" s="48">
        <f t="shared" si="42"/>
        <v>0</v>
      </c>
      <c r="W165" s="48">
        <v>0</v>
      </c>
      <c r="X165" s="48">
        <v>0</v>
      </c>
      <c r="Y165" s="48">
        <v>0</v>
      </c>
      <c r="Z165" s="48">
        <v>0</v>
      </c>
      <c r="AA165" s="48">
        <v>0</v>
      </c>
      <c r="AB165" s="48">
        <v>0</v>
      </c>
      <c r="AC165" s="72">
        <f t="shared" si="53"/>
        <v>0</v>
      </c>
      <c r="AD165" s="114">
        <f t="shared" si="54"/>
        <v>0</v>
      </c>
    </row>
    <row r="166" spans="1:30" s="50" customFormat="1" ht="12.75" hidden="1" x14ac:dyDescent="0.2">
      <c r="A166" s="95">
        <v>161</v>
      </c>
      <c r="B166" s="37"/>
      <c r="C166" s="143"/>
      <c r="D166" s="58"/>
      <c r="E166" s="80">
        <f t="shared" si="51"/>
        <v>0</v>
      </c>
      <c r="F166" s="81">
        <f t="shared" si="43"/>
        <v>0</v>
      </c>
      <c r="G166" s="48">
        <f t="shared" si="44"/>
        <v>0</v>
      </c>
      <c r="H166" s="48">
        <f t="shared" si="45"/>
        <v>0</v>
      </c>
      <c r="I166" s="48">
        <f t="shared" si="46"/>
        <v>0</v>
      </c>
      <c r="J166" s="48">
        <f t="shared" si="47"/>
        <v>0</v>
      </c>
      <c r="K166" s="48">
        <f t="shared" si="48"/>
        <v>0</v>
      </c>
      <c r="L166" s="48">
        <f t="shared" si="49"/>
        <v>0</v>
      </c>
      <c r="M166" s="48">
        <f t="shared" si="50"/>
        <v>0</v>
      </c>
      <c r="N166" s="81">
        <v>0</v>
      </c>
      <c r="O166" s="48">
        <v>0</v>
      </c>
      <c r="P166" s="48">
        <v>0</v>
      </c>
      <c r="Q166" s="48">
        <v>0</v>
      </c>
      <c r="R166" s="48">
        <v>0</v>
      </c>
      <c r="S166" s="131">
        <v>0</v>
      </c>
      <c r="T166" s="48">
        <v>0</v>
      </c>
      <c r="U166" s="82">
        <f t="shared" si="52"/>
        <v>0</v>
      </c>
      <c r="V166" s="48">
        <f t="shared" si="42"/>
        <v>0</v>
      </c>
      <c r="W166" s="48">
        <v>0</v>
      </c>
      <c r="X166" s="48">
        <v>0</v>
      </c>
      <c r="Y166" s="48">
        <v>0</v>
      </c>
      <c r="Z166" s="48">
        <v>0</v>
      </c>
      <c r="AA166" s="48">
        <v>0</v>
      </c>
      <c r="AB166" s="48">
        <v>0</v>
      </c>
      <c r="AC166" s="72">
        <f t="shared" si="53"/>
        <v>0</v>
      </c>
      <c r="AD166" s="114">
        <f t="shared" si="54"/>
        <v>0</v>
      </c>
    </row>
    <row r="167" spans="1:30" s="50" customFormat="1" ht="12.75" hidden="1" x14ac:dyDescent="0.2">
      <c r="A167" s="95">
        <v>162</v>
      </c>
      <c r="B167" s="37"/>
      <c r="C167" s="143"/>
      <c r="D167" s="58"/>
      <c r="E167" s="80">
        <f t="shared" si="51"/>
        <v>0</v>
      </c>
      <c r="F167" s="81">
        <f t="shared" si="43"/>
        <v>0</v>
      </c>
      <c r="G167" s="48">
        <f t="shared" si="44"/>
        <v>0</v>
      </c>
      <c r="H167" s="48">
        <f t="shared" si="45"/>
        <v>0</v>
      </c>
      <c r="I167" s="48">
        <f t="shared" si="46"/>
        <v>0</v>
      </c>
      <c r="J167" s="48">
        <f t="shared" si="47"/>
        <v>0</v>
      </c>
      <c r="K167" s="48">
        <f t="shared" si="48"/>
        <v>0</v>
      </c>
      <c r="L167" s="48">
        <f t="shared" si="49"/>
        <v>0</v>
      </c>
      <c r="M167" s="48">
        <f t="shared" si="50"/>
        <v>0</v>
      </c>
      <c r="N167" s="81">
        <v>0</v>
      </c>
      <c r="O167" s="48">
        <v>0</v>
      </c>
      <c r="P167" s="48">
        <v>0</v>
      </c>
      <c r="Q167" s="48">
        <v>0</v>
      </c>
      <c r="R167" s="48">
        <v>0</v>
      </c>
      <c r="S167" s="131">
        <v>0</v>
      </c>
      <c r="T167" s="48">
        <v>0</v>
      </c>
      <c r="U167" s="82">
        <f t="shared" si="52"/>
        <v>0</v>
      </c>
      <c r="V167" s="48">
        <f t="shared" si="42"/>
        <v>0</v>
      </c>
      <c r="W167" s="48">
        <v>0</v>
      </c>
      <c r="X167" s="48">
        <v>0</v>
      </c>
      <c r="Y167" s="48">
        <v>0</v>
      </c>
      <c r="Z167" s="48">
        <v>0</v>
      </c>
      <c r="AA167" s="48">
        <v>0</v>
      </c>
      <c r="AB167" s="48">
        <v>0</v>
      </c>
      <c r="AC167" s="72">
        <f t="shared" si="53"/>
        <v>0</v>
      </c>
      <c r="AD167" s="114">
        <f t="shared" si="54"/>
        <v>0</v>
      </c>
    </row>
    <row r="168" spans="1:30" s="50" customFormat="1" ht="12.75" hidden="1" x14ac:dyDescent="0.2">
      <c r="A168" s="95">
        <v>163</v>
      </c>
      <c r="B168" s="37"/>
      <c r="C168" s="143"/>
      <c r="D168" s="58"/>
      <c r="E168" s="80">
        <f t="shared" si="51"/>
        <v>0</v>
      </c>
      <c r="F168" s="81">
        <f t="shared" si="43"/>
        <v>0</v>
      </c>
      <c r="G168" s="48">
        <f t="shared" si="44"/>
        <v>0</v>
      </c>
      <c r="H168" s="48">
        <f t="shared" si="45"/>
        <v>0</v>
      </c>
      <c r="I168" s="48">
        <f t="shared" si="46"/>
        <v>0</v>
      </c>
      <c r="J168" s="48">
        <f t="shared" si="47"/>
        <v>0</v>
      </c>
      <c r="K168" s="48">
        <f t="shared" si="48"/>
        <v>0</v>
      </c>
      <c r="L168" s="48">
        <f t="shared" si="49"/>
        <v>0</v>
      </c>
      <c r="M168" s="48">
        <f t="shared" si="50"/>
        <v>0</v>
      </c>
      <c r="N168" s="81">
        <v>0</v>
      </c>
      <c r="O168" s="48">
        <v>0</v>
      </c>
      <c r="P168" s="48">
        <v>0</v>
      </c>
      <c r="Q168" s="48">
        <v>0</v>
      </c>
      <c r="R168" s="48">
        <v>0</v>
      </c>
      <c r="S168" s="131">
        <v>0</v>
      </c>
      <c r="T168" s="48">
        <v>0</v>
      </c>
      <c r="U168" s="82">
        <f t="shared" si="52"/>
        <v>0</v>
      </c>
      <c r="V168" s="48">
        <f t="shared" si="42"/>
        <v>0</v>
      </c>
      <c r="W168" s="48">
        <v>0</v>
      </c>
      <c r="X168" s="48">
        <v>0</v>
      </c>
      <c r="Y168" s="48">
        <v>0</v>
      </c>
      <c r="Z168" s="48">
        <v>0</v>
      </c>
      <c r="AA168" s="48">
        <v>0</v>
      </c>
      <c r="AB168" s="48">
        <v>0</v>
      </c>
      <c r="AC168" s="72">
        <f t="shared" si="53"/>
        <v>0</v>
      </c>
      <c r="AD168" s="114">
        <f t="shared" si="54"/>
        <v>0</v>
      </c>
    </row>
    <row r="169" spans="1:30" s="50" customFormat="1" ht="12.75" hidden="1" x14ac:dyDescent="0.2">
      <c r="A169" s="95">
        <v>164</v>
      </c>
      <c r="B169" s="37"/>
      <c r="C169" s="143"/>
      <c r="D169" s="58"/>
      <c r="E169" s="80">
        <f t="shared" si="51"/>
        <v>0</v>
      </c>
      <c r="F169" s="81">
        <f t="shared" si="43"/>
        <v>0</v>
      </c>
      <c r="G169" s="48">
        <f t="shared" si="44"/>
        <v>0</v>
      </c>
      <c r="H169" s="48">
        <f t="shared" si="45"/>
        <v>0</v>
      </c>
      <c r="I169" s="48">
        <f t="shared" si="46"/>
        <v>0</v>
      </c>
      <c r="J169" s="48">
        <f t="shared" si="47"/>
        <v>0</v>
      </c>
      <c r="K169" s="48">
        <f t="shared" si="48"/>
        <v>0</v>
      </c>
      <c r="L169" s="48">
        <f t="shared" si="49"/>
        <v>0</v>
      </c>
      <c r="M169" s="48">
        <f t="shared" si="50"/>
        <v>0</v>
      </c>
      <c r="N169" s="81">
        <v>0</v>
      </c>
      <c r="O169" s="48">
        <v>0</v>
      </c>
      <c r="P169" s="48">
        <v>0</v>
      </c>
      <c r="Q169" s="48">
        <v>0</v>
      </c>
      <c r="R169" s="48">
        <v>0</v>
      </c>
      <c r="S169" s="131">
        <v>0</v>
      </c>
      <c r="T169" s="48">
        <v>0</v>
      </c>
      <c r="U169" s="82">
        <f t="shared" si="52"/>
        <v>0</v>
      </c>
      <c r="V169" s="48">
        <f t="shared" si="42"/>
        <v>0</v>
      </c>
      <c r="W169" s="48">
        <v>0</v>
      </c>
      <c r="X169" s="48">
        <v>0</v>
      </c>
      <c r="Y169" s="48">
        <v>0</v>
      </c>
      <c r="Z169" s="48">
        <v>0</v>
      </c>
      <c r="AA169" s="48">
        <v>0</v>
      </c>
      <c r="AB169" s="48">
        <v>0</v>
      </c>
      <c r="AC169" s="72">
        <f t="shared" si="53"/>
        <v>0</v>
      </c>
      <c r="AD169" s="114">
        <f t="shared" si="54"/>
        <v>0</v>
      </c>
    </row>
    <row r="170" spans="1:30" s="50" customFormat="1" ht="12.75" hidden="1" x14ac:dyDescent="0.2">
      <c r="A170" s="95">
        <v>165</v>
      </c>
      <c r="B170" s="37"/>
      <c r="C170" s="143"/>
      <c r="D170" s="58"/>
      <c r="E170" s="80">
        <f t="shared" si="51"/>
        <v>0</v>
      </c>
      <c r="F170" s="81">
        <f t="shared" si="43"/>
        <v>0</v>
      </c>
      <c r="G170" s="48">
        <f t="shared" si="44"/>
        <v>0</v>
      </c>
      <c r="H170" s="48">
        <f t="shared" si="45"/>
        <v>0</v>
      </c>
      <c r="I170" s="48">
        <f t="shared" si="46"/>
        <v>0</v>
      </c>
      <c r="J170" s="48">
        <f t="shared" si="47"/>
        <v>0</v>
      </c>
      <c r="K170" s="48">
        <f t="shared" si="48"/>
        <v>0</v>
      </c>
      <c r="L170" s="48">
        <f t="shared" si="49"/>
        <v>0</v>
      </c>
      <c r="M170" s="48">
        <f t="shared" si="50"/>
        <v>0</v>
      </c>
      <c r="N170" s="81">
        <v>0</v>
      </c>
      <c r="O170" s="48">
        <v>0</v>
      </c>
      <c r="P170" s="48">
        <v>0</v>
      </c>
      <c r="Q170" s="48">
        <v>0</v>
      </c>
      <c r="R170" s="48">
        <v>0</v>
      </c>
      <c r="S170" s="131">
        <v>0</v>
      </c>
      <c r="T170" s="48">
        <v>0</v>
      </c>
      <c r="U170" s="82">
        <f t="shared" si="52"/>
        <v>0</v>
      </c>
      <c r="V170" s="48">
        <f t="shared" si="42"/>
        <v>0</v>
      </c>
      <c r="W170" s="48">
        <v>0</v>
      </c>
      <c r="X170" s="48">
        <v>0</v>
      </c>
      <c r="Y170" s="48">
        <v>0</v>
      </c>
      <c r="Z170" s="48">
        <v>0</v>
      </c>
      <c r="AA170" s="48">
        <v>0</v>
      </c>
      <c r="AB170" s="48">
        <v>0</v>
      </c>
      <c r="AC170" s="72">
        <f t="shared" si="53"/>
        <v>0</v>
      </c>
      <c r="AD170" s="114">
        <f t="shared" si="54"/>
        <v>0</v>
      </c>
    </row>
    <row r="171" spans="1:30" s="50" customFormat="1" ht="12.75" hidden="1" x14ac:dyDescent="0.2">
      <c r="A171" s="95">
        <v>166</v>
      </c>
      <c r="B171" s="37"/>
      <c r="C171" s="143"/>
      <c r="D171" s="58"/>
      <c r="E171" s="80">
        <f t="shared" si="51"/>
        <v>0</v>
      </c>
      <c r="F171" s="81">
        <f t="shared" si="43"/>
        <v>0</v>
      </c>
      <c r="G171" s="48">
        <f t="shared" si="44"/>
        <v>0</v>
      </c>
      <c r="H171" s="48">
        <f t="shared" si="45"/>
        <v>0</v>
      </c>
      <c r="I171" s="48">
        <f t="shared" si="46"/>
        <v>0</v>
      </c>
      <c r="J171" s="48">
        <f t="shared" si="47"/>
        <v>0</v>
      </c>
      <c r="K171" s="48">
        <f t="shared" si="48"/>
        <v>0</v>
      </c>
      <c r="L171" s="48">
        <f t="shared" si="49"/>
        <v>0</v>
      </c>
      <c r="M171" s="48">
        <f t="shared" si="50"/>
        <v>0</v>
      </c>
      <c r="N171" s="81">
        <v>0</v>
      </c>
      <c r="O171" s="48">
        <v>0</v>
      </c>
      <c r="P171" s="48">
        <v>0</v>
      </c>
      <c r="Q171" s="48">
        <v>0</v>
      </c>
      <c r="R171" s="48">
        <v>0</v>
      </c>
      <c r="S171" s="131">
        <v>0</v>
      </c>
      <c r="T171" s="48">
        <v>0</v>
      </c>
      <c r="U171" s="82">
        <f t="shared" si="52"/>
        <v>0</v>
      </c>
      <c r="V171" s="48">
        <f t="shared" si="42"/>
        <v>0</v>
      </c>
      <c r="W171" s="48">
        <v>0</v>
      </c>
      <c r="X171" s="48">
        <v>0</v>
      </c>
      <c r="Y171" s="48">
        <v>0</v>
      </c>
      <c r="Z171" s="48">
        <v>0</v>
      </c>
      <c r="AA171" s="48">
        <v>0</v>
      </c>
      <c r="AB171" s="48">
        <v>0</v>
      </c>
      <c r="AC171" s="72">
        <f t="shared" si="53"/>
        <v>0</v>
      </c>
      <c r="AD171" s="114">
        <f t="shared" si="54"/>
        <v>0</v>
      </c>
    </row>
    <row r="172" spans="1:30" s="50" customFormat="1" ht="12.75" hidden="1" x14ac:dyDescent="0.2">
      <c r="A172" s="95">
        <v>167</v>
      </c>
      <c r="B172" s="37"/>
      <c r="C172" s="143"/>
      <c r="D172" s="58"/>
      <c r="E172" s="80">
        <f t="shared" si="51"/>
        <v>0</v>
      </c>
      <c r="F172" s="81">
        <f t="shared" si="43"/>
        <v>0</v>
      </c>
      <c r="G172" s="48">
        <f t="shared" si="44"/>
        <v>0</v>
      </c>
      <c r="H172" s="48">
        <f t="shared" si="45"/>
        <v>0</v>
      </c>
      <c r="I172" s="48">
        <f t="shared" si="46"/>
        <v>0</v>
      </c>
      <c r="J172" s="48">
        <f t="shared" si="47"/>
        <v>0</v>
      </c>
      <c r="K172" s="48">
        <f t="shared" si="48"/>
        <v>0</v>
      </c>
      <c r="L172" s="48">
        <f t="shared" si="49"/>
        <v>0</v>
      </c>
      <c r="M172" s="48">
        <f t="shared" si="50"/>
        <v>0</v>
      </c>
      <c r="N172" s="81">
        <v>0</v>
      </c>
      <c r="O172" s="48">
        <v>0</v>
      </c>
      <c r="P172" s="48">
        <v>0</v>
      </c>
      <c r="Q172" s="48">
        <v>0</v>
      </c>
      <c r="R172" s="48">
        <v>0</v>
      </c>
      <c r="S172" s="131">
        <v>0</v>
      </c>
      <c r="T172" s="48">
        <v>0</v>
      </c>
      <c r="U172" s="82">
        <f t="shared" si="52"/>
        <v>0</v>
      </c>
      <c r="V172" s="48">
        <f t="shared" si="42"/>
        <v>0</v>
      </c>
      <c r="W172" s="48">
        <v>0</v>
      </c>
      <c r="X172" s="48">
        <v>0</v>
      </c>
      <c r="Y172" s="48">
        <v>0</v>
      </c>
      <c r="Z172" s="48">
        <v>0</v>
      </c>
      <c r="AA172" s="48">
        <v>0</v>
      </c>
      <c r="AB172" s="48">
        <v>0</v>
      </c>
      <c r="AC172" s="72">
        <f t="shared" si="53"/>
        <v>0</v>
      </c>
      <c r="AD172" s="114">
        <f t="shared" si="54"/>
        <v>0</v>
      </c>
    </row>
    <row r="173" spans="1:30" s="50" customFormat="1" ht="12.75" hidden="1" x14ac:dyDescent="0.2">
      <c r="A173" s="95">
        <v>168</v>
      </c>
      <c r="B173" s="37"/>
      <c r="C173" s="143"/>
      <c r="D173" s="58"/>
      <c r="E173" s="80">
        <f t="shared" si="51"/>
        <v>0</v>
      </c>
      <c r="F173" s="81">
        <f t="shared" si="43"/>
        <v>0</v>
      </c>
      <c r="G173" s="48">
        <f t="shared" si="44"/>
        <v>0</v>
      </c>
      <c r="H173" s="48">
        <f t="shared" si="45"/>
        <v>0</v>
      </c>
      <c r="I173" s="48">
        <f t="shared" si="46"/>
        <v>0</v>
      </c>
      <c r="J173" s="48">
        <f t="shared" si="47"/>
        <v>0</v>
      </c>
      <c r="K173" s="48">
        <f t="shared" si="48"/>
        <v>0</v>
      </c>
      <c r="L173" s="48">
        <f t="shared" si="49"/>
        <v>0</v>
      </c>
      <c r="M173" s="48">
        <f t="shared" si="50"/>
        <v>0</v>
      </c>
      <c r="N173" s="81">
        <v>0</v>
      </c>
      <c r="O173" s="48">
        <v>0</v>
      </c>
      <c r="P173" s="48">
        <v>0</v>
      </c>
      <c r="Q173" s="48">
        <v>0</v>
      </c>
      <c r="R173" s="48">
        <v>0</v>
      </c>
      <c r="S173" s="131">
        <v>0</v>
      </c>
      <c r="T173" s="48">
        <v>0</v>
      </c>
      <c r="U173" s="82">
        <f t="shared" si="52"/>
        <v>0</v>
      </c>
      <c r="V173" s="48">
        <f t="shared" si="42"/>
        <v>0</v>
      </c>
      <c r="W173" s="48">
        <v>0</v>
      </c>
      <c r="X173" s="48">
        <v>0</v>
      </c>
      <c r="Y173" s="48">
        <v>0</v>
      </c>
      <c r="Z173" s="48">
        <v>0</v>
      </c>
      <c r="AA173" s="48">
        <v>0</v>
      </c>
      <c r="AB173" s="48">
        <v>0</v>
      </c>
      <c r="AC173" s="72">
        <f t="shared" si="53"/>
        <v>0</v>
      </c>
      <c r="AD173" s="114">
        <f t="shared" si="54"/>
        <v>0</v>
      </c>
    </row>
    <row r="174" spans="1:30" s="50" customFormat="1" ht="12.75" hidden="1" x14ac:dyDescent="0.2">
      <c r="A174" s="95">
        <v>169</v>
      </c>
      <c r="B174" s="37"/>
      <c r="C174" s="143"/>
      <c r="D174" s="58"/>
      <c r="E174" s="80">
        <f t="shared" si="51"/>
        <v>0</v>
      </c>
      <c r="F174" s="81">
        <f t="shared" si="43"/>
        <v>0</v>
      </c>
      <c r="G174" s="48">
        <f t="shared" si="44"/>
        <v>0</v>
      </c>
      <c r="H174" s="48">
        <f t="shared" si="45"/>
        <v>0</v>
      </c>
      <c r="I174" s="48">
        <f t="shared" si="46"/>
        <v>0</v>
      </c>
      <c r="J174" s="48">
        <f t="shared" si="47"/>
        <v>0</v>
      </c>
      <c r="K174" s="48">
        <f t="shared" si="48"/>
        <v>0</v>
      </c>
      <c r="L174" s="48">
        <f t="shared" si="49"/>
        <v>0</v>
      </c>
      <c r="M174" s="48">
        <f t="shared" si="50"/>
        <v>0</v>
      </c>
      <c r="N174" s="81">
        <v>0</v>
      </c>
      <c r="O174" s="48">
        <v>0</v>
      </c>
      <c r="P174" s="48">
        <v>0</v>
      </c>
      <c r="Q174" s="48">
        <v>0</v>
      </c>
      <c r="R174" s="48">
        <v>0</v>
      </c>
      <c r="S174" s="131">
        <v>0</v>
      </c>
      <c r="T174" s="48">
        <v>0</v>
      </c>
      <c r="U174" s="82">
        <f t="shared" si="52"/>
        <v>0</v>
      </c>
      <c r="V174" s="48">
        <f t="shared" si="42"/>
        <v>0</v>
      </c>
      <c r="W174" s="48">
        <v>0</v>
      </c>
      <c r="X174" s="48">
        <v>0</v>
      </c>
      <c r="Y174" s="48">
        <v>0</v>
      </c>
      <c r="Z174" s="48">
        <v>0</v>
      </c>
      <c r="AA174" s="48">
        <v>0</v>
      </c>
      <c r="AB174" s="48">
        <v>0</v>
      </c>
      <c r="AC174" s="72">
        <f t="shared" si="53"/>
        <v>0</v>
      </c>
      <c r="AD174" s="114">
        <f t="shared" si="54"/>
        <v>0</v>
      </c>
    </row>
    <row r="175" spans="1:30" s="50" customFormat="1" ht="12.75" hidden="1" x14ac:dyDescent="0.2">
      <c r="A175" s="95">
        <v>170</v>
      </c>
      <c r="B175" s="37"/>
      <c r="C175" s="143"/>
      <c r="D175" s="58"/>
      <c r="E175" s="80">
        <f t="shared" si="51"/>
        <v>0</v>
      </c>
      <c r="F175" s="81">
        <f t="shared" si="43"/>
        <v>0</v>
      </c>
      <c r="G175" s="48">
        <f t="shared" si="44"/>
        <v>0</v>
      </c>
      <c r="H175" s="48">
        <f t="shared" si="45"/>
        <v>0</v>
      </c>
      <c r="I175" s="48">
        <f t="shared" si="46"/>
        <v>0</v>
      </c>
      <c r="J175" s="48">
        <f t="shared" si="47"/>
        <v>0</v>
      </c>
      <c r="K175" s="48">
        <f t="shared" si="48"/>
        <v>0</v>
      </c>
      <c r="L175" s="48">
        <f t="shared" si="49"/>
        <v>0</v>
      </c>
      <c r="M175" s="48">
        <f t="shared" si="50"/>
        <v>0</v>
      </c>
      <c r="N175" s="81">
        <v>0</v>
      </c>
      <c r="O175" s="48">
        <v>0</v>
      </c>
      <c r="P175" s="48">
        <v>0</v>
      </c>
      <c r="Q175" s="48">
        <v>0</v>
      </c>
      <c r="R175" s="48">
        <v>0</v>
      </c>
      <c r="S175" s="131">
        <v>0</v>
      </c>
      <c r="T175" s="48">
        <v>0</v>
      </c>
      <c r="U175" s="82">
        <f t="shared" si="52"/>
        <v>0</v>
      </c>
      <c r="V175" s="48">
        <f t="shared" si="42"/>
        <v>0</v>
      </c>
      <c r="W175" s="48">
        <v>0</v>
      </c>
      <c r="X175" s="48">
        <v>0</v>
      </c>
      <c r="Y175" s="48">
        <v>0</v>
      </c>
      <c r="Z175" s="48">
        <v>0</v>
      </c>
      <c r="AA175" s="48">
        <v>0</v>
      </c>
      <c r="AB175" s="48">
        <v>0</v>
      </c>
      <c r="AC175" s="72">
        <f t="shared" si="53"/>
        <v>0</v>
      </c>
      <c r="AD175" s="114">
        <f t="shared" si="54"/>
        <v>0</v>
      </c>
    </row>
    <row r="176" spans="1:30" s="50" customFormat="1" ht="12.75" hidden="1" x14ac:dyDescent="0.2">
      <c r="A176" s="95">
        <v>171</v>
      </c>
      <c r="B176" s="37"/>
      <c r="C176" s="143"/>
      <c r="D176" s="58"/>
      <c r="E176" s="80">
        <f t="shared" si="51"/>
        <v>0</v>
      </c>
      <c r="F176" s="81">
        <f t="shared" si="43"/>
        <v>0</v>
      </c>
      <c r="G176" s="48">
        <f t="shared" si="44"/>
        <v>0</v>
      </c>
      <c r="H176" s="48">
        <f t="shared" si="45"/>
        <v>0</v>
      </c>
      <c r="I176" s="48">
        <f t="shared" si="46"/>
        <v>0</v>
      </c>
      <c r="J176" s="48">
        <f t="shared" si="47"/>
        <v>0</v>
      </c>
      <c r="K176" s="48">
        <f t="shared" si="48"/>
        <v>0</v>
      </c>
      <c r="L176" s="48">
        <f t="shared" si="49"/>
        <v>0</v>
      </c>
      <c r="M176" s="48">
        <f t="shared" si="50"/>
        <v>0</v>
      </c>
      <c r="N176" s="81">
        <v>0</v>
      </c>
      <c r="O176" s="48">
        <v>0</v>
      </c>
      <c r="P176" s="48">
        <v>0</v>
      </c>
      <c r="Q176" s="48">
        <v>0</v>
      </c>
      <c r="R176" s="48">
        <v>0</v>
      </c>
      <c r="S176" s="131">
        <v>0</v>
      </c>
      <c r="T176" s="48">
        <v>0</v>
      </c>
      <c r="U176" s="82">
        <f t="shared" si="52"/>
        <v>0</v>
      </c>
      <c r="V176" s="48">
        <f t="shared" si="42"/>
        <v>0</v>
      </c>
      <c r="W176" s="48">
        <v>0</v>
      </c>
      <c r="X176" s="48">
        <v>0</v>
      </c>
      <c r="Y176" s="48">
        <v>0</v>
      </c>
      <c r="Z176" s="48">
        <v>0</v>
      </c>
      <c r="AA176" s="48">
        <v>0</v>
      </c>
      <c r="AB176" s="48">
        <v>0</v>
      </c>
      <c r="AC176" s="72">
        <f t="shared" si="53"/>
        <v>0</v>
      </c>
      <c r="AD176" s="114">
        <f t="shared" si="54"/>
        <v>0</v>
      </c>
    </row>
    <row r="177" spans="1:30" s="50" customFormat="1" ht="12.75" hidden="1" x14ac:dyDescent="0.2">
      <c r="A177" s="95">
        <v>172</v>
      </c>
      <c r="B177" s="37"/>
      <c r="C177" s="143"/>
      <c r="D177" s="58"/>
      <c r="E177" s="80">
        <f t="shared" si="51"/>
        <v>0</v>
      </c>
      <c r="F177" s="81">
        <f t="shared" si="43"/>
        <v>0</v>
      </c>
      <c r="G177" s="48">
        <f t="shared" si="44"/>
        <v>0</v>
      </c>
      <c r="H177" s="48">
        <f t="shared" si="45"/>
        <v>0</v>
      </c>
      <c r="I177" s="48">
        <f t="shared" si="46"/>
        <v>0</v>
      </c>
      <c r="J177" s="48">
        <f t="shared" si="47"/>
        <v>0</v>
      </c>
      <c r="K177" s="48">
        <f t="shared" si="48"/>
        <v>0</v>
      </c>
      <c r="L177" s="48">
        <f t="shared" si="49"/>
        <v>0</v>
      </c>
      <c r="M177" s="48">
        <f t="shared" si="50"/>
        <v>0</v>
      </c>
      <c r="N177" s="81">
        <v>0</v>
      </c>
      <c r="O177" s="48">
        <v>0</v>
      </c>
      <c r="P177" s="48">
        <v>0</v>
      </c>
      <c r="Q177" s="48">
        <v>0</v>
      </c>
      <c r="R177" s="48">
        <v>0</v>
      </c>
      <c r="S177" s="131">
        <v>0</v>
      </c>
      <c r="T177" s="48">
        <v>0</v>
      </c>
      <c r="U177" s="82">
        <f t="shared" si="52"/>
        <v>0</v>
      </c>
      <c r="V177" s="48">
        <f t="shared" si="42"/>
        <v>0</v>
      </c>
      <c r="W177" s="48">
        <v>0</v>
      </c>
      <c r="X177" s="48">
        <v>0</v>
      </c>
      <c r="Y177" s="48">
        <v>0</v>
      </c>
      <c r="Z177" s="48">
        <v>0</v>
      </c>
      <c r="AA177" s="48">
        <v>0</v>
      </c>
      <c r="AB177" s="48">
        <v>0</v>
      </c>
      <c r="AC177" s="72">
        <f t="shared" si="53"/>
        <v>0</v>
      </c>
      <c r="AD177" s="114">
        <f t="shared" si="54"/>
        <v>0</v>
      </c>
    </row>
    <row r="178" spans="1:30" s="50" customFormat="1" ht="12.75" hidden="1" x14ac:dyDescent="0.2">
      <c r="A178" s="95">
        <v>173</v>
      </c>
      <c r="B178" s="37"/>
      <c r="C178" s="143"/>
      <c r="D178" s="58"/>
      <c r="E178" s="80">
        <f t="shared" si="51"/>
        <v>0</v>
      </c>
      <c r="F178" s="81">
        <f t="shared" si="43"/>
        <v>0</v>
      </c>
      <c r="G178" s="48">
        <f t="shared" si="44"/>
        <v>0</v>
      </c>
      <c r="H178" s="48">
        <f t="shared" si="45"/>
        <v>0</v>
      </c>
      <c r="I178" s="48">
        <f t="shared" si="46"/>
        <v>0</v>
      </c>
      <c r="J178" s="48">
        <f t="shared" si="47"/>
        <v>0</v>
      </c>
      <c r="K178" s="48">
        <f t="shared" si="48"/>
        <v>0</v>
      </c>
      <c r="L178" s="48">
        <f t="shared" si="49"/>
        <v>0</v>
      </c>
      <c r="M178" s="48">
        <f t="shared" si="50"/>
        <v>0</v>
      </c>
      <c r="N178" s="81">
        <v>0</v>
      </c>
      <c r="O178" s="48">
        <v>0</v>
      </c>
      <c r="P178" s="48">
        <v>0</v>
      </c>
      <c r="Q178" s="48">
        <v>0</v>
      </c>
      <c r="R178" s="48">
        <v>0</v>
      </c>
      <c r="S178" s="131">
        <v>0</v>
      </c>
      <c r="T178" s="48">
        <v>0</v>
      </c>
      <c r="U178" s="82">
        <f t="shared" si="52"/>
        <v>0</v>
      </c>
      <c r="V178" s="48">
        <f t="shared" si="42"/>
        <v>0</v>
      </c>
      <c r="W178" s="48">
        <v>0</v>
      </c>
      <c r="X178" s="48">
        <v>0</v>
      </c>
      <c r="Y178" s="48">
        <v>0</v>
      </c>
      <c r="Z178" s="48">
        <v>0</v>
      </c>
      <c r="AA178" s="48">
        <v>0</v>
      </c>
      <c r="AB178" s="48">
        <v>0</v>
      </c>
      <c r="AC178" s="72">
        <f t="shared" si="53"/>
        <v>0</v>
      </c>
      <c r="AD178" s="114">
        <f t="shared" si="54"/>
        <v>0</v>
      </c>
    </row>
    <row r="179" spans="1:30" s="50" customFormat="1" ht="12.75" hidden="1" x14ac:dyDescent="0.2">
      <c r="A179" s="95">
        <v>174</v>
      </c>
      <c r="B179" s="37"/>
      <c r="C179" s="143"/>
      <c r="D179" s="58"/>
      <c r="E179" s="80">
        <f t="shared" si="51"/>
        <v>0</v>
      </c>
      <c r="F179" s="81">
        <f t="shared" si="43"/>
        <v>0</v>
      </c>
      <c r="G179" s="48">
        <f t="shared" si="44"/>
        <v>0</v>
      </c>
      <c r="H179" s="48">
        <f t="shared" si="45"/>
        <v>0</v>
      </c>
      <c r="I179" s="48">
        <f t="shared" si="46"/>
        <v>0</v>
      </c>
      <c r="J179" s="48">
        <f t="shared" si="47"/>
        <v>0</v>
      </c>
      <c r="K179" s="48">
        <f t="shared" si="48"/>
        <v>0</v>
      </c>
      <c r="L179" s="48">
        <f t="shared" si="49"/>
        <v>0</v>
      </c>
      <c r="M179" s="48">
        <f t="shared" si="50"/>
        <v>0</v>
      </c>
      <c r="N179" s="81">
        <v>0</v>
      </c>
      <c r="O179" s="48">
        <v>0</v>
      </c>
      <c r="P179" s="48">
        <v>0</v>
      </c>
      <c r="Q179" s="48">
        <v>0</v>
      </c>
      <c r="R179" s="48">
        <v>0</v>
      </c>
      <c r="S179" s="131">
        <v>0</v>
      </c>
      <c r="T179" s="48">
        <v>0</v>
      </c>
      <c r="U179" s="82">
        <f t="shared" si="52"/>
        <v>0</v>
      </c>
      <c r="V179" s="48">
        <f t="shared" si="42"/>
        <v>0</v>
      </c>
      <c r="W179" s="48">
        <v>0</v>
      </c>
      <c r="X179" s="48">
        <v>0</v>
      </c>
      <c r="Y179" s="48">
        <v>0</v>
      </c>
      <c r="Z179" s="48">
        <v>0</v>
      </c>
      <c r="AA179" s="48">
        <v>0</v>
      </c>
      <c r="AB179" s="48">
        <v>0</v>
      </c>
      <c r="AC179" s="72">
        <f t="shared" si="53"/>
        <v>0</v>
      </c>
      <c r="AD179" s="114">
        <f t="shared" si="54"/>
        <v>0</v>
      </c>
    </row>
    <row r="180" spans="1:30" s="50" customFormat="1" ht="12.75" hidden="1" x14ac:dyDescent="0.2">
      <c r="A180" s="95">
        <v>175</v>
      </c>
      <c r="B180" s="37"/>
      <c r="C180" s="143"/>
      <c r="D180" s="58"/>
      <c r="E180" s="80">
        <f t="shared" si="51"/>
        <v>0</v>
      </c>
      <c r="F180" s="81">
        <f t="shared" si="43"/>
        <v>0</v>
      </c>
      <c r="G180" s="48">
        <f t="shared" si="44"/>
        <v>0</v>
      </c>
      <c r="H180" s="48">
        <f t="shared" si="45"/>
        <v>0</v>
      </c>
      <c r="I180" s="48">
        <f t="shared" si="46"/>
        <v>0</v>
      </c>
      <c r="J180" s="48">
        <f t="shared" si="47"/>
        <v>0</v>
      </c>
      <c r="K180" s="48">
        <f t="shared" si="48"/>
        <v>0</v>
      </c>
      <c r="L180" s="48">
        <f t="shared" si="49"/>
        <v>0</v>
      </c>
      <c r="M180" s="48">
        <f t="shared" si="50"/>
        <v>0</v>
      </c>
      <c r="N180" s="81">
        <v>0</v>
      </c>
      <c r="O180" s="48">
        <v>0</v>
      </c>
      <c r="P180" s="48">
        <v>0</v>
      </c>
      <c r="Q180" s="48">
        <v>0</v>
      </c>
      <c r="R180" s="48">
        <v>0</v>
      </c>
      <c r="S180" s="131">
        <v>0</v>
      </c>
      <c r="T180" s="48">
        <v>0</v>
      </c>
      <c r="U180" s="82">
        <f t="shared" si="52"/>
        <v>0</v>
      </c>
      <c r="V180" s="48">
        <f t="shared" si="42"/>
        <v>0</v>
      </c>
      <c r="W180" s="48">
        <v>0</v>
      </c>
      <c r="X180" s="48">
        <v>0</v>
      </c>
      <c r="Y180" s="48">
        <v>0</v>
      </c>
      <c r="Z180" s="48">
        <v>0</v>
      </c>
      <c r="AA180" s="48">
        <v>0</v>
      </c>
      <c r="AB180" s="48">
        <v>0</v>
      </c>
      <c r="AC180" s="72">
        <f t="shared" si="53"/>
        <v>0</v>
      </c>
      <c r="AD180" s="114">
        <f t="shared" si="54"/>
        <v>0</v>
      </c>
    </row>
    <row r="181" spans="1:30" s="50" customFormat="1" ht="12.75" hidden="1" x14ac:dyDescent="0.2">
      <c r="A181" s="95">
        <v>176</v>
      </c>
      <c r="B181" s="37"/>
      <c r="C181" s="143"/>
      <c r="D181" s="58"/>
      <c r="E181" s="80">
        <f t="shared" si="51"/>
        <v>0</v>
      </c>
      <c r="F181" s="81">
        <f t="shared" si="43"/>
        <v>0</v>
      </c>
      <c r="G181" s="48">
        <f t="shared" si="44"/>
        <v>0</v>
      </c>
      <c r="H181" s="48">
        <f t="shared" si="45"/>
        <v>0</v>
      </c>
      <c r="I181" s="48">
        <f t="shared" si="46"/>
        <v>0</v>
      </c>
      <c r="J181" s="48">
        <f t="shared" si="47"/>
        <v>0</v>
      </c>
      <c r="K181" s="48">
        <f t="shared" si="48"/>
        <v>0</v>
      </c>
      <c r="L181" s="48">
        <f t="shared" si="49"/>
        <v>0</v>
      </c>
      <c r="M181" s="48">
        <f t="shared" si="50"/>
        <v>0</v>
      </c>
      <c r="N181" s="81">
        <v>0</v>
      </c>
      <c r="O181" s="48">
        <v>0</v>
      </c>
      <c r="P181" s="48">
        <v>0</v>
      </c>
      <c r="Q181" s="48">
        <v>0</v>
      </c>
      <c r="R181" s="48">
        <v>0</v>
      </c>
      <c r="S181" s="131">
        <v>0</v>
      </c>
      <c r="T181" s="48">
        <v>0</v>
      </c>
      <c r="U181" s="82">
        <f t="shared" si="52"/>
        <v>0</v>
      </c>
      <c r="V181" s="48">
        <f t="shared" si="42"/>
        <v>0</v>
      </c>
      <c r="W181" s="48">
        <v>0</v>
      </c>
      <c r="X181" s="48">
        <v>0</v>
      </c>
      <c r="Y181" s="48">
        <v>0</v>
      </c>
      <c r="Z181" s="48">
        <v>0</v>
      </c>
      <c r="AA181" s="48">
        <v>0</v>
      </c>
      <c r="AB181" s="48">
        <v>0</v>
      </c>
      <c r="AC181" s="72">
        <f t="shared" si="53"/>
        <v>0</v>
      </c>
      <c r="AD181" s="114">
        <f t="shared" si="54"/>
        <v>0</v>
      </c>
    </row>
    <row r="182" spans="1:30" s="50" customFormat="1" ht="12.75" hidden="1" x14ac:dyDescent="0.2">
      <c r="A182" s="95">
        <v>177</v>
      </c>
      <c r="B182" s="37"/>
      <c r="C182" s="143"/>
      <c r="D182" s="58"/>
      <c r="E182" s="80">
        <f t="shared" si="51"/>
        <v>0</v>
      </c>
      <c r="F182" s="81">
        <f t="shared" si="43"/>
        <v>0</v>
      </c>
      <c r="G182" s="48">
        <f t="shared" si="44"/>
        <v>0</v>
      </c>
      <c r="H182" s="48">
        <f t="shared" si="45"/>
        <v>0</v>
      </c>
      <c r="I182" s="48">
        <f t="shared" si="46"/>
        <v>0</v>
      </c>
      <c r="J182" s="48">
        <f t="shared" si="47"/>
        <v>0</v>
      </c>
      <c r="K182" s="48">
        <f t="shared" si="48"/>
        <v>0</v>
      </c>
      <c r="L182" s="48">
        <f t="shared" si="49"/>
        <v>0</v>
      </c>
      <c r="M182" s="48">
        <f t="shared" si="50"/>
        <v>0</v>
      </c>
      <c r="N182" s="81">
        <v>0</v>
      </c>
      <c r="O182" s="48">
        <v>0</v>
      </c>
      <c r="P182" s="48">
        <v>0</v>
      </c>
      <c r="Q182" s="48">
        <v>0</v>
      </c>
      <c r="R182" s="48">
        <v>0</v>
      </c>
      <c r="S182" s="131">
        <v>0</v>
      </c>
      <c r="T182" s="48">
        <v>0</v>
      </c>
      <c r="U182" s="82">
        <f t="shared" si="52"/>
        <v>0</v>
      </c>
      <c r="V182" s="48">
        <f t="shared" si="42"/>
        <v>0</v>
      </c>
      <c r="W182" s="48">
        <v>0</v>
      </c>
      <c r="X182" s="48">
        <v>0</v>
      </c>
      <c r="Y182" s="48">
        <v>0</v>
      </c>
      <c r="Z182" s="48">
        <v>0</v>
      </c>
      <c r="AA182" s="48">
        <v>0</v>
      </c>
      <c r="AB182" s="48">
        <v>0</v>
      </c>
      <c r="AC182" s="72">
        <f t="shared" si="53"/>
        <v>0</v>
      </c>
      <c r="AD182" s="114">
        <f t="shared" si="54"/>
        <v>0</v>
      </c>
    </row>
    <row r="183" spans="1:30" s="50" customFormat="1" ht="12.75" hidden="1" x14ac:dyDescent="0.2">
      <c r="A183" s="95">
        <v>178</v>
      </c>
      <c r="B183" s="37"/>
      <c r="C183" s="143"/>
      <c r="D183" s="58"/>
      <c r="E183" s="80">
        <f t="shared" si="51"/>
        <v>0</v>
      </c>
      <c r="F183" s="81">
        <f t="shared" si="43"/>
        <v>0</v>
      </c>
      <c r="G183" s="48">
        <f t="shared" si="44"/>
        <v>0</v>
      </c>
      <c r="H183" s="48">
        <f t="shared" si="45"/>
        <v>0</v>
      </c>
      <c r="I183" s="48">
        <f t="shared" si="46"/>
        <v>0</v>
      </c>
      <c r="J183" s="48">
        <f t="shared" si="47"/>
        <v>0</v>
      </c>
      <c r="K183" s="48">
        <f t="shared" si="48"/>
        <v>0</v>
      </c>
      <c r="L183" s="48">
        <f t="shared" si="49"/>
        <v>0</v>
      </c>
      <c r="M183" s="48">
        <f t="shared" si="50"/>
        <v>0</v>
      </c>
      <c r="N183" s="81">
        <v>0</v>
      </c>
      <c r="O183" s="48">
        <v>0</v>
      </c>
      <c r="P183" s="48">
        <v>0</v>
      </c>
      <c r="Q183" s="48">
        <v>0</v>
      </c>
      <c r="R183" s="48">
        <v>0</v>
      </c>
      <c r="S183" s="131">
        <v>0</v>
      </c>
      <c r="T183" s="48">
        <v>0</v>
      </c>
      <c r="U183" s="82">
        <f t="shared" si="52"/>
        <v>0</v>
      </c>
      <c r="V183" s="48">
        <f t="shared" si="42"/>
        <v>0</v>
      </c>
      <c r="W183" s="48">
        <v>0</v>
      </c>
      <c r="X183" s="48">
        <v>0</v>
      </c>
      <c r="Y183" s="48">
        <v>0</v>
      </c>
      <c r="Z183" s="48">
        <v>0</v>
      </c>
      <c r="AA183" s="48">
        <v>0</v>
      </c>
      <c r="AB183" s="48">
        <v>0</v>
      </c>
      <c r="AC183" s="72">
        <f t="shared" si="53"/>
        <v>0</v>
      </c>
      <c r="AD183" s="114">
        <f t="shared" si="54"/>
        <v>0</v>
      </c>
    </row>
    <row r="184" spans="1:30" s="50" customFormat="1" ht="12.75" hidden="1" x14ac:dyDescent="0.2">
      <c r="A184" s="95">
        <v>179</v>
      </c>
      <c r="B184" s="37"/>
      <c r="C184" s="143"/>
      <c r="D184" s="58"/>
      <c r="E184" s="80">
        <f t="shared" si="51"/>
        <v>0</v>
      </c>
      <c r="F184" s="81">
        <f t="shared" si="43"/>
        <v>0</v>
      </c>
      <c r="G184" s="48">
        <f t="shared" si="44"/>
        <v>0</v>
      </c>
      <c r="H184" s="48">
        <f t="shared" si="45"/>
        <v>0</v>
      </c>
      <c r="I184" s="48">
        <f t="shared" si="46"/>
        <v>0</v>
      </c>
      <c r="J184" s="48">
        <f t="shared" si="47"/>
        <v>0</v>
      </c>
      <c r="K184" s="48">
        <f t="shared" si="48"/>
        <v>0</v>
      </c>
      <c r="L184" s="48">
        <f t="shared" si="49"/>
        <v>0</v>
      </c>
      <c r="M184" s="48">
        <f t="shared" si="50"/>
        <v>0</v>
      </c>
      <c r="N184" s="81">
        <v>0</v>
      </c>
      <c r="O184" s="48">
        <v>0</v>
      </c>
      <c r="P184" s="48">
        <v>0</v>
      </c>
      <c r="Q184" s="48">
        <v>0</v>
      </c>
      <c r="R184" s="48">
        <v>0</v>
      </c>
      <c r="S184" s="131">
        <v>0</v>
      </c>
      <c r="T184" s="48">
        <v>0</v>
      </c>
      <c r="U184" s="82">
        <f t="shared" si="52"/>
        <v>0</v>
      </c>
      <c r="V184" s="48">
        <f t="shared" si="42"/>
        <v>0</v>
      </c>
      <c r="W184" s="48">
        <v>0</v>
      </c>
      <c r="X184" s="48">
        <v>0</v>
      </c>
      <c r="Y184" s="48">
        <v>0</v>
      </c>
      <c r="Z184" s="48">
        <v>0</v>
      </c>
      <c r="AA184" s="48">
        <v>0</v>
      </c>
      <c r="AB184" s="48">
        <v>0</v>
      </c>
      <c r="AC184" s="72">
        <f t="shared" si="53"/>
        <v>0</v>
      </c>
      <c r="AD184" s="114">
        <f t="shared" si="54"/>
        <v>0</v>
      </c>
    </row>
    <row r="185" spans="1:30" s="50" customFormat="1" ht="12.75" hidden="1" x14ac:dyDescent="0.2">
      <c r="A185" s="95">
        <v>180</v>
      </c>
      <c r="B185" s="37"/>
      <c r="C185" s="143"/>
      <c r="D185" s="58"/>
      <c r="E185" s="80">
        <f t="shared" si="51"/>
        <v>0</v>
      </c>
      <c r="F185" s="81">
        <f t="shared" si="43"/>
        <v>0</v>
      </c>
      <c r="G185" s="48">
        <f t="shared" si="44"/>
        <v>0</v>
      </c>
      <c r="H185" s="48">
        <f t="shared" si="45"/>
        <v>0</v>
      </c>
      <c r="I185" s="48">
        <f t="shared" si="46"/>
        <v>0</v>
      </c>
      <c r="J185" s="48">
        <f t="shared" si="47"/>
        <v>0</v>
      </c>
      <c r="K185" s="48">
        <f t="shared" si="48"/>
        <v>0</v>
      </c>
      <c r="L185" s="48">
        <f t="shared" si="49"/>
        <v>0</v>
      </c>
      <c r="M185" s="48">
        <f t="shared" si="50"/>
        <v>0</v>
      </c>
      <c r="N185" s="81">
        <v>0</v>
      </c>
      <c r="O185" s="48">
        <v>0</v>
      </c>
      <c r="P185" s="48">
        <v>0</v>
      </c>
      <c r="Q185" s="48">
        <v>0</v>
      </c>
      <c r="R185" s="48">
        <v>0</v>
      </c>
      <c r="S185" s="131">
        <v>0</v>
      </c>
      <c r="T185" s="48">
        <v>0</v>
      </c>
      <c r="U185" s="82">
        <f t="shared" si="52"/>
        <v>0</v>
      </c>
      <c r="V185" s="48">
        <f t="shared" si="42"/>
        <v>0</v>
      </c>
      <c r="W185" s="48">
        <v>0</v>
      </c>
      <c r="X185" s="48">
        <v>0</v>
      </c>
      <c r="Y185" s="48">
        <v>0</v>
      </c>
      <c r="Z185" s="48">
        <v>0</v>
      </c>
      <c r="AA185" s="48">
        <v>0</v>
      </c>
      <c r="AB185" s="48">
        <v>0</v>
      </c>
      <c r="AC185" s="72">
        <f t="shared" si="53"/>
        <v>0</v>
      </c>
      <c r="AD185" s="114">
        <f t="shared" si="54"/>
        <v>0</v>
      </c>
    </row>
    <row r="186" spans="1:30" s="50" customFormat="1" ht="12.75" hidden="1" x14ac:dyDescent="0.2">
      <c r="A186" s="95">
        <v>181</v>
      </c>
      <c r="B186" s="37"/>
      <c r="C186" s="143"/>
      <c r="D186" s="58"/>
      <c r="E186" s="80">
        <f t="shared" si="51"/>
        <v>0</v>
      </c>
      <c r="F186" s="81">
        <f t="shared" si="43"/>
        <v>0</v>
      </c>
      <c r="G186" s="48">
        <f t="shared" si="44"/>
        <v>0</v>
      </c>
      <c r="H186" s="48">
        <f t="shared" si="45"/>
        <v>0</v>
      </c>
      <c r="I186" s="48">
        <f t="shared" si="46"/>
        <v>0</v>
      </c>
      <c r="J186" s="48">
        <f t="shared" si="47"/>
        <v>0</v>
      </c>
      <c r="K186" s="48">
        <f t="shared" si="48"/>
        <v>0</v>
      </c>
      <c r="L186" s="48">
        <f t="shared" si="49"/>
        <v>0</v>
      </c>
      <c r="M186" s="48">
        <f t="shared" si="50"/>
        <v>0</v>
      </c>
      <c r="N186" s="81">
        <v>0</v>
      </c>
      <c r="O186" s="48">
        <v>0</v>
      </c>
      <c r="P186" s="48">
        <v>0</v>
      </c>
      <c r="Q186" s="48">
        <v>0</v>
      </c>
      <c r="R186" s="48">
        <v>0</v>
      </c>
      <c r="S186" s="131">
        <v>0</v>
      </c>
      <c r="T186" s="48">
        <v>0</v>
      </c>
      <c r="U186" s="82">
        <f t="shared" si="52"/>
        <v>0</v>
      </c>
      <c r="V186" s="48">
        <f t="shared" si="42"/>
        <v>0</v>
      </c>
      <c r="W186" s="48">
        <v>0</v>
      </c>
      <c r="X186" s="48">
        <v>0</v>
      </c>
      <c r="Y186" s="48">
        <v>0</v>
      </c>
      <c r="Z186" s="48">
        <v>0</v>
      </c>
      <c r="AA186" s="48">
        <v>0</v>
      </c>
      <c r="AB186" s="48">
        <v>0</v>
      </c>
      <c r="AC186" s="72">
        <f t="shared" si="53"/>
        <v>0</v>
      </c>
      <c r="AD186" s="114">
        <f t="shared" si="54"/>
        <v>0</v>
      </c>
    </row>
    <row r="187" spans="1:30" s="50" customFormat="1" ht="12.75" hidden="1" x14ac:dyDescent="0.2">
      <c r="A187" s="95">
        <v>182</v>
      </c>
      <c r="B187" s="37"/>
      <c r="C187" s="143"/>
      <c r="D187" s="58"/>
      <c r="E187" s="80">
        <f t="shared" si="51"/>
        <v>0</v>
      </c>
      <c r="F187" s="81">
        <f t="shared" si="43"/>
        <v>0</v>
      </c>
      <c r="G187" s="48">
        <f t="shared" si="44"/>
        <v>0</v>
      </c>
      <c r="H187" s="48">
        <f t="shared" si="45"/>
        <v>0</v>
      </c>
      <c r="I187" s="48">
        <f t="shared" si="46"/>
        <v>0</v>
      </c>
      <c r="J187" s="48">
        <f t="shared" si="47"/>
        <v>0</v>
      </c>
      <c r="K187" s="48">
        <f t="shared" si="48"/>
        <v>0</v>
      </c>
      <c r="L187" s="48">
        <f t="shared" si="49"/>
        <v>0</v>
      </c>
      <c r="M187" s="48">
        <f t="shared" si="50"/>
        <v>0</v>
      </c>
      <c r="N187" s="81">
        <v>0</v>
      </c>
      <c r="O187" s="48">
        <v>0</v>
      </c>
      <c r="P187" s="48">
        <v>0</v>
      </c>
      <c r="Q187" s="48">
        <v>0</v>
      </c>
      <c r="R187" s="48">
        <v>0</v>
      </c>
      <c r="S187" s="131">
        <v>0</v>
      </c>
      <c r="T187" s="48">
        <v>0</v>
      </c>
      <c r="U187" s="82">
        <f t="shared" si="52"/>
        <v>0</v>
      </c>
      <c r="V187" s="48">
        <f t="shared" si="42"/>
        <v>0</v>
      </c>
      <c r="W187" s="48">
        <v>0</v>
      </c>
      <c r="X187" s="48">
        <v>0</v>
      </c>
      <c r="Y187" s="48">
        <v>0</v>
      </c>
      <c r="Z187" s="48">
        <v>0</v>
      </c>
      <c r="AA187" s="48">
        <v>0</v>
      </c>
      <c r="AB187" s="48">
        <v>0</v>
      </c>
      <c r="AC187" s="72">
        <f t="shared" si="53"/>
        <v>0</v>
      </c>
      <c r="AD187" s="114">
        <f t="shared" si="54"/>
        <v>0</v>
      </c>
    </row>
    <row r="188" spans="1:30" s="50" customFormat="1" ht="12.75" hidden="1" x14ac:dyDescent="0.2">
      <c r="A188" s="95">
        <v>183</v>
      </c>
      <c r="B188" s="37"/>
      <c r="C188" s="143"/>
      <c r="D188" s="58"/>
      <c r="E188" s="80">
        <f t="shared" si="51"/>
        <v>0</v>
      </c>
      <c r="F188" s="81">
        <f t="shared" si="43"/>
        <v>0</v>
      </c>
      <c r="G188" s="48">
        <f t="shared" si="44"/>
        <v>0</v>
      </c>
      <c r="H188" s="48">
        <f t="shared" si="45"/>
        <v>0</v>
      </c>
      <c r="I188" s="48">
        <f t="shared" si="46"/>
        <v>0</v>
      </c>
      <c r="J188" s="48">
        <f t="shared" si="47"/>
        <v>0</v>
      </c>
      <c r="K188" s="48">
        <f t="shared" si="48"/>
        <v>0</v>
      </c>
      <c r="L188" s="48">
        <f t="shared" si="49"/>
        <v>0</v>
      </c>
      <c r="M188" s="48">
        <f t="shared" si="50"/>
        <v>0</v>
      </c>
      <c r="N188" s="81">
        <v>0</v>
      </c>
      <c r="O188" s="48">
        <v>0</v>
      </c>
      <c r="P188" s="48">
        <v>0</v>
      </c>
      <c r="Q188" s="48">
        <v>0</v>
      </c>
      <c r="R188" s="48">
        <v>0</v>
      </c>
      <c r="S188" s="131">
        <v>0</v>
      </c>
      <c r="T188" s="48">
        <v>0</v>
      </c>
      <c r="U188" s="82">
        <f t="shared" si="52"/>
        <v>0</v>
      </c>
      <c r="V188" s="48">
        <f t="shared" si="42"/>
        <v>0</v>
      </c>
      <c r="W188" s="48">
        <v>0</v>
      </c>
      <c r="X188" s="48">
        <v>0</v>
      </c>
      <c r="Y188" s="48">
        <v>0</v>
      </c>
      <c r="Z188" s="48">
        <v>0</v>
      </c>
      <c r="AA188" s="48">
        <v>0</v>
      </c>
      <c r="AB188" s="48">
        <v>0</v>
      </c>
      <c r="AC188" s="72">
        <f t="shared" si="53"/>
        <v>0</v>
      </c>
      <c r="AD188" s="114">
        <f t="shared" si="54"/>
        <v>0</v>
      </c>
    </row>
    <row r="189" spans="1:30" s="50" customFormat="1" ht="12.75" hidden="1" x14ac:dyDescent="0.2">
      <c r="A189" s="95">
        <v>184</v>
      </c>
      <c r="B189" s="37"/>
      <c r="C189" s="143"/>
      <c r="D189" s="58"/>
      <c r="E189" s="80">
        <f t="shared" si="51"/>
        <v>0</v>
      </c>
      <c r="F189" s="81">
        <f t="shared" si="43"/>
        <v>0</v>
      </c>
      <c r="G189" s="48">
        <f t="shared" si="44"/>
        <v>0</v>
      </c>
      <c r="H189" s="48">
        <f t="shared" si="45"/>
        <v>0</v>
      </c>
      <c r="I189" s="48">
        <f t="shared" si="46"/>
        <v>0</v>
      </c>
      <c r="J189" s="48">
        <f t="shared" si="47"/>
        <v>0</v>
      </c>
      <c r="K189" s="48">
        <f t="shared" si="48"/>
        <v>0</v>
      </c>
      <c r="L189" s="48">
        <f t="shared" si="49"/>
        <v>0</v>
      </c>
      <c r="M189" s="48">
        <f t="shared" si="50"/>
        <v>0</v>
      </c>
      <c r="N189" s="81">
        <v>0</v>
      </c>
      <c r="O189" s="48">
        <v>0</v>
      </c>
      <c r="P189" s="48">
        <v>0</v>
      </c>
      <c r="Q189" s="48">
        <v>0</v>
      </c>
      <c r="R189" s="48">
        <v>0</v>
      </c>
      <c r="S189" s="131">
        <v>0</v>
      </c>
      <c r="T189" s="48">
        <v>0</v>
      </c>
      <c r="U189" s="82">
        <f t="shared" si="52"/>
        <v>0</v>
      </c>
      <c r="V189" s="48">
        <f t="shared" si="42"/>
        <v>0</v>
      </c>
      <c r="W189" s="48">
        <v>0</v>
      </c>
      <c r="X189" s="48">
        <v>0</v>
      </c>
      <c r="Y189" s="48">
        <v>0</v>
      </c>
      <c r="Z189" s="48">
        <v>0</v>
      </c>
      <c r="AA189" s="48">
        <v>0</v>
      </c>
      <c r="AB189" s="48">
        <v>0</v>
      </c>
      <c r="AC189" s="72">
        <f t="shared" si="53"/>
        <v>0</v>
      </c>
      <c r="AD189" s="114">
        <f t="shared" si="54"/>
        <v>0</v>
      </c>
    </row>
    <row r="190" spans="1:30" s="50" customFormat="1" ht="12.75" hidden="1" x14ac:dyDescent="0.2">
      <c r="A190" s="95">
        <v>185</v>
      </c>
      <c r="B190" s="37"/>
      <c r="C190" s="143"/>
      <c r="D190" s="58"/>
      <c r="E190" s="80">
        <f t="shared" si="51"/>
        <v>0</v>
      </c>
      <c r="F190" s="81">
        <f t="shared" si="43"/>
        <v>0</v>
      </c>
      <c r="G190" s="48">
        <f t="shared" si="44"/>
        <v>0</v>
      </c>
      <c r="H190" s="48">
        <f t="shared" si="45"/>
        <v>0</v>
      </c>
      <c r="I190" s="48">
        <f t="shared" si="46"/>
        <v>0</v>
      </c>
      <c r="J190" s="48">
        <f t="shared" si="47"/>
        <v>0</v>
      </c>
      <c r="K190" s="48">
        <f t="shared" si="48"/>
        <v>0</v>
      </c>
      <c r="L190" s="48">
        <f t="shared" si="49"/>
        <v>0</v>
      </c>
      <c r="M190" s="48">
        <f t="shared" si="50"/>
        <v>0</v>
      </c>
      <c r="N190" s="81">
        <v>0</v>
      </c>
      <c r="O190" s="48">
        <v>0</v>
      </c>
      <c r="P190" s="48">
        <v>0</v>
      </c>
      <c r="Q190" s="48">
        <v>0</v>
      </c>
      <c r="R190" s="48">
        <v>0</v>
      </c>
      <c r="S190" s="131">
        <v>0</v>
      </c>
      <c r="T190" s="48">
        <v>0</v>
      </c>
      <c r="U190" s="82">
        <f t="shared" si="52"/>
        <v>0</v>
      </c>
      <c r="V190" s="48">
        <f t="shared" si="42"/>
        <v>0</v>
      </c>
      <c r="W190" s="48">
        <v>0</v>
      </c>
      <c r="X190" s="48">
        <v>0</v>
      </c>
      <c r="Y190" s="48">
        <v>0</v>
      </c>
      <c r="Z190" s="48">
        <v>0</v>
      </c>
      <c r="AA190" s="48">
        <v>0</v>
      </c>
      <c r="AB190" s="48">
        <v>0</v>
      </c>
      <c r="AC190" s="72">
        <f t="shared" si="53"/>
        <v>0</v>
      </c>
      <c r="AD190" s="114">
        <f t="shared" si="54"/>
        <v>0</v>
      </c>
    </row>
    <row r="191" spans="1:30" s="50" customFormat="1" ht="12.75" hidden="1" x14ac:dyDescent="0.2">
      <c r="A191" s="95">
        <v>186</v>
      </c>
      <c r="B191" s="37"/>
      <c r="C191" s="143"/>
      <c r="D191" s="58"/>
      <c r="E191" s="80">
        <f t="shared" si="51"/>
        <v>0</v>
      </c>
      <c r="F191" s="81">
        <f t="shared" si="43"/>
        <v>0</v>
      </c>
      <c r="G191" s="48">
        <f t="shared" si="44"/>
        <v>0</v>
      </c>
      <c r="H191" s="48">
        <f t="shared" si="45"/>
        <v>0</v>
      </c>
      <c r="I191" s="48">
        <f t="shared" si="46"/>
        <v>0</v>
      </c>
      <c r="J191" s="48">
        <f t="shared" si="47"/>
        <v>0</v>
      </c>
      <c r="K191" s="48">
        <f t="shared" si="48"/>
        <v>0</v>
      </c>
      <c r="L191" s="48">
        <f t="shared" si="49"/>
        <v>0</v>
      </c>
      <c r="M191" s="48">
        <f t="shared" si="50"/>
        <v>0</v>
      </c>
      <c r="N191" s="81">
        <v>0</v>
      </c>
      <c r="O191" s="48">
        <v>0</v>
      </c>
      <c r="P191" s="48">
        <v>0</v>
      </c>
      <c r="Q191" s="48">
        <v>0</v>
      </c>
      <c r="R191" s="48">
        <v>0</v>
      </c>
      <c r="S191" s="131">
        <v>0</v>
      </c>
      <c r="T191" s="48">
        <v>0</v>
      </c>
      <c r="U191" s="82">
        <f t="shared" si="52"/>
        <v>0</v>
      </c>
      <c r="V191" s="48">
        <f t="shared" si="42"/>
        <v>0</v>
      </c>
      <c r="W191" s="48">
        <v>0</v>
      </c>
      <c r="X191" s="48">
        <v>0</v>
      </c>
      <c r="Y191" s="48">
        <v>0</v>
      </c>
      <c r="Z191" s="48">
        <v>0</v>
      </c>
      <c r="AA191" s="48">
        <v>0</v>
      </c>
      <c r="AB191" s="48">
        <v>0</v>
      </c>
      <c r="AC191" s="72">
        <f t="shared" si="53"/>
        <v>0</v>
      </c>
      <c r="AD191" s="114">
        <f t="shared" si="54"/>
        <v>0</v>
      </c>
    </row>
    <row r="192" spans="1:30" s="50" customFormat="1" ht="12.75" hidden="1" x14ac:dyDescent="0.2">
      <c r="A192" s="95">
        <v>187</v>
      </c>
      <c r="B192" s="37"/>
      <c r="C192" s="143"/>
      <c r="D192" s="58"/>
      <c r="E192" s="80">
        <f t="shared" si="51"/>
        <v>0</v>
      </c>
      <c r="F192" s="81">
        <f t="shared" si="43"/>
        <v>0</v>
      </c>
      <c r="G192" s="48">
        <f t="shared" si="44"/>
        <v>0</v>
      </c>
      <c r="H192" s="48">
        <f t="shared" si="45"/>
        <v>0</v>
      </c>
      <c r="I192" s="48">
        <f t="shared" si="46"/>
        <v>0</v>
      </c>
      <c r="J192" s="48">
        <f t="shared" si="47"/>
        <v>0</v>
      </c>
      <c r="K192" s="48">
        <f t="shared" si="48"/>
        <v>0</v>
      </c>
      <c r="L192" s="48">
        <f t="shared" si="49"/>
        <v>0</v>
      </c>
      <c r="M192" s="48">
        <f t="shared" si="50"/>
        <v>0</v>
      </c>
      <c r="N192" s="81">
        <v>0</v>
      </c>
      <c r="O192" s="48">
        <v>0</v>
      </c>
      <c r="P192" s="48">
        <v>0</v>
      </c>
      <c r="Q192" s="48">
        <v>0</v>
      </c>
      <c r="R192" s="48">
        <v>0</v>
      </c>
      <c r="S192" s="131">
        <v>0</v>
      </c>
      <c r="T192" s="48">
        <v>0</v>
      </c>
      <c r="U192" s="82">
        <f t="shared" si="52"/>
        <v>0</v>
      </c>
      <c r="V192" s="48">
        <f t="shared" si="42"/>
        <v>0</v>
      </c>
      <c r="W192" s="48">
        <v>0</v>
      </c>
      <c r="X192" s="48">
        <v>0</v>
      </c>
      <c r="Y192" s="48">
        <v>0</v>
      </c>
      <c r="Z192" s="48">
        <v>0</v>
      </c>
      <c r="AA192" s="48">
        <v>0</v>
      </c>
      <c r="AB192" s="48">
        <v>0</v>
      </c>
      <c r="AC192" s="72">
        <f t="shared" si="53"/>
        <v>0</v>
      </c>
      <c r="AD192" s="114">
        <f t="shared" si="54"/>
        <v>0</v>
      </c>
    </row>
    <row r="193" spans="1:30" s="50" customFormat="1" ht="12.75" hidden="1" x14ac:dyDescent="0.2">
      <c r="A193" s="95">
        <v>188</v>
      </c>
      <c r="B193" s="37"/>
      <c r="C193" s="143"/>
      <c r="D193" s="58"/>
      <c r="E193" s="80">
        <f t="shared" si="51"/>
        <v>0</v>
      </c>
      <c r="F193" s="81">
        <f t="shared" si="43"/>
        <v>0</v>
      </c>
      <c r="G193" s="48">
        <f t="shared" si="44"/>
        <v>0</v>
      </c>
      <c r="H193" s="48">
        <f t="shared" si="45"/>
        <v>0</v>
      </c>
      <c r="I193" s="48">
        <f t="shared" si="46"/>
        <v>0</v>
      </c>
      <c r="J193" s="48">
        <f t="shared" si="47"/>
        <v>0</v>
      </c>
      <c r="K193" s="48">
        <f t="shared" si="48"/>
        <v>0</v>
      </c>
      <c r="L193" s="48">
        <f t="shared" si="49"/>
        <v>0</v>
      </c>
      <c r="M193" s="48">
        <f t="shared" si="50"/>
        <v>0</v>
      </c>
      <c r="N193" s="81">
        <v>0</v>
      </c>
      <c r="O193" s="48">
        <v>0</v>
      </c>
      <c r="P193" s="48">
        <v>0</v>
      </c>
      <c r="Q193" s="48">
        <v>0</v>
      </c>
      <c r="R193" s="48">
        <v>0</v>
      </c>
      <c r="S193" s="131">
        <v>0</v>
      </c>
      <c r="T193" s="48">
        <v>0</v>
      </c>
      <c r="U193" s="82">
        <f t="shared" si="52"/>
        <v>0</v>
      </c>
      <c r="V193" s="48">
        <f t="shared" si="42"/>
        <v>0</v>
      </c>
      <c r="W193" s="48">
        <v>0</v>
      </c>
      <c r="X193" s="48">
        <v>0</v>
      </c>
      <c r="Y193" s="48">
        <v>0</v>
      </c>
      <c r="Z193" s="48">
        <v>0</v>
      </c>
      <c r="AA193" s="48">
        <v>0</v>
      </c>
      <c r="AB193" s="48">
        <v>0</v>
      </c>
      <c r="AC193" s="72">
        <f t="shared" si="53"/>
        <v>0</v>
      </c>
      <c r="AD193" s="114">
        <f t="shared" si="54"/>
        <v>0</v>
      </c>
    </row>
    <row r="194" spans="1:30" s="50" customFormat="1" ht="12.75" hidden="1" x14ac:dyDescent="0.2">
      <c r="A194" s="95">
        <v>189</v>
      </c>
      <c r="B194" s="37"/>
      <c r="C194" s="143"/>
      <c r="D194" s="58"/>
      <c r="E194" s="80">
        <f t="shared" si="51"/>
        <v>0</v>
      </c>
      <c r="F194" s="81">
        <f t="shared" si="43"/>
        <v>0</v>
      </c>
      <c r="G194" s="48">
        <f t="shared" si="44"/>
        <v>0</v>
      </c>
      <c r="H194" s="48">
        <f t="shared" si="45"/>
        <v>0</v>
      </c>
      <c r="I194" s="48">
        <f t="shared" si="46"/>
        <v>0</v>
      </c>
      <c r="J194" s="48">
        <f t="shared" si="47"/>
        <v>0</v>
      </c>
      <c r="K194" s="48">
        <f t="shared" si="48"/>
        <v>0</v>
      </c>
      <c r="L194" s="48">
        <f t="shared" si="49"/>
        <v>0</v>
      </c>
      <c r="M194" s="48">
        <f t="shared" si="50"/>
        <v>0</v>
      </c>
      <c r="N194" s="81">
        <v>0</v>
      </c>
      <c r="O194" s="48">
        <v>0</v>
      </c>
      <c r="P194" s="48">
        <v>0</v>
      </c>
      <c r="Q194" s="48">
        <v>0</v>
      </c>
      <c r="R194" s="48">
        <v>0</v>
      </c>
      <c r="S194" s="131">
        <v>0</v>
      </c>
      <c r="T194" s="48">
        <v>0</v>
      </c>
      <c r="U194" s="82">
        <f t="shared" si="52"/>
        <v>0</v>
      </c>
      <c r="V194" s="48">
        <f t="shared" si="42"/>
        <v>0</v>
      </c>
      <c r="W194" s="48">
        <v>0</v>
      </c>
      <c r="X194" s="48">
        <v>0</v>
      </c>
      <c r="Y194" s="48">
        <v>0</v>
      </c>
      <c r="Z194" s="48">
        <v>0</v>
      </c>
      <c r="AA194" s="48">
        <v>0</v>
      </c>
      <c r="AB194" s="48">
        <v>0</v>
      </c>
      <c r="AC194" s="72">
        <f t="shared" si="53"/>
        <v>0</v>
      </c>
      <c r="AD194" s="114">
        <f t="shared" si="54"/>
        <v>0</v>
      </c>
    </row>
    <row r="195" spans="1:30" s="50" customFormat="1" ht="12.75" hidden="1" x14ac:dyDescent="0.2">
      <c r="A195" s="95">
        <v>190</v>
      </c>
      <c r="B195" s="37"/>
      <c r="C195" s="143"/>
      <c r="D195" s="58"/>
      <c r="E195" s="80">
        <f t="shared" si="51"/>
        <v>0</v>
      </c>
      <c r="F195" s="81">
        <f t="shared" si="43"/>
        <v>0</v>
      </c>
      <c r="G195" s="48">
        <f t="shared" si="44"/>
        <v>0</v>
      </c>
      <c r="H195" s="48">
        <f t="shared" si="45"/>
        <v>0</v>
      </c>
      <c r="I195" s="48">
        <f t="shared" si="46"/>
        <v>0</v>
      </c>
      <c r="J195" s="48">
        <f t="shared" si="47"/>
        <v>0</v>
      </c>
      <c r="K195" s="48">
        <f t="shared" si="48"/>
        <v>0</v>
      </c>
      <c r="L195" s="48">
        <f t="shared" si="49"/>
        <v>0</v>
      </c>
      <c r="M195" s="48">
        <f t="shared" si="50"/>
        <v>0</v>
      </c>
      <c r="N195" s="81">
        <v>0</v>
      </c>
      <c r="O195" s="48">
        <v>0</v>
      </c>
      <c r="P195" s="48">
        <v>0</v>
      </c>
      <c r="Q195" s="48">
        <v>0</v>
      </c>
      <c r="R195" s="48">
        <v>0</v>
      </c>
      <c r="S195" s="131">
        <v>0</v>
      </c>
      <c r="T195" s="48">
        <v>0</v>
      </c>
      <c r="U195" s="82">
        <f t="shared" si="52"/>
        <v>0</v>
      </c>
      <c r="V195" s="48">
        <f t="shared" si="42"/>
        <v>0</v>
      </c>
      <c r="W195" s="48">
        <v>0</v>
      </c>
      <c r="X195" s="48">
        <v>0</v>
      </c>
      <c r="Y195" s="48">
        <v>0</v>
      </c>
      <c r="Z195" s="48">
        <v>0</v>
      </c>
      <c r="AA195" s="48">
        <v>0</v>
      </c>
      <c r="AB195" s="48">
        <v>0</v>
      </c>
      <c r="AC195" s="72">
        <f t="shared" si="53"/>
        <v>0</v>
      </c>
      <c r="AD195" s="114">
        <f t="shared" si="54"/>
        <v>0</v>
      </c>
    </row>
    <row r="196" spans="1:30" s="50" customFormat="1" ht="12.75" hidden="1" x14ac:dyDescent="0.2">
      <c r="A196" s="95">
        <v>191</v>
      </c>
      <c r="B196" s="37"/>
      <c r="C196" s="143"/>
      <c r="D196" s="58"/>
      <c r="E196" s="80">
        <f t="shared" si="51"/>
        <v>0</v>
      </c>
      <c r="F196" s="81">
        <f t="shared" si="43"/>
        <v>0</v>
      </c>
      <c r="G196" s="48">
        <f t="shared" si="44"/>
        <v>0</v>
      </c>
      <c r="H196" s="48">
        <f t="shared" si="45"/>
        <v>0</v>
      </c>
      <c r="I196" s="48">
        <f t="shared" si="46"/>
        <v>0</v>
      </c>
      <c r="J196" s="48">
        <f t="shared" si="47"/>
        <v>0</v>
      </c>
      <c r="K196" s="48">
        <f t="shared" si="48"/>
        <v>0</v>
      </c>
      <c r="L196" s="48">
        <f t="shared" si="49"/>
        <v>0</v>
      </c>
      <c r="M196" s="48">
        <f t="shared" si="50"/>
        <v>0</v>
      </c>
      <c r="N196" s="81">
        <v>0</v>
      </c>
      <c r="O196" s="48">
        <v>0</v>
      </c>
      <c r="P196" s="48">
        <v>0</v>
      </c>
      <c r="Q196" s="48">
        <v>0</v>
      </c>
      <c r="R196" s="48">
        <v>0</v>
      </c>
      <c r="S196" s="131">
        <v>0</v>
      </c>
      <c r="T196" s="48">
        <v>0</v>
      </c>
      <c r="U196" s="82">
        <f t="shared" si="52"/>
        <v>0</v>
      </c>
      <c r="V196" s="48">
        <f t="shared" si="42"/>
        <v>0</v>
      </c>
      <c r="W196" s="48">
        <v>0</v>
      </c>
      <c r="X196" s="48">
        <v>0</v>
      </c>
      <c r="Y196" s="48">
        <v>0</v>
      </c>
      <c r="Z196" s="48">
        <v>0</v>
      </c>
      <c r="AA196" s="48">
        <v>0</v>
      </c>
      <c r="AB196" s="48">
        <v>0</v>
      </c>
      <c r="AC196" s="72">
        <f t="shared" si="53"/>
        <v>0</v>
      </c>
      <c r="AD196" s="114">
        <f t="shared" si="54"/>
        <v>0</v>
      </c>
    </row>
    <row r="197" spans="1:30" s="50" customFormat="1" ht="12.75" hidden="1" x14ac:dyDescent="0.2">
      <c r="A197" s="95">
        <v>192</v>
      </c>
      <c r="B197" s="37"/>
      <c r="C197" s="143"/>
      <c r="D197" s="58"/>
      <c r="E197" s="80">
        <f t="shared" si="51"/>
        <v>0</v>
      </c>
      <c r="F197" s="81">
        <f t="shared" si="43"/>
        <v>0</v>
      </c>
      <c r="G197" s="48">
        <f t="shared" si="44"/>
        <v>0</v>
      </c>
      <c r="H197" s="48">
        <f t="shared" si="45"/>
        <v>0</v>
      </c>
      <c r="I197" s="48">
        <f t="shared" si="46"/>
        <v>0</v>
      </c>
      <c r="J197" s="48">
        <f t="shared" si="47"/>
        <v>0</v>
      </c>
      <c r="K197" s="48">
        <f t="shared" si="48"/>
        <v>0</v>
      </c>
      <c r="L197" s="48">
        <f t="shared" si="49"/>
        <v>0</v>
      </c>
      <c r="M197" s="48">
        <f t="shared" si="50"/>
        <v>0</v>
      </c>
      <c r="N197" s="81">
        <v>0</v>
      </c>
      <c r="O197" s="48">
        <v>0</v>
      </c>
      <c r="P197" s="48">
        <v>0</v>
      </c>
      <c r="Q197" s="48">
        <v>0</v>
      </c>
      <c r="R197" s="48">
        <v>0</v>
      </c>
      <c r="S197" s="131">
        <v>0</v>
      </c>
      <c r="T197" s="48">
        <v>0</v>
      </c>
      <c r="U197" s="82">
        <f t="shared" si="52"/>
        <v>0</v>
      </c>
      <c r="V197" s="48">
        <f t="shared" si="42"/>
        <v>0</v>
      </c>
      <c r="W197" s="48">
        <v>0</v>
      </c>
      <c r="X197" s="48">
        <v>0</v>
      </c>
      <c r="Y197" s="48">
        <v>0</v>
      </c>
      <c r="Z197" s="48">
        <v>0</v>
      </c>
      <c r="AA197" s="48">
        <v>0</v>
      </c>
      <c r="AB197" s="48">
        <v>0</v>
      </c>
      <c r="AC197" s="72">
        <f t="shared" si="53"/>
        <v>0</v>
      </c>
      <c r="AD197" s="114">
        <f t="shared" si="54"/>
        <v>0</v>
      </c>
    </row>
    <row r="198" spans="1:30" s="50" customFormat="1" ht="12.75" hidden="1" x14ac:dyDescent="0.2">
      <c r="A198" s="95">
        <v>193</v>
      </c>
      <c r="B198" s="37"/>
      <c r="C198" s="143"/>
      <c r="D198" s="58"/>
      <c r="E198" s="80">
        <f t="shared" si="51"/>
        <v>0</v>
      </c>
      <c r="F198" s="81">
        <f t="shared" si="43"/>
        <v>0</v>
      </c>
      <c r="G198" s="48">
        <f t="shared" si="44"/>
        <v>0</v>
      </c>
      <c r="H198" s="48">
        <f t="shared" si="45"/>
        <v>0</v>
      </c>
      <c r="I198" s="48">
        <f t="shared" si="46"/>
        <v>0</v>
      </c>
      <c r="J198" s="48">
        <f t="shared" si="47"/>
        <v>0</v>
      </c>
      <c r="K198" s="48">
        <f t="shared" si="48"/>
        <v>0</v>
      </c>
      <c r="L198" s="48">
        <f t="shared" si="49"/>
        <v>0</v>
      </c>
      <c r="M198" s="48">
        <f t="shared" si="50"/>
        <v>0</v>
      </c>
      <c r="N198" s="81">
        <v>0</v>
      </c>
      <c r="O198" s="48">
        <v>0</v>
      </c>
      <c r="P198" s="48">
        <v>0</v>
      </c>
      <c r="Q198" s="48">
        <v>0</v>
      </c>
      <c r="R198" s="48">
        <v>0</v>
      </c>
      <c r="S198" s="131">
        <v>0</v>
      </c>
      <c r="T198" s="48">
        <v>0</v>
      </c>
      <c r="U198" s="82">
        <f t="shared" si="52"/>
        <v>0</v>
      </c>
      <c r="V198" s="48">
        <f t="shared" si="42"/>
        <v>0</v>
      </c>
      <c r="W198" s="48">
        <v>0</v>
      </c>
      <c r="X198" s="48">
        <v>0</v>
      </c>
      <c r="Y198" s="48">
        <v>0</v>
      </c>
      <c r="Z198" s="48">
        <v>0</v>
      </c>
      <c r="AA198" s="48">
        <v>0</v>
      </c>
      <c r="AB198" s="48">
        <v>0</v>
      </c>
      <c r="AC198" s="72">
        <f t="shared" si="53"/>
        <v>0</v>
      </c>
      <c r="AD198" s="114">
        <f t="shared" si="54"/>
        <v>0</v>
      </c>
    </row>
    <row r="199" spans="1:30" s="50" customFormat="1" ht="12.75" hidden="1" x14ac:dyDescent="0.2">
      <c r="A199" s="95">
        <v>194</v>
      </c>
      <c r="B199" s="37"/>
      <c r="C199" s="143"/>
      <c r="D199" s="58"/>
      <c r="E199" s="80">
        <f t="shared" si="51"/>
        <v>0</v>
      </c>
      <c r="F199" s="81">
        <f t="shared" si="43"/>
        <v>0</v>
      </c>
      <c r="G199" s="48">
        <f t="shared" si="44"/>
        <v>0</v>
      </c>
      <c r="H199" s="48">
        <f t="shared" si="45"/>
        <v>0</v>
      </c>
      <c r="I199" s="48">
        <f t="shared" si="46"/>
        <v>0</v>
      </c>
      <c r="J199" s="48">
        <f t="shared" si="47"/>
        <v>0</v>
      </c>
      <c r="K199" s="48">
        <f t="shared" si="48"/>
        <v>0</v>
      </c>
      <c r="L199" s="48">
        <f t="shared" si="49"/>
        <v>0</v>
      </c>
      <c r="M199" s="48">
        <f t="shared" si="50"/>
        <v>0</v>
      </c>
      <c r="N199" s="81">
        <v>0</v>
      </c>
      <c r="O199" s="48">
        <v>0</v>
      </c>
      <c r="P199" s="48">
        <v>0</v>
      </c>
      <c r="Q199" s="48">
        <v>0</v>
      </c>
      <c r="R199" s="48">
        <v>0</v>
      </c>
      <c r="S199" s="131">
        <v>0</v>
      </c>
      <c r="T199" s="48">
        <v>0</v>
      </c>
      <c r="U199" s="82">
        <f t="shared" si="52"/>
        <v>0</v>
      </c>
      <c r="V199" s="48">
        <f t="shared" ref="V199:V262" si="55">(508*C199)-(E199*6%)</f>
        <v>0</v>
      </c>
      <c r="W199" s="48">
        <v>0</v>
      </c>
      <c r="X199" s="48">
        <v>0</v>
      </c>
      <c r="Y199" s="48">
        <v>0</v>
      </c>
      <c r="Z199" s="48">
        <v>0</v>
      </c>
      <c r="AA199" s="48">
        <v>0</v>
      </c>
      <c r="AB199" s="48">
        <v>0</v>
      </c>
      <c r="AC199" s="72">
        <f t="shared" si="53"/>
        <v>0</v>
      </c>
      <c r="AD199" s="114">
        <f t="shared" si="54"/>
        <v>0</v>
      </c>
    </row>
    <row r="200" spans="1:30" s="50" customFormat="1" ht="12.75" hidden="1" x14ac:dyDescent="0.2">
      <c r="A200" s="95">
        <v>195</v>
      </c>
      <c r="B200" s="37"/>
      <c r="C200" s="143"/>
      <c r="D200" s="58"/>
      <c r="E200" s="80">
        <f t="shared" si="51"/>
        <v>0</v>
      </c>
      <c r="F200" s="81">
        <f t="shared" si="43"/>
        <v>0</v>
      </c>
      <c r="G200" s="48">
        <f t="shared" si="44"/>
        <v>0</v>
      </c>
      <c r="H200" s="48">
        <f t="shared" si="45"/>
        <v>0</v>
      </c>
      <c r="I200" s="48">
        <f t="shared" si="46"/>
        <v>0</v>
      </c>
      <c r="J200" s="48">
        <f t="shared" si="47"/>
        <v>0</v>
      </c>
      <c r="K200" s="48">
        <f t="shared" si="48"/>
        <v>0</v>
      </c>
      <c r="L200" s="48">
        <f t="shared" si="49"/>
        <v>0</v>
      </c>
      <c r="M200" s="48">
        <f t="shared" si="50"/>
        <v>0</v>
      </c>
      <c r="N200" s="81">
        <v>0</v>
      </c>
      <c r="O200" s="48">
        <v>0</v>
      </c>
      <c r="P200" s="48">
        <v>0</v>
      </c>
      <c r="Q200" s="48">
        <v>0</v>
      </c>
      <c r="R200" s="48">
        <v>0</v>
      </c>
      <c r="S200" s="131">
        <v>0</v>
      </c>
      <c r="T200" s="48">
        <v>0</v>
      </c>
      <c r="U200" s="82">
        <f t="shared" si="52"/>
        <v>0</v>
      </c>
      <c r="V200" s="48">
        <f t="shared" si="55"/>
        <v>0</v>
      </c>
      <c r="W200" s="48">
        <v>0</v>
      </c>
      <c r="X200" s="48">
        <v>0</v>
      </c>
      <c r="Y200" s="48">
        <v>0</v>
      </c>
      <c r="Z200" s="48">
        <v>0</v>
      </c>
      <c r="AA200" s="48">
        <v>0</v>
      </c>
      <c r="AB200" s="48">
        <v>0</v>
      </c>
      <c r="AC200" s="72">
        <f t="shared" si="53"/>
        <v>0</v>
      </c>
      <c r="AD200" s="114">
        <f t="shared" si="54"/>
        <v>0</v>
      </c>
    </row>
    <row r="201" spans="1:30" s="50" customFormat="1" ht="12.75" hidden="1" x14ac:dyDescent="0.2">
      <c r="A201" s="95">
        <v>196</v>
      </c>
      <c r="B201" s="37"/>
      <c r="C201" s="143"/>
      <c r="D201" s="58"/>
      <c r="E201" s="80">
        <f t="shared" si="51"/>
        <v>0</v>
      </c>
      <c r="F201" s="81">
        <f t="shared" si="43"/>
        <v>0</v>
      </c>
      <c r="G201" s="48">
        <f t="shared" si="44"/>
        <v>0</v>
      </c>
      <c r="H201" s="48">
        <f t="shared" si="45"/>
        <v>0</v>
      </c>
      <c r="I201" s="48">
        <f t="shared" si="46"/>
        <v>0</v>
      </c>
      <c r="J201" s="48">
        <f t="shared" si="47"/>
        <v>0</v>
      </c>
      <c r="K201" s="48">
        <f t="shared" si="48"/>
        <v>0</v>
      </c>
      <c r="L201" s="48">
        <f t="shared" si="49"/>
        <v>0</v>
      </c>
      <c r="M201" s="48">
        <f t="shared" si="50"/>
        <v>0</v>
      </c>
      <c r="N201" s="81">
        <v>0</v>
      </c>
      <c r="O201" s="48">
        <v>0</v>
      </c>
      <c r="P201" s="48">
        <v>0</v>
      </c>
      <c r="Q201" s="48">
        <v>0</v>
      </c>
      <c r="R201" s="48">
        <v>0</v>
      </c>
      <c r="S201" s="131">
        <v>0</v>
      </c>
      <c r="T201" s="48">
        <v>0</v>
      </c>
      <c r="U201" s="82">
        <f t="shared" si="52"/>
        <v>0</v>
      </c>
      <c r="V201" s="48">
        <f t="shared" si="55"/>
        <v>0</v>
      </c>
      <c r="W201" s="48">
        <v>0</v>
      </c>
      <c r="X201" s="48">
        <v>0</v>
      </c>
      <c r="Y201" s="48">
        <v>0</v>
      </c>
      <c r="Z201" s="48">
        <v>0</v>
      </c>
      <c r="AA201" s="48">
        <v>0</v>
      </c>
      <c r="AB201" s="48">
        <v>0</v>
      </c>
      <c r="AC201" s="72">
        <f t="shared" si="53"/>
        <v>0</v>
      </c>
      <c r="AD201" s="114">
        <f t="shared" si="54"/>
        <v>0</v>
      </c>
    </row>
    <row r="202" spans="1:30" s="50" customFormat="1" ht="12.75" hidden="1" x14ac:dyDescent="0.2">
      <c r="A202" s="95">
        <v>197</v>
      </c>
      <c r="B202" s="37"/>
      <c r="C202" s="143"/>
      <c r="D202" s="58"/>
      <c r="E202" s="80">
        <f t="shared" si="51"/>
        <v>0</v>
      </c>
      <c r="F202" s="81">
        <f t="shared" ref="F202:F265" si="56">(E202+J202+L202+K202+M202)*26.5%</f>
        <v>0</v>
      </c>
      <c r="G202" s="48">
        <f t="shared" ref="G202:G265" si="57">(E202+J202+L202+K202+M202)*1%</f>
        <v>0</v>
      </c>
      <c r="H202" s="48">
        <f t="shared" ref="H202:H265" si="58">(E202+J202+L202+K202+M202)*8%</f>
        <v>0</v>
      </c>
      <c r="I202" s="48">
        <f t="shared" ref="I202:I265" si="59">H202/2</f>
        <v>0</v>
      </c>
      <c r="J202" s="48">
        <f t="shared" ref="J202:J265" si="60">E202/12</f>
        <v>0</v>
      </c>
      <c r="K202" s="48">
        <f t="shared" ref="K202:K265" si="61">E202/12</f>
        <v>0</v>
      </c>
      <c r="L202" s="48">
        <f t="shared" ref="L202:L265" si="62">K202/3</f>
        <v>0</v>
      </c>
      <c r="M202" s="48">
        <f t="shared" ref="M202:M265" si="63">E202/12</f>
        <v>0</v>
      </c>
      <c r="N202" s="81">
        <v>0</v>
      </c>
      <c r="O202" s="48">
        <v>0</v>
      </c>
      <c r="P202" s="48">
        <v>0</v>
      </c>
      <c r="Q202" s="48">
        <v>0</v>
      </c>
      <c r="R202" s="48">
        <v>0</v>
      </c>
      <c r="S202" s="131">
        <v>0</v>
      </c>
      <c r="T202" s="48">
        <v>0</v>
      </c>
      <c r="U202" s="82">
        <f t="shared" si="52"/>
        <v>0</v>
      </c>
      <c r="V202" s="48">
        <f t="shared" si="55"/>
        <v>0</v>
      </c>
      <c r="W202" s="48">
        <v>0</v>
      </c>
      <c r="X202" s="48">
        <v>0</v>
      </c>
      <c r="Y202" s="48">
        <v>0</v>
      </c>
      <c r="Z202" s="48">
        <v>0</v>
      </c>
      <c r="AA202" s="48">
        <v>0</v>
      </c>
      <c r="AB202" s="48">
        <v>0</v>
      </c>
      <c r="AC202" s="72">
        <f t="shared" si="53"/>
        <v>0</v>
      </c>
      <c r="AD202" s="114">
        <f t="shared" si="54"/>
        <v>0</v>
      </c>
    </row>
    <row r="203" spans="1:30" s="50" customFormat="1" ht="12.75" hidden="1" x14ac:dyDescent="0.2">
      <c r="A203" s="95">
        <v>198</v>
      </c>
      <c r="B203" s="37"/>
      <c r="C203" s="143"/>
      <c r="D203" s="58"/>
      <c r="E203" s="80">
        <f t="shared" ref="E203:E266" si="64">C203*D203</f>
        <v>0</v>
      </c>
      <c r="F203" s="81">
        <f t="shared" si="56"/>
        <v>0</v>
      </c>
      <c r="G203" s="48">
        <f t="shared" si="57"/>
        <v>0</v>
      </c>
      <c r="H203" s="48">
        <f t="shared" si="58"/>
        <v>0</v>
      </c>
      <c r="I203" s="48">
        <f t="shared" si="59"/>
        <v>0</v>
      </c>
      <c r="J203" s="48">
        <f t="shared" si="60"/>
        <v>0</v>
      </c>
      <c r="K203" s="48">
        <f t="shared" si="61"/>
        <v>0</v>
      </c>
      <c r="L203" s="48">
        <f t="shared" si="62"/>
        <v>0</v>
      </c>
      <c r="M203" s="48">
        <f t="shared" si="63"/>
        <v>0</v>
      </c>
      <c r="N203" s="81">
        <v>0</v>
      </c>
      <c r="O203" s="48">
        <v>0</v>
      </c>
      <c r="P203" s="48">
        <v>0</v>
      </c>
      <c r="Q203" s="48">
        <v>0</v>
      </c>
      <c r="R203" s="48">
        <v>0</v>
      </c>
      <c r="S203" s="131">
        <v>0</v>
      </c>
      <c r="T203" s="48">
        <v>0</v>
      </c>
      <c r="U203" s="82">
        <f t="shared" ref="U203:U266" si="65">SUM(F203:T203)</f>
        <v>0</v>
      </c>
      <c r="V203" s="48">
        <f t="shared" si="55"/>
        <v>0</v>
      </c>
      <c r="W203" s="48">
        <v>0</v>
      </c>
      <c r="X203" s="48">
        <v>0</v>
      </c>
      <c r="Y203" s="48">
        <v>0</v>
      </c>
      <c r="Z203" s="48">
        <v>0</v>
      </c>
      <c r="AA203" s="48">
        <v>0</v>
      </c>
      <c r="AB203" s="48">
        <v>0</v>
      </c>
      <c r="AC203" s="72">
        <f t="shared" ref="AC203:AC266" si="66">SUM(V203:AB203)</f>
        <v>0</v>
      </c>
      <c r="AD203" s="114">
        <f t="shared" ref="AD203:AD266" si="67">E203+U203+AC203</f>
        <v>0</v>
      </c>
    </row>
    <row r="204" spans="1:30" s="50" customFormat="1" ht="12.75" hidden="1" x14ac:dyDescent="0.2">
      <c r="A204" s="95">
        <v>199</v>
      </c>
      <c r="B204" s="37"/>
      <c r="C204" s="143"/>
      <c r="D204" s="58"/>
      <c r="E204" s="80">
        <f t="shared" si="64"/>
        <v>0</v>
      </c>
      <c r="F204" s="81">
        <f t="shared" si="56"/>
        <v>0</v>
      </c>
      <c r="G204" s="48">
        <f t="shared" si="57"/>
        <v>0</v>
      </c>
      <c r="H204" s="48">
        <f t="shared" si="58"/>
        <v>0</v>
      </c>
      <c r="I204" s="48">
        <f t="shared" si="59"/>
        <v>0</v>
      </c>
      <c r="J204" s="48">
        <f t="shared" si="60"/>
        <v>0</v>
      </c>
      <c r="K204" s="48">
        <f t="shared" si="61"/>
        <v>0</v>
      </c>
      <c r="L204" s="48">
        <f t="shared" si="62"/>
        <v>0</v>
      </c>
      <c r="M204" s="48">
        <f t="shared" si="63"/>
        <v>0</v>
      </c>
      <c r="N204" s="81">
        <v>0</v>
      </c>
      <c r="O204" s="48">
        <v>0</v>
      </c>
      <c r="P204" s="48">
        <v>0</v>
      </c>
      <c r="Q204" s="48">
        <v>0</v>
      </c>
      <c r="R204" s="48">
        <v>0</v>
      </c>
      <c r="S204" s="131">
        <v>0</v>
      </c>
      <c r="T204" s="48">
        <v>0</v>
      </c>
      <c r="U204" s="82">
        <f t="shared" si="65"/>
        <v>0</v>
      </c>
      <c r="V204" s="48">
        <f t="shared" si="55"/>
        <v>0</v>
      </c>
      <c r="W204" s="48">
        <v>0</v>
      </c>
      <c r="X204" s="48">
        <v>0</v>
      </c>
      <c r="Y204" s="48">
        <v>0</v>
      </c>
      <c r="Z204" s="48">
        <v>0</v>
      </c>
      <c r="AA204" s="48">
        <v>0</v>
      </c>
      <c r="AB204" s="48">
        <v>0</v>
      </c>
      <c r="AC204" s="72">
        <f t="shared" si="66"/>
        <v>0</v>
      </c>
      <c r="AD204" s="114">
        <f t="shared" si="67"/>
        <v>0</v>
      </c>
    </row>
    <row r="205" spans="1:30" s="50" customFormat="1" ht="12.75" hidden="1" x14ac:dyDescent="0.2">
      <c r="A205" s="95">
        <v>200</v>
      </c>
      <c r="B205" s="37"/>
      <c r="C205" s="143"/>
      <c r="D205" s="58"/>
      <c r="E205" s="80">
        <f t="shared" si="64"/>
        <v>0</v>
      </c>
      <c r="F205" s="81">
        <f t="shared" si="56"/>
        <v>0</v>
      </c>
      <c r="G205" s="48">
        <f t="shared" si="57"/>
        <v>0</v>
      </c>
      <c r="H205" s="48">
        <f t="shared" si="58"/>
        <v>0</v>
      </c>
      <c r="I205" s="48">
        <f t="shared" si="59"/>
        <v>0</v>
      </c>
      <c r="J205" s="48">
        <f t="shared" si="60"/>
        <v>0</v>
      </c>
      <c r="K205" s="48">
        <f t="shared" si="61"/>
        <v>0</v>
      </c>
      <c r="L205" s="48">
        <f t="shared" si="62"/>
        <v>0</v>
      </c>
      <c r="M205" s="48">
        <f t="shared" si="63"/>
        <v>0</v>
      </c>
      <c r="N205" s="81">
        <v>0</v>
      </c>
      <c r="O205" s="48">
        <v>0</v>
      </c>
      <c r="P205" s="48">
        <v>0</v>
      </c>
      <c r="Q205" s="48">
        <v>0</v>
      </c>
      <c r="R205" s="48">
        <v>0</v>
      </c>
      <c r="S205" s="131">
        <v>0</v>
      </c>
      <c r="T205" s="48">
        <v>0</v>
      </c>
      <c r="U205" s="82">
        <f t="shared" si="65"/>
        <v>0</v>
      </c>
      <c r="V205" s="48">
        <f t="shared" si="55"/>
        <v>0</v>
      </c>
      <c r="W205" s="48">
        <v>0</v>
      </c>
      <c r="X205" s="48">
        <v>0</v>
      </c>
      <c r="Y205" s="48">
        <v>0</v>
      </c>
      <c r="Z205" s="48">
        <v>0</v>
      </c>
      <c r="AA205" s="48">
        <v>0</v>
      </c>
      <c r="AB205" s="48">
        <v>0</v>
      </c>
      <c r="AC205" s="72">
        <f t="shared" si="66"/>
        <v>0</v>
      </c>
      <c r="AD205" s="114">
        <f t="shared" si="67"/>
        <v>0</v>
      </c>
    </row>
    <row r="206" spans="1:30" s="50" customFormat="1" ht="12.75" hidden="1" x14ac:dyDescent="0.2">
      <c r="A206" s="95">
        <v>201</v>
      </c>
      <c r="B206" s="37"/>
      <c r="C206" s="143"/>
      <c r="D206" s="58"/>
      <c r="E206" s="80">
        <f t="shared" si="64"/>
        <v>0</v>
      </c>
      <c r="F206" s="81">
        <f t="shared" si="56"/>
        <v>0</v>
      </c>
      <c r="G206" s="48">
        <f t="shared" si="57"/>
        <v>0</v>
      </c>
      <c r="H206" s="48">
        <f t="shared" si="58"/>
        <v>0</v>
      </c>
      <c r="I206" s="48">
        <f t="shared" si="59"/>
        <v>0</v>
      </c>
      <c r="J206" s="48">
        <f t="shared" si="60"/>
        <v>0</v>
      </c>
      <c r="K206" s="48">
        <f t="shared" si="61"/>
        <v>0</v>
      </c>
      <c r="L206" s="48">
        <f t="shared" si="62"/>
        <v>0</v>
      </c>
      <c r="M206" s="48">
        <f t="shared" si="63"/>
        <v>0</v>
      </c>
      <c r="N206" s="81">
        <v>0</v>
      </c>
      <c r="O206" s="48">
        <v>0</v>
      </c>
      <c r="P206" s="48">
        <v>0</v>
      </c>
      <c r="Q206" s="48">
        <v>0</v>
      </c>
      <c r="R206" s="48">
        <v>0</v>
      </c>
      <c r="S206" s="131">
        <v>0</v>
      </c>
      <c r="T206" s="48">
        <v>0</v>
      </c>
      <c r="U206" s="82">
        <f t="shared" si="65"/>
        <v>0</v>
      </c>
      <c r="V206" s="48">
        <f t="shared" si="55"/>
        <v>0</v>
      </c>
      <c r="W206" s="48">
        <v>0</v>
      </c>
      <c r="X206" s="48">
        <v>0</v>
      </c>
      <c r="Y206" s="48">
        <v>0</v>
      </c>
      <c r="Z206" s="48">
        <v>0</v>
      </c>
      <c r="AA206" s="48">
        <v>0</v>
      </c>
      <c r="AB206" s="48">
        <v>0</v>
      </c>
      <c r="AC206" s="72">
        <f t="shared" si="66"/>
        <v>0</v>
      </c>
      <c r="AD206" s="114">
        <f t="shared" si="67"/>
        <v>0</v>
      </c>
    </row>
    <row r="207" spans="1:30" s="50" customFormat="1" ht="12.75" hidden="1" x14ac:dyDescent="0.2">
      <c r="A207" s="95">
        <v>202</v>
      </c>
      <c r="B207" s="37"/>
      <c r="C207" s="143"/>
      <c r="D207" s="58"/>
      <c r="E207" s="80">
        <f t="shared" si="64"/>
        <v>0</v>
      </c>
      <c r="F207" s="81">
        <f t="shared" si="56"/>
        <v>0</v>
      </c>
      <c r="G207" s="48">
        <f t="shared" si="57"/>
        <v>0</v>
      </c>
      <c r="H207" s="48">
        <f t="shared" si="58"/>
        <v>0</v>
      </c>
      <c r="I207" s="48">
        <f t="shared" si="59"/>
        <v>0</v>
      </c>
      <c r="J207" s="48">
        <f t="shared" si="60"/>
        <v>0</v>
      </c>
      <c r="K207" s="48">
        <f t="shared" si="61"/>
        <v>0</v>
      </c>
      <c r="L207" s="48">
        <f t="shared" si="62"/>
        <v>0</v>
      </c>
      <c r="M207" s="48">
        <f t="shared" si="63"/>
        <v>0</v>
      </c>
      <c r="N207" s="81">
        <v>0</v>
      </c>
      <c r="O207" s="48">
        <v>0</v>
      </c>
      <c r="P207" s="48">
        <v>0</v>
      </c>
      <c r="Q207" s="48">
        <v>0</v>
      </c>
      <c r="R207" s="48">
        <v>0</v>
      </c>
      <c r="S207" s="131">
        <v>0</v>
      </c>
      <c r="T207" s="48">
        <v>0</v>
      </c>
      <c r="U207" s="82">
        <f t="shared" si="65"/>
        <v>0</v>
      </c>
      <c r="V207" s="48">
        <f t="shared" si="55"/>
        <v>0</v>
      </c>
      <c r="W207" s="48">
        <v>0</v>
      </c>
      <c r="X207" s="48">
        <v>0</v>
      </c>
      <c r="Y207" s="48">
        <v>0</v>
      </c>
      <c r="Z207" s="48">
        <v>0</v>
      </c>
      <c r="AA207" s="48">
        <v>0</v>
      </c>
      <c r="AB207" s="48">
        <v>0</v>
      </c>
      <c r="AC207" s="72">
        <f t="shared" si="66"/>
        <v>0</v>
      </c>
      <c r="AD207" s="114">
        <f t="shared" si="67"/>
        <v>0</v>
      </c>
    </row>
    <row r="208" spans="1:30" s="50" customFormat="1" ht="12.75" hidden="1" x14ac:dyDescent="0.2">
      <c r="A208" s="95">
        <v>203</v>
      </c>
      <c r="B208" s="37"/>
      <c r="C208" s="143"/>
      <c r="D208" s="58"/>
      <c r="E208" s="80">
        <f t="shared" si="64"/>
        <v>0</v>
      </c>
      <c r="F208" s="81">
        <f t="shared" si="56"/>
        <v>0</v>
      </c>
      <c r="G208" s="48">
        <f t="shared" si="57"/>
        <v>0</v>
      </c>
      <c r="H208" s="48">
        <f t="shared" si="58"/>
        <v>0</v>
      </c>
      <c r="I208" s="48">
        <f t="shared" si="59"/>
        <v>0</v>
      </c>
      <c r="J208" s="48">
        <f t="shared" si="60"/>
        <v>0</v>
      </c>
      <c r="K208" s="48">
        <f t="shared" si="61"/>
        <v>0</v>
      </c>
      <c r="L208" s="48">
        <f t="shared" si="62"/>
        <v>0</v>
      </c>
      <c r="M208" s="48">
        <f t="shared" si="63"/>
        <v>0</v>
      </c>
      <c r="N208" s="81">
        <v>0</v>
      </c>
      <c r="O208" s="48">
        <v>0</v>
      </c>
      <c r="P208" s="48">
        <v>0</v>
      </c>
      <c r="Q208" s="48">
        <v>0</v>
      </c>
      <c r="R208" s="48">
        <v>0</v>
      </c>
      <c r="S208" s="131">
        <v>0</v>
      </c>
      <c r="T208" s="48">
        <v>0</v>
      </c>
      <c r="U208" s="82">
        <f t="shared" si="65"/>
        <v>0</v>
      </c>
      <c r="V208" s="48">
        <f t="shared" si="55"/>
        <v>0</v>
      </c>
      <c r="W208" s="48">
        <v>0</v>
      </c>
      <c r="X208" s="48">
        <v>0</v>
      </c>
      <c r="Y208" s="48">
        <v>0</v>
      </c>
      <c r="Z208" s="48">
        <v>0</v>
      </c>
      <c r="AA208" s="48">
        <v>0</v>
      </c>
      <c r="AB208" s="48">
        <v>0</v>
      </c>
      <c r="AC208" s="72">
        <f t="shared" si="66"/>
        <v>0</v>
      </c>
      <c r="AD208" s="114">
        <f t="shared" si="67"/>
        <v>0</v>
      </c>
    </row>
    <row r="209" spans="1:30" s="50" customFormat="1" ht="12.75" hidden="1" x14ac:dyDescent="0.2">
      <c r="A209" s="95">
        <v>204</v>
      </c>
      <c r="B209" s="37"/>
      <c r="C209" s="143"/>
      <c r="D209" s="58"/>
      <c r="E209" s="80">
        <f t="shared" si="64"/>
        <v>0</v>
      </c>
      <c r="F209" s="81">
        <f t="shared" si="56"/>
        <v>0</v>
      </c>
      <c r="G209" s="48">
        <f t="shared" si="57"/>
        <v>0</v>
      </c>
      <c r="H209" s="48">
        <f t="shared" si="58"/>
        <v>0</v>
      </c>
      <c r="I209" s="48">
        <f t="shared" si="59"/>
        <v>0</v>
      </c>
      <c r="J209" s="48">
        <f t="shared" si="60"/>
        <v>0</v>
      </c>
      <c r="K209" s="48">
        <f t="shared" si="61"/>
        <v>0</v>
      </c>
      <c r="L209" s="48">
        <f t="shared" si="62"/>
        <v>0</v>
      </c>
      <c r="M209" s="48">
        <f t="shared" si="63"/>
        <v>0</v>
      </c>
      <c r="N209" s="81">
        <v>0</v>
      </c>
      <c r="O209" s="48">
        <v>0</v>
      </c>
      <c r="P209" s="48">
        <v>0</v>
      </c>
      <c r="Q209" s="48">
        <v>0</v>
      </c>
      <c r="R209" s="48">
        <v>0</v>
      </c>
      <c r="S209" s="131">
        <v>0</v>
      </c>
      <c r="T209" s="48">
        <v>0</v>
      </c>
      <c r="U209" s="82">
        <f t="shared" si="65"/>
        <v>0</v>
      </c>
      <c r="V209" s="48">
        <f t="shared" si="55"/>
        <v>0</v>
      </c>
      <c r="W209" s="48">
        <v>0</v>
      </c>
      <c r="X209" s="48">
        <v>0</v>
      </c>
      <c r="Y209" s="48">
        <v>0</v>
      </c>
      <c r="Z209" s="48">
        <v>0</v>
      </c>
      <c r="AA209" s="48">
        <v>0</v>
      </c>
      <c r="AB209" s="48">
        <v>0</v>
      </c>
      <c r="AC209" s="72">
        <f t="shared" si="66"/>
        <v>0</v>
      </c>
      <c r="AD209" s="114">
        <f t="shared" si="67"/>
        <v>0</v>
      </c>
    </row>
    <row r="210" spans="1:30" s="50" customFormat="1" ht="12.75" hidden="1" x14ac:dyDescent="0.2">
      <c r="A210" s="95">
        <v>205</v>
      </c>
      <c r="B210" s="37"/>
      <c r="C210" s="143"/>
      <c r="D210" s="58"/>
      <c r="E210" s="80">
        <f t="shared" si="64"/>
        <v>0</v>
      </c>
      <c r="F210" s="81">
        <f t="shared" si="56"/>
        <v>0</v>
      </c>
      <c r="G210" s="48">
        <f t="shared" si="57"/>
        <v>0</v>
      </c>
      <c r="H210" s="48">
        <f t="shared" si="58"/>
        <v>0</v>
      </c>
      <c r="I210" s="48">
        <f t="shared" si="59"/>
        <v>0</v>
      </c>
      <c r="J210" s="48">
        <f t="shared" si="60"/>
        <v>0</v>
      </c>
      <c r="K210" s="48">
        <f t="shared" si="61"/>
        <v>0</v>
      </c>
      <c r="L210" s="48">
        <f t="shared" si="62"/>
        <v>0</v>
      </c>
      <c r="M210" s="48">
        <f t="shared" si="63"/>
        <v>0</v>
      </c>
      <c r="N210" s="81">
        <v>0</v>
      </c>
      <c r="O210" s="48">
        <v>0</v>
      </c>
      <c r="P210" s="48">
        <v>0</v>
      </c>
      <c r="Q210" s="48">
        <v>0</v>
      </c>
      <c r="R210" s="48">
        <v>0</v>
      </c>
      <c r="S210" s="131">
        <v>0</v>
      </c>
      <c r="T210" s="48">
        <v>0</v>
      </c>
      <c r="U210" s="82">
        <f t="shared" si="65"/>
        <v>0</v>
      </c>
      <c r="V210" s="48">
        <f t="shared" si="55"/>
        <v>0</v>
      </c>
      <c r="W210" s="48">
        <v>0</v>
      </c>
      <c r="X210" s="48">
        <v>0</v>
      </c>
      <c r="Y210" s="48">
        <v>0</v>
      </c>
      <c r="Z210" s="48">
        <v>0</v>
      </c>
      <c r="AA210" s="48">
        <v>0</v>
      </c>
      <c r="AB210" s="48">
        <v>0</v>
      </c>
      <c r="AC210" s="72">
        <f t="shared" si="66"/>
        <v>0</v>
      </c>
      <c r="AD210" s="114">
        <f t="shared" si="67"/>
        <v>0</v>
      </c>
    </row>
    <row r="211" spans="1:30" s="50" customFormat="1" ht="12.75" hidden="1" x14ac:dyDescent="0.2">
      <c r="A211" s="95">
        <v>206</v>
      </c>
      <c r="B211" s="37"/>
      <c r="C211" s="143"/>
      <c r="D211" s="58"/>
      <c r="E211" s="80">
        <f t="shared" si="64"/>
        <v>0</v>
      </c>
      <c r="F211" s="81">
        <f t="shared" si="56"/>
        <v>0</v>
      </c>
      <c r="G211" s="48">
        <f t="shared" si="57"/>
        <v>0</v>
      </c>
      <c r="H211" s="48">
        <f t="shared" si="58"/>
        <v>0</v>
      </c>
      <c r="I211" s="48">
        <f t="shared" si="59"/>
        <v>0</v>
      </c>
      <c r="J211" s="48">
        <f t="shared" si="60"/>
        <v>0</v>
      </c>
      <c r="K211" s="48">
        <f t="shared" si="61"/>
        <v>0</v>
      </c>
      <c r="L211" s="48">
        <f t="shared" si="62"/>
        <v>0</v>
      </c>
      <c r="M211" s="48">
        <f t="shared" si="63"/>
        <v>0</v>
      </c>
      <c r="N211" s="81">
        <v>0</v>
      </c>
      <c r="O211" s="48">
        <v>0</v>
      </c>
      <c r="P211" s="48">
        <v>0</v>
      </c>
      <c r="Q211" s="48">
        <v>0</v>
      </c>
      <c r="R211" s="48">
        <v>0</v>
      </c>
      <c r="S211" s="131">
        <v>0</v>
      </c>
      <c r="T211" s="48">
        <v>0</v>
      </c>
      <c r="U211" s="82">
        <f t="shared" si="65"/>
        <v>0</v>
      </c>
      <c r="V211" s="48">
        <f t="shared" si="55"/>
        <v>0</v>
      </c>
      <c r="W211" s="48">
        <v>0</v>
      </c>
      <c r="X211" s="48">
        <v>0</v>
      </c>
      <c r="Y211" s="48">
        <v>0</v>
      </c>
      <c r="Z211" s="48">
        <v>0</v>
      </c>
      <c r="AA211" s="48">
        <v>0</v>
      </c>
      <c r="AB211" s="48">
        <v>0</v>
      </c>
      <c r="AC211" s="72">
        <f t="shared" si="66"/>
        <v>0</v>
      </c>
      <c r="AD211" s="114">
        <f t="shared" si="67"/>
        <v>0</v>
      </c>
    </row>
    <row r="212" spans="1:30" s="50" customFormat="1" ht="12.75" hidden="1" x14ac:dyDescent="0.2">
      <c r="A212" s="95">
        <v>207</v>
      </c>
      <c r="B212" s="37"/>
      <c r="C212" s="143"/>
      <c r="D212" s="58"/>
      <c r="E212" s="80">
        <f t="shared" si="64"/>
        <v>0</v>
      </c>
      <c r="F212" s="81">
        <f t="shared" si="56"/>
        <v>0</v>
      </c>
      <c r="G212" s="48">
        <f t="shared" si="57"/>
        <v>0</v>
      </c>
      <c r="H212" s="48">
        <f t="shared" si="58"/>
        <v>0</v>
      </c>
      <c r="I212" s="48">
        <f t="shared" si="59"/>
        <v>0</v>
      </c>
      <c r="J212" s="48">
        <f t="shared" si="60"/>
        <v>0</v>
      </c>
      <c r="K212" s="48">
        <f t="shared" si="61"/>
        <v>0</v>
      </c>
      <c r="L212" s="48">
        <f t="shared" si="62"/>
        <v>0</v>
      </c>
      <c r="M212" s="48">
        <f t="shared" si="63"/>
        <v>0</v>
      </c>
      <c r="N212" s="81">
        <v>0</v>
      </c>
      <c r="O212" s="48">
        <v>0</v>
      </c>
      <c r="P212" s="48">
        <v>0</v>
      </c>
      <c r="Q212" s="48">
        <v>0</v>
      </c>
      <c r="R212" s="48">
        <v>0</v>
      </c>
      <c r="S212" s="131">
        <v>0</v>
      </c>
      <c r="T212" s="48">
        <v>0</v>
      </c>
      <c r="U212" s="82">
        <f t="shared" si="65"/>
        <v>0</v>
      </c>
      <c r="V212" s="48">
        <f t="shared" si="55"/>
        <v>0</v>
      </c>
      <c r="W212" s="48">
        <v>0</v>
      </c>
      <c r="X212" s="48">
        <v>0</v>
      </c>
      <c r="Y212" s="48">
        <v>0</v>
      </c>
      <c r="Z212" s="48">
        <v>0</v>
      </c>
      <c r="AA212" s="48">
        <v>0</v>
      </c>
      <c r="AB212" s="48">
        <v>0</v>
      </c>
      <c r="AC212" s="72">
        <f t="shared" si="66"/>
        <v>0</v>
      </c>
      <c r="AD212" s="114">
        <f t="shared" si="67"/>
        <v>0</v>
      </c>
    </row>
    <row r="213" spans="1:30" s="50" customFormat="1" ht="12.75" hidden="1" x14ac:dyDescent="0.2">
      <c r="A213" s="95">
        <v>208</v>
      </c>
      <c r="B213" s="37"/>
      <c r="C213" s="143"/>
      <c r="D213" s="58"/>
      <c r="E213" s="80">
        <f t="shared" si="64"/>
        <v>0</v>
      </c>
      <c r="F213" s="81">
        <f t="shared" si="56"/>
        <v>0</v>
      </c>
      <c r="G213" s="48">
        <f t="shared" si="57"/>
        <v>0</v>
      </c>
      <c r="H213" s="48">
        <f t="shared" si="58"/>
        <v>0</v>
      </c>
      <c r="I213" s="48">
        <f t="shared" si="59"/>
        <v>0</v>
      </c>
      <c r="J213" s="48">
        <f t="shared" si="60"/>
        <v>0</v>
      </c>
      <c r="K213" s="48">
        <f t="shared" si="61"/>
        <v>0</v>
      </c>
      <c r="L213" s="48">
        <f t="shared" si="62"/>
        <v>0</v>
      </c>
      <c r="M213" s="48">
        <f t="shared" si="63"/>
        <v>0</v>
      </c>
      <c r="N213" s="81">
        <v>0</v>
      </c>
      <c r="O213" s="48">
        <v>0</v>
      </c>
      <c r="P213" s="48">
        <v>0</v>
      </c>
      <c r="Q213" s="48">
        <v>0</v>
      </c>
      <c r="R213" s="48">
        <v>0</v>
      </c>
      <c r="S213" s="131">
        <v>0</v>
      </c>
      <c r="T213" s="48">
        <v>0</v>
      </c>
      <c r="U213" s="82">
        <f t="shared" si="65"/>
        <v>0</v>
      </c>
      <c r="V213" s="48">
        <f t="shared" si="55"/>
        <v>0</v>
      </c>
      <c r="W213" s="48">
        <v>0</v>
      </c>
      <c r="X213" s="48">
        <v>0</v>
      </c>
      <c r="Y213" s="48">
        <v>0</v>
      </c>
      <c r="Z213" s="48">
        <v>0</v>
      </c>
      <c r="AA213" s="48">
        <v>0</v>
      </c>
      <c r="AB213" s="48">
        <v>0</v>
      </c>
      <c r="AC213" s="72">
        <f t="shared" si="66"/>
        <v>0</v>
      </c>
      <c r="AD213" s="114">
        <f t="shared" si="67"/>
        <v>0</v>
      </c>
    </row>
    <row r="214" spans="1:30" s="50" customFormat="1" ht="12.75" hidden="1" x14ac:dyDescent="0.2">
      <c r="A214" s="95">
        <v>209</v>
      </c>
      <c r="B214" s="37"/>
      <c r="C214" s="143"/>
      <c r="D214" s="58"/>
      <c r="E214" s="80">
        <f t="shared" si="64"/>
        <v>0</v>
      </c>
      <c r="F214" s="81">
        <f t="shared" si="56"/>
        <v>0</v>
      </c>
      <c r="G214" s="48">
        <f t="shared" si="57"/>
        <v>0</v>
      </c>
      <c r="H214" s="48">
        <f t="shared" si="58"/>
        <v>0</v>
      </c>
      <c r="I214" s="48">
        <f t="shared" si="59"/>
        <v>0</v>
      </c>
      <c r="J214" s="48">
        <f t="shared" si="60"/>
        <v>0</v>
      </c>
      <c r="K214" s="48">
        <f t="shared" si="61"/>
        <v>0</v>
      </c>
      <c r="L214" s="48">
        <f t="shared" si="62"/>
        <v>0</v>
      </c>
      <c r="M214" s="48">
        <f t="shared" si="63"/>
        <v>0</v>
      </c>
      <c r="N214" s="81">
        <v>0</v>
      </c>
      <c r="O214" s="48">
        <v>0</v>
      </c>
      <c r="P214" s="48">
        <v>0</v>
      </c>
      <c r="Q214" s="48">
        <v>0</v>
      </c>
      <c r="R214" s="48">
        <v>0</v>
      </c>
      <c r="S214" s="131">
        <v>0</v>
      </c>
      <c r="T214" s="48">
        <v>0</v>
      </c>
      <c r="U214" s="82">
        <f t="shared" si="65"/>
        <v>0</v>
      </c>
      <c r="V214" s="48">
        <f t="shared" si="55"/>
        <v>0</v>
      </c>
      <c r="W214" s="48">
        <v>0</v>
      </c>
      <c r="X214" s="48">
        <v>0</v>
      </c>
      <c r="Y214" s="48">
        <v>0</v>
      </c>
      <c r="Z214" s="48">
        <v>0</v>
      </c>
      <c r="AA214" s="48">
        <v>0</v>
      </c>
      <c r="AB214" s="48">
        <v>0</v>
      </c>
      <c r="AC214" s="72">
        <f t="shared" si="66"/>
        <v>0</v>
      </c>
      <c r="AD214" s="114">
        <f t="shared" si="67"/>
        <v>0</v>
      </c>
    </row>
    <row r="215" spans="1:30" s="50" customFormat="1" ht="12.75" hidden="1" x14ac:dyDescent="0.2">
      <c r="A215" s="95">
        <v>210</v>
      </c>
      <c r="B215" s="37"/>
      <c r="C215" s="143"/>
      <c r="D215" s="58"/>
      <c r="E215" s="80">
        <f t="shared" si="64"/>
        <v>0</v>
      </c>
      <c r="F215" s="81">
        <f t="shared" si="56"/>
        <v>0</v>
      </c>
      <c r="G215" s="48">
        <f t="shared" si="57"/>
        <v>0</v>
      </c>
      <c r="H215" s="48">
        <f t="shared" si="58"/>
        <v>0</v>
      </c>
      <c r="I215" s="48">
        <f t="shared" si="59"/>
        <v>0</v>
      </c>
      <c r="J215" s="48">
        <f t="shared" si="60"/>
        <v>0</v>
      </c>
      <c r="K215" s="48">
        <f t="shared" si="61"/>
        <v>0</v>
      </c>
      <c r="L215" s="48">
        <f t="shared" si="62"/>
        <v>0</v>
      </c>
      <c r="M215" s="48">
        <f t="shared" si="63"/>
        <v>0</v>
      </c>
      <c r="N215" s="81">
        <v>0</v>
      </c>
      <c r="O215" s="48">
        <v>0</v>
      </c>
      <c r="P215" s="48">
        <v>0</v>
      </c>
      <c r="Q215" s="48">
        <v>0</v>
      </c>
      <c r="R215" s="48">
        <v>0</v>
      </c>
      <c r="S215" s="131">
        <v>0</v>
      </c>
      <c r="T215" s="48">
        <v>0</v>
      </c>
      <c r="U215" s="82">
        <f t="shared" si="65"/>
        <v>0</v>
      </c>
      <c r="V215" s="48">
        <f t="shared" si="55"/>
        <v>0</v>
      </c>
      <c r="W215" s="48">
        <v>0</v>
      </c>
      <c r="X215" s="48">
        <v>0</v>
      </c>
      <c r="Y215" s="48">
        <v>0</v>
      </c>
      <c r="Z215" s="48">
        <v>0</v>
      </c>
      <c r="AA215" s="48">
        <v>0</v>
      </c>
      <c r="AB215" s="48">
        <v>0</v>
      </c>
      <c r="AC215" s="72">
        <f t="shared" si="66"/>
        <v>0</v>
      </c>
      <c r="AD215" s="114">
        <f t="shared" si="67"/>
        <v>0</v>
      </c>
    </row>
    <row r="216" spans="1:30" s="50" customFormat="1" ht="12.75" hidden="1" x14ac:dyDescent="0.2">
      <c r="A216" s="95">
        <v>211</v>
      </c>
      <c r="B216" s="37"/>
      <c r="C216" s="143"/>
      <c r="D216" s="58"/>
      <c r="E216" s="80">
        <f t="shared" si="64"/>
        <v>0</v>
      </c>
      <c r="F216" s="81">
        <f t="shared" si="56"/>
        <v>0</v>
      </c>
      <c r="G216" s="48">
        <f t="shared" si="57"/>
        <v>0</v>
      </c>
      <c r="H216" s="48">
        <f t="shared" si="58"/>
        <v>0</v>
      </c>
      <c r="I216" s="48">
        <f t="shared" si="59"/>
        <v>0</v>
      </c>
      <c r="J216" s="48">
        <f t="shared" si="60"/>
        <v>0</v>
      </c>
      <c r="K216" s="48">
        <f t="shared" si="61"/>
        <v>0</v>
      </c>
      <c r="L216" s="48">
        <f t="shared" si="62"/>
        <v>0</v>
      </c>
      <c r="M216" s="48">
        <f t="shared" si="63"/>
        <v>0</v>
      </c>
      <c r="N216" s="81">
        <v>0</v>
      </c>
      <c r="O216" s="48">
        <v>0</v>
      </c>
      <c r="P216" s="48">
        <v>0</v>
      </c>
      <c r="Q216" s="48">
        <v>0</v>
      </c>
      <c r="R216" s="48">
        <v>0</v>
      </c>
      <c r="S216" s="131">
        <v>0</v>
      </c>
      <c r="T216" s="48">
        <v>0</v>
      </c>
      <c r="U216" s="82">
        <f t="shared" si="65"/>
        <v>0</v>
      </c>
      <c r="V216" s="48">
        <f t="shared" si="55"/>
        <v>0</v>
      </c>
      <c r="W216" s="48">
        <v>0</v>
      </c>
      <c r="X216" s="48">
        <v>0</v>
      </c>
      <c r="Y216" s="48">
        <v>0</v>
      </c>
      <c r="Z216" s="48">
        <v>0</v>
      </c>
      <c r="AA216" s="48">
        <v>0</v>
      </c>
      <c r="AB216" s="48">
        <v>0</v>
      </c>
      <c r="AC216" s="72">
        <f t="shared" si="66"/>
        <v>0</v>
      </c>
      <c r="AD216" s="114">
        <f t="shared" si="67"/>
        <v>0</v>
      </c>
    </row>
    <row r="217" spans="1:30" s="50" customFormat="1" ht="12.75" hidden="1" x14ac:dyDescent="0.2">
      <c r="A217" s="95">
        <v>212</v>
      </c>
      <c r="B217" s="37"/>
      <c r="C217" s="143"/>
      <c r="D217" s="58"/>
      <c r="E217" s="80">
        <f t="shared" si="64"/>
        <v>0</v>
      </c>
      <c r="F217" s="81">
        <f t="shared" si="56"/>
        <v>0</v>
      </c>
      <c r="G217" s="48">
        <f t="shared" si="57"/>
        <v>0</v>
      </c>
      <c r="H217" s="48">
        <f t="shared" si="58"/>
        <v>0</v>
      </c>
      <c r="I217" s="48">
        <f t="shared" si="59"/>
        <v>0</v>
      </c>
      <c r="J217" s="48">
        <f t="shared" si="60"/>
        <v>0</v>
      </c>
      <c r="K217" s="48">
        <f t="shared" si="61"/>
        <v>0</v>
      </c>
      <c r="L217" s="48">
        <f t="shared" si="62"/>
        <v>0</v>
      </c>
      <c r="M217" s="48">
        <f t="shared" si="63"/>
        <v>0</v>
      </c>
      <c r="N217" s="81">
        <v>0</v>
      </c>
      <c r="O217" s="48">
        <v>0</v>
      </c>
      <c r="P217" s="48">
        <v>0</v>
      </c>
      <c r="Q217" s="48">
        <v>0</v>
      </c>
      <c r="R217" s="48">
        <v>0</v>
      </c>
      <c r="S217" s="131">
        <v>0</v>
      </c>
      <c r="T217" s="48">
        <v>0</v>
      </c>
      <c r="U217" s="82">
        <f t="shared" si="65"/>
        <v>0</v>
      </c>
      <c r="V217" s="48">
        <f t="shared" si="55"/>
        <v>0</v>
      </c>
      <c r="W217" s="48">
        <v>0</v>
      </c>
      <c r="X217" s="48">
        <v>0</v>
      </c>
      <c r="Y217" s="48">
        <v>0</v>
      </c>
      <c r="Z217" s="48">
        <v>0</v>
      </c>
      <c r="AA217" s="48">
        <v>0</v>
      </c>
      <c r="AB217" s="48">
        <v>0</v>
      </c>
      <c r="AC217" s="72">
        <f t="shared" si="66"/>
        <v>0</v>
      </c>
      <c r="AD217" s="114">
        <f t="shared" si="67"/>
        <v>0</v>
      </c>
    </row>
    <row r="218" spans="1:30" s="50" customFormat="1" ht="12.75" hidden="1" x14ac:dyDescent="0.2">
      <c r="A218" s="95">
        <v>213</v>
      </c>
      <c r="B218" s="37"/>
      <c r="C218" s="143"/>
      <c r="D218" s="58"/>
      <c r="E218" s="80">
        <f t="shared" si="64"/>
        <v>0</v>
      </c>
      <c r="F218" s="81">
        <f t="shared" si="56"/>
        <v>0</v>
      </c>
      <c r="G218" s="48">
        <f t="shared" si="57"/>
        <v>0</v>
      </c>
      <c r="H218" s="48">
        <f t="shared" si="58"/>
        <v>0</v>
      </c>
      <c r="I218" s="48">
        <f t="shared" si="59"/>
        <v>0</v>
      </c>
      <c r="J218" s="48">
        <f t="shared" si="60"/>
        <v>0</v>
      </c>
      <c r="K218" s="48">
        <f t="shared" si="61"/>
        <v>0</v>
      </c>
      <c r="L218" s="48">
        <f t="shared" si="62"/>
        <v>0</v>
      </c>
      <c r="M218" s="48">
        <f t="shared" si="63"/>
        <v>0</v>
      </c>
      <c r="N218" s="81">
        <v>0</v>
      </c>
      <c r="O218" s="48">
        <v>0</v>
      </c>
      <c r="P218" s="48">
        <v>0</v>
      </c>
      <c r="Q218" s="48">
        <v>0</v>
      </c>
      <c r="R218" s="48">
        <v>0</v>
      </c>
      <c r="S218" s="131">
        <v>0</v>
      </c>
      <c r="T218" s="48">
        <v>0</v>
      </c>
      <c r="U218" s="82">
        <f t="shared" si="65"/>
        <v>0</v>
      </c>
      <c r="V218" s="48">
        <f t="shared" si="55"/>
        <v>0</v>
      </c>
      <c r="W218" s="48">
        <v>0</v>
      </c>
      <c r="X218" s="48">
        <v>0</v>
      </c>
      <c r="Y218" s="48">
        <v>0</v>
      </c>
      <c r="Z218" s="48">
        <v>0</v>
      </c>
      <c r="AA218" s="48">
        <v>0</v>
      </c>
      <c r="AB218" s="48">
        <v>0</v>
      </c>
      <c r="AC218" s="72">
        <f t="shared" si="66"/>
        <v>0</v>
      </c>
      <c r="AD218" s="114">
        <f t="shared" si="67"/>
        <v>0</v>
      </c>
    </row>
    <row r="219" spans="1:30" s="50" customFormat="1" ht="12.75" hidden="1" x14ac:dyDescent="0.2">
      <c r="A219" s="95">
        <v>214</v>
      </c>
      <c r="B219" s="37"/>
      <c r="C219" s="143"/>
      <c r="D219" s="58"/>
      <c r="E219" s="80">
        <f t="shared" si="64"/>
        <v>0</v>
      </c>
      <c r="F219" s="81">
        <f t="shared" si="56"/>
        <v>0</v>
      </c>
      <c r="G219" s="48">
        <f t="shared" si="57"/>
        <v>0</v>
      </c>
      <c r="H219" s="48">
        <f t="shared" si="58"/>
        <v>0</v>
      </c>
      <c r="I219" s="48">
        <f t="shared" si="59"/>
        <v>0</v>
      </c>
      <c r="J219" s="48">
        <f t="shared" si="60"/>
        <v>0</v>
      </c>
      <c r="K219" s="48">
        <f t="shared" si="61"/>
        <v>0</v>
      </c>
      <c r="L219" s="48">
        <f t="shared" si="62"/>
        <v>0</v>
      </c>
      <c r="M219" s="48">
        <f t="shared" si="63"/>
        <v>0</v>
      </c>
      <c r="N219" s="81">
        <v>0</v>
      </c>
      <c r="O219" s="48">
        <v>0</v>
      </c>
      <c r="P219" s="48">
        <v>0</v>
      </c>
      <c r="Q219" s="48">
        <v>0</v>
      </c>
      <c r="R219" s="48">
        <v>0</v>
      </c>
      <c r="S219" s="131">
        <v>0</v>
      </c>
      <c r="T219" s="48">
        <v>0</v>
      </c>
      <c r="U219" s="82">
        <f t="shared" si="65"/>
        <v>0</v>
      </c>
      <c r="V219" s="48">
        <f t="shared" si="55"/>
        <v>0</v>
      </c>
      <c r="W219" s="48">
        <v>0</v>
      </c>
      <c r="X219" s="48">
        <v>0</v>
      </c>
      <c r="Y219" s="48">
        <v>0</v>
      </c>
      <c r="Z219" s="48">
        <v>0</v>
      </c>
      <c r="AA219" s="48">
        <v>0</v>
      </c>
      <c r="AB219" s="48">
        <v>0</v>
      </c>
      <c r="AC219" s="72">
        <f t="shared" si="66"/>
        <v>0</v>
      </c>
      <c r="AD219" s="114">
        <f t="shared" si="67"/>
        <v>0</v>
      </c>
    </row>
    <row r="220" spans="1:30" s="50" customFormat="1" ht="12.75" hidden="1" x14ac:dyDescent="0.2">
      <c r="A220" s="95">
        <v>215</v>
      </c>
      <c r="B220" s="37"/>
      <c r="C220" s="143"/>
      <c r="D220" s="58"/>
      <c r="E220" s="80">
        <f t="shared" si="64"/>
        <v>0</v>
      </c>
      <c r="F220" s="81">
        <f t="shared" si="56"/>
        <v>0</v>
      </c>
      <c r="G220" s="48">
        <f t="shared" si="57"/>
        <v>0</v>
      </c>
      <c r="H220" s="48">
        <f t="shared" si="58"/>
        <v>0</v>
      </c>
      <c r="I220" s="48">
        <f t="shared" si="59"/>
        <v>0</v>
      </c>
      <c r="J220" s="48">
        <f t="shared" si="60"/>
        <v>0</v>
      </c>
      <c r="K220" s="48">
        <f t="shared" si="61"/>
        <v>0</v>
      </c>
      <c r="L220" s="48">
        <f t="shared" si="62"/>
        <v>0</v>
      </c>
      <c r="M220" s="48">
        <f t="shared" si="63"/>
        <v>0</v>
      </c>
      <c r="N220" s="81">
        <v>0</v>
      </c>
      <c r="O220" s="48">
        <v>0</v>
      </c>
      <c r="P220" s="48">
        <v>0</v>
      </c>
      <c r="Q220" s="48">
        <v>0</v>
      </c>
      <c r="R220" s="48">
        <v>0</v>
      </c>
      <c r="S220" s="131">
        <v>0</v>
      </c>
      <c r="T220" s="48">
        <v>0</v>
      </c>
      <c r="U220" s="82">
        <f t="shared" si="65"/>
        <v>0</v>
      </c>
      <c r="V220" s="48">
        <f t="shared" si="55"/>
        <v>0</v>
      </c>
      <c r="W220" s="48">
        <v>0</v>
      </c>
      <c r="X220" s="48">
        <v>0</v>
      </c>
      <c r="Y220" s="48">
        <v>0</v>
      </c>
      <c r="Z220" s="48">
        <v>0</v>
      </c>
      <c r="AA220" s="48">
        <v>0</v>
      </c>
      <c r="AB220" s="48">
        <v>0</v>
      </c>
      <c r="AC220" s="72">
        <f t="shared" si="66"/>
        <v>0</v>
      </c>
      <c r="AD220" s="114">
        <f t="shared" si="67"/>
        <v>0</v>
      </c>
    </row>
    <row r="221" spans="1:30" s="50" customFormat="1" ht="12.75" hidden="1" x14ac:dyDescent="0.2">
      <c r="A221" s="95">
        <v>216</v>
      </c>
      <c r="B221" s="37"/>
      <c r="C221" s="143"/>
      <c r="D221" s="58"/>
      <c r="E221" s="80">
        <f t="shared" si="64"/>
        <v>0</v>
      </c>
      <c r="F221" s="81">
        <f t="shared" si="56"/>
        <v>0</v>
      </c>
      <c r="G221" s="48">
        <f t="shared" si="57"/>
        <v>0</v>
      </c>
      <c r="H221" s="48">
        <f t="shared" si="58"/>
        <v>0</v>
      </c>
      <c r="I221" s="48">
        <f t="shared" si="59"/>
        <v>0</v>
      </c>
      <c r="J221" s="48">
        <f t="shared" si="60"/>
        <v>0</v>
      </c>
      <c r="K221" s="48">
        <f t="shared" si="61"/>
        <v>0</v>
      </c>
      <c r="L221" s="48">
        <f t="shared" si="62"/>
        <v>0</v>
      </c>
      <c r="M221" s="48">
        <f t="shared" si="63"/>
        <v>0</v>
      </c>
      <c r="N221" s="81">
        <v>0</v>
      </c>
      <c r="O221" s="48">
        <v>0</v>
      </c>
      <c r="P221" s="48">
        <v>0</v>
      </c>
      <c r="Q221" s="48">
        <v>0</v>
      </c>
      <c r="R221" s="48">
        <v>0</v>
      </c>
      <c r="S221" s="131">
        <v>0</v>
      </c>
      <c r="T221" s="48">
        <v>0</v>
      </c>
      <c r="U221" s="82">
        <f t="shared" si="65"/>
        <v>0</v>
      </c>
      <c r="V221" s="48">
        <f t="shared" si="55"/>
        <v>0</v>
      </c>
      <c r="W221" s="48">
        <v>0</v>
      </c>
      <c r="X221" s="48">
        <v>0</v>
      </c>
      <c r="Y221" s="48">
        <v>0</v>
      </c>
      <c r="Z221" s="48">
        <v>0</v>
      </c>
      <c r="AA221" s="48">
        <v>0</v>
      </c>
      <c r="AB221" s="48">
        <v>0</v>
      </c>
      <c r="AC221" s="72">
        <f t="shared" si="66"/>
        <v>0</v>
      </c>
      <c r="AD221" s="114">
        <f t="shared" si="67"/>
        <v>0</v>
      </c>
    </row>
    <row r="222" spans="1:30" s="50" customFormat="1" ht="12.75" hidden="1" x14ac:dyDescent="0.2">
      <c r="A222" s="95">
        <v>217</v>
      </c>
      <c r="B222" s="37"/>
      <c r="C222" s="143"/>
      <c r="D222" s="58"/>
      <c r="E222" s="80">
        <f t="shared" si="64"/>
        <v>0</v>
      </c>
      <c r="F222" s="81">
        <f t="shared" si="56"/>
        <v>0</v>
      </c>
      <c r="G222" s="48">
        <f t="shared" si="57"/>
        <v>0</v>
      </c>
      <c r="H222" s="48">
        <f t="shared" si="58"/>
        <v>0</v>
      </c>
      <c r="I222" s="48">
        <f t="shared" si="59"/>
        <v>0</v>
      </c>
      <c r="J222" s="48">
        <f t="shared" si="60"/>
        <v>0</v>
      </c>
      <c r="K222" s="48">
        <f t="shared" si="61"/>
        <v>0</v>
      </c>
      <c r="L222" s="48">
        <f t="shared" si="62"/>
        <v>0</v>
      </c>
      <c r="M222" s="48">
        <f t="shared" si="63"/>
        <v>0</v>
      </c>
      <c r="N222" s="81">
        <v>0</v>
      </c>
      <c r="O222" s="48">
        <v>0</v>
      </c>
      <c r="P222" s="48">
        <v>0</v>
      </c>
      <c r="Q222" s="48">
        <v>0</v>
      </c>
      <c r="R222" s="48">
        <v>0</v>
      </c>
      <c r="S222" s="131">
        <v>0</v>
      </c>
      <c r="T222" s="48">
        <v>0</v>
      </c>
      <c r="U222" s="82">
        <f t="shared" si="65"/>
        <v>0</v>
      </c>
      <c r="V222" s="48">
        <f t="shared" si="55"/>
        <v>0</v>
      </c>
      <c r="W222" s="48">
        <v>0</v>
      </c>
      <c r="X222" s="48">
        <v>0</v>
      </c>
      <c r="Y222" s="48">
        <v>0</v>
      </c>
      <c r="Z222" s="48">
        <v>0</v>
      </c>
      <c r="AA222" s="48">
        <v>0</v>
      </c>
      <c r="AB222" s="48">
        <v>0</v>
      </c>
      <c r="AC222" s="72">
        <f t="shared" si="66"/>
        <v>0</v>
      </c>
      <c r="AD222" s="114">
        <f t="shared" si="67"/>
        <v>0</v>
      </c>
    </row>
    <row r="223" spans="1:30" s="50" customFormat="1" ht="12.75" hidden="1" x14ac:dyDescent="0.2">
      <c r="A223" s="95">
        <v>218</v>
      </c>
      <c r="B223" s="37"/>
      <c r="C223" s="143"/>
      <c r="D223" s="58"/>
      <c r="E223" s="80">
        <f t="shared" si="64"/>
        <v>0</v>
      </c>
      <c r="F223" s="81">
        <f t="shared" si="56"/>
        <v>0</v>
      </c>
      <c r="G223" s="48">
        <f t="shared" si="57"/>
        <v>0</v>
      </c>
      <c r="H223" s="48">
        <f t="shared" si="58"/>
        <v>0</v>
      </c>
      <c r="I223" s="48">
        <f t="shared" si="59"/>
        <v>0</v>
      </c>
      <c r="J223" s="48">
        <f t="shared" si="60"/>
        <v>0</v>
      </c>
      <c r="K223" s="48">
        <f t="shared" si="61"/>
        <v>0</v>
      </c>
      <c r="L223" s="48">
        <f t="shared" si="62"/>
        <v>0</v>
      </c>
      <c r="M223" s="48">
        <f t="shared" si="63"/>
        <v>0</v>
      </c>
      <c r="N223" s="81">
        <v>0</v>
      </c>
      <c r="O223" s="48">
        <v>0</v>
      </c>
      <c r="P223" s="48">
        <v>0</v>
      </c>
      <c r="Q223" s="48">
        <v>0</v>
      </c>
      <c r="R223" s="48">
        <v>0</v>
      </c>
      <c r="S223" s="131">
        <v>0</v>
      </c>
      <c r="T223" s="48">
        <v>0</v>
      </c>
      <c r="U223" s="82">
        <f t="shared" si="65"/>
        <v>0</v>
      </c>
      <c r="V223" s="48">
        <f t="shared" si="55"/>
        <v>0</v>
      </c>
      <c r="W223" s="48">
        <v>0</v>
      </c>
      <c r="X223" s="48">
        <v>0</v>
      </c>
      <c r="Y223" s="48">
        <v>0</v>
      </c>
      <c r="Z223" s="48">
        <v>0</v>
      </c>
      <c r="AA223" s="48">
        <v>0</v>
      </c>
      <c r="AB223" s="48">
        <v>0</v>
      </c>
      <c r="AC223" s="72">
        <f t="shared" si="66"/>
        <v>0</v>
      </c>
      <c r="AD223" s="114">
        <f t="shared" si="67"/>
        <v>0</v>
      </c>
    </row>
    <row r="224" spans="1:30" s="50" customFormat="1" ht="12.75" hidden="1" x14ac:dyDescent="0.2">
      <c r="A224" s="95">
        <v>219</v>
      </c>
      <c r="B224" s="37"/>
      <c r="C224" s="143"/>
      <c r="D224" s="58"/>
      <c r="E224" s="80">
        <f t="shared" si="64"/>
        <v>0</v>
      </c>
      <c r="F224" s="81">
        <f t="shared" si="56"/>
        <v>0</v>
      </c>
      <c r="G224" s="48">
        <f t="shared" si="57"/>
        <v>0</v>
      </c>
      <c r="H224" s="48">
        <f t="shared" si="58"/>
        <v>0</v>
      </c>
      <c r="I224" s="48">
        <f t="shared" si="59"/>
        <v>0</v>
      </c>
      <c r="J224" s="48">
        <f t="shared" si="60"/>
        <v>0</v>
      </c>
      <c r="K224" s="48">
        <f t="shared" si="61"/>
        <v>0</v>
      </c>
      <c r="L224" s="48">
        <f t="shared" si="62"/>
        <v>0</v>
      </c>
      <c r="M224" s="48">
        <f t="shared" si="63"/>
        <v>0</v>
      </c>
      <c r="N224" s="81">
        <v>0</v>
      </c>
      <c r="O224" s="48">
        <v>0</v>
      </c>
      <c r="P224" s="48">
        <v>0</v>
      </c>
      <c r="Q224" s="48">
        <v>0</v>
      </c>
      <c r="R224" s="48">
        <v>0</v>
      </c>
      <c r="S224" s="131">
        <v>0</v>
      </c>
      <c r="T224" s="48">
        <v>0</v>
      </c>
      <c r="U224" s="82">
        <f t="shared" si="65"/>
        <v>0</v>
      </c>
      <c r="V224" s="48">
        <f t="shared" si="55"/>
        <v>0</v>
      </c>
      <c r="W224" s="48">
        <v>0</v>
      </c>
      <c r="X224" s="48">
        <v>0</v>
      </c>
      <c r="Y224" s="48">
        <v>0</v>
      </c>
      <c r="Z224" s="48">
        <v>0</v>
      </c>
      <c r="AA224" s="48">
        <v>0</v>
      </c>
      <c r="AB224" s="48">
        <v>0</v>
      </c>
      <c r="AC224" s="72">
        <f t="shared" si="66"/>
        <v>0</v>
      </c>
      <c r="AD224" s="114">
        <f t="shared" si="67"/>
        <v>0</v>
      </c>
    </row>
    <row r="225" spans="1:30" s="50" customFormat="1" ht="12.75" hidden="1" x14ac:dyDescent="0.2">
      <c r="A225" s="95">
        <v>220</v>
      </c>
      <c r="B225" s="37"/>
      <c r="C225" s="143"/>
      <c r="D225" s="58"/>
      <c r="E225" s="80">
        <f t="shared" si="64"/>
        <v>0</v>
      </c>
      <c r="F225" s="81">
        <f t="shared" si="56"/>
        <v>0</v>
      </c>
      <c r="G225" s="48">
        <f t="shared" si="57"/>
        <v>0</v>
      </c>
      <c r="H225" s="48">
        <f t="shared" si="58"/>
        <v>0</v>
      </c>
      <c r="I225" s="48">
        <f t="shared" si="59"/>
        <v>0</v>
      </c>
      <c r="J225" s="48">
        <f t="shared" si="60"/>
        <v>0</v>
      </c>
      <c r="K225" s="48">
        <f t="shared" si="61"/>
        <v>0</v>
      </c>
      <c r="L225" s="48">
        <f t="shared" si="62"/>
        <v>0</v>
      </c>
      <c r="M225" s="48">
        <f t="shared" si="63"/>
        <v>0</v>
      </c>
      <c r="N225" s="81">
        <v>0</v>
      </c>
      <c r="O225" s="48">
        <v>0</v>
      </c>
      <c r="P225" s="48">
        <v>0</v>
      </c>
      <c r="Q225" s="48">
        <v>0</v>
      </c>
      <c r="R225" s="48">
        <v>0</v>
      </c>
      <c r="S225" s="131">
        <v>0</v>
      </c>
      <c r="T225" s="48">
        <v>0</v>
      </c>
      <c r="U225" s="82">
        <f t="shared" si="65"/>
        <v>0</v>
      </c>
      <c r="V225" s="48">
        <f t="shared" si="55"/>
        <v>0</v>
      </c>
      <c r="W225" s="48">
        <v>0</v>
      </c>
      <c r="X225" s="48">
        <v>0</v>
      </c>
      <c r="Y225" s="48">
        <v>0</v>
      </c>
      <c r="Z225" s="48">
        <v>0</v>
      </c>
      <c r="AA225" s="48">
        <v>0</v>
      </c>
      <c r="AB225" s="48">
        <v>0</v>
      </c>
      <c r="AC225" s="72">
        <f t="shared" si="66"/>
        <v>0</v>
      </c>
      <c r="AD225" s="114">
        <f t="shared" si="67"/>
        <v>0</v>
      </c>
    </row>
    <row r="226" spans="1:30" s="50" customFormat="1" ht="12.75" hidden="1" x14ac:dyDescent="0.2">
      <c r="A226" s="95">
        <v>221</v>
      </c>
      <c r="B226" s="37"/>
      <c r="C226" s="143"/>
      <c r="D226" s="58"/>
      <c r="E226" s="80">
        <f t="shared" si="64"/>
        <v>0</v>
      </c>
      <c r="F226" s="81">
        <f t="shared" si="56"/>
        <v>0</v>
      </c>
      <c r="G226" s="48">
        <f t="shared" si="57"/>
        <v>0</v>
      </c>
      <c r="H226" s="48">
        <f t="shared" si="58"/>
        <v>0</v>
      </c>
      <c r="I226" s="48">
        <f t="shared" si="59"/>
        <v>0</v>
      </c>
      <c r="J226" s="48">
        <f t="shared" si="60"/>
        <v>0</v>
      </c>
      <c r="K226" s="48">
        <f t="shared" si="61"/>
        <v>0</v>
      </c>
      <c r="L226" s="48">
        <f t="shared" si="62"/>
        <v>0</v>
      </c>
      <c r="M226" s="48">
        <f t="shared" si="63"/>
        <v>0</v>
      </c>
      <c r="N226" s="81">
        <v>0</v>
      </c>
      <c r="O226" s="48">
        <v>0</v>
      </c>
      <c r="P226" s="48">
        <v>0</v>
      </c>
      <c r="Q226" s="48">
        <v>0</v>
      </c>
      <c r="R226" s="48">
        <v>0</v>
      </c>
      <c r="S226" s="131">
        <v>0</v>
      </c>
      <c r="T226" s="48">
        <v>0</v>
      </c>
      <c r="U226" s="82">
        <f t="shared" si="65"/>
        <v>0</v>
      </c>
      <c r="V226" s="48">
        <f t="shared" si="55"/>
        <v>0</v>
      </c>
      <c r="W226" s="48">
        <v>0</v>
      </c>
      <c r="X226" s="48">
        <v>0</v>
      </c>
      <c r="Y226" s="48">
        <v>0</v>
      </c>
      <c r="Z226" s="48">
        <v>0</v>
      </c>
      <c r="AA226" s="48">
        <v>0</v>
      </c>
      <c r="AB226" s="48">
        <v>0</v>
      </c>
      <c r="AC226" s="72">
        <f t="shared" si="66"/>
        <v>0</v>
      </c>
      <c r="AD226" s="114">
        <f t="shared" si="67"/>
        <v>0</v>
      </c>
    </row>
    <row r="227" spans="1:30" s="50" customFormat="1" ht="12.75" hidden="1" x14ac:dyDescent="0.2">
      <c r="A227" s="95">
        <v>222</v>
      </c>
      <c r="B227" s="37"/>
      <c r="C227" s="143"/>
      <c r="D227" s="58"/>
      <c r="E227" s="80">
        <f t="shared" si="64"/>
        <v>0</v>
      </c>
      <c r="F227" s="81">
        <f t="shared" si="56"/>
        <v>0</v>
      </c>
      <c r="G227" s="48">
        <f t="shared" si="57"/>
        <v>0</v>
      </c>
      <c r="H227" s="48">
        <f t="shared" si="58"/>
        <v>0</v>
      </c>
      <c r="I227" s="48">
        <f t="shared" si="59"/>
        <v>0</v>
      </c>
      <c r="J227" s="48">
        <f t="shared" si="60"/>
        <v>0</v>
      </c>
      <c r="K227" s="48">
        <f t="shared" si="61"/>
        <v>0</v>
      </c>
      <c r="L227" s="48">
        <f t="shared" si="62"/>
        <v>0</v>
      </c>
      <c r="M227" s="48">
        <f t="shared" si="63"/>
        <v>0</v>
      </c>
      <c r="N227" s="81">
        <v>0</v>
      </c>
      <c r="O227" s="48">
        <v>0</v>
      </c>
      <c r="P227" s="48">
        <v>0</v>
      </c>
      <c r="Q227" s="48">
        <v>0</v>
      </c>
      <c r="R227" s="48">
        <v>0</v>
      </c>
      <c r="S227" s="131">
        <v>0</v>
      </c>
      <c r="T227" s="48">
        <v>0</v>
      </c>
      <c r="U227" s="82">
        <f t="shared" si="65"/>
        <v>0</v>
      </c>
      <c r="V227" s="48">
        <f t="shared" si="55"/>
        <v>0</v>
      </c>
      <c r="W227" s="48">
        <v>0</v>
      </c>
      <c r="X227" s="48">
        <v>0</v>
      </c>
      <c r="Y227" s="48">
        <v>0</v>
      </c>
      <c r="Z227" s="48">
        <v>0</v>
      </c>
      <c r="AA227" s="48">
        <v>0</v>
      </c>
      <c r="AB227" s="48">
        <v>0</v>
      </c>
      <c r="AC227" s="72">
        <f t="shared" si="66"/>
        <v>0</v>
      </c>
      <c r="AD227" s="114">
        <f t="shared" si="67"/>
        <v>0</v>
      </c>
    </row>
    <row r="228" spans="1:30" s="50" customFormat="1" ht="12.75" hidden="1" x14ac:dyDescent="0.2">
      <c r="A228" s="95">
        <v>223</v>
      </c>
      <c r="B228" s="37"/>
      <c r="C228" s="143"/>
      <c r="D228" s="58"/>
      <c r="E228" s="80">
        <f t="shared" si="64"/>
        <v>0</v>
      </c>
      <c r="F228" s="81">
        <f t="shared" si="56"/>
        <v>0</v>
      </c>
      <c r="G228" s="48">
        <f t="shared" si="57"/>
        <v>0</v>
      </c>
      <c r="H228" s="48">
        <f t="shared" si="58"/>
        <v>0</v>
      </c>
      <c r="I228" s="48">
        <f t="shared" si="59"/>
        <v>0</v>
      </c>
      <c r="J228" s="48">
        <f t="shared" si="60"/>
        <v>0</v>
      </c>
      <c r="K228" s="48">
        <f t="shared" si="61"/>
        <v>0</v>
      </c>
      <c r="L228" s="48">
        <f t="shared" si="62"/>
        <v>0</v>
      </c>
      <c r="M228" s="48">
        <f t="shared" si="63"/>
        <v>0</v>
      </c>
      <c r="N228" s="81">
        <v>0</v>
      </c>
      <c r="O228" s="48">
        <v>0</v>
      </c>
      <c r="P228" s="48">
        <v>0</v>
      </c>
      <c r="Q228" s="48">
        <v>0</v>
      </c>
      <c r="R228" s="48">
        <v>0</v>
      </c>
      <c r="S228" s="131">
        <v>0</v>
      </c>
      <c r="T228" s="48">
        <v>0</v>
      </c>
      <c r="U228" s="82">
        <f t="shared" si="65"/>
        <v>0</v>
      </c>
      <c r="V228" s="48">
        <f t="shared" si="55"/>
        <v>0</v>
      </c>
      <c r="W228" s="48">
        <v>0</v>
      </c>
      <c r="X228" s="48">
        <v>0</v>
      </c>
      <c r="Y228" s="48">
        <v>0</v>
      </c>
      <c r="Z228" s="48">
        <v>0</v>
      </c>
      <c r="AA228" s="48">
        <v>0</v>
      </c>
      <c r="AB228" s="48">
        <v>0</v>
      </c>
      <c r="AC228" s="72">
        <f t="shared" si="66"/>
        <v>0</v>
      </c>
      <c r="AD228" s="114">
        <f t="shared" si="67"/>
        <v>0</v>
      </c>
    </row>
    <row r="229" spans="1:30" s="50" customFormat="1" ht="12.75" hidden="1" x14ac:dyDescent="0.2">
      <c r="A229" s="95">
        <v>224</v>
      </c>
      <c r="B229" s="37"/>
      <c r="C229" s="143"/>
      <c r="D229" s="58"/>
      <c r="E229" s="80">
        <f t="shared" si="64"/>
        <v>0</v>
      </c>
      <c r="F229" s="81">
        <f t="shared" si="56"/>
        <v>0</v>
      </c>
      <c r="G229" s="48">
        <f t="shared" si="57"/>
        <v>0</v>
      </c>
      <c r="H229" s="48">
        <f t="shared" si="58"/>
        <v>0</v>
      </c>
      <c r="I229" s="48">
        <f t="shared" si="59"/>
        <v>0</v>
      </c>
      <c r="J229" s="48">
        <f t="shared" si="60"/>
        <v>0</v>
      </c>
      <c r="K229" s="48">
        <f t="shared" si="61"/>
        <v>0</v>
      </c>
      <c r="L229" s="48">
        <f t="shared" si="62"/>
        <v>0</v>
      </c>
      <c r="M229" s="48">
        <f t="shared" si="63"/>
        <v>0</v>
      </c>
      <c r="N229" s="81">
        <v>0</v>
      </c>
      <c r="O229" s="48">
        <v>0</v>
      </c>
      <c r="P229" s="48">
        <v>0</v>
      </c>
      <c r="Q229" s="48">
        <v>0</v>
      </c>
      <c r="R229" s="48">
        <v>0</v>
      </c>
      <c r="S229" s="131">
        <v>0</v>
      </c>
      <c r="T229" s="48">
        <v>0</v>
      </c>
      <c r="U229" s="82">
        <f t="shared" si="65"/>
        <v>0</v>
      </c>
      <c r="V229" s="48">
        <f t="shared" si="55"/>
        <v>0</v>
      </c>
      <c r="W229" s="48">
        <v>0</v>
      </c>
      <c r="X229" s="48">
        <v>0</v>
      </c>
      <c r="Y229" s="48">
        <v>0</v>
      </c>
      <c r="Z229" s="48">
        <v>0</v>
      </c>
      <c r="AA229" s="48">
        <v>0</v>
      </c>
      <c r="AB229" s="48">
        <v>0</v>
      </c>
      <c r="AC229" s="72">
        <f t="shared" si="66"/>
        <v>0</v>
      </c>
      <c r="AD229" s="114">
        <f t="shared" si="67"/>
        <v>0</v>
      </c>
    </row>
    <row r="230" spans="1:30" s="50" customFormat="1" ht="12.75" hidden="1" x14ac:dyDescent="0.2">
      <c r="A230" s="95">
        <v>225</v>
      </c>
      <c r="B230" s="37"/>
      <c r="C230" s="143"/>
      <c r="D230" s="58"/>
      <c r="E230" s="80">
        <f t="shared" si="64"/>
        <v>0</v>
      </c>
      <c r="F230" s="81">
        <f t="shared" si="56"/>
        <v>0</v>
      </c>
      <c r="G230" s="48">
        <f t="shared" si="57"/>
        <v>0</v>
      </c>
      <c r="H230" s="48">
        <f t="shared" si="58"/>
        <v>0</v>
      </c>
      <c r="I230" s="48">
        <f t="shared" si="59"/>
        <v>0</v>
      </c>
      <c r="J230" s="48">
        <f t="shared" si="60"/>
        <v>0</v>
      </c>
      <c r="K230" s="48">
        <f t="shared" si="61"/>
        <v>0</v>
      </c>
      <c r="L230" s="48">
        <f t="shared" si="62"/>
        <v>0</v>
      </c>
      <c r="M230" s="48">
        <f t="shared" si="63"/>
        <v>0</v>
      </c>
      <c r="N230" s="81">
        <v>0</v>
      </c>
      <c r="O230" s="48">
        <v>0</v>
      </c>
      <c r="P230" s="48">
        <v>0</v>
      </c>
      <c r="Q230" s="48">
        <v>0</v>
      </c>
      <c r="R230" s="48">
        <v>0</v>
      </c>
      <c r="S230" s="131">
        <v>0</v>
      </c>
      <c r="T230" s="48">
        <v>0</v>
      </c>
      <c r="U230" s="82">
        <f t="shared" si="65"/>
        <v>0</v>
      </c>
      <c r="V230" s="48">
        <f t="shared" si="55"/>
        <v>0</v>
      </c>
      <c r="W230" s="48">
        <v>0</v>
      </c>
      <c r="X230" s="48">
        <v>0</v>
      </c>
      <c r="Y230" s="48">
        <v>0</v>
      </c>
      <c r="Z230" s="48">
        <v>0</v>
      </c>
      <c r="AA230" s="48">
        <v>0</v>
      </c>
      <c r="AB230" s="48">
        <v>0</v>
      </c>
      <c r="AC230" s="72">
        <f t="shared" si="66"/>
        <v>0</v>
      </c>
      <c r="AD230" s="114">
        <f t="shared" si="67"/>
        <v>0</v>
      </c>
    </row>
    <row r="231" spans="1:30" s="50" customFormat="1" ht="12.75" hidden="1" x14ac:dyDescent="0.2">
      <c r="A231" s="95">
        <v>226</v>
      </c>
      <c r="B231" s="37"/>
      <c r="C231" s="143"/>
      <c r="D231" s="58"/>
      <c r="E231" s="80">
        <f t="shared" si="64"/>
        <v>0</v>
      </c>
      <c r="F231" s="81">
        <f t="shared" si="56"/>
        <v>0</v>
      </c>
      <c r="G231" s="48">
        <f t="shared" si="57"/>
        <v>0</v>
      </c>
      <c r="H231" s="48">
        <f t="shared" si="58"/>
        <v>0</v>
      </c>
      <c r="I231" s="48">
        <f t="shared" si="59"/>
        <v>0</v>
      </c>
      <c r="J231" s="48">
        <f t="shared" si="60"/>
        <v>0</v>
      </c>
      <c r="K231" s="48">
        <f t="shared" si="61"/>
        <v>0</v>
      </c>
      <c r="L231" s="48">
        <f t="shared" si="62"/>
        <v>0</v>
      </c>
      <c r="M231" s="48">
        <f t="shared" si="63"/>
        <v>0</v>
      </c>
      <c r="N231" s="81">
        <v>0</v>
      </c>
      <c r="O231" s="48">
        <v>0</v>
      </c>
      <c r="P231" s="48">
        <v>0</v>
      </c>
      <c r="Q231" s="48">
        <v>0</v>
      </c>
      <c r="R231" s="48">
        <v>0</v>
      </c>
      <c r="S231" s="131">
        <v>0</v>
      </c>
      <c r="T231" s="48">
        <v>0</v>
      </c>
      <c r="U231" s="82">
        <f t="shared" si="65"/>
        <v>0</v>
      </c>
      <c r="V231" s="48">
        <f t="shared" si="55"/>
        <v>0</v>
      </c>
      <c r="W231" s="48">
        <v>0</v>
      </c>
      <c r="X231" s="48">
        <v>0</v>
      </c>
      <c r="Y231" s="48">
        <v>0</v>
      </c>
      <c r="Z231" s="48">
        <v>0</v>
      </c>
      <c r="AA231" s="48">
        <v>0</v>
      </c>
      <c r="AB231" s="48">
        <v>0</v>
      </c>
      <c r="AC231" s="72">
        <f t="shared" si="66"/>
        <v>0</v>
      </c>
      <c r="AD231" s="114">
        <f t="shared" si="67"/>
        <v>0</v>
      </c>
    </row>
    <row r="232" spans="1:30" s="50" customFormat="1" ht="12.75" hidden="1" x14ac:dyDescent="0.2">
      <c r="A232" s="95">
        <v>227</v>
      </c>
      <c r="B232" s="37"/>
      <c r="C232" s="143"/>
      <c r="D232" s="58"/>
      <c r="E232" s="80">
        <f t="shared" si="64"/>
        <v>0</v>
      </c>
      <c r="F232" s="81">
        <f t="shared" si="56"/>
        <v>0</v>
      </c>
      <c r="G232" s="48">
        <f t="shared" si="57"/>
        <v>0</v>
      </c>
      <c r="H232" s="48">
        <f t="shared" si="58"/>
        <v>0</v>
      </c>
      <c r="I232" s="48">
        <f t="shared" si="59"/>
        <v>0</v>
      </c>
      <c r="J232" s="48">
        <f t="shared" si="60"/>
        <v>0</v>
      </c>
      <c r="K232" s="48">
        <f t="shared" si="61"/>
        <v>0</v>
      </c>
      <c r="L232" s="48">
        <f t="shared" si="62"/>
        <v>0</v>
      </c>
      <c r="M232" s="48">
        <f t="shared" si="63"/>
        <v>0</v>
      </c>
      <c r="N232" s="81">
        <v>0</v>
      </c>
      <c r="O232" s="48">
        <v>0</v>
      </c>
      <c r="P232" s="48">
        <v>0</v>
      </c>
      <c r="Q232" s="48">
        <v>0</v>
      </c>
      <c r="R232" s="48">
        <v>0</v>
      </c>
      <c r="S232" s="131">
        <v>0</v>
      </c>
      <c r="T232" s="48">
        <v>0</v>
      </c>
      <c r="U232" s="82">
        <f t="shared" si="65"/>
        <v>0</v>
      </c>
      <c r="V232" s="48">
        <f t="shared" si="55"/>
        <v>0</v>
      </c>
      <c r="W232" s="48">
        <v>0</v>
      </c>
      <c r="X232" s="48">
        <v>0</v>
      </c>
      <c r="Y232" s="48">
        <v>0</v>
      </c>
      <c r="Z232" s="48">
        <v>0</v>
      </c>
      <c r="AA232" s="48">
        <v>0</v>
      </c>
      <c r="AB232" s="48">
        <v>0</v>
      </c>
      <c r="AC232" s="72">
        <f t="shared" si="66"/>
        <v>0</v>
      </c>
      <c r="AD232" s="114">
        <f t="shared" si="67"/>
        <v>0</v>
      </c>
    </row>
    <row r="233" spans="1:30" s="50" customFormat="1" ht="12.75" hidden="1" x14ac:dyDescent="0.2">
      <c r="A233" s="95">
        <v>228</v>
      </c>
      <c r="B233" s="37"/>
      <c r="C233" s="143"/>
      <c r="D233" s="58"/>
      <c r="E233" s="80">
        <f t="shared" si="64"/>
        <v>0</v>
      </c>
      <c r="F233" s="81">
        <f t="shared" si="56"/>
        <v>0</v>
      </c>
      <c r="G233" s="48">
        <f t="shared" si="57"/>
        <v>0</v>
      </c>
      <c r="H233" s="48">
        <f t="shared" si="58"/>
        <v>0</v>
      </c>
      <c r="I233" s="48">
        <f t="shared" si="59"/>
        <v>0</v>
      </c>
      <c r="J233" s="48">
        <f t="shared" si="60"/>
        <v>0</v>
      </c>
      <c r="K233" s="48">
        <f t="shared" si="61"/>
        <v>0</v>
      </c>
      <c r="L233" s="48">
        <f t="shared" si="62"/>
        <v>0</v>
      </c>
      <c r="M233" s="48">
        <f t="shared" si="63"/>
        <v>0</v>
      </c>
      <c r="N233" s="81">
        <v>0</v>
      </c>
      <c r="O233" s="48">
        <v>0</v>
      </c>
      <c r="P233" s="48">
        <v>0</v>
      </c>
      <c r="Q233" s="48">
        <v>0</v>
      </c>
      <c r="R233" s="48">
        <v>0</v>
      </c>
      <c r="S233" s="131">
        <v>0</v>
      </c>
      <c r="T233" s="48">
        <v>0</v>
      </c>
      <c r="U233" s="82">
        <f t="shared" si="65"/>
        <v>0</v>
      </c>
      <c r="V233" s="48">
        <f t="shared" si="55"/>
        <v>0</v>
      </c>
      <c r="W233" s="48">
        <v>0</v>
      </c>
      <c r="X233" s="48">
        <v>0</v>
      </c>
      <c r="Y233" s="48">
        <v>0</v>
      </c>
      <c r="Z233" s="48">
        <v>0</v>
      </c>
      <c r="AA233" s="48">
        <v>0</v>
      </c>
      <c r="AB233" s="48">
        <v>0</v>
      </c>
      <c r="AC233" s="72">
        <f t="shared" si="66"/>
        <v>0</v>
      </c>
      <c r="AD233" s="114">
        <f t="shared" si="67"/>
        <v>0</v>
      </c>
    </row>
    <row r="234" spans="1:30" s="50" customFormat="1" ht="12.75" hidden="1" x14ac:dyDescent="0.2">
      <c r="A234" s="95">
        <v>229</v>
      </c>
      <c r="B234" s="37"/>
      <c r="C234" s="143"/>
      <c r="D234" s="58"/>
      <c r="E234" s="80">
        <f t="shared" si="64"/>
        <v>0</v>
      </c>
      <c r="F234" s="81">
        <f t="shared" si="56"/>
        <v>0</v>
      </c>
      <c r="G234" s="48">
        <f t="shared" si="57"/>
        <v>0</v>
      </c>
      <c r="H234" s="48">
        <f t="shared" si="58"/>
        <v>0</v>
      </c>
      <c r="I234" s="48">
        <f t="shared" si="59"/>
        <v>0</v>
      </c>
      <c r="J234" s="48">
        <f t="shared" si="60"/>
        <v>0</v>
      </c>
      <c r="K234" s="48">
        <f t="shared" si="61"/>
        <v>0</v>
      </c>
      <c r="L234" s="48">
        <f t="shared" si="62"/>
        <v>0</v>
      </c>
      <c r="M234" s="48">
        <f t="shared" si="63"/>
        <v>0</v>
      </c>
      <c r="N234" s="81">
        <v>0</v>
      </c>
      <c r="O234" s="48">
        <v>0</v>
      </c>
      <c r="P234" s="48">
        <v>0</v>
      </c>
      <c r="Q234" s="48">
        <v>0</v>
      </c>
      <c r="R234" s="48">
        <v>0</v>
      </c>
      <c r="S234" s="131">
        <v>0</v>
      </c>
      <c r="T234" s="48">
        <v>0</v>
      </c>
      <c r="U234" s="82">
        <f t="shared" si="65"/>
        <v>0</v>
      </c>
      <c r="V234" s="48">
        <f t="shared" si="55"/>
        <v>0</v>
      </c>
      <c r="W234" s="48">
        <v>0</v>
      </c>
      <c r="X234" s="48">
        <v>0</v>
      </c>
      <c r="Y234" s="48">
        <v>0</v>
      </c>
      <c r="Z234" s="48">
        <v>0</v>
      </c>
      <c r="AA234" s="48">
        <v>0</v>
      </c>
      <c r="AB234" s="48">
        <v>0</v>
      </c>
      <c r="AC234" s="72">
        <f t="shared" si="66"/>
        <v>0</v>
      </c>
      <c r="AD234" s="114">
        <f t="shared" si="67"/>
        <v>0</v>
      </c>
    </row>
    <row r="235" spans="1:30" s="50" customFormat="1" ht="12.75" hidden="1" x14ac:dyDescent="0.2">
      <c r="A235" s="95">
        <v>230</v>
      </c>
      <c r="B235" s="37"/>
      <c r="C235" s="143"/>
      <c r="D235" s="58"/>
      <c r="E235" s="80">
        <f t="shared" si="64"/>
        <v>0</v>
      </c>
      <c r="F235" s="81">
        <f t="shared" si="56"/>
        <v>0</v>
      </c>
      <c r="G235" s="48">
        <f t="shared" si="57"/>
        <v>0</v>
      </c>
      <c r="H235" s="48">
        <f t="shared" si="58"/>
        <v>0</v>
      </c>
      <c r="I235" s="48">
        <f t="shared" si="59"/>
        <v>0</v>
      </c>
      <c r="J235" s="48">
        <f t="shared" si="60"/>
        <v>0</v>
      </c>
      <c r="K235" s="48">
        <f t="shared" si="61"/>
        <v>0</v>
      </c>
      <c r="L235" s="48">
        <f t="shared" si="62"/>
        <v>0</v>
      </c>
      <c r="M235" s="48">
        <f t="shared" si="63"/>
        <v>0</v>
      </c>
      <c r="N235" s="81">
        <v>0</v>
      </c>
      <c r="O235" s="48">
        <v>0</v>
      </c>
      <c r="P235" s="48">
        <v>0</v>
      </c>
      <c r="Q235" s="48">
        <v>0</v>
      </c>
      <c r="R235" s="48">
        <v>0</v>
      </c>
      <c r="S235" s="131">
        <v>0</v>
      </c>
      <c r="T235" s="48">
        <v>0</v>
      </c>
      <c r="U235" s="82">
        <f t="shared" si="65"/>
        <v>0</v>
      </c>
      <c r="V235" s="48">
        <f t="shared" si="55"/>
        <v>0</v>
      </c>
      <c r="W235" s="48">
        <v>0</v>
      </c>
      <c r="X235" s="48">
        <v>0</v>
      </c>
      <c r="Y235" s="48">
        <v>0</v>
      </c>
      <c r="Z235" s="48">
        <v>0</v>
      </c>
      <c r="AA235" s="48">
        <v>0</v>
      </c>
      <c r="AB235" s="48">
        <v>0</v>
      </c>
      <c r="AC235" s="72">
        <f t="shared" si="66"/>
        <v>0</v>
      </c>
      <c r="AD235" s="114">
        <f t="shared" si="67"/>
        <v>0</v>
      </c>
    </row>
    <row r="236" spans="1:30" s="50" customFormat="1" ht="12.75" hidden="1" x14ac:dyDescent="0.2">
      <c r="A236" s="95">
        <v>231</v>
      </c>
      <c r="B236" s="37"/>
      <c r="C236" s="143"/>
      <c r="D236" s="58"/>
      <c r="E236" s="80">
        <f t="shared" si="64"/>
        <v>0</v>
      </c>
      <c r="F236" s="81">
        <f t="shared" si="56"/>
        <v>0</v>
      </c>
      <c r="G236" s="48">
        <f t="shared" si="57"/>
        <v>0</v>
      </c>
      <c r="H236" s="48">
        <f t="shared" si="58"/>
        <v>0</v>
      </c>
      <c r="I236" s="48">
        <f t="shared" si="59"/>
        <v>0</v>
      </c>
      <c r="J236" s="48">
        <f t="shared" si="60"/>
        <v>0</v>
      </c>
      <c r="K236" s="48">
        <f t="shared" si="61"/>
        <v>0</v>
      </c>
      <c r="L236" s="48">
        <f t="shared" si="62"/>
        <v>0</v>
      </c>
      <c r="M236" s="48">
        <f t="shared" si="63"/>
        <v>0</v>
      </c>
      <c r="N236" s="81">
        <v>0</v>
      </c>
      <c r="O236" s="48">
        <v>0</v>
      </c>
      <c r="P236" s="48">
        <v>0</v>
      </c>
      <c r="Q236" s="48">
        <v>0</v>
      </c>
      <c r="R236" s="48">
        <v>0</v>
      </c>
      <c r="S236" s="131">
        <v>0</v>
      </c>
      <c r="T236" s="48">
        <v>0</v>
      </c>
      <c r="U236" s="82">
        <f t="shared" si="65"/>
        <v>0</v>
      </c>
      <c r="V236" s="48">
        <f t="shared" si="55"/>
        <v>0</v>
      </c>
      <c r="W236" s="48">
        <v>0</v>
      </c>
      <c r="X236" s="48">
        <v>0</v>
      </c>
      <c r="Y236" s="48">
        <v>0</v>
      </c>
      <c r="Z236" s="48">
        <v>0</v>
      </c>
      <c r="AA236" s="48">
        <v>0</v>
      </c>
      <c r="AB236" s="48">
        <v>0</v>
      </c>
      <c r="AC236" s="72">
        <f t="shared" si="66"/>
        <v>0</v>
      </c>
      <c r="AD236" s="114">
        <f t="shared" si="67"/>
        <v>0</v>
      </c>
    </row>
    <row r="237" spans="1:30" s="50" customFormat="1" ht="12.75" hidden="1" x14ac:dyDescent="0.2">
      <c r="A237" s="95">
        <v>232</v>
      </c>
      <c r="B237" s="37"/>
      <c r="C237" s="143"/>
      <c r="D237" s="58"/>
      <c r="E237" s="80">
        <f t="shared" si="64"/>
        <v>0</v>
      </c>
      <c r="F237" s="81">
        <f t="shared" si="56"/>
        <v>0</v>
      </c>
      <c r="G237" s="48">
        <f t="shared" si="57"/>
        <v>0</v>
      </c>
      <c r="H237" s="48">
        <f t="shared" si="58"/>
        <v>0</v>
      </c>
      <c r="I237" s="48">
        <f t="shared" si="59"/>
        <v>0</v>
      </c>
      <c r="J237" s="48">
        <f t="shared" si="60"/>
        <v>0</v>
      </c>
      <c r="K237" s="48">
        <f t="shared" si="61"/>
        <v>0</v>
      </c>
      <c r="L237" s="48">
        <f t="shared" si="62"/>
        <v>0</v>
      </c>
      <c r="M237" s="48">
        <f t="shared" si="63"/>
        <v>0</v>
      </c>
      <c r="N237" s="81">
        <v>0</v>
      </c>
      <c r="O237" s="48">
        <v>0</v>
      </c>
      <c r="P237" s="48">
        <v>0</v>
      </c>
      <c r="Q237" s="48">
        <v>0</v>
      </c>
      <c r="R237" s="48">
        <v>0</v>
      </c>
      <c r="S237" s="131">
        <v>0</v>
      </c>
      <c r="T237" s="48">
        <v>0</v>
      </c>
      <c r="U237" s="82">
        <f t="shared" si="65"/>
        <v>0</v>
      </c>
      <c r="V237" s="48">
        <f t="shared" si="55"/>
        <v>0</v>
      </c>
      <c r="W237" s="48">
        <v>0</v>
      </c>
      <c r="X237" s="48">
        <v>0</v>
      </c>
      <c r="Y237" s="48">
        <v>0</v>
      </c>
      <c r="Z237" s="48">
        <v>0</v>
      </c>
      <c r="AA237" s="48">
        <v>0</v>
      </c>
      <c r="AB237" s="48">
        <v>0</v>
      </c>
      <c r="AC237" s="72">
        <f t="shared" si="66"/>
        <v>0</v>
      </c>
      <c r="AD237" s="114">
        <f t="shared" si="67"/>
        <v>0</v>
      </c>
    </row>
    <row r="238" spans="1:30" s="50" customFormat="1" ht="12.75" hidden="1" x14ac:dyDescent="0.2">
      <c r="A238" s="95">
        <v>233</v>
      </c>
      <c r="B238" s="37"/>
      <c r="C238" s="143"/>
      <c r="D238" s="58"/>
      <c r="E238" s="80">
        <f t="shared" si="64"/>
        <v>0</v>
      </c>
      <c r="F238" s="81">
        <f t="shared" si="56"/>
        <v>0</v>
      </c>
      <c r="G238" s="48">
        <f t="shared" si="57"/>
        <v>0</v>
      </c>
      <c r="H238" s="48">
        <f t="shared" si="58"/>
        <v>0</v>
      </c>
      <c r="I238" s="48">
        <f t="shared" si="59"/>
        <v>0</v>
      </c>
      <c r="J238" s="48">
        <f t="shared" si="60"/>
        <v>0</v>
      </c>
      <c r="K238" s="48">
        <f t="shared" si="61"/>
        <v>0</v>
      </c>
      <c r="L238" s="48">
        <f t="shared" si="62"/>
        <v>0</v>
      </c>
      <c r="M238" s="48">
        <f t="shared" si="63"/>
        <v>0</v>
      </c>
      <c r="N238" s="81">
        <v>0</v>
      </c>
      <c r="O238" s="48">
        <v>0</v>
      </c>
      <c r="P238" s="48">
        <v>0</v>
      </c>
      <c r="Q238" s="48">
        <v>0</v>
      </c>
      <c r="R238" s="48">
        <v>0</v>
      </c>
      <c r="S238" s="131">
        <v>0</v>
      </c>
      <c r="T238" s="48">
        <v>0</v>
      </c>
      <c r="U238" s="82">
        <f t="shared" si="65"/>
        <v>0</v>
      </c>
      <c r="V238" s="48">
        <f t="shared" si="55"/>
        <v>0</v>
      </c>
      <c r="W238" s="48">
        <v>0</v>
      </c>
      <c r="X238" s="48">
        <v>0</v>
      </c>
      <c r="Y238" s="48">
        <v>0</v>
      </c>
      <c r="Z238" s="48">
        <v>0</v>
      </c>
      <c r="AA238" s="48">
        <v>0</v>
      </c>
      <c r="AB238" s="48">
        <v>0</v>
      </c>
      <c r="AC238" s="72">
        <f t="shared" si="66"/>
        <v>0</v>
      </c>
      <c r="AD238" s="114">
        <f t="shared" si="67"/>
        <v>0</v>
      </c>
    </row>
    <row r="239" spans="1:30" s="50" customFormat="1" ht="12.75" hidden="1" x14ac:dyDescent="0.2">
      <c r="A239" s="95">
        <v>234</v>
      </c>
      <c r="B239" s="37"/>
      <c r="C239" s="143"/>
      <c r="D239" s="58"/>
      <c r="E239" s="80">
        <f t="shared" si="64"/>
        <v>0</v>
      </c>
      <c r="F239" s="81">
        <f t="shared" si="56"/>
        <v>0</v>
      </c>
      <c r="G239" s="48">
        <f t="shared" si="57"/>
        <v>0</v>
      </c>
      <c r="H239" s="48">
        <f t="shared" si="58"/>
        <v>0</v>
      </c>
      <c r="I239" s="48">
        <f t="shared" si="59"/>
        <v>0</v>
      </c>
      <c r="J239" s="48">
        <f t="shared" si="60"/>
        <v>0</v>
      </c>
      <c r="K239" s="48">
        <f t="shared" si="61"/>
        <v>0</v>
      </c>
      <c r="L239" s="48">
        <f t="shared" si="62"/>
        <v>0</v>
      </c>
      <c r="M239" s="48">
        <f t="shared" si="63"/>
        <v>0</v>
      </c>
      <c r="N239" s="81">
        <v>0</v>
      </c>
      <c r="O239" s="48">
        <v>0</v>
      </c>
      <c r="P239" s="48">
        <v>0</v>
      </c>
      <c r="Q239" s="48">
        <v>0</v>
      </c>
      <c r="R239" s="48">
        <v>0</v>
      </c>
      <c r="S239" s="131">
        <v>0</v>
      </c>
      <c r="T239" s="48">
        <v>0</v>
      </c>
      <c r="U239" s="82">
        <f t="shared" si="65"/>
        <v>0</v>
      </c>
      <c r="V239" s="48">
        <f t="shared" si="55"/>
        <v>0</v>
      </c>
      <c r="W239" s="48">
        <v>0</v>
      </c>
      <c r="X239" s="48">
        <v>0</v>
      </c>
      <c r="Y239" s="48">
        <v>0</v>
      </c>
      <c r="Z239" s="48">
        <v>0</v>
      </c>
      <c r="AA239" s="48">
        <v>0</v>
      </c>
      <c r="AB239" s="48">
        <v>0</v>
      </c>
      <c r="AC239" s="72">
        <f t="shared" si="66"/>
        <v>0</v>
      </c>
      <c r="AD239" s="114">
        <f t="shared" si="67"/>
        <v>0</v>
      </c>
    </row>
    <row r="240" spans="1:30" s="50" customFormat="1" ht="12.75" hidden="1" x14ac:dyDescent="0.2">
      <c r="A240" s="95">
        <v>235</v>
      </c>
      <c r="B240" s="37"/>
      <c r="C240" s="143"/>
      <c r="D240" s="58"/>
      <c r="E240" s="80">
        <f t="shared" si="64"/>
        <v>0</v>
      </c>
      <c r="F240" s="81">
        <f t="shared" si="56"/>
        <v>0</v>
      </c>
      <c r="G240" s="48">
        <f t="shared" si="57"/>
        <v>0</v>
      </c>
      <c r="H240" s="48">
        <f t="shared" si="58"/>
        <v>0</v>
      </c>
      <c r="I240" s="48">
        <f t="shared" si="59"/>
        <v>0</v>
      </c>
      <c r="J240" s="48">
        <f t="shared" si="60"/>
        <v>0</v>
      </c>
      <c r="K240" s="48">
        <f t="shared" si="61"/>
        <v>0</v>
      </c>
      <c r="L240" s="48">
        <f t="shared" si="62"/>
        <v>0</v>
      </c>
      <c r="M240" s="48">
        <f t="shared" si="63"/>
        <v>0</v>
      </c>
      <c r="N240" s="81">
        <v>0</v>
      </c>
      <c r="O240" s="48">
        <v>0</v>
      </c>
      <c r="P240" s="48">
        <v>0</v>
      </c>
      <c r="Q240" s="48">
        <v>0</v>
      </c>
      <c r="R240" s="48">
        <v>0</v>
      </c>
      <c r="S240" s="131">
        <v>0</v>
      </c>
      <c r="T240" s="48">
        <v>0</v>
      </c>
      <c r="U240" s="82">
        <f t="shared" si="65"/>
        <v>0</v>
      </c>
      <c r="V240" s="48">
        <f t="shared" si="55"/>
        <v>0</v>
      </c>
      <c r="W240" s="48">
        <v>0</v>
      </c>
      <c r="X240" s="48">
        <v>0</v>
      </c>
      <c r="Y240" s="48">
        <v>0</v>
      </c>
      <c r="Z240" s="48">
        <v>0</v>
      </c>
      <c r="AA240" s="48">
        <v>0</v>
      </c>
      <c r="AB240" s="48">
        <v>0</v>
      </c>
      <c r="AC240" s="72">
        <f t="shared" si="66"/>
        <v>0</v>
      </c>
      <c r="AD240" s="114">
        <f t="shared" si="67"/>
        <v>0</v>
      </c>
    </row>
    <row r="241" spans="1:30" s="50" customFormat="1" ht="12.75" hidden="1" x14ac:dyDescent="0.2">
      <c r="A241" s="95">
        <v>236</v>
      </c>
      <c r="B241" s="37"/>
      <c r="C241" s="143"/>
      <c r="D241" s="58"/>
      <c r="E241" s="80">
        <f t="shared" si="64"/>
        <v>0</v>
      </c>
      <c r="F241" s="81">
        <f t="shared" si="56"/>
        <v>0</v>
      </c>
      <c r="G241" s="48">
        <f t="shared" si="57"/>
        <v>0</v>
      </c>
      <c r="H241" s="48">
        <f t="shared" si="58"/>
        <v>0</v>
      </c>
      <c r="I241" s="48">
        <f t="shared" si="59"/>
        <v>0</v>
      </c>
      <c r="J241" s="48">
        <f t="shared" si="60"/>
        <v>0</v>
      </c>
      <c r="K241" s="48">
        <f t="shared" si="61"/>
        <v>0</v>
      </c>
      <c r="L241" s="48">
        <f t="shared" si="62"/>
        <v>0</v>
      </c>
      <c r="M241" s="48">
        <f t="shared" si="63"/>
        <v>0</v>
      </c>
      <c r="N241" s="81">
        <v>0</v>
      </c>
      <c r="O241" s="48">
        <v>0</v>
      </c>
      <c r="P241" s="48">
        <v>0</v>
      </c>
      <c r="Q241" s="48">
        <v>0</v>
      </c>
      <c r="R241" s="48">
        <v>0</v>
      </c>
      <c r="S241" s="131">
        <v>0</v>
      </c>
      <c r="T241" s="48">
        <v>0</v>
      </c>
      <c r="U241" s="82">
        <f t="shared" si="65"/>
        <v>0</v>
      </c>
      <c r="V241" s="48">
        <f t="shared" si="55"/>
        <v>0</v>
      </c>
      <c r="W241" s="48">
        <v>0</v>
      </c>
      <c r="X241" s="48">
        <v>0</v>
      </c>
      <c r="Y241" s="48">
        <v>0</v>
      </c>
      <c r="Z241" s="48">
        <v>0</v>
      </c>
      <c r="AA241" s="48">
        <v>0</v>
      </c>
      <c r="AB241" s="48">
        <v>0</v>
      </c>
      <c r="AC241" s="72">
        <f t="shared" si="66"/>
        <v>0</v>
      </c>
      <c r="AD241" s="114">
        <f t="shared" si="67"/>
        <v>0</v>
      </c>
    </row>
    <row r="242" spans="1:30" s="50" customFormat="1" ht="12.75" hidden="1" x14ac:dyDescent="0.2">
      <c r="A242" s="95">
        <v>237</v>
      </c>
      <c r="B242" s="37"/>
      <c r="C242" s="143"/>
      <c r="D242" s="58"/>
      <c r="E242" s="80">
        <f t="shared" si="64"/>
        <v>0</v>
      </c>
      <c r="F242" s="81">
        <f t="shared" si="56"/>
        <v>0</v>
      </c>
      <c r="G242" s="48">
        <f t="shared" si="57"/>
        <v>0</v>
      </c>
      <c r="H242" s="48">
        <f t="shared" si="58"/>
        <v>0</v>
      </c>
      <c r="I242" s="48">
        <f t="shared" si="59"/>
        <v>0</v>
      </c>
      <c r="J242" s="48">
        <f t="shared" si="60"/>
        <v>0</v>
      </c>
      <c r="K242" s="48">
        <f t="shared" si="61"/>
        <v>0</v>
      </c>
      <c r="L242" s="48">
        <f t="shared" si="62"/>
        <v>0</v>
      </c>
      <c r="M242" s="48">
        <f t="shared" si="63"/>
        <v>0</v>
      </c>
      <c r="N242" s="81">
        <v>0</v>
      </c>
      <c r="O242" s="48">
        <v>0</v>
      </c>
      <c r="P242" s="48">
        <v>0</v>
      </c>
      <c r="Q242" s="48">
        <v>0</v>
      </c>
      <c r="R242" s="48">
        <v>0</v>
      </c>
      <c r="S242" s="131">
        <v>0</v>
      </c>
      <c r="T242" s="48">
        <v>0</v>
      </c>
      <c r="U242" s="82">
        <f t="shared" si="65"/>
        <v>0</v>
      </c>
      <c r="V242" s="48">
        <f t="shared" si="55"/>
        <v>0</v>
      </c>
      <c r="W242" s="48">
        <v>0</v>
      </c>
      <c r="X242" s="48">
        <v>0</v>
      </c>
      <c r="Y242" s="48">
        <v>0</v>
      </c>
      <c r="Z242" s="48">
        <v>0</v>
      </c>
      <c r="AA242" s="48">
        <v>0</v>
      </c>
      <c r="AB242" s="48">
        <v>0</v>
      </c>
      <c r="AC242" s="72">
        <f t="shared" si="66"/>
        <v>0</v>
      </c>
      <c r="AD242" s="114">
        <f t="shared" si="67"/>
        <v>0</v>
      </c>
    </row>
    <row r="243" spans="1:30" s="50" customFormat="1" ht="12.75" hidden="1" x14ac:dyDescent="0.2">
      <c r="A243" s="95">
        <v>238</v>
      </c>
      <c r="B243" s="37"/>
      <c r="C243" s="143"/>
      <c r="D243" s="58"/>
      <c r="E243" s="80">
        <f t="shared" si="64"/>
        <v>0</v>
      </c>
      <c r="F243" s="81">
        <f t="shared" si="56"/>
        <v>0</v>
      </c>
      <c r="G243" s="48">
        <f t="shared" si="57"/>
        <v>0</v>
      </c>
      <c r="H243" s="48">
        <f t="shared" si="58"/>
        <v>0</v>
      </c>
      <c r="I243" s="48">
        <f t="shared" si="59"/>
        <v>0</v>
      </c>
      <c r="J243" s="48">
        <f t="shared" si="60"/>
        <v>0</v>
      </c>
      <c r="K243" s="48">
        <f t="shared" si="61"/>
        <v>0</v>
      </c>
      <c r="L243" s="48">
        <f t="shared" si="62"/>
        <v>0</v>
      </c>
      <c r="M243" s="48">
        <f t="shared" si="63"/>
        <v>0</v>
      </c>
      <c r="N243" s="81">
        <v>0</v>
      </c>
      <c r="O243" s="48">
        <v>0</v>
      </c>
      <c r="P243" s="48">
        <v>0</v>
      </c>
      <c r="Q243" s="48">
        <v>0</v>
      </c>
      <c r="R243" s="48">
        <v>0</v>
      </c>
      <c r="S243" s="131">
        <v>0</v>
      </c>
      <c r="T243" s="48">
        <v>0</v>
      </c>
      <c r="U243" s="82">
        <f t="shared" si="65"/>
        <v>0</v>
      </c>
      <c r="V243" s="48">
        <f t="shared" si="55"/>
        <v>0</v>
      </c>
      <c r="W243" s="48">
        <v>0</v>
      </c>
      <c r="X243" s="48">
        <v>0</v>
      </c>
      <c r="Y243" s="48">
        <v>0</v>
      </c>
      <c r="Z243" s="48">
        <v>0</v>
      </c>
      <c r="AA243" s="48">
        <v>0</v>
      </c>
      <c r="AB243" s="48">
        <v>0</v>
      </c>
      <c r="AC243" s="72">
        <f t="shared" si="66"/>
        <v>0</v>
      </c>
      <c r="AD243" s="114">
        <f t="shared" si="67"/>
        <v>0</v>
      </c>
    </row>
    <row r="244" spans="1:30" s="50" customFormat="1" ht="12.75" hidden="1" x14ac:dyDescent="0.2">
      <c r="A244" s="95">
        <v>239</v>
      </c>
      <c r="B244" s="37"/>
      <c r="C244" s="143"/>
      <c r="D244" s="58"/>
      <c r="E244" s="80">
        <f t="shared" si="64"/>
        <v>0</v>
      </c>
      <c r="F244" s="81">
        <f t="shared" si="56"/>
        <v>0</v>
      </c>
      <c r="G244" s="48">
        <f t="shared" si="57"/>
        <v>0</v>
      </c>
      <c r="H244" s="48">
        <f t="shared" si="58"/>
        <v>0</v>
      </c>
      <c r="I244" s="48">
        <f t="shared" si="59"/>
        <v>0</v>
      </c>
      <c r="J244" s="48">
        <f t="shared" si="60"/>
        <v>0</v>
      </c>
      <c r="K244" s="48">
        <f t="shared" si="61"/>
        <v>0</v>
      </c>
      <c r="L244" s="48">
        <f t="shared" si="62"/>
        <v>0</v>
      </c>
      <c r="M244" s="48">
        <f t="shared" si="63"/>
        <v>0</v>
      </c>
      <c r="N244" s="81">
        <v>0</v>
      </c>
      <c r="O244" s="48">
        <v>0</v>
      </c>
      <c r="P244" s="48">
        <v>0</v>
      </c>
      <c r="Q244" s="48">
        <v>0</v>
      </c>
      <c r="R244" s="48">
        <v>0</v>
      </c>
      <c r="S244" s="131">
        <v>0</v>
      </c>
      <c r="T244" s="48">
        <v>0</v>
      </c>
      <c r="U244" s="82">
        <f t="shared" si="65"/>
        <v>0</v>
      </c>
      <c r="V244" s="48">
        <f t="shared" si="55"/>
        <v>0</v>
      </c>
      <c r="W244" s="48">
        <v>0</v>
      </c>
      <c r="X244" s="48">
        <v>0</v>
      </c>
      <c r="Y244" s="48">
        <v>0</v>
      </c>
      <c r="Z244" s="48">
        <v>0</v>
      </c>
      <c r="AA244" s="48">
        <v>0</v>
      </c>
      <c r="AB244" s="48">
        <v>0</v>
      </c>
      <c r="AC244" s="72">
        <f t="shared" si="66"/>
        <v>0</v>
      </c>
      <c r="AD244" s="114">
        <f t="shared" si="67"/>
        <v>0</v>
      </c>
    </row>
    <row r="245" spans="1:30" s="50" customFormat="1" ht="12.75" hidden="1" x14ac:dyDescent="0.2">
      <c r="A245" s="95">
        <v>240</v>
      </c>
      <c r="B245" s="37"/>
      <c r="C245" s="143"/>
      <c r="D245" s="58"/>
      <c r="E245" s="80">
        <f t="shared" si="64"/>
        <v>0</v>
      </c>
      <c r="F245" s="81">
        <f t="shared" si="56"/>
        <v>0</v>
      </c>
      <c r="G245" s="48">
        <f t="shared" si="57"/>
        <v>0</v>
      </c>
      <c r="H245" s="48">
        <f t="shared" si="58"/>
        <v>0</v>
      </c>
      <c r="I245" s="48">
        <f t="shared" si="59"/>
        <v>0</v>
      </c>
      <c r="J245" s="48">
        <f t="shared" si="60"/>
        <v>0</v>
      </c>
      <c r="K245" s="48">
        <f t="shared" si="61"/>
        <v>0</v>
      </c>
      <c r="L245" s="48">
        <f t="shared" si="62"/>
        <v>0</v>
      </c>
      <c r="M245" s="48">
        <f t="shared" si="63"/>
        <v>0</v>
      </c>
      <c r="N245" s="81">
        <v>0</v>
      </c>
      <c r="O245" s="48">
        <v>0</v>
      </c>
      <c r="P245" s="48">
        <v>0</v>
      </c>
      <c r="Q245" s="48">
        <v>0</v>
      </c>
      <c r="R245" s="48">
        <v>0</v>
      </c>
      <c r="S245" s="131">
        <v>0</v>
      </c>
      <c r="T245" s="48">
        <v>0</v>
      </c>
      <c r="U245" s="82">
        <f t="shared" si="65"/>
        <v>0</v>
      </c>
      <c r="V245" s="48">
        <f t="shared" si="55"/>
        <v>0</v>
      </c>
      <c r="W245" s="48">
        <v>0</v>
      </c>
      <c r="X245" s="48">
        <v>0</v>
      </c>
      <c r="Y245" s="48">
        <v>0</v>
      </c>
      <c r="Z245" s="48">
        <v>0</v>
      </c>
      <c r="AA245" s="48">
        <v>0</v>
      </c>
      <c r="AB245" s="48">
        <v>0</v>
      </c>
      <c r="AC245" s="72">
        <f t="shared" si="66"/>
        <v>0</v>
      </c>
      <c r="AD245" s="114">
        <f t="shared" si="67"/>
        <v>0</v>
      </c>
    </row>
    <row r="246" spans="1:30" s="50" customFormat="1" ht="12.75" hidden="1" x14ac:dyDescent="0.2">
      <c r="A246" s="95">
        <v>241</v>
      </c>
      <c r="B246" s="37"/>
      <c r="C246" s="143"/>
      <c r="D246" s="58"/>
      <c r="E246" s="80">
        <f t="shared" si="64"/>
        <v>0</v>
      </c>
      <c r="F246" s="81">
        <f t="shared" si="56"/>
        <v>0</v>
      </c>
      <c r="G246" s="48">
        <f t="shared" si="57"/>
        <v>0</v>
      </c>
      <c r="H246" s="48">
        <f t="shared" si="58"/>
        <v>0</v>
      </c>
      <c r="I246" s="48">
        <f t="shared" si="59"/>
        <v>0</v>
      </c>
      <c r="J246" s="48">
        <f t="shared" si="60"/>
        <v>0</v>
      </c>
      <c r="K246" s="48">
        <f t="shared" si="61"/>
        <v>0</v>
      </c>
      <c r="L246" s="48">
        <f t="shared" si="62"/>
        <v>0</v>
      </c>
      <c r="M246" s="48">
        <f t="shared" si="63"/>
        <v>0</v>
      </c>
      <c r="N246" s="81">
        <v>0</v>
      </c>
      <c r="O246" s="48">
        <v>0</v>
      </c>
      <c r="P246" s="48">
        <v>0</v>
      </c>
      <c r="Q246" s="48">
        <v>0</v>
      </c>
      <c r="R246" s="48">
        <v>0</v>
      </c>
      <c r="S246" s="131">
        <v>0</v>
      </c>
      <c r="T246" s="48">
        <v>0</v>
      </c>
      <c r="U246" s="82">
        <f t="shared" si="65"/>
        <v>0</v>
      </c>
      <c r="V246" s="48">
        <f t="shared" si="55"/>
        <v>0</v>
      </c>
      <c r="W246" s="48">
        <v>0</v>
      </c>
      <c r="X246" s="48">
        <v>0</v>
      </c>
      <c r="Y246" s="48">
        <v>0</v>
      </c>
      <c r="Z246" s="48">
        <v>0</v>
      </c>
      <c r="AA246" s="48">
        <v>0</v>
      </c>
      <c r="AB246" s="48">
        <v>0</v>
      </c>
      <c r="AC246" s="72">
        <f t="shared" si="66"/>
        <v>0</v>
      </c>
      <c r="AD246" s="114">
        <f t="shared" si="67"/>
        <v>0</v>
      </c>
    </row>
    <row r="247" spans="1:30" s="50" customFormat="1" ht="12.75" hidden="1" x14ac:dyDescent="0.2">
      <c r="A247" s="95">
        <v>242</v>
      </c>
      <c r="B247" s="37"/>
      <c r="C247" s="143"/>
      <c r="D247" s="58"/>
      <c r="E247" s="80">
        <f t="shared" si="64"/>
        <v>0</v>
      </c>
      <c r="F247" s="81">
        <f t="shared" si="56"/>
        <v>0</v>
      </c>
      <c r="G247" s="48">
        <f t="shared" si="57"/>
        <v>0</v>
      </c>
      <c r="H247" s="48">
        <f t="shared" si="58"/>
        <v>0</v>
      </c>
      <c r="I247" s="48">
        <f t="shared" si="59"/>
        <v>0</v>
      </c>
      <c r="J247" s="48">
        <f t="shared" si="60"/>
        <v>0</v>
      </c>
      <c r="K247" s="48">
        <f t="shared" si="61"/>
        <v>0</v>
      </c>
      <c r="L247" s="48">
        <f t="shared" si="62"/>
        <v>0</v>
      </c>
      <c r="M247" s="48">
        <f t="shared" si="63"/>
        <v>0</v>
      </c>
      <c r="N247" s="81">
        <v>0</v>
      </c>
      <c r="O247" s="48">
        <v>0</v>
      </c>
      <c r="P247" s="48">
        <v>0</v>
      </c>
      <c r="Q247" s="48">
        <v>0</v>
      </c>
      <c r="R247" s="48">
        <v>0</v>
      </c>
      <c r="S247" s="131">
        <v>0</v>
      </c>
      <c r="T247" s="48">
        <v>0</v>
      </c>
      <c r="U247" s="82">
        <f t="shared" si="65"/>
        <v>0</v>
      </c>
      <c r="V247" s="48">
        <f t="shared" si="55"/>
        <v>0</v>
      </c>
      <c r="W247" s="48">
        <v>0</v>
      </c>
      <c r="X247" s="48">
        <v>0</v>
      </c>
      <c r="Y247" s="48">
        <v>0</v>
      </c>
      <c r="Z247" s="48">
        <v>0</v>
      </c>
      <c r="AA247" s="48">
        <v>0</v>
      </c>
      <c r="AB247" s="48">
        <v>0</v>
      </c>
      <c r="AC247" s="72">
        <f t="shared" si="66"/>
        <v>0</v>
      </c>
      <c r="AD247" s="114">
        <f t="shared" si="67"/>
        <v>0</v>
      </c>
    </row>
    <row r="248" spans="1:30" s="50" customFormat="1" ht="12.75" hidden="1" x14ac:dyDescent="0.2">
      <c r="A248" s="95">
        <v>243</v>
      </c>
      <c r="B248" s="37"/>
      <c r="C248" s="143"/>
      <c r="D248" s="58"/>
      <c r="E248" s="80">
        <f t="shared" si="64"/>
        <v>0</v>
      </c>
      <c r="F248" s="81">
        <f t="shared" si="56"/>
        <v>0</v>
      </c>
      <c r="G248" s="48">
        <f t="shared" si="57"/>
        <v>0</v>
      </c>
      <c r="H248" s="48">
        <f t="shared" si="58"/>
        <v>0</v>
      </c>
      <c r="I248" s="48">
        <f t="shared" si="59"/>
        <v>0</v>
      </c>
      <c r="J248" s="48">
        <f t="shared" si="60"/>
        <v>0</v>
      </c>
      <c r="K248" s="48">
        <f t="shared" si="61"/>
        <v>0</v>
      </c>
      <c r="L248" s="48">
        <f t="shared" si="62"/>
        <v>0</v>
      </c>
      <c r="M248" s="48">
        <f t="shared" si="63"/>
        <v>0</v>
      </c>
      <c r="N248" s="81">
        <v>0</v>
      </c>
      <c r="O248" s="48">
        <v>0</v>
      </c>
      <c r="P248" s="48">
        <v>0</v>
      </c>
      <c r="Q248" s="48">
        <v>0</v>
      </c>
      <c r="R248" s="48">
        <v>0</v>
      </c>
      <c r="S248" s="131">
        <v>0</v>
      </c>
      <c r="T248" s="48">
        <v>0</v>
      </c>
      <c r="U248" s="82">
        <f t="shared" si="65"/>
        <v>0</v>
      </c>
      <c r="V248" s="48">
        <f t="shared" si="55"/>
        <v>0</v>
      </c>
      <c r="W248" s="48">
        <v>0</v>
      </c>
      <c r="X248" s="48">
        <v>0</v>
      </c>
      <c r="Y248" s="48">
        <v>0</v>
      </c>
      <c r="Z248" s="48">
        <v>0</v>
      </c>
      <c r="AA248" s="48">
        <v>0</v>
      </c>
      <c r="AB248" s="48">
        <v>0</v>
      </c>
      <c r="AC248" s="72">
        <f t="shared" si="66"/>
        <v>0</v>
      </c>
      <c r="AD248" s="114">
        <f t="shared" si="67"/>
        <v>0</v>
      </c>
    </row>
    <row r="249" spans="1:30" s="50" customFormat="1" ht="12.75" hidden="1" x14ac:dyDescent="0.2">
      <c r="A249" s="95">
        <v>244</v>
      </c>
      <c r="B249" s="37"/>
      <c r="C249" s="143"/>
      <c r="D249" s="58"/>
      <c r="E249" s="80">
        <f t="shared" si="64"/>
        <v>0</v>
      </c>
      <c r="F249" s="81">
        <f t="shared" si="56"/>
        <v>0</v>
      </c>
      <c r="G249" s="48">
        <f t="shared" si="57"/>
        <v>0</v>
      </c>
      <c r="H249" s="48">
        <f t="shared" si="58"/>
        <v>0</v>
      </c>
      <c r="I249" s="48">
        <f t="shared" si="59"/>
        <v>0</v>
      </c>
      <c r="J249" s="48">
        <f t="shared" si="60"/>
        <v>0</v>
      </c>
      <c r="K249" s="48">
        <f t="shared" si="61"/>
        <v>0</v>
      </c>
      <c r="L249" s="48">
        <f t="shared" si="62"/>
        <v>0</v>
      </c>
      <c r="M249" s="48">
        <f t="shared" si="63"/>
        <v>0</v>
      </c>
      <c r="N249" s="81">
        <v>0</v>
      </c>
      <c r="O249" s="48">
        <v>0</v>
      </c>
      <c r="P249" s="48">
        <v>0</v>
      </c>
      <c r="Q249" s="48">
        <v>0</v>
      </c>
      <c r="R249" s="48">
        <v>0</v>
      </c>
      <c r="S249" s="131">
        <v>0</v>
      </c>
      <c r="T249" s="48">
        <v>0</v>
      </c>
      <c r="U249" s="82">
        <f t="shared" si="65"/>
        <v>0</v>
      </c>
      <c r="V249" s="48">
        <f t="shared" si="55"/>
        <v>0</v>
      </c>
      <c r="W249" s="48">
        <v>0</v>
      </c>
      <c r="X249" s="48">
        <v>0</v>
      </c>
      <c r="Y249" s="48">
        <v>0</v>
      </c>
      <c r="Z249" s="48">
        <v>0</v>
      </c>
      <c r="AA249" s="48">
        <v>0</v>
      </c>
      <c r="AB249" s="48">
        <v>0</v>
      </c>
      <c r="AC249" s="72">
        <f t="shared" si="66"/>
        <v>0</v>
      </c>
      <c r="AD249" s="114">
        <f t="shared" si="67"/>
        <v>0</v>
      </c>
    </row>
    <row r="250" spans="1:30" s="50" customFormat="1" ht="12.75" hidden="1" x14ac:dyDescent="0.2">
      <c r="A250" s="95">
        <v>245</v>
      </c>
      <c r="B250" s="37"/>
      <c r="C250" s="143"/>
      <c r="D250" s="58"/>
      <c r="E250" s="80">
        <f t="shared" si="64"/>
        <v>0</v>
      </c>
      <c r="F250" s="81">
        <f t="shared" si="56"/>
        <v>0</v>
      </c>
      <c r="G250" s="48">
        <f t="shared" si="57"/>
        <v>0</v>
      </c>
      <c r="H250" s="48">
        <f t="shared" si="58"/>
        <v>0</v>
      </c>
      <c r="I250" s="48">
        <f t="shared" si="59"/>
        <v>0</v>
      </c>
      <c r="J250" s="48">
        <f t="shared" si="60"/>
        <v>0</v>
      </c>
      <c r="K250" s="48">
        <f t="shared" si="61"/>
        <v>0</v>
      </c>
      <c r="L250" s="48">
        <f t="shared" si="62"/>
        <v>0</v>
      </c>
      <c r="M250" s="48">
        <f t="shared" si="63"/>
        <v>0</v>
      </c>
      <c r="N250" s="81">
        <v>0</v>
      </c>
      <c r="O250" s="48">
        <v>0</v>
      </c>
      <c r="P250" s="48">
        <v>0</v>
      </c>
      <c r="Q250" s="48">
        <v>0</v>
      </c>
      <c r="R250" s="48">
        <v>0</v>
      </c>
      <c r="S250" s="131">
        <v>0</v>
      </c>
      <c r="T250" s="48">
        <v>0</v>
      </c>
      <c r="U250" s="82">
        <f t="shared" si="65"/>
        <v>0</v>
      </c>
      <c r="V250" s="48">
        <f t="shared" si="55"/>
        <v>0</v>
      </c>
      <c r="W250" s="48">
        <v>0</v>
      </c>
      <c r="X250" s="48">
        <v>0</v>
      </c>
      <c r="Y250" s="48">
        <v>0</v>
      </c>
      <c r="Z250" s="48">
        <v>0</v>
      </c>
      <c r="AA250" s="48">
        <v>0</v>
      </c>
      <c r="AB250" s="48">
        <v>0</v>
      </c>
      <c r="AC250" s="72">
        <f t="shared" si="66"/>
        <v>0</v>
      </c>
      <c r="AD250" s="114">
        <f t="shared" si="67"/>
        <v>0</v>
      </c>
    </row>
    <row r="251" spans="1:30" s="50" customFormat="1" ht="12.75" hidden="1" x14ac:dyDescent="0.2">
      <c r="A251" s="95">
        <v>246</v>
      </c>
      <c r="B251" s="37"/>
      <c r="C251" s="143"/>
      <c r="D251" s="58"/>
      <c r="E251" s="80">
        <f t="shared" si="64"/>
        <v>0</v>
      </c>
      <c r="F251" s="81">
        <f t="shared" si="56"/>
        <v>0</v>
      </c>
      <c r="G251" s="48">
        <f t="shared" si="57"/>
        <v>0</v>
      </c>
      <c r="H251" s="48">
        <f t="shared" si="58"/>
        <v>0</v>
      </c>
      <c r="I251" s="48">
        <f t="shared" si="59"/>
        <v>0</v>
      </c>
      <c r="J251" s="48">
        <f t="shared" si="60"/>
        <v>0</v>
      </c>
      <c r="K251" s="48">
        <f t="shared" si="61"/>
        <v>0</v>
      </c>
      <c r="L251" s="48">
        <f t="shared" si="62"/>
        <v>0</v>
      </c>
      <c r="M251" s="48">
        <f t="shared" si="63"/>
        <v>0</v>
      </c>
      <c r="N251" s="81">
        <v>0</v>
      </c>
      <c r="O251" s="48">
        <v>0</v>
      </c>
      <c r="P251" s="48">
        <v>0</v>
      </c>
      <c r="Q251" s="48">
        <v>0</v>
      </c>
      <c r="R251" s="48">
        <v>0</v>
      </c>
      <c r="S251" s="131">
        <v>0</v>
      </c>
      <c r="T251" s="48">
        <v>0</v>
      </c>
      <c r="U251" s="82">
        <f t="shared" si="65"/>
        <v>0</v>
      </c>
      <c r="V251" s="48">
        <f t="shared" si="55"/>
        <v>0</v>
      </c>
      <c r="W251" s="48">
        <v>0</v>
      </c>
      <c r="X251" s="48">
        <v>0</v>
      </c>
      <c r="Y251" s="48">
        <v>0</v>
      </c>
      <c r="Z251" s="48">
        <v>0</v>
      </c>
      <c r="AA251" s="48">
        <v>0</v>
      </c>
      <c r="AB251" s="48">
        <v>0</v>
      </c>
      <c r="AC251" s="72">
        <f t="shared" si="66"/>
        <v>0</v>
      </c>
      <c r="AD251" s="114">
        <f t="shared" si="67"/>
        <v>0</v>
      </c>
    </row>
    <row r="252" spans="1:30" s="50" customFormat="1" ht="12.75" hidden="1" x14ac:dyDescent="0.2">
      <c r="A252" s="95">
        <v>247</v>
      </c>
      <c r="B252" s="37"/>
      <c r="C252" s="143"/>
      <c r="D252" s="58"/>
      <c r="E252" s="80">
        <f t="shared" si="64"/>
        <v>0</v>
      </c>
      <c r="F252" s="81">
        <f t="shared" si="56"/>
        <v>0</v>
      </c>
      <c r="G252" s="48">
        <f t="shared" si="57"/>
        <v>0</v>
      </c>
      <c r="H252" s="48">
        <f t="shared" si="58"/>
        <v>0</v>
      </c>
      <c r="I252" s="48">
        <f t="shared" si="59"/>
        <v>0</v>
      </c>
      <c r="J252" s="48">
        <f t="shared" si="60"/>
        <v>0</v>
      </c>
      <c r="K252" s="48">
        <f t="shared" si="61"/>
        <v>0</v>
      </c>
      <c r="L252" s="48">
        <f t="shared" si="62"/>
        <v>0</v>
      </c>
      <c r="M252" s="48">
        <f t="shared" si="63"/>
        <v>0</v>
      </c>
      <c r="N252" s="81">
        <v>0</v>
      </c>
      <c r="O252" s="48">
        <v>0</v>
      </c>
      <c r="P252" s="48">
        <v>0</v>
      </c>
      <c r="Q252" s="48">
        <v>0</v>
      </c>
      <c r="R252" s="48">
        <v>0</v>
      </c>
      <c r="S252" s="131">
        <v>0</v>
      </c>
      <c r="T252" s="48">
        <v>0</v>
      </c>
      <c r="U252" s="82">
        <f t="shared" si="65"/>
        <v>0</v>
      </c>
      <c r="V252" s="48">
        <f t="shared" si="55"/>
        <v>0</v>
      </c>
      <c r="W252" s="48">
        <v>0</v>
      </c>
      <c r="X252" s="48">
        <v>0</v>
      </c>
      <c r="Y252" s="48">
        <v>0</v>
      </c>
      <c r="Z252" s="48">
        <v>0</v>
      </c>
      <c r="AA252" s="48">
        <v>0</v>
      </c>
      <c r="AB252" s="48">
        <v>0</v>
      </c>
      <c r="AC252" s="72">
        <f t="shared" si="66"/>
        <v>0</v>
      </c>
      <c r="AD252" s="114">
        <f t="shared" si="67"/>
        <v>0</v>
      </c>
    </row>
    <row r="253" spans="1:30" s="50" customFormat="1" ht="12.75" hidden="1" x14ac:dyDescent="0.2">
      <c r="A253" s="95">
        <v>248</v>
      </c>
      <c r="B253" s="37"/>
      <c r="C253" s="143"/>
      <c r="D253" s="58"/>
      <c r="E253" s="80">
        <f t="shared" si="64"/>
        <v>0</v>
      </c>
      <c r="F253" s="81">
        <f t="shared" si="56"/>
        <v>0</v>
      </c>
      <c r="G253" s="48">
        <f t="shared" si="57"/>
        <v>0</v>
      </c>
      <c r="H253" s="48">
        <f t="shared" si="58"/>
        <v>0</v>
      </c>
      <c r="I253" s="48">
        <f t="shared" si="59"/>
        <v>0</v>
      </c>
      <c r="J253" s="48">
        <f t="shared" si="60"/>
        <v>0</v>
      </c>
      <c r="K253" s="48">
        <f t="shared" si="61"/>
        <v>0</v>
      </c>
      <c r="L253" s="48">
        <f t="shared" si="62"/>
        <v>0</v>
      </c>
      <c r="M253" s="48">
        <f t="shared" si="63"/>
        <v>0</v>
      </c>
      <c r="N253" s="81">
        <v>0</v>
      </c>
      <c r="O253" s="48">
        <v>0</v>
      </c>
      <c r="P253" s="48">
        <v>0</v>
      </c>
      <c r="Q253" s="48">
        <v>0</v>
      </c>
      <c r="R253" s="48">
        <v>0</v>
      </c>
      <c r="S253" s="131">
        <v>0</v>
      </c>
      <c r="T253" s="48">
        <v>0</v>
      </c>
      <c r="U253" s="82">
        <f t="shared" si="65"/>
        <v>0</v>
      </c>
      <c r="V253" s="48">
        <f t="shared" si="55"/>
        <v>0</v>
      </c>
      <c r="W253" s="48">
        <v>0</v>
      </c>
      <c r="X253" s="48">
        <v>0</v>
      </c>
      <c r="Y253" s="48">
        <v>0</v>
      </c>
      <c r="Z253" s="48">
        <v>0</v>
      </c>
      <c r="AA253" s="48">
        <v>0</v>
      </c>
      <c r="AB253" s="48">
        <v>0</v>
      </c>
      <c r="AC253" s="72">
        <f t="shared" si="66"/>
        <v>0</v>
      </c>
      <c r="AD253" s="114">
        <f t="shared" si="67"/>
        <v>0</v>
      </c>
    </row>
    <row r="254" spans="1:30" s="50" customFormat="1" ht="12.75" hidden="1" x14ac:dyDescent="0.2">
      <c r="A254" s="95">
        <v>249</v>
      </c>
      <c r="B254" s="37"/>
      <c r="C254" s="143"/>
      <c r="D254" s="58"/>
      <c r="E254" s="80">
        <f t="shared" si="64"/>
        <v>0</v>
      </c>
      <c r="F254" s="81">
        <f t="shared" si="56"/>
        <v>0</v>
      </c>
      <c r="G254" s="48">
        <f t="shared" si="57"/>
        <v>0</v>
      </c>
      <c r="H254" s="48">
        <f t="shared" si="58"/>
        <v>0</v>
      </c>
      <c r="I254" s="48">
        <f t="shared" si="59"/>
        <v>0</v>
      </c>
      <c r="J254" s="48">
        <f t="shared" si="60"/>
        <v>0</v>
      </c>
      <c r="K254" s="48">
        <f t="shared" si="61"/>
        <v>0</v>
      </c>
      <c r="L254" s="48">
        <f t="shared" si="62"/>
        <v>0</v>
      </c>
      <c r="M254" s="48">
        <f t="shared" si="63"/>
        <v>0</v>
      </c>
      <c r="N254" s="81">
        <v>0</v>
      </c>
      <c r="O254" s="48">
        <v>0</v>
      </c>
      <c r="P254" s="48">
        <v>0</v>
      </c>
      <c r="Q254" s="48">
        <v>0</v>
      </c>
      <c r="R254" s="48">
        <v>0</v>
      </c>
      <c r="S254" s="131">
        <v>0</v>
      </c>
      <c r="T254" s="48">
        <v>0</v>
      </c>
      <c r="U254" s="82">
        <f t="shared" si="65"/>
        <v>0</v>
      </c>
      <c r="V254" s="48">
        <f t="shared" si="55"/>
        <v>0</v>
      </c>
      <c r="W254" s="48">
        <v>0</v>
      </c>
      <c r="X254" s="48">
        <v>0</v>
      </c>
      <c r="Y254" s="48">
        <v>0</v>
      </c>
      <c r="Z254" s="48">
        <v>0</v>
      </c>
      <c r="AA254" s="48">
        <v>0</v>
      </c>
      <c r="AB254" s="48">
        <v>0</v>
      </c>
      <c r="AC254" s="72">
        <f t="shared" si="66"/>
        <v>0</v>
      </c>
      <c r="AD254" s="114">
        <f t="shared" si="67"/>
        <v>0</v>
      </c>
    </row>
    <row r="255" spans="1:30" s="50" customFormat="1" ht="12.75" hidden="1" x14ac:dyDescent="0.2">
      <c r="A255" s="95">
        <v>250</v>
      </c>
      <c r="B255" s="37"/>
      <c r="C255" s="143"/>
      <c r="D255" s="58"/>
      <c r="E255" s="80">
        <f t="shared" si="64"/>
        <v>0</v>
      </c>
      <c r="F255" s="81">
        <f t="shared" si="56"/>
        <v>0</v>
      </c>
      <c r="G255" s="48">
        <f t="shared" si="57"/>
        <v>0</v>
      </c>
      <c r="H255" s="48">
        <f t="shared" si="58"/>
        <v>0</v>
      </c>
      <c r="I255" s="48">
        <f t="shared" si="59"/>
        <v>0</v>
      </c>
      <c r="J255" s="48">
        <f t="shared" si="60"/>
        <v>0</v>
      </c>
      <c r="K255" s="48">
        <f t="shared" si="61"/>
        <v>0</v>
      </c>
      <c r="L255" s="48">
        <f t="shared" si="62"/>
        <v>0</v>
      </c>
      <c r="M255" s="48">
        <f t="shared" si="63"/>
        <v>0</v>
      </c>
      <c r="N255" s="81">
        <v>0</v>
      </c>
      <c r="O255" s="48">
        <v>0</v>
      </c>
      <c r="P255" s="48">
        <v>0</v>
      </c>
      <c r="Q255" s="48">
        <v>0</v>
      </c>
      <c r="R255" s="48">
        <v>0</v>
      </c>
      <c r="S255" s="131">
        <v>0</v>
      </c>
      <c r="T255" s="48">
        <v>0</v>
      </c>
      <c r="U255" s="82">
        <f t="shared" si="65"/>
        <v>0</v>
      </c>
      <c r="V255" s="48">
        <f t="shared" si="55"/>
        <v>0</v>
      </c>
      <c r="W255" s="48">
        <v>0</v>
      </c>
      <c r="X255" s="48">
        <v>0</v>
      </c>
      <c r="Y255" s="48">
        <v>0</v>
      </c>
      <c r="Z255" s="48">
        <v>0</v>
      </c>
      <c r="AA255" s="48">
        <v>0</v>
      </c>
      <c r="AB255" s="48">
        <v>0</v>
      </c>
      <c r="AC255" s="72">
        <f t="shared" si="66"/>
        <v>0</v>
      </c>
      <c r="AD255" s="114">
        <f t="shared" si="67"/>
        <v>0</v>
      </c>
    </row>
    <row r="256" spans="1:30" s="50" customFormat="1" ht="12.75" hidden="1" x14ac:dyDescent="0.2">
      <c r="A256" s="95">
        <v>251</v>
      </c>
      <c r="B256" s="37"/>
      <c r="C256" s="143"/>
      <c r="D256" s="58"/>
      <c r="E256" s="80">
        <f t="shared" si="64"/>
        <v>0</v>
      </c>
      <c r="F256" s="81">
        <f t="shared" si="56"/>
        <v>0</v>
      </c>
      <c r="G256" s="48">
        <f t="shared" si="57"/>
        <v>0</v>
      </c>
      <c r="H256" s="48">
        <f t="shared" si="58"/>
        <v>0</v>
      </c>
      <c r="I256" s="48">
        <f t="shared" si="59"/>
        <v>0</v>
      </c>
      <c r="J256" s="48">
        <f t="shared" si="60"/>
        <v>0</v>
      </c>
      <c r="K256" s="48">
        <f t="shared" si="61"/>
        <v>0</v>
      </c>
      <c r="L256" s="48">
        <f t="shared" si="62"/>
        <v>0</v>
      </c>
      <c r="M256" s="48">
        <f t="shared" si="63"/>
        <v>0</v>
      </c>
      <c r="N256" s="81">
        <v>0</v>
      </c>
      <c r="O256" s="48">
        <v>0</v>
      </c>
      <c r="P256" s="48">
        <v>0</v>
      </c>
      <c r="Q256" s="48">
        <v>0</v>
      </c>
      <c r="R256" s="48">
        <v>0</v>
      </c>
      <c r="S256" s="131">
        <v>0</v>
      </c>
      <c r="T256" s="48">
        <v>0</v>
      </c>
      <c r="U256" s="82">
        <f t="shared" si="65"/>
        <v>0</v>
      </c>
      <c r="V256" s="48">
        <f t="shared" si="55"/>
        <v>0</v>
      </c>
      <c r="W256" s="48">
        <v>0</v>
      </c>
      <c r="X256" s="48">
        <v>0</v>
      </c>
      <c r="Y256" s="48">
        <v>0</v>
      </c>
      <c r="Z256" s="48">
        <v>0</v>
      </c>
      <c r="AA256" s="48">
        <v>0</v>
      </c>
      <c r="AB256" s="48">
        <v>0</v>
      </c>
      <c r="AC256" s="72">
        <f t="shared" si="66"/>
        <v>0</v>
      </c>
      <c r="AD256" s="114">
        <f t="shared" si="67"/>
        <v>0</v>
      </c>
    </row>
    <row r="257" spans="1:30" s="50" customFormat="1" ht="12.75" hidden="1" x14ac:dyDescent="0.2">
      <c r="A257" s="95">
        <v>252</v>
      </c>
      <c r="B257" s="37"/>
      <c r="C257" s="143"/>
      <c r="D257" s="58"/>
      <c r="E257" s="80">
        <f t="shared" si="64"/>
        <v>0</v>
      </c>
      <c r="F257" s="81">
        <f t="shared" si="56"/>
        <v>0</v>
      </c>
      <c r="G257" s="48">
        <f t="shared" si="57"/>
        <v>0</v>
      </c>
      <c r="H257" s="48">
        <f t="shared" si="58"/>
        <v>0</v>
      </c>
      <c r="I257" s="48">
        <f t="shared" si="59"/>
        <v>0</v>
      </c>
      <c r="J257" s="48">
        <f t="shared" si="60"/>
        <v>0</v>
      </c>
      <c r="K257" s="48">
        <f t="shared" si="61"/>
        <v>0</v>
      </c>
      <c r="L257" s="48">
        <f t="shared" si="62"/>
        <v>0</v>
      </c>
      <c r="M257" s="48">
        <f t="shared" si="63"/>
        <v>0</v>
      </c>
      <c r="N257" s="81">
        <v>0</v>
      </c>
      <c r="O257" s="48">
        <v>0</v>
      </c>
      <c r="P257" s="48">
        <v>0</v>
      </c>
      <c r="Q257" s="48">
        <v>0</v>
      </c>
      <c r="R257" s="48">
        <v>0</v>
      </c>
      <c r="S257" s="131">
        <v>0</v>
      </c>
      <c r="T257" s="48">
        <v>0</v>
      </c>
      <c r="U257" s="82">
        <f t="shared" si="65"/>
        <v>0</v>
      </c>
      <c r="V257" s="48">
        <f t="shared" si="55"/>
        <v>0</v>
      </c>
      <c r="W257" s="48">
        <v>0</v>
      </c>
      <c r="X257" s="48">
        <v>0</v>
      </c>
      <c r="Y257" s="48">
        <v>0</v>
      </c>
      <c r="Z257" s="48">
        <v>0</v>
      </c>
      <c r="AA257" s="48">
        <v>0</v>
      </c>
      <c r="AB257" s="48">
        <v>0</v>
      </c>
      <c r="AC257" s="72">
        <f t="shared" si="66"/>
        <v>0</v>
      </c>
      <c r="AD257" s="114">
        <f t="shared" si="67"/>
        <v>0</v>
      </c>
    </row>
    <row r="258" spans="1:30" s="50" customFormat="1" ht="12.75" hidden="1" x14ac:dyDescent="0.2">
      <c r="A258" s="95">
        <v>253</v>
      </c>
      <c r="B258" s="37"/>
      <c r="C258" s="143"/>
      <c r="D258" s="58"/>
      <c r="E258" s="80">
        <f t="shared" si="64"/>
        <v>0</v>
      </c>
      <c r="F258" s="81">
        <f t="shared" si="56"/>
        <v>0</v>
      </c>
      <c r="G258" s="48">
        <f t="shared" si="57"/>
        <v>0</v>
      </c>
      <c r="H258" s="48">
        <f t="shared" si="58"/>
        <v>0</v>
      </c>
      <c r="I258" s="48">
        <f t="shared" si="59"/>
        <v>0</v>
      </c>
      <c r="J258" s="48">
        <f t="shared" si="60"/>
        <v>0</v>
      </c>
      <c r="K258" s="48">
        <f t="shared" si="61"/>
        <v>0</v>
      </c>
      <c r="L258" s="48">
        <f t="shared" si="62"/>
        <v>0</v>
      </c>
      <c r="M258" s="48">
        <f t="shared" si="63"/>
        <v>0</v>
      </c>
      <c r="N258" s="81">
        <v>0</v>
      </c>
      <c r="O258" s="48">
        <v>0</v>
      </c>
      <c r="P258" s="48">
        <v>0</v>
      </c>
      <c r="Q258" s="48">
        <v>0</v>
      </c>
      <c r="R258" s="48">
        <v>0</v>
      </c>
      <c r="S258" s="131">
        <v>0</v>
      </c>
      <c r="T258" s="48">
        <v>0</v>
      </c>
      <c r="U258" s="82">
        <f t="shared" si="65"/>
        <v>0</v>
      </c>
      <c r="V258" s="48">
        <f t="shared" si="55"/>
        <v>0</v>
      </c>
      <c r="W258" s="48">
        <v>0</v>
      </c>
      <c r="X258" s="48">
        <v>0</v>
      </c>
      <c r="Y258" s="48">
        <v>0</v>
      </c>
      <c r="Z258" s="48">
        <v>0</v>
      </c>
      <c r="AA258" s="48">
        <v>0</v>
      </c>
      <c r="AB258" s="48">
        <v>0</v>
      </c>
      <c r="AC258" s="72">
        <f t="shared" si="66"/>
        <v>0</v>
      </c>
      <c r="AD258" s="114">
        <f t="shared" si="67"/>
        <v>0</v>
      </c>
    </row>
    <row r="259" spans="1:30" s="50" customFormat="1" ht="12.75" hidden="1" x14ac:dyDescent="0.2">
      <c r="A259" s="95">
        <v>254</v>
      </c>
      <c r="B259" s="37"/>
      <c r="C259" s="143"/>
      <c r="D259" s="58"/>
      <c r="E259" s="80">
        <f t="shared" si="64"/>
        <v>0</v>
      </c>
      <c r="F259" s="81">
        <f t="shared" si="56"/>
        <v>0</v>
      </c>
      <c r="G259" s="48">
        <f t="shared" si="57"/>
        <v>0</v>
      </c>
      <c r="H259" s="48">
        <f t="shared" si="58"/>
        <v>0</v>
      </c>
      <c r="I259" s="48">
        <f t="shared" si="59"/>
        <v>0</v>
      </c>
      <c r="J259" s="48">
        <f t="shared" si="60"/>
        <v>0</v>
      </c>
      <c r="K259" s="48">
        <f t="shared" si="61"/>
        <v>0</v>
      </c>
      <c r="L259" s="48">
        <f t="shared" si="62"/>
        <v>0</v>
      </c>
      <c r="M259" s="48">
        <f t="shared" si="63"/>
        <v>0</v>
      </c>
      <c r="N259" s="81">
        <v>0</v>
      </c>
      <c r="O259" s="48">
        <v>0</v>
      </c>
      <c r="P259" s="48">
        <v>0</v>
      </c>
      <c r="Q259" s="48">
        <v>0</v>
      </c>
      <c r="R259" s="48">
        <v>0</v>
      </c>
      <c r="S259" s="131">
        <v>0</v>
      </c>
      <c r="T259" s="48">
        <v>0</v>
      </c>
      <c r="U259" s="82">
        <f t="shared" si="65"/>
        <v>0</v>
      </c>
      <c r="V259" s="48">
        <f t="shared" si="55"/>
        <v>0</v>
      </c>
      <c r="W259" s="48">
        <v>0</v>
      </c>
      <c r="X259" s="48">
        <v>0</v>
      </c>
      <c r="Y259" s="48">
        <v>0</v>
      </c>
      <c r="Z259" s="48">
        <v>0</v>
      </c>
      <c r="AA259" s="48">
        <v>0</v>
      </c>
      <c r="AB259" s="48">
        <v>0</v>
      </c>
      <c r="AC259" s="72">
        <f t="shared" si="66"/>
        <v>0</v>
      </c>
      <c r="AD259" s="114">
        <f t="shared" si="67"/>
        <v>0</v>
      </c>
    </row>
    <row r="260" spans="1:30" s="50" customFormat="1" ht="12.75" hidden="1" x14ac:dyDescent="0.2">
      <c r="A260" s="95">
        <v>255</v>
      </c>
      <c r="B260" s="37"/>
      <c r="C260" s="143"/>
      <c r="D260" s="58"/>
      <c r="E260" s="80">
        <f t="shared" si="64"/>
        <v>0</v>
      </c>
      <c r="F260" s="81">
        <f t="shared" si="56"/>
        <v>0</v>
      </c>
      <c r="G260" s="48">
        <f t="shared" si="57"/>
        <v>0</v>
      </c>
      <c r="H260" s="48">
        <f t="shared" si="58"/>
        <v>0</v>
      </c>
      <c r="I260" s="48">
        <f t="shared" si="59"/>
        <v>0</v>
      </c>
      <c r="J260" s="48">
        <f t="shared" si="60"/>
        <v>0</v>
      </c>
      <c r="K260" s="48">
        <f t="shared" si="61"/>
        <v>0</v>
      </c>
      <c r="L260" s="48">
        <f t="shared" si="62"/>
        <v>0</v>
      </c>
      <c r="M260" s="48">
        <f t="shared" si="63"/>
        <v>0</v>
      </c>
      <c r="N260" s="81">
        <v>0</v>
      </c>
      <c r="O260" s="48">
        <v>0</v>
      </c>
      <c r="P260" s="48">
        <v>0</v>
      </c>
      <c r="Q260" s="48">
        <v>0</v>
      </c>
      <c r="R260" s="48">
        <v>0</v>
      </c>
      <c r="S260" s="131">
        <v>0</v>
      </c>
      <c r="T260" s="48">
        <v>0</v>
      </c>
      <c r="U260" s="82">
        <f t="shared" si="65"/>
        <v>0</v>
      </c>
      <c r="V260" s="48">
        <f t="shared" si="55"/>
        <v>0</v>
      </c>
      <c r="W260" s="48">
        <v>0</v>
      </c>
      <c r="X260" s="48">
        <v>0</v>
      </c>
      <c r="Y260" s="48">
        <v>0</v>
      </c>
      <c r="Z260" s="48">
        <v>0</v>
      </c>
      <c r="AA260" s="48">
        <v>0</v>
      </c>
      <c r="AB260" s="48">
        <v>0</v>
      </c>
      <c r="AC260" s="72">
        <f t="shared" si="66"/>
        <v>0</v>
      </c>
      <c r="AD260" s="114">
        <f t="shared" si="67"/>
        <v>0</v>
      </c>
    </row>
    <row r="261" spans="1:30" s="50" customFormat="1" ht="12.75" hidden="1" x14ac:dyDescent="0.2">
      <c r="A261" s="95">
        <v>256</v>
      </c>
      <c r="B261" s="37"/>
      <c r="C261" s="143"/>
      <c r="D261" s="58"/>
      <c r="E261" s="80">
        <f t="shared" si="64"/>
        <v>0</v>
      </c>
      <c r="F261" s="81">
        <f t="shared" si="56"/>
        <v>0</v>
      </c>
      <c r="G261" s="48">
        <f t="shared" si="57"/>
        <v>0</v>
      </c>
      <c r="H261" s="48">
        <f t="shared" si="58"/>
        <v>0</v>
      </c>
      <c r="I261" s="48">
        <f t="shared" si="59"/>
        <v>0</v>
      </c>
      <c r="J261" s="48">
        <f t="shared" si="60"/>
        <v>0</v>
      </c>
      <c r="K261" s="48">
        <f t="shared" si="61"/>
        <v>0</v>
      </c>
      <c r="L261" s="48">
        <f t="shared" si="62"/>
        <v>0</v>
      </c>
      <c r="M261" s="48">
        <f t="shared" si="63"/>
        <v>0</v>
      </c>
      <c r="N261" s="81">
        <v>0</v>
      </c>
      <c r="O261" s="48">
        <v>0</v>
      </c>
      <c r="P261" s="48">
        <v>0</v>
      </c>
      <c r="Q261" s="48">
        <v>0</v>
      </c>
      <c r="R261" s="48">
        <v>0</v>
      </c>
      <c r="S261" s="131">
        <v>0</v>
      </c>
      <c r="T261" s="48">
        <v>0</v>
      </c>
      <c r="U261" s="82">
        <f t="shared" si="65"/>
        <v>0</v>
      </c>
      <c r="V261" s="48">
        <f t="shared" si="55"/>
        <v>0</v>
      </c>
      <c r="W261" s="48">
        <v>0</v>
      </c>
      <c r="X261" s="48">
        <v>0</v>
      </c>
      <c r="Y261" s="48">
        <v>0</v>
      </c>
      <c r="Z261" s="48">
        <v>0</v>
      </c>
      <c r="AA261" s="48">
        <v>0</v>
      </c>
      <c r="AB261" s="48">
        <v>0</v>
      </c>
      <c r="AC261" s="72">
        <f t="shared" si="66"/>
        <v>0</v>
      </c>
      <c r="AD261" s="114">
        <f t="shared" si="67"/>
        <v>0</v>
      </c>
    </row>
    <row r="262" spans="1:30" s="50" customFormat="1" ht="12.75" hidden="1" x14ac:dyDescent="0.2">
      <c r="A262" s="95">
        <v>257</v>
      </c>
      <c r="B262" s="37"/>
      <c r="C262" s="143"/>
      <c r="D262" s="58"/>
      <c r="E262" s="80">
        <f t="shared" si="64"/>
        <v>0</v>
      </c>
      <c r="F262" s="81">
        <f t="shared" si="56"/>
        <v>0</v>
      </c>
      <c r="G262" s="48">
        <f t="shared" si="57"/>
        <v>0</v>
      </c>
      <c r="H262" s="48">
        <f t="shared" si="58"/>
        <v>0</v>
      </c>
      <c r="I262" s="48">
        <f t="shared" si="59"/>
        <v>0</v>
      </c>
      <c r="J262" s="48">
        <f t="shared" si="60"/>
        <v>0</v>
      </c>
      <c r="K262" s="48">
        <f t="shared" si="61"/>
        <v>0</v>
      </c>
      <c r="L262" s="48">
        <f t="shared" si="62"/>
        <v>0</v>
      </c>
      <c r="M262" s="48">
        <f t="shared" si="63"/>
        <v>0</v>
      </c>
      <c r="N262" s="81">
        <v>0</v>
      </c>
      <c r="O262" s="48">
        <v>0</v>
      </c>
      <c r="P262" s="48">
        <v>0</v>
      </c>
      <c r="Q262" s="48">
        <v>0</v>
      </c>
      <c r="R262" s="48">
        <v>0</v>
      </c>
      <c r="S262" s="131">
        <v>0</v>
      </c>
      <c r="T262" s="48">
        <v>0</v>
      </c>
      <c r="U262" s="82">
        <f t="shared" si="65"/>
        <v>0</v>
      </c>
      <c r="V262" s="48">
        <f t="shared" si="55"/>
        <v>0</v>
      </c>
      <c r="W262" s="48">
        <v>0</v>
      </c>
      <c r="X262" s="48">
        <v>0</v>
      </c>
      <c r="Y262" s="48">
        <v>0</v>
      </c>
      <c r="Z262" s="48">
        <v>0</v>
      </c>
      <c r="AA262" s="48">
        <v>0</v>
      </c>
      <c r="AB262" s="48">
        <v>0</v>
      </c>
      <c r="AC262" s="72">
        <f t="shared" si="66"/>
        <v>0</v>
      </c>
      <c r="AD262" s="114">
        <f t="shared" si="67"/>
        <v>0</v>
      </c>
    </row>
    <row r="263" spans="1:30" s="50" customFormat="1" ht="12.75" hidden="1" x14ac:dyDescent="0.2">
      <c r="A263" s="95">
        <v>258</v>
      </c>
      <c r="B263" s="37"/>
      <c r="C263" s="143"/>
      <c r="D263" s="58"/>
      <c r="E263" s="80">
        <f t="shared" si="64"/>
        <v>0</v>
      </c>
      <c r="F263" s="81">
        <f t="shared" si="56"/>
        <v>0</v>
      </c>
      <c r="G263" s="48">
        <f t="shared" si="57"/>
        <v>0</v>
      </c>
      <c r="H263" s="48">
        <f t="shared" si="58"/>
        <v>0</v>
      </c>
      <c r="I263" s="48">
        <f t="shared" si="59"/>
        <v>0</v>
      </c>
      <c r="J263" s="48">
        <f t="shared" si="60"/>
        <v>0</v>
      </c>
      <c r="K263" s="48">
        <f t="shared" si="61"/>
        <v>0</v>
      </c>
      <c r="L263" s="48">
        <f t="shared" si="62"/>
        <v>0</v>
      </c>
      <c r="M263" s="48">
        <f t="shared" si="63"/>
        <v>0</v>
      </c>
      <c r="N263" s="81">
        <v>0</v>
      </c>
      <c r="O263" s="48">
        <v>0</v>
      </c>
      <c r="P263" s="48">
        <v>0</v>
      </c>
      <c r="Q263" s="48">
        <v>0</v>
      </c>
      <c r="R263" s="48">
        <v>0</v>
      </c>
      <c r="S263" s="131">
        <v>0</v>
      </c>
      <c r="T263" s="48">
        <v>0</v>
      </c>
      <c r="U263" s="82">
        <f t="shared" si="65"/>
        <v>0</v>
      </c>
      <c r="V263" s="48">
        <f t="shared" ref="V263:V326" si="68">(508*C263)-(E263*6%)</f>
        <v>0</v>
      </c>
      <c r="W263" s="48">
        <v>0</v>
      </c>
      <c r="X263" s="48">
        <v>0</v>
      </c>
      <c r="Y263" s="48">
        <v>0</v>
      </c>
      <c r="Z263" s="48">
        <v>0</v>
      </c>
      <c r="AA263" s="48">
        <v>0</v>
      </c>
      <c r="AB263" s="48">
        <v>0</v>
      </c>
      <c r="AC263" s="72">
        <f t="shared" si="66"/>
        <v>0</v>
      </c>
      <c r="AD263" s="114">
        <f t="shared" si="67"/>
        <v>0</v>
      </c>
    </row>
    <row r="264" spans="1:30" s="50" customFormat="1" ht="12.75" hidden="1" x14ac:dyDescent="0.2">
      <c r="A264" s="95">
        <v>259</v>
      </c>
      <c r="B264" s="37"/>
      <c r="C264" s="143"/>
      <c r="D264" s="58"/>
      <c r="E264" s="80">
        <f t="shared" si="64"/>
        <v>0</v>
      </c>
      <c r="F264" s="81">
        <f t="shared" si="56"/>
        <v>0</v>
      </c>
      <c r="G264" s="48">
        <f t="shared" si="57"/>
        <v>0</v>
      </c>
      <c r="H264" s="48">
        <f t="shared" si="58"/>
        <v>0</v>
      </c>
      <c r="I264" s="48">
        <f t="shared" si="59"/>
        <v>0</v>
      </c>
      <c r="J264" s="48">
        <f t="shared" si="60"/>
        <v>0</v>
      </c>
      <c r="K264" s="48">
        <f t="shared" si="61"/>
        <v>0</v>
      </c>
      <c r="L264" s="48">
        <f t="shared" si="62"/>
        <v>0</v>
      </c>
      <c r="M264" s="48">
        <f t="shared" si="63"/>
        <v>0</v>
      </c>
      <c r="N264" s="81">
        <v>0</v>
      </c>
      <c r="O264" s="48">
        <v>0</v>
      </c>
      <c r="P264" s="48">
        <v>0</v>
      </c>
      <c r="Q264" s="48">
        <v>0</v>
      </c>
      <c r="R264" s="48">
        <v>0</v>
      </c>
      <c r="S264" s="131">
        <v>0</v>
      </c>
      <c r="T264" s="48">
        <v>0</v>
      </c>
      <c r="U264" s="82">
        <f t="shared" si="65"/>
        <v>0</v>
      </c>
      <c r="V264" s="48">
        <f t="shared" si="68"/>
        <v>0</v>
      </c>
      <c r="W264" s="48">
        <v>0</v>
      </c>
      <c r="X264" s="48">
        <v>0</v>
      </c>
      <c r="Y264" s="48">
        <v>0</v>
      </c>
      <c r="Z264" s="48">
        <v>0</v>
      </c>
      <c r="AA264" s="48">
        <v>0</v>
      </c>
      <c r="AB264" s="48">
        <v>0</v>
      </c>
      <c r="AC264" s="72">
        <f t="shared" si="66"/>
        <v>0</v>
      </c>
      <c r="AD264" s="114">
        <f t="shared" si="67"/>
        <v>0</v>
      </c>
    </row>
    <row r="265" spans="1:30" s="50" customFormat="1" ht="12.75" hidden="1" x14ac:dyDescent="0.2">
      <c r="A265" s="95">
        <v>260</v>
      </c>
      <c r="B265" s="37"/>
      <c r="C265" s="143"/>
      <c r="D265" s="58"/>
      <c r="E265" s="80">
        <f t="shared" si="64"/>
        <v>0</v>
      </c>
      <c r="F265" s="81">
        <f t="shared" si="56"/>
        <v>0</v>
      </c>
      <c r="G265" s="48">
        <f t="shared" si="57"/>
        <v>0</v>
      </c>
      <c r="H265" s="48">
        <f t="shared" si="58"/>
        <v>0</v>
      </c>
      <c r="I265" s="48">
        <f t="shared" si="59"/>
        <v>0</v>
      </c>
      <c r="J265" s="48">
        <f t="shared" si="60"/>
        <v>0</v>
      </c>
      <c r="K265" s="48">
        <f t="shared" si="61"/>
        <v>0</v>
      </c>
      <c r="L265" s="48">
        <f t="shared" si="62"/>
        <v>0</v>
      </c>
      <c r="M265" s="48">
        <f t="shared" si="63"/>
        <v>0</v>
      </c>
      <c r="N265" s="81">
        <v>0</v>
      </c>
      <c r="O265" s="48">
        <v>0</v>
      </c>
      <c r="P265" s="48">
        <v>0</v>
      </c>
      <c r="Q265" s="48">
        <v>0</v>
      </c>
      <c r="R265" s="48">
        <v>0</v>
      </c>
      <c r="S265" s="131">
        <v>0</v>
      </c>
      <c r="T265" s="48">
        <v>0</v>
      </c>
      <c r="U265" s="82">
        <f t="shared" si="65"/>
        <v>0</v>
      </c>
      <c r="V265" s="48">
        <f t="shared" si="68"/>
        <v>0</v>
      </c>
      <c r="W265" s="48">
        <v>0</v>
      </c>
      <c r="X265" s="48">
        <v>0</v>
      </c>
      <c r="Y265" s="48">
        <v>0</v>
      </c>
      <c r="Z265" s="48">
        <v>0</v>
      </c>
      <c r="AA265" s="48">
        <v>0</v>
      </c>
      <c r="AB265" s="48">
        <v>0</v>
      </c>
      <c r="AC265" s="72">
        <f t="shared" si="66"/>
        <v>0</v>
      </c>
      <c r="AD265" s="114">
        <f t="shared" si="67"/>
        <v>0</v>
      </c>
    </row>
    <row r="266" spans="1:30" s="50" customFormat="1" ht="12.75" hidden="1" x14ac:dyDescent="0.2">
      <c r="A266" s="95">
        <v>261</v>
      </c>
      <c r="B266" s="37"/>
      <c r="C266" s="143"/>
      <c r="D266" s="58"/>
      <c r="E266" s="80">
        <f t="shared" si="64"/>
        <v>0</v>
      </c>
      <c r="F266" s="81">
        <f t="shared" ref="F266:F329" si="69">(E266+J266+L266+K266+M266)*26.5%</f>
        <v>0</v>
      </c>
      <c r="G266" s="48">
        <f t="shared" ref="G266:G329" si="70">(E266+J266+L266+K266+M266)*1%</f>
        <v>0</v>
      </c>
      <c r="H266" s="48">
        <f t="shared" ref="H266:H329" si="71">(E266+J266+L266+K266+M266)*8%</f>
        <v>0</v>
      </c>
      <c r="I266" s="48">
        <f t="shared" ref="I266:I329" si="72">H266/2</f>
        <v>0</v>
      </c>
      <c r="J266" s="48">
        <f t="shared" ref="J266:J329" si="73">E266/12</f>
        <v>0</v>
      </c>
      <c r="K266" s="48">
        <f t="shared" ref="K266:K329" si="74">E266/12</f>
        <v>0</v>
      </c>
      <c r="L266" s="48">
        <f t="shared" ref="L266:L329" si="75">K266/3</f>
        <v>0</v>
      </c>
      <c r="M266" s="48">
        <f t="shared" ref="M266:M329" si="76">E266/12</f>
        <v>0</v>
      </c>
      <c r="N266" s="81">
        <v>0</v>
      </c>
      <c r="O266" s="48">
        <v>0</v>
      </c>
      <c r="P266" s="48">
        <v>0</v>
      </c>
      <c r="Q266" s="48">
        <v>0</v>
      </c>
      <c r="R266" s="48">
        <v>0</v>
      </c>
      <c r="S266" s="131">
        <v>0</v>
      </c>
      <c r="T266" s="48">
        <v>0</v>
      </c>
      <c r="U266" s="82">
        <f t="shared" si="65"/>
        <v>0</v>
      </c>
      <c r="V266" s="48">
        <f t="shared" si="68"/>
        <v>0</v>
      </c>
      <c r="W266" s="48">
        <v>0</v>
      </c>
      <c r="X266" s="48">
        <v>0</v>
      </c>
      <c r="Y266" s="48">
        <v>0</v>
      </c>
      <c r="Z266" s="48">
        <v>0</v>
      </c>
      <c r="AA266" s="48">
        <v>0</v>
      </c>
      <c r="AB266" s="48">
        <v>0</v>
      </c>
      <c r="AC266" s="72">
        <f t="shared" si="66"/>
        <v>0</v>
      </c>
      <c r="AD266" s="114">
        <f t="shared" si="67"/>
        <v>0</v>
      </c>
    </row>
    <row r="267" spans="1:30" s="50" customFormat="1" ht="12.75" hidden="1" x14ac:dyDescent="0.2">
      <c r="A267" s="95">
        <v>262</v>
      </c>
      <c r="B267" s="37"/>
      <c r="C267" s="143"/>
      <c r="D267" s="58"/>
      <c r="E267" s="80">
        <f t="shared" ref="E267:E330" si="77">C267*D267</f>
        <v>0</v>
      </c>
      <c r="F267" s="81">
        <f t="shared" si="69"/>
        <v>0</v>
      </c>
      <c r="G267" s="48">
        <f t="shared" si="70"/>
        <v>0</v>
      </c>
      <c r="H267" s="48">
        <f t="shared" si="71"/>
        <v>0</v>
      </c>
      <c r="I267" s="48">
        <f t="shared" si="72"/>
        <v>0</v>
      </c>
      <c r="J267" s="48">
        <f t="shared" si="73"/>
        <v>0</v>
      </c>
      <c r="K267" s="48">
        <f t="shared" si="74"/>
        <v>0</v>
      </c>
      <c r="L267" s="48">
        <f t="shared" si="75"/>
        <v>0</v>
      </c>
      <c r="M267" s="48">
        <f t="shared" si="76"/>
        <v>0</v>
      </c>
      <c r="N267" s="81">
        <v>0</v>
      </c>
      <c r="O267" s="48">
        <v>0</v>
      </c>
      <c r="P267" s="48">
        <v>0</v>
      </c>
      <c r="Q267" s="48">
        <v>0</v>
      </c>
      <c r="R267" s="48">
        <v>0</v>
      </c>
      <c r="S267" s="131">
        <v>0</v>
      </c>
      <c r="T267" s="48">
        <v>0</v>
      </c>
      <c r="U267" s="82">
        <f t="shared" ref="U267:U330" si="78">SUM(F267:T267)</f>
        <v>0</v>
      </c>
      <c r="V267" s="48">
        <f t="shared" si="68"/>
        <v>0</v>
      </c>
      <c r="W267" s="48">
        <v>0</v>
      </c>
      <c r="X267" s="48">
        <v>0</v>
      </c>
      <c r="Y267" s="48">
        <v>0</v>
      </c>
      <c r="Z267" s="48">
        <v>0</v>
      </c>
      <c r="AA267" s="48">
        <v>0</v>
      </c>
      <c r="AB267" s="48">
        <v>0</v>
      </c>
      <c r="AC267" s="72">
        <f t="shared" ref="AC267:AC330" si="79">SUM(V267:AB267)</f>
        <v>0</v>
      </c>
      <c r="AD267" s="114">
        <f t="shared" ref="AD267:AD330" si="80">E267+U267+AC267</f>
        <v>0</v>
      </c>
    </row>
    <row r="268" spans="1:30" s="50" customFormat="1" ht="12.75" hidden="1" x14ac:dyDescent="0.2">
      <c r="A268" s="95">
        <v>263</v>
      </c>
      <c r="B268" s="37"/>
      <c r="C268" s="143"/>
      <c r="D268" s="58"/>
      <c r="E268" s="80">
        <f t="shared" si="77"/>
        <v>0</v>
      </c>
      <c r="F268" s="81">
        <f t="shared" si="69"/>
        <v>0</v>
      </c>
      <c r="G268" s="48">
        <f t="shared" si="70"/>
        <v>0</v>
      </c>
      <c r="H268" s="48">
        <f t="shared" si="71"/>
        <v>0</v>
      </c>
      <c r="I268" s="48">
        <f t="shared" si="72"/>
        <v>0</v>
      </c>
      <c r="J268" s="48">
        <f t="shared" si="73"/>
        <v>0</v>
      </c>
      <c r="K268" s="48">
        <f t="shared" si="74"/>
        <v>0</v>
      </c>
      <c r="L268" s="48">
        <f t="shared" si="75"/>
        <v>0</v>
      </c>
      <c r="M268" s="48">
        <f t="shared" si="76"/>
        <v>0</v>
      </c>
      <c r="N268" s="81">
        <v>0</v>
      </c>
      <c r="O268" s="48">
        <v>0</v>
      </c>
      <c r="P268" s="48">
        <v>0</v>
      </c>
      <c r="Q268" s="48">
        <v>0</v>
      </c>
      <c r="R268" s="48">
        <v>0</v>
      </c>
      <c r="S268" s="131">
        <v>0</v>
      </c>
      <c r="T268" s="48">
        <v>0</v>
      </c>
      <c r="U268" s="82">
        <f t="shared" si="78"/>
        <v>0</v>
      </c>
      <c r="V268" s="48">
        <f t="shared" si="68"/>
        <v>0</v>
      </c>
      <c r="W268" s="48">
        <v>0</v>
      </c>
      <c r="X268" s="48">
        <v>0</v>
      </c>
      <c r="Y268" s="48">
        <v>0</v>
      </c>
      <c r="Z268" s="48">
        <v>0</v>
      </c>
      <c r="AA268" s="48">
        <v>0</v>
      </c>
      <c r="AB268" s="48">
        <v>0</v>
      </c>
      <c r="AC268" s="72">
        <f t="shared" si="79"/>
        <v>0</v>
      </c>
      <c r="AD268" s="114">
        <f t="shared" si="80"/>
        <v>0</v>
      </c>
    </row>
    <row r="269" spans="1:30" s="50" customFormat="1" ht="12.75" hidden="1" x14ac:dyDescent="0.2">
      <c r="A269" s="95">
        <v>264</v>
      </c>
      <c r="B269" s="37"/>
      <c r="C269" s="143"/>
      <c r="D269" s="58"/>
      <c r="E269" s="80">
        <f t="shared" si="77"/>
        <v>0</v>
      </c>
      <c r="F269" s="81">
        <f t="shared" si="69"/>
        <v>0</v>
      </c>
      <c r="G269" s="48">
        <f t="shared" si="70"/>
        <v>0</v>
      </c>
      <c r="H269" s="48">
        <f t="shared" si="71"/>
        <v>0</v>
      </c>
      <c r="I269" s="48">
        <f t="shared" si="72"/>
        <v>0</v>
      </c>
      <c r="J269" s="48">
        <f t="shared" si="73"/>
        <v>0</v>
      </c>
      <c r="K269" s="48">
        <f t="shared" si="74"/>
        <v>0</v>
      </c>
      <c r="L269" s="48">
        <f t="shared" si="75"/>
        <v>0</v>
      </c>
      <c r="M269" s="48">
        <f t="shared" si="76"/>
        <v>0</v>
      </c>
      <c r="N269" s="81">
        <v>0</v>
      </c>
      <c r="O269" s="48">
        <v>0</v>
      </c>
      <c r="P269" s="48">
        <v>0</v>
      </c>
      <c r="Q269" s="48">
        <v>0</v>
      </c>
      <c r="R269" s="48">
        <v>0</v>
      </c>
      <c r="S269" s="131">
        <v>0</v>
      </c>
      <c r="T269" s="48">
        <v>0</v>
      </c>
      <c r="U269" s="82">
        <f t="shared" si="78"/>
        <v>0</v>
      </c>
      <c r="V269" s="48">
        <f t="shared" si="68"/>
        <v>0</v>
      </c>
      <c r="W269" s="48">
        <v>0</v>
      </c>
      <c r="X269" s="48">
        <v>0</v>
      </c>
      <c r="Y269" s="48">
        <v>0</v>
      </c>
      <c r="Z269" s="48">
        <v>0</v>
      </c>
      <c r="AA269" s="48">
        <v>0</v>
      </c>
      <c r="AB269" s="48">
        <v>0</v>
      </c>
      <c r="AC269" s="72">
        <f t="shared" si="79"/>
        <v>0</v>
      </c>
      <c r="AD269" s="114">
        <f t="shared" si="80"/>
        <v>0</v>
      </c>
    </row>
    <row r="270" spans="1:30" s="50" customFormat="1" ht="12.75" hidden="1" x14ac:dyDescent="0.2">
      <c r="A270" s="95">
        <v>265</v>
      </c>
      <c r="B270" s="37"/>
      <c r="C270" s="143"/>
      <c r="D270" s="58"/>
      <c r="E270" s="80">
        <f t="shared" si="77"/>
        <v>0</v>
      </c>
      <c r="F270" s="81">
        <f t="shared" si="69"/>
        <v>0</v>
      </c>
      <c r="G270" s="48">
        <f t="shared" si="70"/>
        <v>0</v>
      </c>
      <c r="H270" s="48">
        <f t="shared" si="71"/>
        <v>0</v>
      </c>
      <c r="I270" s="48">
        <f t="shared" si="72"/>
        <v>0</v>
      </c>
      <c r="J270" s="48">
        <f t="shared" si="73"/>
        <v>0</v>
      </c>
      <c r="K270" s="48">
        <f t="shared" si="74"/>
        <v>0</v>
      </c>
      <c r="L270" s="48">
        <f t="shared" si="75"/>
        <v>0</v>
      </c>
      <c r="M270" s="48">
        <f t="shared" si="76"/>
        <v>0</v>
      </c>
      <c r="N270" s="81">
        <v>0</v>
      </c>
      <c r="O270" s="48">
        <v>0</v>
      </c>
      <c r="P270" s="48">
        <v>0</v>
      </c>
      <c r="Q270" s="48">
        <v>0</v>
      </c>
      <c r="R270" s="48">
        <v>0</v>
      </c>
      <c r="S270" s="131">
        <v>0</v>
      </c>
      <c r="T270" s="48">
        <v>0</v>
      </c>
      <c r="U270" s="82">
        <f t="shared" si="78"/>
        <v>0</v>
      </c>
      <c r="V270" s="48">
        <f t="shared" si="68"/>
        <v>0</v>
      </c>
      <c r="W270" s="48">
        <v>0</v>
      </c>
      <c r="X270" s="48">
        <v>0</v>
      </c>
      <c r="Y270" s="48">
        <v>0</v>
      </c>
      <c r="Z270" s="48">
        <v>0</v>
      </c>
      <c r="AA270" s="48">
        <v>0</v>
      </c>
      <c r="AB270" s="48">
        <v>0</v>
      </c>
      <c r="AC270" s="72">
        <f t="shared" si="79"/>
        <v>0</v>
      </c>
      <c r="AD270" s="114">
        <f t="shared" si="80"/>
        <v>0</v>
      </c>
    </row>
    <row r="271" spans="1:30" s="50" customFormat="1" ht="12.75" hidden="1" x14ac:dyDescent="0.2">
      <c r="A271" s="95">
        <v>266</v>
      </c>
      <c r="B271" s="37"/>
      <c r="C271" s="143"/>
      <c r="D271" s="58"/>
      <c r="E271" s="80">
        <f t="shared" si="77"/>
        <v>0</v>
      </c>
      <c r="F271" s="81">
        <f t="shared" si="69"/>
        <v>0</v>
      </c>
      <c r="G271" s="48">
        <f t="shared" si="70"/>
        <v>0</v>
      </c>
      <c r="H271" s="48">
        <f t="shared" si="71"/>
        <v>0</v>
      </c>
      <c r="I271" s="48">
        <f t="shared" si="72"/>
        <v>0</v>
      </c>
      <c r="J271" s="48">
        <f t="shared" si="73"/>
        <v>0</v>
      </c>
      <c r="K271" s="48">
        <f t="shared" si="74"/>
        <v>0</v>
      </c>
      <c r="L271" s="48">
        <f t="shared" si="75"/>
        <v>0</v>
      </c>
      <c r="M271" s="48">
        <f t="shared" si="76"/>
        <v>0</v>
      </c>
      <c r="N271" s="81">
        <v>0</v>
      </c>
      <c r="O271" s="48">
        <v>0</v>
      </c>
      <c r="P271" s="48">
        <v>0</v>
      </c>
      <c r="Q271" s="48">
        <v>0</v>
      </c>
      <c r="R271" s="48">
        <v>0</v>
      </c>
      <c r="S271" s="131">
        <v>0</v>
      </c>
      <c r="T271" s="48">
        <v>0</v>
      </c>
      <c r="U271" s="82">
        <f t="shared" si="78"/>
        <v>0</v>
      </c>
      <c r="V271" s="48">
        <f t="shared" si="68"/>
        <v>0</v>
      </c>
      <c r="W271" s="48">
        <v>0</v>
      </c>
      <c r="X271" s="48">
        <v>0</v>
      </c>
      <c r="Y271" s="48">
        <v>0</v>
      </c>
      <c r="Z271" s="48">
        <v>0</v>
      </c>
      <c r="AA271" s="48">
        <v>0</v>
      </c>
      <c r="AB271" s="48">
        <v>0</v>
      </c>
      <c r="AC271" s="72">
        <f t="shared" si="79"/>
        <v>0</v>
      </c>
      <c r="AD271" s="114">
        <f t="shared" si="80"/>
        <v>0</v>
      </c>
    </row>
    <row r="272" spans="1:30" s="50" customFormat="1" ht="12.75" hidden="1" x14ac:dyDescent="0.2">
      <c r="A272" s="95">
        <v>267</v>
      </c>
      <c r="B272" s="37"/>
      <c r="C272" s="143"/>
      <c r="D272" s="58"/>
      <c r="E272" s="80">
        <f t="shared" si="77"/>
        <v>0</v>
      </c>
      <c r="F272" s="81">
        <f t="shared" si="69"/>
        <v>0</v>
      </c>
      <c r="G272" s="48">
        <f t="shared" si="70"/>
        <v>0</v>
      </c>
      <c r="H272" s="48">
        <f t="shared" si="71"/>
        <v>0</v>
      </c>
      <c r="I272" s="48">
        <f t="shared" si="72"/>
        <v>0</v>
      </c>
      <c r="J272" s="48">
        <f t="shared" si="73"/>
        <v>0</v>
      </c>
      <c r="K272" s="48">
        <f t="shared" si="74"/>
        <v>0</v>
      </c>
      <c r="L272" s="48">
        <f t="shared" si="75"/>
        <v>0</v>
      </c>
      <c r="M272" s="48">
        <f t="shared" si="76"/>
        <v>0</v>
      </c>
      <c r="N272" s="81">
        <v>0</v>
      </c>
      <c r="O272" s="48">
        <v>0</v>
      </c>
      <c r="P272" s="48">
        <v>0</v>
      </c>
      <c r="Q272" s="48">
        <v>0</v>
      </c>
      <c r="R272" s="48">
        <v>0</v>
      </c>
      <c r="S272" s="131">
        <v>0</v>
      </c>
      <c r="T272" s="48">
        <v>0</v>
      </c>
      <c r="U272" s="82">
        <f t="shared" si="78"/>
        <v>0</v>
      </c>
      <c r="V272" s="48">
        <f t="shared" si="68"/>
        <v>0</v>
      </c>
      <c r="W272" s="48">
        <v>0</v>
      </c>
      <c r="X272" s="48">
        <v>0</v>
      </c>
      <c r="Y272" s="48">
        <v>0</v>
      </c>
      <c r="Z272" s="48">
        <v>0</v>
      </c>
      <c r="AA272" s="48">
        <v>0</v>
      </c>
      <c r="AB272" s="48">
        <v>0</v>
      </c>
      <c r="AC272" s="72">
        <f t="shared" si="79"/>
        <v>0</v>
      </c>
      <c r="AD272" s="114">
        <f t="shared" si="80"/>
        <v>0</v>
      </c>
    </row>
    <row r="273" spans="1:30" s="50" customFormat="1" ht="12.75" hidden="1" x14ac:dyDescent="0.2">
      <c r="A273" s="95">
        <v>268</v>
      </c>
      <c r="B273" s="37"/>
      <c r="C273" s="143"/>
      <c r="D273" s="58"/>
      <c r="E273" s="80">
        <f t="shared" si="77"/>
        <v>0</v>
      </c>
      <c r="F273" s="81">
        <f t="shared" si="69"/>
        <v>0</v>
      </c>
      <c r="G273" s="48">
        <f t="shared" si="70"/>
        <v>0</v>
      </c>
      <c r="H273" s="48">
        <f t="shared" si="71"/>
        <v>0</v>
      </c>
      <c r="I273" s="48">
        <f t="shared" si="72"/>
        <v>0</v>
      </c>
      <c r="J273" s="48">
        <f t="shared" si="73"/>
        <v>0</v>
      </c>
      <c r="K273" s="48">
        <f t="shared" si="74"/>
        <v>0</v>
      </c>
      <c r="L273" s="48">
        <f t="shared" si="75"/>
        <v>0</v>
      </c>
      <c r="M273" s="48">
        <f t="shared" si="76"/>
        <v>0</v>
      </c>
      <c r="N273" s="81">
        <v>0</v>
      </c>
      <c r="O273" s="48">
        <v>0</v>
      </c>
      <c r="P273" s="48">
        <v>0</v>
      </c>
      <c r="Q273" s="48">
        <v>0</v>
      </c>
      <c r="R273" s="48">
        <v>0</v>
      </c>
      <c r="S273" s="131">
        <v>0</v>
      </c>
      <c r="T273" s="48">
        <v>0</v>
      </c>
      <c r="U273" s="82">
        <f t="shared" si="78"/>
        <v>0</v>
      </c>
      <c r="V273" s="48">
        <f t="shared" si="68"/>
        <v>0</v>
      </c>
      <c r="W273" s="48">
        <v>0</v>
      </c>
      <c r="X273" s="48">
        <v>0</v>
      </c>
      <c r="Y273" s="48">
        <v>0</v>
      </c>
      <c r="Z273" s="48">
        <v>0</v>
      </c>
      <c r="AA273" s="48">
        <v>0</v>
      </c>
      <c r="AB273" s="48">
        <v>0</v>
      </c>
      <c r="AC273" s="72">
        <f t="shared" si="79"/>
        <v>0</v>
      </c>
      <c r="AD273" s="114">
        <f t="shared" si="80"/>
        <v>0</v>
      </c>
    </row>
    <row r="274" spans="1:30" s="50" customFormat="1" ht="12.75" hidden="1" x14ac:dyDescent="0.2">
      <c r="A274" s="95">
        <v>269</v>
      </c>
      <c r="B274" s="37"/>
      <c r="C274" s="143"/>
      <c r="D274" s="58"/>
      <c r="E274" s="80">
        <f t="shared" si="77"/>
        <v>0</v>
      </c>
      <c r="F274" s="81">
        <f t="shared" si="69"/>
        <v>0</v>
      </c>
      <c r="G274" s="48">
        <f t="shared" si="70"/>
        <v>0</v>
      </c>
      <c r="H274" s="48">
        <f t="shared" si="71"/>
        <v>0</v>
      </c>
      <c r="I274" s="48">
        <f t="shared" si="72"/>
        <v>0</v>
      </c>
      <c r="J274" s="48">
        <f t="shared" si="73"/>
        <v>0</v>
      </c>
      <c r="K274" s="48">
        <f t="shared" si="74"/>
        <v>0</v>
      </c>
      <c r="L274" s="48">
        <f t="shared" si="75"/>
        <v>0</v>
      </c>
      <c r="M274" s="48">
        <f t="shared" si="76"/>
        <v>0</v>
      </c>
      <c r="N274" s="81">
        <v>0</v>
      </c>
      <c r="O274" s="48">
        <v>0</v>
      </c>
      <c r="P274" s="48">
        <v>0</v>
      </c>
      <c r="Q274" s="48">
        <v>0</v>
      </c>
      <c r="R274" s="48">
        <v>0</v>
      </c>
      <c r="S274" s="131">
        <v>0</v>
      </c>
      <c r="T274" s="48">
        <v>0</v>
      </c>
      <c r="U274" s="82">
        <f t="shared" si="78"/>
        <v>0</v>
      </c>
      <c r="V274" s="48">
        <f t="shared" si="68"/>
        <v>0</v>
      </c>
      <c r="W274" s="48">
        <v>0</v>
      </c>
      <c r="X274" s="48">
        <v>0</v>
      </c>
      <c r="Y274" s="48">
        <v>0</v>
      </c>
      <c r="Z274" s="48">
        <v>0</v>
      </c>
      <c r="AA274" s="48">
        <v>0</v>
      </c>
      <c r="AB274" s="48">
        <v>0</v>
      </c>
      <c r="AC274" s="72">
        <f t="shared" si="79"/>
        <v>0</v>
      </c>
      <c r="AD274" s="114">
        <f t="shared" si="80"/>
        <v>0</v>
      </c>
    </row>
    <row r="275" spans="1:30" s="50" customFormat="1" ht="12.75" hidden="1" x14ac:dyDescent="0.2">
      <c r="A275" s="95">
        <v>270</v>
      </c>
      <c r="B275" s="37"/>
      <c r="C275" s="143"/>
      <c r="D275" s="58"/>
      <c r="E275" s="80">
        <f t="shared" si="77"/>
        <v>0</v>
      </c>
      <c r="F275" s="81">
        <f t="shared" si="69"/>
        <v>0</v>
      </c>
      <c r="G275" s="48">
        <f t="shared" si="70"/>
        <v>0</v>
      </c>
      <c r="H275" s="48">
        <f t="shared" si="71"/>
        <v>0</v>
      </c>
      <c r="I275" s="48">
        <f t="shared" si="72"/>
        <v>0</v>
      </c>
      <c r="J275" s="48">
        <f t="shared" si="73"/>
        <v>0</v>
      </c>
      <c r="K275" s="48">
        <f t="shared" si="74"/>
        <v>0</v>
      </c>
      <c r="L275" s="48">
        <f t="shared" si="75"/>
        <v>0</v>
      </c>
      <c r="M275" s="48">
        <f t="shared" si="76"/>
        <v>0</v>
      </c>
      <c r="N275" s="81">
        <v>0</v>
      </c>
      <c r="O275" s="48">
        <v>0</v>
      </c>
      <c r="P275" s="48">
        <v>0</v>
      </c>
      <c r="Q275" s="48">
        <v>0</v>
      </c>
      <c r="R275" s="48">
        <v>0</v>
      </c>
      <c r="S275" s="131">
        <v>0</v>
      </c>
      <c r="T275" s="48">
        <v>0</v>
      </c>
      <c r="U275" s="82">
        <f t="shared" si="78"/>
        <v>0</v>
      </c>
      <c r="V275" s="48">
        <f t="shared" si="68"/>
        <v>0</v>
      </c>
      <c r="W275" s="48">
        <v>0</v>
      </c>
      <c r="X275" s="48">
        <v>0</v>
      </c>
      <c r="Y275" s="48">
        <v>0</v>
      </c>
      <c r="Z275" s="48">
        <v>0</v>
      </c>
      <c r="AA275" s="48">
        <v>0</v>
      </c>
      <c r="AB275" s="48">
        <v>0</v>
      </c>
      <c r="AC275" s="72">
        <f t="shared" si="79"/>
        <v>0</v>
      </c>
      <c r="AD275" s="114">
        <f t="shared" si="80"/>
        <v>0</v>
      </c>
    </row>
    <row r="276" spans="1:30" s="50" customFormat="1" ht="12.75" hidden="1" x14ac:dyDescent="0.2">
      <c r="A276" s="95">
        <v>271</v>
      </c>
      <c r="B276" s="37"/>
      <c r="C276" s="143"/>
      <c r="D276" s="58"/>
      <c r="E276" s="80">
        <f t="shared" si="77"/>
        <v>0</v>
      </c>
      <c r="F276" s="81">
        <f t="shared" si="69"/>
        <v>0</v>
      </c>
      <c r="G276" s="48">
        <f t="shared" si="70"/>
        <v>0</v>
      </c>
      <c r="H276" s="48">
        <f t="shared" si="71"/>
        <v>0</v>
      </c>
      <c r="I276" s="48">
        <f t="shared" si="72"/>
        <v>0</v>
      </c>
      <c r="J276" s="48">
        <f t="shared" si="73"/>
        <v>0</v>
      </c>
      <c r="K276" s="48">
        <f t="shared" si="74"/>
        <v>0</v>
      </c>
      <c r="L276" s="48">
        <f t="shared" si="75"/>
        <v>0</v>
      </c>
      <c r="M276" s="48">
        <f t="shared" si="76"/>
        <v>0</v>
      </c>
      <c r="N276" s="81">
        <v>0</v>
      </c>
      <c r="O276" s="48">
        <v>0</v>
      </c>
      <c r="P276" s="48">
        <v>0</v>
      </c>
      <c r="Q276" s="48">
        <v>0</v>
      </c>
      <c r="R276" s="48">
        <v>0</v>
      </c>
      <c r="S276" s="131">
        <v>0</v>
      </c>
      <c r="T276" s="48">
        <v>0</v>
      </c>
      <c r="U276" s="82">
        <f t="shared" si="78"/>
        <v>0</v>
      </c>
      <c r="V276" s="48">
        <f t="shared" si="68"/>
        <v>0</v>
      </c>
      <c r="W276" s="48">
        <v>0</v>
      </c>
      <c r="X276" s="48">
        <v>0</v>
      </c>
      <c r="Y276" s="48">
        <v>0</v>
      </c>
      <c r="Z276" s="48">
        <v>0</v>
      </c>
      <c r="AA276" s="48">
        <v>0</v>
      </c>
      <c r="AB276" s="48">
        <v>0</v>
      </c>
      <c r="AC276" s="72">
        <f t="shared" si="79"/>
        <v>0</v>
      </c>
      <c r="AD276" s="114">
        <f t="shared" si="80"/>
        <v>0</v>
      </c>
    </row>
    <row r="277" spans="1:30" s="50" customFormat="1" ht="12.75" hidden="1" x14ac:dyDescent="0.2">
      <c r="A277" s="95">
        <v>272</v>
      </c>
      <c r="B277" s="37"/>
      <c r="C277" s="143"/>
      <c r="D277" s="58"/>
      <c r="E277" s="80">
        <f t="shared" si="77"/>
        <v>0</v>
      </c>
      <c r="F277" s="81">
        <f t="shared" si="69"/>
        <v>0</v>
      </c>
      <c r="G277" s="48">
        <f t="shared" si="70"/>
        <v>0</v>
      </c>
      <c r="H277" s="48">
        <f t="shared" si="71"/>
        <v>0</v>
      </c>
      <c r="I277" s="48">
        <f t="shared" si="72"/>
        <v>0</v>
      </c>
      <c r="J277" s="48">
        <f t="shared" si="73"/>
        <v>0</v>
      </c>
      <c r="K277" s="48">
        <f t="shared" si="74"/>
        <v>0</v>
      </c>
      <c r="L277" s="48">
        <f t="shared" si="75"/>
        <v>0</v>
      </c>
      <c r="M277" s="48">
        <f t="shared" si="76"/>
        <v>0</v>
      </c>
      <c r="N277" s="81">
        <v>0</v>
      </c>
      <c r="O277" s="48">
        <v>0</v>
      </c>
      <c r="P277" s="48">
        <v>0</v>
      </c>
      <c r="Q277" s="48">
        <v>0</v>
      </c>
      <c r="R277" s="48">
        <v>0</v>
      </c>
      <c r="S277" s="131">
        <v>0</v>
      </c>
      <c r="T277" s="48">
        <v>0</v>
      </c>
      <c r="U277" s="82">
        <f t="shared" si="78"/>
        <v>0</v>
      </c>
      <c r="V277" s="48">
        <f t="shared" si="68"/>
        <v>0</v>
      </c>
      <c r="W277" s="48">
        <v>0</v>
      </c>
      <c r="X277" s="48">
        <v>0</v>
      </c>
      <c r="Y277" s="48">
        <v>0</v>
      </c>
      <c r="Z277" s="48">
        <v>0</v>
      </c>
      <c r="AA277" s="48">
        <v>0</v>
      </c>
      <c r="AB277" s="48">
        <v>0</v>
      </c>
      <c r="AC277" s="72">
        <f t="shared" si="79"/>
        <v>0</v>
      </c>
      <c r="AD277" s="114">
        <f t="shared" si="80"/>
        <v>0</v>
      </c>
    </row>
    <row r="278" spans="1:30" s="50" customFormat="1" ht="12.75" hidden="1" x14ac:dyDescent="0.2">
      <c r="A278" s="95">
        <v>273</v>
      </c>
      <c r="B278" s="37"/>
      <c r="C278" s="143"/>
      <c r="D278" s="58"/>
      <c r="E278" s="80">
        <f t="shared" si="77"/>
        <v>0</v>
      </c>
      <c r="F278" s="81">
        <f t="shared" si="69"/>
        <v>0</v>
      </c>
      <c r="G278" s="48">
        <f t="shared" si="70"/>
        <v>0</v>
      </c>
      <c r="H278" s="48">
        <f t="shared" si="71"/>
        <v>0</v>
      </c>
      <c r="I278" s="48">
        <f t="shared" si="72"/>
        <v>0</v>
      </c>
      <c r="J278" s="48">
        <f t="shared" si="73"/>
        <v>0</v>
      </c>
      <c r="K278" s="48">
        <f t="shared" si="74"/>
        <v>0</v>
      </c>
      <c r="L278" s="48">
        <f t="shared" si="75"/>
        <v>0</v>
      </c>
      <c r="M278" s="48">
        <f t="shared" si="76"/>
        <v>0</v>
      </c>
      <c r="N278" s="81">
        <v>0</v>
      </c>
      <c r="O278" s="48">
        <v>0</v>
      </c>
      <c r="P278" s="48">
        <v>0</v>
      </c>
      <c r="Q278" s="48">
        <v>0</v>
      </c>
      <c r="R278" s="48">
        <v>0</v>
      </c>
      <c r="S278" s="131">
        <v>0</v>
      </c>
      <c r="T278" s="48">
        <v>0</v>
      </c>
      <c r="U278" s="82">
        <f t="shared" si="78"/>
        <v>0</v>
      </c>
      <c r="V278" s="48">
        <f t="shared" si="68"/>
        <v>0</v>
      </c>
      <c r="W278" s="48">
        <v>0</v>
      </c>
      <c r="X278" s="48">
        <v>0</v>
      </c>
      <c r="Y278" s="48">
        <v>0</v>
      </c>
      <c r="Z278" s="48">
        <v>0</v>
      </c>
      <c r="AA278" s="48">
        <v>0</v>
      </c>
      <c r="AB278" s="48">
        <v>0</v>
      </c>
      <c r="AC278" s="72">
        <f t="shared" si="79"/>
        <v>0</v>
      </c>
      <c r="AD278" s="114">
        <f t="shared" si="80"/>
        <v>0</v>
      </c>
    </row>
    <row r="279" spans="1:30" s="50" customFormat="1" ht="12.75" hidden="1" x14ac:dyDescent="0.2">
      <c r="A279" s="95">
        <v>274</v>
      </c>
      <c r="B279" s="37"/>
      <c r="C279" s="143"/>
      <c r="D279" s="58"/>
      <c r="E279" s="80">
        <f t="shared" si="77"/>
        <v>0</v>
      </c>
      <c r="F279" s="81">
        <f t="shared" si="69"/>
        <v>0</v>
      </c>
      <c r="G279" s="48">
        <f t="shared" si="70"/>
        <v>0</v>
      </c>
      <c r="H279" s="48">
        <f t="shared" si="71"/>
        <v>0</v>
      </c>
      <c r="I279" s="48">
        <f t="shared" si="72"/>
        <v>0</v>
      </c>
      <c r="J279" s="48">
        <f t="shared" si="73"/>
        <v>0</v>
      </c>
      <c r="K279" s="48">
        <f t="shared" si="74"/>
        <v>0</v>
      </c>
      <c r="L279" s="48">
        <f t="shared" si="75"/>
        <v>0</v>
      </c>
      <c r="M279" s="48">
        <f t="shared" si="76"/>
        <v>0</v>
      </c>
      <c r="N279" s="81">
        <v>0</v>
      </c>
      <c r="O279" s="48">
        <v>0</v>
      </c>
      <c r="P279" s="48">
        <v>0</v>
      </c>
      <c r="Q279" s="48">
        <v>0</v>
      </c>
      <c r="R279" s="48">
        <v>0</v>
      </c>
      <c r="S279" s="131">
        <v>0</v>
      </c>
      <c r="T279" s="48">
        <v>0</v>
      </c>
      <c r="U279" s="82">
        <f t="shared" si="78"/>
        <v>0</v>
      </c>
      <c r="V279" s="48">
        <f t="shared" si="68"/>
        <v>0</v>
      </c>
      <c r="W279" s="48">
        <v>0</v>
      </c>
      <c r="X279" s="48">
        <v>0</v>
      </c>
      <c r="Y279" s="48">
        <v>0</v>
      </c>
      <c r="Z279" s="48">
        <v>0</v>
      </c>
      <c r="AA279" s="48">
        <v>0</v>
      </c>
      <c r="AB279" s="48">
        <v>0</v>
      </c>
      <c r="AC279" s="72">
        <f t="shared" si="79"/>
        <v>0</v>
      </c>
      <c r="AD279" s="114">
        <f t="shared" si="80"/>
        <v>0</v>
      </c>
    </row>
    <row r="280" spans="1:30" s="50" customFormat="1" ht="12.75" hidden="1" x14ac:dyDescent="0.2">
      <c r="A280" s="95">
        <v>275</v>
      </c>
      <c r="B280" s="37"/>
      <c r="C280" s="143"/>
      <c r="D280" s="58"/>
      <c r="E280" s="80">
        <f t="shared" si="77"/>
        <v>0</v>
      </c>
      <c r="F280" s="81">
        <f t="shared" si="69"/>
        <v>0</v>
      </c>
      <c r="G280" s="48">
        <f t="shared" si="70"/>
        <v>0</v>
      </c>
      <c r="H280" s="48">
        <f t="shared" si="71"/>
        <v>0</v>
      </c>
      <c r="I280" s="48">
        <f t="shared" si="72"/>
        <v>0</v>
      </c>
      <c r="J280" s="48">
        <f t="shared" si="73"/>
        <v>0</v>
      </c>
      <c r="K280" s="48">
        <f t="shared" si="74"/>
        <v>0</v>
      </c>
      <c r="L280" s="48">
        <f t="shared" si="75"/>
        <v>0</v>
      </c>
      <c r="M280" s="48">
        <f t="shared" si="76"/>
        <v>0</v>
      </c>
      <c r="N280" s="81">
        <v>0</v>
      </c>
      <c r="O280" s="48">
        <v>0</v>
      </c>
      <c r="P280" s="48">
        <v>0</v>
      </c>
      <c r="Q280" s="48">
        <v>0</v>
      </c>
      <c r="R280" s="48">
        <v>0</v>
      </c>
      <c r="S280" s="131">
        <v>0</v>
      </c>
      <c r="T280" s="48">
        <v>0</v>
      </c>
      <c r="U280" s="82">
        <f t="shared" si="78"/>
        <v>0</v>
      </c>
      <c r="V280" s="48">
        <f t="shared" si="68"/>
        <v>0</v>
      </c>
      <c r="W280" s="48">
        <v>0</v>
      </c>
      <c r="X280" s="48">
        <v>0</v>
      </c>
      <c r="Y280" s="48">
        <v>0</v>
      </c>
      <c r="Z280" s="48">
        <v>0</v>
      </c>
      <c r="AA280" s="48">
        <v>0</v>
      </c>
      <c r="AB280" s="48">
        <v>0</v>
      </c>
      <c r="AC280" s="72">
        <f t="shared" si="79"/>
        <v>0</v>
      </c>
      <c r="AD280" s="114">
        <f t="shared" si="80"/>
        <v>0</v>
      </c>
    </row>
    <row r="281" spans="1:30" s="50" customFormat="1" ht="12.75" hidden="1" x14ac:dyDescent="0.2">
      <c r="A281" s="95">
        <v>276</v>
      </c>
      <c r="B281" s="37"/>
      <c r="C281" s="143"/>
      <c r="D281" s="58"/>
      <c r="E281" s="80">
        <f t="shared" si="77"/>
        <v>0</v>
      </c>
      <c r="F281" s="81">
        <f t="shared" si="69"/>
        <v>0</v>
      </c>
      <c r="G281" s="48">
        <f t="shared" si="70"/>
        <v>0</v>
      </c>
      <c r="H281" s="48">
        <f t="shared" si="71"/>
        <v>0</v>
      </c>
      <c r="I281" s="48">
        <f t="shared" si="72"/>
        <v>0</v>
      </c>
      <c r="J281" s="48">
        <f t="shared" si="73"/>
        <v>0</v>
      </c>
      <c r="K281" s="48">
        <f t="shared" si="74"/>
        <v>0</v>
      </c>
      <c r="L281" s="48">
        <f t="shared" si="75"/>
        <v>0</v>
      </c>
      <c r="M281" s="48">
        <f t="shared" si="76"/>
        <v>0</v>
      </c>
      <c r="N281" s="81">
        <v>0</v>
      </c>
      <c r="O281" s="48">
        <v>0</v>
      </c>
      <c r="P281" s="48">
        <v>0</v>
      </c>
      <c r="Q281" s="48">
        <v>0</v>
      </c>
      <c r="R281" s="48">
        <v>0</v>
      </c>
      <c r="S281" s="131">
        <v>0</v>
      </c>
      <c r="T281" s="48">
        <v>0</v>
      </c>
      <c r="U281" s="82">
        <f t="shared" si="78"/>
        <v>0</v>
      </c>
      <c r="V281" s="48">
        <f t="shared" si="68"/>
        <v>0</v>
      </c>
      <c r="W281" s="48">
        <v>0</v>
      </c>
      <c r="X281" s="48">
        <v>0</v>
      </c>
      <c r="Y281" s="48">
        <v>0</v>
      </c>
      <c r="Z281" s="48">
        <v>0</v>
      </c>
      <c r="AA281" s="48">
        <v>0</v>
      </c>
      <c r="AB281" s="48">
        <v>0</v>
      </c>
      <c r="AC281" s="72">
        <f t="shared" si="79"/>
        <v>0</v>
      </c>
      <c r="AD281" s="114">
        <f t="shared" si="80"/>
        <v>0</v>
      </c>
    </row>
    <row r="282" spans="1:30" s="50" customFormat="1" ht="12.75" hidden="1" x14ac:dyDescent="0.2">
      <c r="A282" s="95">
        <v>277</v>
      </c>
      <c r="B282" s="37"/>
      <c r="C282" s="143"/>
      <c r="D282" s="58"/>
      <c r="E282" s="80">
        <f t="shared" si="77"/>
        <v>0</v>
      </c>
      <c r="F282" s="81">
        <f t="shared" si="69"/>
        <v>0</v>
      </c>
      <c r="G282" s="48">
        <f t="shared" si="70"/>
        <v>0</v>
      </c>
      <c r="H282" s="48">
        <f t="shared" si="71"/>
        <v>0</v>
      </c>
      <c r="I282" s="48">
        <f t="shared" si="72"/>
        <v>0</v>
      </c>
      <c r="J282" s="48">
        <f t="shared" si="73"/>
        <v>0</v>
      </c>
      <c r="K282" s="48">
        <f t="shared" si="74"/>
        <v>0</v>
      </c>
      <c r="L282" s="48">
        <f t="shared" si="75"/>
        <v>0</v>
      </c>
      <c r="M282" s="48">
        <f t="shared" si="76"/>
        <v>0</v>
      </c>
      <c r="N282" s="81">
        <v>0</v>
      </c>
      <c r="O282" s="48">
        <v>0</v>
      </c>
      <c r="P282" s="48">
        <v>0</v>
      </c>
      <c r="Q282" s="48">
        <v>0</v>
      </c>
      <c r="R282" s="48">
        <v>0</v>
      </c>
      <c r="S282" s="131">
        <v>0</v>
      </c>
      <c r="T282" s="48">
        <v>0</v>
      </c>
      <c r="U282" s="82">
        <f t="shared" si="78"/>
        <v>0</v>
      </c>
      <c r="V282" s="48">
        <f t="shared" si="68"/>
        <v>0</v>
      </c>
      <c r="W282" s="48">
        <v>0</v>
      </c>
      <c r="X282" s="48">
        <v>0</v>
      </c>
      <c r="Y282" s="48">
        <v>0</v>
      </c>
      <c r="Z282" s="48">
        <v>0</v>
      </c>
      <c r="AA282" s="48">
        <v>0</v>
      </c>
      <c r="AB282" s="48">
        <v>0</v>
      </c>
      <c r="AC282" s="72">
        <f t="shared" si="79"/>
        <v>0</v>
      </c>
      <c r="AD282" s="114">
        <f t="shared" si="80"/>
        <v>0</v>
      </c>
    </row>
    <row r="283" spans="1:30" s="50" customFormat="1" ht="12.75" hidden="1" x14ac:dyDescent="0.2">
      <c r="A283" s="95">
        <v>278</v>
      </c>
      <c r="B283" s="37"/>
      <c r="C283" s="143"/>
      <c r="D283" s="58"/>
      <c r="E283" s="80">
        <f t="shared" si="77"/>
        <v>0</v>
      </c>
      <c r="F283" s="81">
        <f t="shared" si="69"/>
        <v>0</v>
      </c>
      <c r="G283" s="48">
        <f t="shared" si="70"/>
        <v>0</v>
      </c>
      <c r="H283" s="48">
        <f t="shared" si="71"/>
        <v>0</v>
      </c>
      <c r="I283" s="48">
        <f t="shared" si="72"/>
        <v>0</v>
      </c>
      <c r="J283" s="48">
        <f t="shared" si="73"/>
        <v>0</v>
      </c>
      <c r="K283" s="48">
        <f t="shared" si="74"/>
        <v>0</v>
      </c>
      <c r="L283" s="48">
        <f t="shared" si="75"/>
        <v>0</v>
      </c>
      <c r="M283" s="48">
        <f t="shared" si="76"/>
        <v>0</v>
      </c>
      <c r="N283" s="81">
        <v>0</v>
      </c>
      <c r="O283" s="48">
        <v>0</v>
      </c>
      <c r="P283" s="48">
        <v>0</v>
      </c>
      <c r="Q283" s="48">
        <v>0</v>
      </c>
      <c r="R283" s="48">
        <v>0</v>
      </c>
      <c r="S283" s="131">
        <v>0</v>
      </c>
      <c r="T283" s="48">
        <v>0</v>
      </c>
      <c r="U283" s="82">
        <f t="shared" si="78"/>
        <v>0</v>
      </c>
      <c r="V283" s="48">
        <f t="shared" si="68"/>
        <v>0</v>
      </c>
      <c r="W283" s="48">
        <v>0</v>
      </c>
      <c r="X283" s="48">
        <v>0</v>
      </c>
      <c r="Y283" s="48">
        <v>0</v>
      </c>
      <c r="Z283" s="48">
        <v>0</v>
      </c>
      <c r="AA283" s="48">
        <v>0</v>
      </c>
      <c r="AB283" s="48">
        <v>0</v>
      </c>
      <c r="AC283" s="72">
        <f t="shared" si="79"/>
        <v>0</v>
      </c>
      <c r="AD283" s="114">
        <f t="shared" si="80"/>
        <v>0</v>
      </c>
    </row>
    <row r="284" spans="1:30" s="50" customFormat="1" ht="12.75" hidden="1" x14ac:dyDescent="0.2">
      <c r="A284" s="95">
        <v>279</v>
      </c>
      <c r="B284" s="37"/>
      <c r="C284" s="143"/>
      <c r="D284" s="58"/>
      <c r="E284" s="80">
        <f t="shared" si="77"/>
        <v>0</v>
      </c>
      <c r="F284" s="81">
        <f t="shared" si="69"/>
        <v>0</v>
      </c>
      <c r="G284" s="48">
        <f t="shared" si="70"/>
        <v>0</v>
      </c>
      <c r="H284" s="48">
        <f t="shared" si="71"/>
        <v>0</v>
      </c>
      <c r="I284" s="48">
        <f t="shared" si="72"/>
        <v>0</v>
      </c>
      <c r="J284" s="48">
        <f t="shared" si="73"/>
        <v>0</v>
      </c>
      <c r="K284" s="48">
        <f t="shared" si="74"/>
        <v>0</v>
      </c>
      <c r="L284" s="48">
        <f t="shared" si="75"/>
        <v>0</v>
      </c>
      <c r="M284" s="48">
        <f t="shared" si="76"/>
        <v>0</v>
      </c>
      <c r="N284" s="81">
        <v>0</v>
      </c>
      <c r="O284" s="48">
        <v>0</v>
      </c>
      <c r="P284" s="48">
        <v>0</v>
      </c>
      <c r="Q284" s="48">
        <v>0</v>
      </c>
      <c r="R284" s="48">
        <v>0</v>
      </c>
      <c r="S284" s="131">
        <v>0</v>
      </c>
      <c r="T284" s="48">
        <v>0</v>
      </c>
      <c r="U284" s="82">
        <f t="shared" si="78"/>
        <v>0</v>
      </c>
      <c r="V284" s="48">
        <f t="shared" si="68"/>
        <v>0</v>
      </c>
      <c r="W284" s="48">
        <v>0</v>
      </c>
      <c r="X284" s="48">
        <v>0</v>
      </c>
      <c r="Y284" s="48">
        <v>0</v>
      </c>
      <c r="Z284" s="48">
        <v>0</v>
      </c>
      <c r="AA284" s="48">
        <v>0</v>
      </c>
      <c r="AB284" s="48">
        <v>0</v>
      </c>
      <c r="AC284" s="72">
        <f t="shared" si="79"/>
        <v>0</v>
      </c>
      <c r="AD284" s="114">
        <f t="shared" si="80"/>
        <v>0</v>
      </c>
    </row>
    <row r="285" spans="1:30" s="50" customFormat="1" ht="12.75" hidden="1" x14ac:dyDescent="0.2">
      <c r="A285" s="95">
        <v>280</v>
      </c>
      <c r="B285" s="37"/>
      <c r="C285" s="143"/>
      <c r="D285" s="58"/>
      <c r="E285" s="80">
        <f t="shared" si="77"/>
        <v>0</v>
      </c>
      <c r="F285" s="81">
        <f t="shared" si="69"/>
        <v>0</v>
      </c>
      <c r="G285" s="48">
        <f t="shared" si="70"/>
        <v>0</v>
      </c>
      <c r="H285" s="48">
        <f t="shared" si="71"/>
        <v>0</v>
      </c>
      <c r="I285" s="48">
        <f t="shared" si="72"/>
        <v>0</v>
      </c>
      <c r="J285" s="48">
        <f t="shared" si="73"/>
        <v>0</v>
      </c>
      <c r="K285" s="48">
        <f t="shared" si="74"/>
        <v>0</v>
      </c>
      <c r="L285" s="48">
        <f t="shared" si="75"/>
        <v>0</v>
      </c>
      <c r="M285" s="48">
        <f t="shared" si="76"/>
        <v>0</v>
      </c>
      <c r="N285" s="81">
        <v>0</v>
      </c>
      <c r="O285" s="48">
        <v>0</v>
      </c>
      <c r="P285" s="48">
        <v>0</v>
      </c>
      <c r="Q285" s="48">
        <v>0</v>
      </c>
      <c r="R285" s="48">
        <v>0</v>
      </c>
      <c r="S285" s="131">
        <v>0</v>
      </c>
      <c r="T285" s="48">
        <v>0</v>
      </c>
      <c r="U285" s="82">
        <f t="shared" si="78"/>
        <v>0</v>
      </c>
      <c r="V285" s="48">
        <f t="shared" si="68"/>
        <v>0</v>
      </c>
      <c r="W285" s="48">
        <v>0</v>
      </c>
      <c r="X285" s="48">
        <v>0</v>
      </c>
      <c r="Y285" s="48">
        <v>0</v>
      </c>
      <c r="Z285" s="48">
        <v>0</v>
      </c>
      <c r="AA285" s="48">
        <v>0</v>
      </c>
      <c r="AB285" s="48">
        <v>0</v>
      </c>
      <c r="AC285" s="72">
        <f t="shared" si="79"/>
        <v>0</v>
      </c>
      <c r="AD285" s="114">
        <f t="shared" si="80"/>
        <v>0</v>
      </c>
    </row>
    <row r="286" spans="1:30" s="50" customFormat="1" ht="12.75" hidden="1" x14ac:dyDescent="0.2">
      <c r="A286" s="95">
        <v>281</v>
      </c>
      <c r="B286" s="37"/>
      <c r="C286" s="143"/>
      <c r="D286" s="58"/>
      <c r="E286" s="80">
        <f t="shared" si="77"/>
        <v>0</v>
      </c>
      <c r="F286" s="81">
        <f t="shared" si="69"/>
        <v>0</v>
      </c>
      <c r="G286" s="48">
        <f t="shared" si="70"/>
        <v>0</v>
      </c>
      <c r="H286" s="48">
        <f t="shared" si="71"/>
        <v>0</v>
      </c>
      <c r="I286" s="48">
        <f t="shared" si="72"/>
        <v>0</v>
      </c>
      <c r="J286" s="48">
        <f t="shared" si="73"/>
        <v>0</v>
      </c>
      <c r="K286" s="48">
        <f t="shared" si="74"/>
        <v>0</v>
      </c>
      <c r="L286" s="48">
        <f t="shared" si="75"/>
        <v>0</v>
      </c>
      <c r="M286" s="48">
        <f t="shared" si="76"/>
        <v>0</v>
      </c>
      <c r="N286" s="81">
        <v>0</v>
      </c>
      <c r="O286" s="48">
        <v>0</v>
      </c>
      <c r="P286" s="48">
        <v>0</v>
      </c>
      <c r="Q286" s="48">
        <v>0</v>
      </c>
      <c r="R286" s="48">
        <v>0</v>
      </c>
      <c r="S286" s="131">
        <v>0</v>
      </c>
      <c r="T286" s="48">
        <v>0</v>
      </c>
      <c r="U286" s="82">
        <f t="shared" si="78"/>
        <v>0</v>
      </c>
      <c r="V286" s="48">
        <f t="shared" si="68"/>
        <v>0</v>
      </c>
      <c r="W286" s="48">
        <v>0</v>
      </c>
      <c r="X286" s="48">
        <v>0</v>
      </c>
      <c r="Y286" s="48">
        <v>0</v>
      </c>
      <c r="Z286" s="48">
        <v>0</v>
      </c>
      <c r="AA286" s="48">
        <v>0</v>
      </c>
      <c r="AB286" s="48">
        <v>0</v>
      </c>
      <c r="AC286" s="72">
        <f t="shared" si="79"/>
        <v>0</v>
      </c>
      <c r="AD286" s="114">
        <f t="shared" si="80"/>
        <v>0</v>
      </c>
    </row>
    <row r="287" spans="1:30" s="50" customFormat="1" ht="12.75" hidden="1" x14ac:dyDescent="0.2">
      <c r="A287" s="95">
        <v>282</v>
      </c>
      <c r="B287" s="37"/>
      <c r="C287" s="143"/>
      <c r="D287" s="58"/>
      <c r="E287" s="80">
        <f t="shared" si="77"/>
        <v>0</v>
      </c>
      <c r="F287" s="81">
        <f t="shared" si="69"/>
        <v>0</v>
      </c>
      <c r="G287" s="48">
        <f t="shared" si="70"/>
        <v>0</v>
      </c>
      <c r="H287" s="48">
        <f t="shared" si="71"/>
        <v>0</v>
      </c>
      <c r="I287" s="48">
        <f t="shared" si="72"/>
        <v>0</v>
      </c>
      <c r="J287" s="48">
        <f t="shared" si="73"/>
        <v>0</v>
      </c>
      <c r="K287" s="48">
        <f t="shared" si="74"/>
        <v>0</v>
      </c>
      <c r="L287" s="48">
        <f t="shared" si="75"/>
        <v>0</v>
      </c>
      <c r="M287" s="48">
        <f t="shared" si="76"/>
        <v>0</v>
      </c>
      <c r="N287" s="81">
        <v>0</v>
      </c>
      <c r="O287" s="48">
        <v>0</v>
      </c>
      <c r="P287" s="48">
        <v>0</v>
      </c>
      <c r="Q287" s="48">
        <v>0</v>
      </c>
      <c r="R287" s="48">
        <v>0</v>
      </c>
      <c r="S287" s="131">
        <v>0</v>
      </c>
      <c r="T287" s="48">
        <v>0</v>
      </c>
      <c r="U287" s="82">
        <f t="shared" si="78"/>
        <v>0</v>
      </c>
      <c r="V287" s="48">
        <f t="shared" si="68"/>
        <v>0</v>
      </c>
      <c r="W287" s="48">
        <v>0</v>
      </c>
      <c r="X287" s="48">
        <v>0</v>
      </c>
      <c r="Y287" s="48">
        <v>0</v>
      </c>
      <c r="Z287" s="48">
        <v>0</v>
      </c>
      <c r="AA287" s="48">
        <v>0</v>
      </c>
      <c r="AB287" s="48">
        <v>0</v>
      </c>
      <c r="AC287" s="72">
        <f t="shared" si="79"/>
        <v>0</v>
      </c>
      <c r="AD287" s="114">
        <f t="shared" si="80"/>
        <v>0</v>
      </c>
    </row>
    <row r="288" spans="1:30" s="50" customFormat="1" ht="12.75" hidden="1" x14ac:dyDescent="0.2">
      <c r="A288" s="95">
        <v>283</v>
      </c>
      <c r="B288" s="37"/>
      <c r="C288" s="143"/>
      <c r="D288" s="58"/>
      <c r="E288" s="80">
        <f t="shared" si="77"/>
        <v>0</v>
      </c>
      <c r="F288" s="81">
        <f t="shared" si="69"/>
        <v>0</v>
      </c>
      <c r="G288" s="48">
        <f t="shared" si="70"/>
        <v>0</v>
      </c>
      <c r="H288" s="48">
        <f t="shared" si="71"/>
        <v>0</v>
      </c>
      <c r="I288" s="48">
        <f t="shared" si="72"/>
        <v>0</v>
      </c>
      <c r="J288" s="48">
        <f t="shared" si="73"/>
        <v>0</v>
      </c>
      <c r="K288" s="48">
        <f t="shared" si="74"/>
        <v>0</v>
      </c>
      <c r="L288" s="48">
        <f t="shared" si="75"/>
        <v>0</v>
      </c>
      <c r="M288" s="48">
        <f t="shared" si="76"/>
        <v>0</v>
      </c>
      <c r="N288" s="81">
        <v>0</v>
      </c>
      <c r="O288" s="48">
        <v>0</v>
      </c>
      <c r="P288" s="48">
        <v>0</v>
      </c>
      <c r="Q288" s="48">
        <v>0</v>
      </c>
      <c r="R288" s="48">
        <v>0</v>
      </c>
      <c r="S288" s="131">
        <v>0</v>
      </c>
      <c r="T288" s="48">
        <v>0</v>
      </c>
      <c r="U288" s="82">
        <f t="shared" si="78"/>
        <v>0</v>
      </c>
      <c r="V288" s="48">
        <f t="shared" si="68"/>
        <v>0</v>
      </c>
      <c r="W288" s="48">
        <v>0</v>
      </c>
      <c r="X288" s="48">
        <v>0</v>
      </c>
      <c r="Y288" s="48">
        <v>0</v>
      </c>
      <c r="Z288" s="48">
        <v>0</v>
      </c>
      <c r="AA288" s="48">
        <v>0</v>
      </c>
      <c r="AB288" s="48">
        <v>0</v>
      </c>
      <c r="AC288" s="72">
        <f t="shared" si="79"/>
        <v>0</v>
      </c>
      <c r="AD288" s="114">
        <f t="shared" si="80"/>
        <v>0</v>
      </c>
    </row>
    <row r="289" spans="1:30" s="50" customFormat="1" ht="12.75" hidden="1" x14ac:dyDescent="0.2">
      <c r="A289" s="95">
        <v>284</v>
      </c>
      <c r="B289" s="37"/>
      <c r="C289" s="143"/>
      <c r="D289" s="58"/>
      <c r="E289" s="80">
        <f t="shared" si="77"/>
        <v>0</v>
      </c>
      <c r="F289" s="81">
        <f t="shared" si="69"/>
        <v>0</v>
      </c>
      <c r="G289" s="48">
        <f t="shared" si="70"/>
        <v>0</v>
      </c>
      <c r="H289" s="48">
        <f t="shared" si="71"/>
        <v>0</v>
      </c>
      <c r="I289" s="48">
        <f t="shared" si="72"/>
        <v>0</v>
      </c>
      <c r="J289" s="48">
        <f t="shared" si="73"/>
        <v>0</v>
      </c>
      <c r="K289" s="48">
        <f t="shared" si="74"/>
        <v>0</v>
      </c>
      <c r="L289" s="48">
        <f t="shared" si="75"/>
        <v>0</v>
      </c>
      <c r="M289" s="48">
        <f t="shared" si="76"/>
        <v>0</v>
      </c>
      <c r="N289" s="81">
        <v>0</v>
      </c>
      <c r="O289" s="48">
        <v>0</v>
      </c>
      <c r="P289" s="48">
        <v>0</v>
      </c>
      <c r="Q289" s="48">
        <v>0</v>
      </c>
      <c r="R289" s="48">
        <v>0</v>
      </c>
      <c r="S289" s="131">
        <v>0</v>
      </c>
      <c r="T289" s="48">
        <v>0</v>
      </c>
      <c r="U289" s="82">
        <f t="shared" si="78"/>
        <v>0</v>
      </c>
      <c r="V289" s="48">
        <f t="shared" si="68"/>
        <v>0</v>
      </c>
      <c r="W289" s="48">
        <v>0</v>
      </c>
      <c r="X289" s="48">
        <v>0</v>
      </c>
      <c r="Y289" s="48">
        <v>0</v>
      </c>
      <c r="Z289" s="48">
        <v>0</v>
      </c>
      <c r="AA289" s="48">
        <v>0</v>
      </c>
      <c r="AB289" s="48">
        <v>0</v>
      </c>
      <c r="AC289" s="72">
        <f t="shared" si="79"/>
        <v>0</v>
      </c>
      <c r="AD289" s="114">
        <f t="shared" si="80"/>
        <v>0</v>
      </c>
    </row>
    <row r="290" spans="1:30" s="50" customFormat="1" ht="12.75" hidden="1" x14ac:dyDescent="0.2">
      <c r="A290" s="95">
        <v>285</v>
      </c>
      <c r="B290" s="37"/>
      <c r="C290" s="143"/>
      <c r="D290" s="58"/>
      <c r="E290" s="80">
        <f t="shared" si="77"/>
        <v>0</v>
      </c>
      <c r="F290" s="81">
        <f t="shared" si="69"/>
        <v>0</v>
      </c>
      <c r="G290" s="48">
        <f t="shared" si="70"/>
        <v>0</v>
      </c>
      <c r="H290" s="48">
        <f t="shared" si="71"/>
        <v>0</v>
      </c>
      <c r="I290" s="48">
        <f t="shared" si="72"/>
        <v>0</v>
      </c>
      <c r="J290" s="48">
        <f t="shared" si="73"/>
        <v>0</v>
      </c>
      <c r="K290" s="48">
        <f t="shared" si="74"/>
        <v>0</v>
      </c>
      <c r="L290" s="48">
        <f t="shared" si="75"/>
        <v>0</v>
      </c>
      <c r="M290" s="48">
        <f t="shared" si="76"/>
        <v>0</v>
      </c>
      <c r="N290" s="81">
        <v>0</v>
      </c>
      <c r="O290" s="48">
        <v>0</v>
      </c>
      <c r="P290" s="48">
        <v>0</v>
      </c>
      <c r="Q290" s="48">
        <v>0</v>
      </c>
      <c r="R290" s="48">
        <v>0</v>
      </c>
      <c r="S290" s="131">
        <v>0</v>
      </c>
      <c r="T290" s="48">
        <v>0</v>
      </c>
      <c r="U290" s="82">
        <f t="shared" si="78"/>
        <v>0</v>
      </c>
      <c r="V290" s="48">
        <f t="shared" si="68"/>
        <v>0</v>
      </c>
      <c r="W290" s="48">
        <v>0</v>
      </c>
      <c r="X290" s="48">
        <v>0</v>
      </c>
      <c r="Y290" s="48">
        <v>0</v>
      </c>
      <c r="Z290" s="48">
        <v>0</v>
      </c>
      <c r="AA290" s="48">
        <v>0</v>
      </c>
      <c r="AB290" s="48">
        <v>0</v>
      </c>
      <c r="AC290" s="72">
        <f t="shared" si="79"/>
        <v>0</v>
      </c>
      <c r="AD290" s="114">
        <f t="shared" si="80"/>
        <v>0</v>
      </c>
    </row>
    <row r="291" spans="1:30" s="50" customFormat="1" ht="12.75" hidden="1" x14ac:dyDescent="0.2">
      <c r="A291" s="95">
        <v>286</v>
      </c>
      <c r="B291" s="37"/>
      <c r="C291" s="143"/>
      <c r="D291" s="58"/>
      <c r="E291" s="80">
        <f t="shared" si="77"/>
        <v>0</v>
      </c>
      <c r="F291" s="81">
        <f t="shared" si="69"/>
        <v>0</v>
      </c>
      <c r="G291" s="48">
        <f t="shared" si="70"/>
        <v>0</v>
      </c>
      <c r="H291" s="48">
        <f t="shared" si="71"/>
        <v>0</v>
      </c>
      <c r="I291" s="48">
        <f t="shared" si="72"/>
        <v>0</v>
      </c>
      <c r="J291" s="48">
        <f t="shared" si="73"/>
        <v>0</v>
      </c>
      <c r="K291" s="48">
        <f t="shared" si="74"/>
        <v>0</v>
      </c>
      <c r="L291" s="48">
        <f t="shared" si="75"/>
        <v>0</v>
      </c>
      <c r="M291" s="48">
        <f t="shared" si="76"/>
        <v>0</v>
      </c>
      <c r="N291" s="81">
        <v>0</v>
      </c>
      <c r="O291" s="48">
        <v>0</v>
      </c>
      <c r="P291" s="48">
        <v>0</v>
      </c>
      <c r="Q291" s="48">
        <v>0</v>
      </c>
      <c r="R291" s="48">
        <v>0</v>
      </c>
      <c r="S291" s="131">
        <v>0</v>
      </c>
      <c r="T291" s="48">
        <v>0</v>
      </c>
      <c r="U291" s="82">
        <f t="shared" si="78"/>
        <v>0</v>
      </c>
      <c r="V291" s="48">
        <f t="shared" si="68"/>
        <v>0</v>
      </c>
      <c r="W291" s="48">
        <v>0</v>
      </c>
      <c r="X291" s="48">
        <v>0</v>
      </c>
      <c r="Y291" s="48">
        <v>0</v>
      </c>
      <c r="Z291" s="48">
        <v>0</v>
      </c>
      <c r="AA291" s="48">
        <v>0</v>
      </c>
      <c r="AB291" s="48">
        <v>0</v>
      </c>
      <c r="AC291" s="72">
        <f t="shared" si="79"/>
        <v>0</v>
      </c>
      <c r="AD291" s="114">
        <f t="shared" si="80"/>
        <v>0</v>
      </c>
    </row>
    <row r="292" spans="1:30" s="50" customFormat="1" ht="12.75" hidden="1" x14ac:dyDescent="0.2">
      <c r="A292" s="95">
        <v>287</v>
      </c>
      <c r="B292" s="37"/>
      <c r="C292" s="143"/>
      <c r="D292" s="58"/>
      <c r="E292" s="80">
        <f t="shared" si="77"/>
        <v>0</v>
      </c>
      <c r="F292" s="81">
        <f t="shared" si="69"/>
        <v>0</v>
      </c>
      <c r="G292" s="48">
        <f t="shared" si="70"/>
        <v>0</v>
      </c>
      <c r="H292" s="48">
        <f t="shared" si="71"/>
        <v>0</v>
      </c>
      <c r="I292" s="48">
        <f t="shared" si="72"/>
        <v>0</v>
      </c>
      <c r="J292" s="48">
        <f t="shared" si="73"/>
        <v>0</v>
      </c>
      <c r="K292" s="48">
        <f t="shared" si="74"/>
        <v>0</v>
      </c>
      <c r="L292" s="48">
        <f t="shared" si="75"/>
        <v>0</v>
      </c>
      <c r="M292" s="48">
        <f t="shared" si="76"/>
        <v>0</v>
      </c>
      <c r="N292" s="81">
        <v>0</v>
      </c>
      <c r="O292" s="48">
        <v>0</v>
      </c>
      <c r="P292" s="48">
        <v>0</v>
      </c>
      <c r="Q292" s="48">
        <v>0</v>
      </c>
      <c r="R292" s="48">
        <v>0</v>
      </c>
      <c r="S292" s="131">
        <v>0</v>
      </c>
      <c r="T292" s="48">
        <v>0</v>
      </c>
      <c r="U292" s="82">
        <f t="shared" si="78"/>
        <v>0</v>
      </c>
      <c r="V292" s="48">
        <f t="shared" si="68"/>
        <v>0</v>
      </c>
      <c r="W292" s="48">
        <v>0</v>
      </c>
      <c r="X292" s="48">
        <v>0</v>
      </c>
      <c r="Y292" s="48">
        <v>0</v>
      </c>
      <c r="Z292" s="48">
        <v>0</v>
      </c>
      <c r="AA292" s="48">
        <v>0</v>
      </c>
      <c r="AB292" s="48">
        <v>0</v>
      </c>
      <c r="AC292" s="72">
        <f t="shared" si="79"/>
        <v>0</v>
      </c>
      <c r="AD292" s="114">
        <f t="shared" si="80"/>
        <v>0</v>
      </c>
    </row>
    <row r="293" spans="1:30" s="50" customFormat="1" ht="12.75" hidden="1" x14ac:dyDescent="0.2">
      <c r="A293" s="95">
        <v>288</v>
      </c>
      <c r="B293" s="37"/>
      <c r="C293" s="143"/>
      <c r="D293" s="58"/>
      <c r="E293" s="80">
        <f t="shared" si="77"/>
        <v>0</v>
      </c>
      <c r="F293" s="81">
        <f t="shared" si="69"/>
        <v>0</v>
      </c>
      <c r="G293" s="48">
        <f t="shared" si="70"/>
        <v>0</v>
      </c>
      <c r="H293" s="48">
        <f t="shared" si="71"/>
        <v>0</v>
      </c>
      <c r="I293" s="48">
        <f t="shared" si="72"/>
        <v>0</v>
      </c>
      <c r="J293" s="48">
        <f t="shared" si="73"/>
        <v>0</v>
      </c>
      <c r="K293" s="48">
        <f t="shared" si="74"/>
        <v>0</v>
      </c>
      <c r="L293" s="48">
        <f t="shared" si="75"/>
        <v>0</v>
      </c>
      <c r="M293" s="48">
        <f t="shared" si="76"/>
        <v>0</v>
      </c>
      <c r="N293" s="81">
        <v>0</v>
      </c>
      <c r="O293" s="48">
        <v>0</v>
      </c>
      <c r="P293" s="48">
        <v>0</v>
      </c>
      <c r="Q293" s="48">
        <v>0</v>
      </c>
      <c r="R293" s="48">
        <v>0</v>
      </c>
      <c r="S293" s="131">
        <v>0</v>
      </c>
      <c r="T293" s="48">
        <v>0</v>
      </c>
      <c r="U293" s="82">
        <f t="shared" si="78"/>
        <v>0</v>
      </c>
      <c r="V293" s="48">
        <f t="shared" si="68"/>
        <v>0</v>
      </c>
      <c r="W293" s="48">
        <v>0</v>
      </c>
      <c r="X293" s="48">
        <v>0</v>
      </c>
      <c r="Y293" s="48">
        <v>0</v>
      </c>
      <c r="Z293" s="48">
        <v>0</v>
      </c>
      <c r="AA293" s="48">
        <v>0</v>
      </c>
      <c r="AB293" s="48">
        <v>0</v>
      </c>
      <c r="AC293" s="72">
        <f t="shared" si="79"/>
        <v>0</v>
      </c>
      <c r="AD293" s="114">
        <f t="shared" si="80"/>
        <v>0</v>
      </c>
    </row>
    <row r="294" spans="1:30" s="50" customFormat="1" ht="12.75" hidden="1" x14ac:dyDescent="0.2">
      <c r="A294" s="95">
        <v>289</v>
      </c>
      <c r="B294" s="37"/>
      <c r="C294" s="143"/>
      <c r="D294" s="58"/>
      <c r="E294" s="80">
        <f t="shared" si="77"/>
        <v>0</v>
      </c>
      <c r="F294" s="81">
        <f t="shared" si="69"/>
        <v>0</v>
      </c>
      <c r="G294" s="48">
        <f t="shared" si="70"/>
        <v>0</v>
      </c>
      <c r="H294" s="48">
        <f t="shared" si="71"/>
        <v>0</v>
      </c>
      <c r="I294" s="48">
        <f t="shared" si="72"/>
        <v>0</v>
      </c>
      <c r="J294" s="48">
        <f t="shared" si="73"/>
        <v>0</v>
      </c>
      <c r="K294" s="48">
        <f t="shared" si="74"/>
        <v>0</v>
      </c>
      <c r="L294" s="48">
        <f t="shared" si="75"/>
        <v>0</v>
      </c>
      <c r="M294" s="48">
        <f t="shared" si="76"/>
        <v>0</v>
      </c>
      <c r="N294" s="81">
        <v>0</v>
      </c>
      <c r="O294" s="48">
        <v>0</v>
      </c>
      <c r="P294" s="48">
        <v>0</v>
      </c>
      <c r="Q294" s="48">
        <v>0</v>
      </c>
      <c r="R294" s="48">
        <v>0</v>
      </c>
      <c r="S294" s="131">
        <v>0</v>
      </c>
      <c r="T294" s="48">
        <v>0</v>
      </c>
      <c r="U294" s="82">
        <f t="shared" si="78"/>
        <v>0</v>
      </c>
      <c r="V294" s="48">
        <f t="shared" si="68"/>
        <v>0</v>
      </c>
      <c r="W294" s="48">
        <v>0</v>
      </c>
      <c r="X294" s="48">
        <v>0</v>
      </c>
      <c r="Y294" s="48">
        <v>0</v>
      </c>
      <c r="Z294" s="48">
        <v>0</v>
      </c>
      <c r="AA294" s="48">
        <v>0</v>
      </c>
      <c r="AB294" s="48">
        <v>0</v>
      </c>
      <c r="AC294" s="72">
        <f t="shared" si="79"/>
        <v>0</v>
      </c>
      <c r="AD294" s="114">
        <f t="shared" si="80"/>
        <v>0</v>
      </c>
    </row>
    <row r="295" spans="1:30" s="50" customFormat="1" ht="12.75" hidden="1" x14ac:dyDescent="0.2">
      <c r="A295" s="95">
        <v>290</v>
      </c>
      <c r="B295" s="37"/>
      <c r="C295" s="143"/>
      <c r="D295" s="58"/>
      <c r="E295" s="80">
        <f t="shared" si="77"/>
        <v>0</v>
      </c>
      <c r="F295" s="81">
        <f t="shared" si="69"/>
        <v>0</v>
      </c>
      <c r="G295" s="48">
        <f t="shared" si="70"/>
        <v>0</v>
      </c>
      <c r="H295" s="48">
        <f t="shared" si="71"/>
        <v>0</v>
      </c>
      <c r="I295" s="48">
        <f t="shared" si="72"/>
        <v>0</v>
      </c>
      <c r="J295" s="48">
        <f t="shared" si="73"/>
        <v>0</v>
      </c>
      <c r="K295" s="48">
        <f t="shared" si="74"/>
        <v>0</v>
      </c>
      <c r="L295" s="48">
        <f t="shared" si="75"/>
        <v>0</v>
      </c>
      <c r="M295" s="48">
        <f t="shared" si="76"/>
        <v>0</v>
      </c>
      <c r="N295" s="81">
        <v>0</v>
      </c>
      <c r="O295" s="48">
        <v>0</v>
      </c>
      <c r="P295" s="48">
        <v>0</v>
      </c>
      <c r="Q295" s="48">
        <v>0</v>
      </c>
      <c r="R295" s="48">
        <v>0</v>
      </c>
      <c r="S295" s="131">
        <v>0</v>
      </c>
      <c r="T295" s="48">
        <v>0</v>
      </c>
      <c r="U295" s="82">
        <f t="shared" si="78"/>
        <v>0</v>
      </c>
      <c r="V295" s="48">
        <f t="shared" si="68"/>
        <v>0</v>
      </c>
      <c r="W295" s="48">
        <v>0</v>
      </c>
      <c r="X295" s="48">
        <v>0</v>
      </c>
      <c r="Y295" s="48">
        <v>0</v>
      </c>
      <c r="Z295" s="48">
        <v>0</v>
      </c>
      <c r="AA295" s="48">
        <v>0</v>
      </c>
      <c r="AB295" s="48">
        <v>0</v>
      </c>
      <c r="AC295" s="72">
        <f t="shared" si="79"/>
        <v>0</v>
      </c>
      <c r="AD295" s="114">
        <f t="shared" si="80"/>
        <v>0</v>
      </c>
    </row>
    <row r="296" spans="1:30" s="50" customFormat="1" ht="12.75" hidden="1" x14ac:dyDescent="0.2">
      <c r="A296" s="95">
        <v>291</v>
      </c>
      <c r="B296" s="37"/>
      <c r="C296" s="143"/>
      <c r="D296" s="58"/>
      <c r="E296" s="80">
        <f t="shared" si="77"/>
        <v>0</v>
      </c>
      <c r="F296" s="81">
        <f t="shared" si="69"/>
        <v>0</v>
      </c>
      <c r="G296" s="48">
        <f t="shared" si="70"/>
        <v>0</v>
      </c>
      <c r="H296" s="48">
        <f t="shared" si="71"/>
        <v>0</v>
      </c>
      <c r="I296" s="48">
        <f t="shared" si="72"/>
        <v>0</v>
      </c>
      <c r="J296" s="48">
        <f t="shared" si="73"/>
        <v>0</v>
      </c>
      <c r="K296" s="48">
        <f t="shared" si="74"/>
        <v>0</v>
      </c>
      <c r="L296" s="48">
        <f t="shared" si="75"/>
        <v>0</v>
      </c>
      <c r="M296" s="48">
        <f t="shared" si="76"/>
        <v>0</v>
      </c>
      <c r="N296" s="81">
        <v>0</v>
      </c>
      <c r="O296" s="48">
        <v>0</v>
      </c>
      <c r="P296" s="48">
        <v>0</v>
      </c>
      <c r="Q296" s="48">
        <v>0</v>
      </c>
      <c r="R296" s="48">
        <v>0</v>
      </c>
      <c r="S296" s="131">
        <v>0</v>
      </c>
      <c r="T296" s="48">
        <v>0</v>
      </c>
      <c r="U296" s="82">
        <f t="shared" si="78"/>
        <v>0</v>
      </c>
      <c r="V296" s="48">
        <f t="shared" si="68"/>
        <v>0</v>
      </c>
      <c r="W296" s="48">
        <v>0</v>
      </c>
      <c r="X296" s="48">
        <v>0</v>
      </c>
      <c r="Y296" s="48">
        <v>0</v>
      </c>
      <c r="Z296" s="48">
        <v>0</v>
      </c>
      <c r="AA296" s="48">
        <v>0</v>
      </c>
      <c r="AB296" s="48">
        <v>0</v>
      </c>
      <c r="AC296" s="72">
        <f t="shared" si="79"/>
        <v>0</v>
      </c>
      <c r="AD296" s="114">
        <f t="shared" si="80"/>
        <v>0</v>
      </c>
    </row>
    <row r="297" spans="1:30" s="50" customFormat="1" ht="12.75" hidden="1" x14ac:dyDescent="0.2">
      <c r="A297" s="95">
        <v>292</v>
      </c>
      <c r="B297" s="37"/>
      <c r="C297" s="143"/>
      <c r="D297" s="58"/>
      <c r="E297" s="80">
        <f t="shared" si="77"/>
        <v>0</v>
      </c>
      <c r="F297" s="81">
        <f t="shared" si="69"/>
        <v>0</v>
      </c>
      <c r="G297" s="48">
        <f t="shared" si="70"/>
        <v>0</v>
      </c>
      <c r="H297" s="48">
        <f t="shared" si="71"/>
        <v>0</v>
      </c>
      <c r="I297" s="48">
        <f t="shared" si="72"/>
        <v>0</v>
      </c>
      <c r="J297" s="48">
        <f t="shared" si="73"/>
        <v>0</v>
      </c>
      <c r="K297" s="48">
        <f t="shared" si="74"/>
        <v>0</v>
      </c>
      <c r="L297" s="48">
        <f t="shared" si="75"/>
        <v>0</v>
      </c>
      <c r="M297" s="48">
        <f t="shared" si="76"/>
        <v>0</v>
      </c>
      <c r="N297" s="81">
        <v>0</v>
      </c>
      <c r="O297" s="48">
        <v>0</v>
      </c>
      <c r="P297" s="48">
        <v>0</v>
      </c>
      <c r="Q297" s="48">
        <v>0</v>
      </c>
      <c r="R297" s="48">
        <v>0</v>
      </c>
      <c r="S297" s="131">
        <v>0</v>
      </c>
      <c r="T297" s="48">
        <v>0</v>
      </c>
      <c r="U297" s="82">
        <f t="shared" si="78"/>
        <v>0</v>
      </c>
      <c r="V297" s="48">
        <f t="shared" si="68"/>
        <v>0</v>
      </c>
      <c r="W297" s="48">
        <v>0</v>
      </c>
      <c r="X297" s="48">
        <v>0</v>
      </c>
      <c r="Y297" s="48">
        <v>0</v>
      </c>
      <c r="Z297" s="48">
        <v>0</v>
      </c>
      <c r="AA297" s="48">
        <v>0</v>
      </c>
      <c r="AB297" s="48">
        <v>0</v>
      </c>
      <c r="AC297" s="72">
        <f t="shared" si="79"/>
        <v>0</v>
      </c>
      <c r="AD297" s="114">
        <f t="shared" si="80"/>
        <v>0</v>
      </c>
    </row>
    <row r="298" spans="1:30" s="50" customFormat="1" ht="12.75" hidden="1" x14ac:dyDescent="0.2">
      <c r="A298" s="95">
        <v>293</v>
      </c>
      <c r="B298" s="37"/>
      <c r="C298" s="143"/>
      <c r="D298" s="58"/>
      <c r="E298" s="80">
        <f t="shared" si="77"/>
        <v>0</v>
      </c>
      <c r="F298" s="81">
        <f t="shared" si="69"/>
        <v>0</v>
      </c>
      <c r="G298" s="48">
        <f t="shared" si="70"/>
        <v>0</v>
      </c>
      <c r="H298" s="48">
        <f t="shared" si="71"/>
        <v>0</v>
      </c>
      <c r="I298" s="48">
        <f t="shared" si="72"/>
        <v>0</v>
      </c>
      <c r="J298" s="48">
        <f t="shared" si="73"/>
        <v>0</v>
      </c>
      <c r="K298" s="48">
        <f t="shared" si="74"/>
        <v>0</v>
      </c>
      <c r="L298" s="48">
        <f t="shared" si="75"/>
        <v>0</v>
      </c>
      <c r="M298" s="48">
        <f t="shared" si="76"/>
        <v>0</v>
      </c>
      <c r="N298" s="81">
        <v>0</v>
      </c>
      <c r="O298" s="48">
        <v>0</v>
      </c>
      <c r="P298" s="48">
        <v>0</v>
      </c>
      <c r="Q298" s="48">
        <v>0</v>
      </c>
      <c r="R298" s="48">
        <v>0</v>
      </c>
      <c r="S298" s="131">
        <v>0</v>
      </c>
      <c r="T298" s="48">
        <v>0</v>
      </c>
      <c r="U298" s="82">
        <f t="shared" si="78"/>
        <v>0</v>
      </c>
      <c r="V298" s="48">
        <f t="shared" si="68"/>
        <v>0</v>
      </c>
      <c r="W298" s="48">
        <v>0</v>
      </c>
      <c r="X298" s="48">
        <v>0</v>
      </c>
      <c r="Y298" s="48">
        <v>0</v>
      </c>
      <c r="Z298" s="48">
        <v>0</v>
      </c>
      <c r="AA298" s="48">
        <v>0</v>
      </c>
      <c r="AB298" s="48">
        <v>0</v>
      </c>
      <c r="AC298" s="72">
        <f t="shared" si="79"/>
        <v>0</v>
      </c>
      <c r="AD298" s="114">
        <f t="shared" si="80"/>
        <v>0</v>
      </c>
    </row>
    <row r="299" spans="1:30" s="50" customFormat="1" ht="12.75" hidden="1" x14ac:dyDescent="0.2">
      <c r="A299" s="95">
        <v>294</v>
      </c>
      <c r="B299" s="37"/>
      <c r="C299" s="143"/>
      <c r="D299" s="58"/>
      <c r="E299" s="80">
        <f t="shared" si="77"/>
        <v>0</v>
      </c>
      <c r="F299" s="81">
        <f t="shared" si="69"/>
        <v>0</v>
      </c>
      <c r="G299" s="48">
        <f t="shared" si="70"/>
        <v>0</v>
      </c>
      <c r="H299" s="48">
        <f t="shared" si="71"/>
        <v>0</v>
      </c>
      <c r="I299" s="48">
        <f t="shared" si="72"/>
        <v>0</v>
      </c>
      <c r="J299" s="48">
        <f t="shared" si="73"/>
        <v>0</v>
      </c>
      <c r="K299" s="48">
        <f t="shared" si="74"/>
        <v>0</v>
      </c>
      <c r="L299" s="48">
        <f t="shared" si="75"/>
        <v>0</v>
      </c>
      <c r="M299" s="48">
        <f t="shared" si="76"/>
        <v>0</v>
      </c>
      <c r="N299" s="81">
        <v>0</v>
      </c>
      <c r="O299" s="48">
        <v>0</v>
      </c>
      <c r="P299" s="48">
        <v>0</v>
      </c>
      <c r="Q299" s="48">
        <v>0</v>
      </c>
      <c r="R299" s="48">
        <v>0</v>
      </c>
      <c r="S299" s="131">
        <v>0</v>
      </c>
      <c r="T299" s="48">
        <v>0</v>
      </c>
      <c r="U299" s="82">
        <f t="shared" si="78"/>
        <v>0</v>
      </c>
      <c r="V299" s="48">
        <f t="shared" si="68"/>
        <v>0</v>
      </c>
      <c r="W299" s="48">
        <v>0</v>
      </c>
      <c r="X299" s="48">
        <v>0</v>
      </c>
      <c r="Y299" s="48">
        <v>0</v>
      </c>
      <c r="Z299" s="48">
        <v>0</v>
      </c>
      <c r="AA299" s="48">
        <v>0</v>
      </c>
      <c r="AB299" s="48">
        <v>0</v>
      </c>
      <c r="AC299" s="72">
        <f t="shared" si="79"/>
        <v>0</v>
      </c>
      <c r="AD299" s="114">
        <f t="shared" si="80"/>
        <v>0</v>
      </c>
    </row>
    <row r="300" spans="1:30" s="50" customFormat="1" ht="12.75" hidden="1" x14ac:dyDescent="0.2">
      <c r="A300" s="95">
        <v>295</v>
      </c>
      <c r="B300" s="37"/>
      <c r="C300" s="143"/>
      <c r="D300" s="58"/>
      <c r="E300" s="80">
        <f t="shared" si="77"/>
        <v>0</v>
      </c>
      <c r="F300" s="81">
        <f t="shared" si="69"/>
        <v>0</v>
      </c>
      <c r="G300" s="48">
        <f t="shared" si="70"/>
        <v>0</v>
      </c>
      <c r="H300" s="48">
        <f t="shared" si="71"/>
        <v>0</v>
      </c>
      <c r="I300" s="48">
        <f t="shared" si="72"/>
        <v>0</v>
      </c>
      <c r="J300" s="48">
        <f t="shared" si="73"/>
        <v>0</v>
      </c>
      <c r="K300" s="48">
        <f t="shared" si="74"/>
        <v>0</v>
      </c>
      <c r="L300" s="48">
        <f t="shared" si="75"/>
        <v>0</v>
      </c>
      <c r="M300" s="48">
        <f t="shared" si="76"/>
        <v>0</v>
      </c>
      <c r="N300" s="81">
        <v>0</v>
      </c>
      <c r="O300" s="48">
        <v>0</v>
      </c>
      <c r="P300" s="48">
        <v>0</v>
      </c>
      <c r="Q300" s="48">
        <v>0</v>
      </c>
      <c r="R300" s="48">
        <v>0</v>
      </c>
      <c r="S300" s="131">
        <v>0</v>
      </c>
      <c r="T300" s="48">
        <v>0</v>
      </c>
      <c r="U300" s="82">
        <f t="shared" si="78"/>
        <v>0</v>
      </c>
      <c r="V300" s="48">
        <f t="shared" si="68"/>
        <v>0</v>
      </c>
      <c r="W300" s="48">
        <v>0</v>
      </c>
      <c r="X300" s="48">
        <v>0</v>
      </c>
      <c r="Y300" s="48">
        <v>0</v>
      </c>
      <c r="Z300" s="48">
        <v>0</v>
      </c>
      <c r="AA300" s="48">
        <v>0</v>
      </c>
      <c r="AB300" s="48">
        <v>0</v>
      </c>
      <c r="AC300" s="72">
        <f t="shared" si="79"/>
        <v>0</v>
      </c>
      <c r="AD300" s="114">
        <f t="shared" si="80"/>
        <v>0</v>
      </c>
    </row>
    <row r="301" spans="1:30" s="50" customFormat="1" ht="12.75" hidden="1" x14ac:dyDescent="0.2">
      <c r="A301" s="95">
        <v>296</v>
      </c>
      <c r="B301" s="37"/>
      <c r="C301" s="143"/>
      <c r="D301" s="58"/>
      <c r="E301" s="80">
        <f t="shared" si="77"/>
        <v>0</v>
      </c>
      <c r="F301" s="81">
        <f t="shared" si="69"/>
        <v>0</v>
      </c>
      <c r="G301" s="48">
        <f t="shared" si="70"/>
        <v>0</v>
      </c>
      <c r="H301" s="48">
        <f t="shared" si="71"/>
        <v>0</v>
      </c>
      <c r="I301" s="48">
        <f t="shared" si="72"/>
        <v>0</v>
      </c>
      <c r="J301" s="48">
        <f t="shared" si="73"/>
        <v>0</v>
      </c>
      <c r="K301" s="48">
        <f t="shared" si="74"/>
        <v>0</v>
      </c>
      <c r="L301" s="48">
        <f t="shared" si="75"/>
        <v>0</v>
      </c>
      <c r="M301" s="48">
        <f t="shared" si="76"/>
        <v>0</v>
      </c>
      <c r="N301" s="81">
        <v>0</v>
      </c>
      <c r="O301" s="48">
        <v>0</v>
      </c>
      <c r="P301" s="48">
        <v>0</v>
      </c>
      <c r="Q301" s="48">
        <v>0</v>
      </c>
      <c r="R301" s="48">
        <v>0</v>
      </c>
      <c r="S301" s="131">
        <v>0</v>
      </c>
      <c r="T301" s="48">
        <v>0</v>
      </c>
      <c r="U301" s="82">
        <f t="shared" si="78"/>
        <v>0</v>
      </c>
      <c r="V301" s="48">
        <f t="shared" si="68"/>
        <v>0</v>
      </c>
      <c r="W301" s="48">
        <v>0</v>
      </c>
      <c r="X301" s="48">
        <v>0</v>
      </c>
      <c r="Y301" s="48">
        <v>0</v>
      </c>
      <c r="Z301" s="48">
        <v>0</v>
      </c>
      <c r="AA301" s="48">
        <v>0</v>
      </c>
      <c r="AB301" s="48">
        <v>0</v>
      </c>
      <c r="AC301" s="72">
        <f t="shared" si="79"/>
        <v>0</v>
      </c>
      <c r="AD301" s="114">
        <f t="shared" si="80"/>
        <v>0</v>
      </c>
    </row>
    <row r="302" spans="1:30" s="50" customFormat="1" ht="12.75" hidden="1" x14ac:dyDescent="0.2">
      <c r="A302" s="95">
        <v>297</v>
      </c>
      <c r="B302" s="37"/>
      <c r="C302" s="143"/>
      <c r="D302" s="58"/>
      <c r="E302" s="80">
        <f t="shared" si="77"/>
        <v>0</v>
      </c>
      <c r="F302" s="81">
        <f t="shared" si="69"/>
        <v>0</v>
      </c>
      <c r="G302" s="48">
        <f t="shared" si="70"/>
        <v>0</v>
      </c>
      <c r="H302" s="48">
        <f t="shared" si="71"/>
        <v>0</v>
      </c>
      <c r="I302" s="48">
        <f t="shared" si="72"/>
        <v>0</v>
      </c>
      <c r="J302" s="48">
        <f t="shared" si="73"/>
        <v>0</v>
      </c>
      <c r="K302" s="48">
        <f t="shared" si="74"/>
        <v>0</v>
      </c>
      <c r="L302" s="48">
        <f t="shared" si="75"/>
        <v>0</v>
      </c>
      <c r="M302" s="48">
        <f t="shared" si="76"/>
        <v>0</v>
      </c>
      <c r="N302" s="81">
        <v>0</v>
      </c>
      <c r="O302" s="48">
        <v>0</v>
      </c>
      <c r="P302" s="48">
        <v>0</v>
      </c>
      <c r="Q302" s="48">
        <v>0</v>
      </c>
      <c r="R302" s="48">
        <v>0</v>
      </c>
      <c r="S302" s="131">
        <v>0</v>
      </c>
      <c r="T302" s="48">
        <v>0</v>
      </c>
      <c r="U302" s="82">
        <f t="shared" si="78"/>
        <v>0</v>
      </c>
      <c r="V302" s="48">
        <f t="shared" si="68"/>
        <v>0</v>
      </c>
      <c r="W302" s="48">
        <v>0</v>
      </c>
      <c r="X302" s="48">
        <v>0</v>
      </c>
      <c r="Y302" s="48">
        <v>0</v>
      </c>
      <c r="Z302" s="48">
        <v>0</v>
      </c>
      <c r="AA302" s="48">
        <v>0</v>
      </c>
      <c r="AB302" s="48">
        <v>0</v>
      </c>
      <c r="AC302" s="72">
        <f t="shared" si="79"/>
        <v>0</v>
      </c>
      <c r="AD302" s="114">
        <f t="shared" si="80"/>
        <v>0</v>
      </c>
    </row>
    <row r="303" spans="1:30" s="50" customFormat="1" ht="12.75" hidden="1" x14ac:dyDescent="0.2">
      <c r="A303" s="95">
        <v>298</v>
      </c>
      <c r="B303" s="37"/>
      <c r="C303" s="143"/>
      <c r="D303" s="58"/>
      <c r="E303" s="80">
        <f t="shared" si="77"/>
        <v>0</v>
      </c>
      <c r="F303" s="81">
        <f t="shared" si="69"/>
        <v>0</v>
      </c>
      <c r="G303" s="48">
        <f t="shared" si="70"/>
        <v>0</v>
      </c>
      <c r="H303" s="48">
        <f t="shared" si="71"/>
        <v>0</v>
      </c>
      <c r="I303" s="48">
        <f t="shared" si="72"/>
        <v>0</v>
      </c>
      <c r="J303" s="48">
        <f t="shared" si="73"/>
        <v>0</v>
      </c>
      <c r="K303" s="48">
        <f t="shared" si="74"/>
        <v>0</v>
      </c>
      <c r="L303" s="48">
        <f t="shared" si="75"/>
        <v>0</v>
      </c>
      <c r="M303" s="48">
        <f t="shared" si="76"/>
        <v>0</v>
      </c>
      <c r="N303" s="81">
        <v>0</v>
      </c>
      <c r="O303" s="48">
        <v>0</v>
      </c>
      <c r="P303" s="48">
        <v>0</v>
      </c>
      <c r="Q303" s="48">
        <v>0</v>
      </c>
      <c r="R303" s="48">
        <v>0</v>
      </c>
      <c r="S303" s="131">
        <v>0</v>
      </c>
      <c r="T303" s="48">
        <v>0</v>
      </c>
      <c r="U303" s="82">
        <f t="shared" si="78"/>
        <v>0</v>
      </c>
      <c r="V303" s="48">
        <f t="shared" si="68"/>
        <v>0</v>
      </c>
      <c r="W303" s="48">
        <v>0</v>
      </c>
      <c r="X303" s="48">
        <v>0</v>
      </c>
      <c r="Y303" s="48">
        <v>0</v>
      </c>
      <c r="Z303" s="48">
        <v>0</v>
      </c>
      <c r="AA303" s="48">
        <v>0</v>
      </c>
      <c r="AB303" s="48">
        <v>0</v>
      </c>
      <c r="AC303" s="72">
        <f t="shared" si="79"/>
        <v>0</v>
      </c>
      <c r="AD303" s="114">
        <f t="shared" si="80"/>
        <v>0</v>
      </c>
    </row>
    <row r="304" spans="1:30" s="50" customFormat="1" ht="12.75" hidden="1" x14ac:dyDescent="0.2">
      <c r="A304" s="95">
        <v>299</v>
      </c>
      <c r="B304" s="37"/>
      <c r="C304" s="143"/>
      <c r="D304" s="58"/>
      <c r="E304" s="80">
        <f t="shared" si="77"/>
        <v>0</v>
      </c>
      <c r="F304" s="81">
        <f t="shared" si="69"/>
        <v>0</v>
      </c>
      <c r="G304" s="48">
        <f t="shared" si="70"/>
        <v>0</v>
      </c>
      <c r="H304" s="48">
        <f t="shared" si="71"/>
        <v>0</v>
      </c>
      <c r="I304" s="48">
        <f t="shared" si="72"/>
        <v>0</v>
      </c>
      <c r="J304" s="48">
        <f t="shared" si="73"/>
        <v>0</v>
      </c>
      <c r="K304" s="48">
        <f t="shared" si="74"/>
        <v>0</v>
      </c>
      <c r="L304" s="48">
        <f t="shared" si="75"/>
        <v>0</v>
      </c>
      <c r="M304" s="48">
        <f t="shared" si="76"/>
        <v>0</v>
      </c>
      <c r="N304" s="81">
        <v>0</v>
      </c>
      <c r="O304" s="48">
        <v>0</v>
      </c>
      <c r="P304" s="48">
        <v>0</v>
      </c>
      <c r="Q304" s="48">
        <v>0</v>
      </c>
      <c r="R304" s="48">
        <v>0</v>
      </c>
      <c r="S304" s="131">
        <v>0</v>
      </c>
      <c r="T304" s="48">
        <v>0</v>
      </c>
      <c r="U304" s="82">
        <f t="shared" si="78"/>
        <v>0</v>
      </c>
      <c r="V304" s="48">
        <f t="shared" si="68"/>
        <v>0</v>
      </c>
      <c r="W304" s="48">
        <v>0</v>
      </c>
      <c r="X304" s="48">
        <v>0</v>
      </c>
      <c r="Y304" s="48">
        <v>0</v>
      </c>
      <c r="Z304" s="48">
        <v>0</v>
      </c>
      <c r="AA304" s="48">
        <v>0</v>
      </c>
      <c r="AB304" s="48">
        <v>0</v>
      </c>
      <c r="AC304" s="72">
        <f t="shared" si="79"/>
        <v>0</v>
      </c>
      <c r="AD304" s="114">
        <f t="shared" si="80"/>
        <v>0</v>
      </c>
    </row>
    <row r="305" spans="1:30" s="50" customFormat="1" ht="12.75" hidden="1" x14ac:dyDescent="0.2">
      <c r="A305" s="95">
        <v>300</v>
      </c>
      <c r="B305" s="37"/>
      <c r="C305" s="143"/>
      <c r="D305" s="58"/>
      <c r="E305" s="80">
        <f t="shared" si="77"/>
        <v>0</v>
      </c>
      <c r="F305" s="81">
        <f t="shared" si="69"/>
        <v>0</v>
      </c>
      <c r="G305" s="48">
        <f t="shared" si="70"/>
        <v>0</v>
      </c>
      <c r="H305" s="48">
        <f t="shared" si="71"/>
        <v>0</v>
      </c>
      <c r="I305" s="48">
        <f t="shared" si="72"/>
        <v>0</v>
      </c>
      <c r="J305" s="48">
        <f t="shared" si="73"/>
        <v>0</v>
      </c>
      <c r="K305" s="48">
        <f t="shared" si="74"/>
        <v>0</v>
      </c>
      <c r="L305" s="48">
        <f t="shared" si="75"/>
        <v>0</v>
      </c>
      <c r="M305" s="48">
        <f t="shared" si="76"/>
        <v>0</v>
      </c>
      <c r="N305" s="81">
        <v>0</v>
      </c>
      <c r="O305" s="48">
        <v>0</v>
      </c>
      <c r="P305" s="48">
        <v>0</v>
      </c>
      <c r="Q305" s="48">
        <v>0</v>
      </c>
      <c r="R305" s="48">
        <v>0</v>
      </c>
      <c r="S305" s="131">
        <v>0</v>
      </c>
      <c r="T305" s="48">
        <v>0</v>
      </c>
      <c r="U305" s="82">
        <f t="shared" si="78"/>
        <v>0</v>
      </c>
      <c r="V305" s="48">
        <f t="shared" si="68"/>
        <v>0</v>
      </c>
      <c r="W305" s="48">
        <v>0</v>
      </c>
      <c r="X305" s="48">
        <v>0</v>
      </c>
      <c r="Y305" s="48">
        <v>0</v>
      </c>
      <c r="Z305" s="48">
        <v>0</v>
      </c>
      <c r="AA305" s="48">
        <v>0</v>
      </c>
      <c r="AB305" s="48">
        <v>0</v>
      </c>
      <c r="AC305" s="72">
        <f t="shared" si="79"/>
        <v>0</v>
      </c>
      <c r="AD305" s="114">
        <f t="shared" si="80"/>
        <v>0</v>
      </c>
    </row>
    <row r="306" spans="1:30" s="50" customFormat="1" ht="12.75" hidden="1" x14ac:dyDescent="0.2">
      <c r="A306" s="95">
        <v>301</v>
      </c>
      <c r="B306" s="37"/>
      <c r="C306" s="143"/>
      <c r="D306" s="58"/>
      <c r="E306" s="80">
        <f t="shared" si="77"/>
        <v>0</v>
      </c>
      <c r="F306" s="81">
        <f t="shared" si="69"/>
        <v>0</v>
      </c>
      <c r="G306" s="48">
        <f t="shared" si="70"/>
        <v>0</v>
      </c>
      <c r="H306" s="48">
        <f t="shared" si="71"/>
        <v>0</v>
      </c>
      <c r="I306" s="48">
        <f t="shared" si="72"/>
        <v>0</v>
      </c>
      <c r="J306" s="48">
        <f t="shared" si="73"/>
        <v>0</v>
      </c>
      <c r="K306" s="48">
        <f t="shared" si="74"/>
        <v>0</v>
      </c>
      <c r="L306" s="48">
        <f t="shared" si="75"/>
        <v>0</v>
      </c>
      <c r="M306" s="48">
        <f t="shared" si="76"/>
        <v>0</v>
      </c>
      <c r="N306" s="81">
        <v>0</v>
      </c>
      <c r="O306" s="48">
        <v>0</v>
      </c>
      <c r="P306" s="48">
        <v>0</v>
      </c>
      <c r="Q306" s="48">
        <v>0</v>
      </c>
      <c r="R306" s="48">
        <v>0</v>
      </c>
      <c r="S306" s="131">
        <v>0</v>
      </c>
      <c r="T306" s="48">
        <v>0</v>
      </c>
      <c r="U306" s="82">
        <f t="shared" si="78"/>
        <v>0</v>
      </c>
      <c r="V306" s="48">
        <f t="shared" si="68"/>
        <v>0</v>
      </c>
      <c r="W306" s="48">
        <v>0</v>
      </c>
      <c r="X306" s="48">
        <v>0</v>
      </c>
      <c r="Y306" s="48">
        <v>0</v>
      </c>
      <c r="Z306" s="48">
        <v>0</v>
      </c>
      <c r="AA306" s="48">
        <v>0</v>
      </c>
      <c r="AB306" s="48">
        <v>0</v>
      </c>
      <c r="AC306" s="72">
        <f t="shared" si="79"/>
        <v>0</v>
      </c>
      <c r="AD306" s="114">
        <f t="shared" si="80"/>
        <v>0</v>
      </c>
    </row>
    <row r="307" spans="1:30" s="50" customFormat="1" ht="12.75" hidden="1" x14ac:dyDescent="0.2">
      <c r="A307" s="95">
        <v>302</v>
      </c>
      <c r="B307" s="37"/>
      <c r="C307" s="143"/>
      <c r="D307" s="58"/>
      <c r="E307" s="80">
        <f t="shared" si="77"/>
        <v>0</v>
      </c>
      <c r="F307" s="81">
        <f t="shared" si="69"/>
        <v>0</v>
      </c>
      <c r="G307" s="48">
        <f t="shared" si="70"/>
        <v>0</v>
      </c>
      <c r="H307" s="48">
        <f t="shared" si="71"/>
        <v>0</v>
      </c>
      <c r="I307" s="48">
        <f t="shared" si="72"/>
        <v>0</v>
      </c>
      <c r="J307" s="48">
        <f t="shared" si="73"/>
        <v>0</v>
      </c>
      <c r="K307" s="48">
        <f t="shared" si="74"/>
        <v>0</v>
      </c>
      <c r="L307" s="48">
        <f t="shared" si="75"/>
        <v>0</v>
      </c>
      <c r="M307" s="48">
        <f t="shared" si="76"/>
        <v>0</v>
      </c>
      <c r="N307" s="81">
        <v>0</v>
      </c>
      <c r="O307" s="48">
        <v>0</v>
      </c>
      <c r="P307" s="48">
        <v>0</v>
      </c>
      <c r="Q307" s="48">
        <v>0</v>
      </c>
      <c r="R307" s="48">
        <v>0</v>
      </c>
      <c r="S307" s="131">
        <v>0</v>
      </c>
      <c r="T307" s="48">
        <v>0</v>
      </c>
      <c r="U307" s="82">
        <f t="shared" si="78"/>
        <v>0</v>
      </c>
      <c r="V307" s="48">
        <f t="shared" si="68"/>
        <v>0</v>
      </c>
      <c r="W307" s="48">
        <v>0</v>
      </c>
      <c r="X307" s="48">
        <v>0</v>
      </c>
      <c r="Y307" s="48">
        <v>0</v>
      </c>
      <c r="Z307" s="48">
        <v>0</v>
      </c>
      <c r="AA307" s="48">
        <v>0</v>
      </c>
      <c r="AB307" s="48">
        <v>0</v>
      </c>
      <c r="AC307" s="72">
        <f t="shared" si="79"/>
        <v>0</v>
      </c>
      <c r="AD307" s="114">
        <f t="shared" si="80"/>
        <v>0</v>
      </c>
    </row>
    <row r="308" spans="1:30" s="50" customFormat="1" ht="12.75" hidden="1" x14ac:dyDescent="0.2">
      <c r="A308" s="95">
        <v>303</v>
      </c>
      <c r="B308" s="37"/>
      <c r="C308" s="143"/>
      <c r="D308" s="58"/>
      <c r="E308" s="80">
        <f t="shared" si="77"/>
        <v>0</v>
      </c>
      <c r="F308" s="81">
        <f t="shared" si="69"/>
        <v>0</v>
      </c>
      <c r="G308" s="48">
        <f t="shared" si="70"/>
        <v>0</v>
      </c>
      <c r="H308" s="48">
        <f t="shared" si="71"/>
        <v>0</v>
      </c>
      <c r="I308" s="48">
        <f t="shared" si="72"/>
        <v>0</v>
      </c>
      <c r="J308" s="48">
        <f t="shared" si="73"/>
        <v>0</v>
      </c>
      <c r="K308" s="48">
        <f t="shared" si="74"/>
        <v>0</v>
      </c>
      <c r="L308" s="48">
        <f t="shared" si="75"/>
        <v>0</v>
      </c>
      <c r="M308" s="48">
        <f t="shared" si="76"/>
        <v>0</v>
      </c>
      <c r="N308" s="81">
        <v>0</v>
      </c>
      <c r="O308" s="48">
        <v>0</v>
      </c>
      <c r="P308" s="48">
        <v>0</v>
      </c>
      <c r="Q308" s="48">
        <v>0</v>
      </c>
      <c r="R308" s="48">
        <v>0</v>
      </c>
      <c r="S308" s="131">
        <v>0</v>
      </c>
      <c r="T308" s="48">
        <v>0</v>
      </c>
      <c r="U308" s="82">
        <f t="shared" si="78"/>
        <v>0</v>
      </c>
      <c r="V308" s="48">
        <f t="shared" si="68"/>
        <v>0</v>
      </c>
      <c r="W308" s="48">
        <v>0</v>
      </c>
      <c r="X308" s="48">
        <v>0</v>
      </c>
      <c r="Y308" s="48">
        <v>0</v>
      </c>
      <c r="Z308" s="48">
        <v>0</v>
      </c>
      <c r="AA308" s="48">
        <v>0</v>
      </c>
      <c r="AB308" s="48">
        <v>0</v>
      </c>
      <c r="AC308" s="72">
        <f t="shared" si="79"/>
        <v>0</v>
      </c>
      <c r="AD308" s="114">
        <f t="shared" si="80"/>
        <v>0</v>
      </c>
    </row>
    <row r="309" spans="1:30" s="50" customFormat="1" ht="12.75" hidden="1" x14ac:dyDescent="0.2">
      <c r="A309" s="95">
        <v>304</v>
      </c>
      <c r="B309" s="37"/>
      <c r="C309" s="143"/>
      <c r="D309" s="58"/>
      <c r="E309" s="80">
        <f t="shared" si="77"/>
        <v>0</v>
      </c>
      <c r="F309" s="81">
        <f t="shared" si="69"/>
        <v>0</v>
      </c>
      <c r="G309" s="48">
        <f t="shared" si="70"/>
        <v>0</v>
      </c>
      <c r="H309" s="48">
        <f t="shared" si="71"/>
        <v>0</v>
      </c>
      <c r="I309" s="48">
        <f t="shared" si="72"/>
        <v>0</v>
      </c>
      <c r="J309" s="48">
        <f t="shared" si="73"/>
        <v>0</v>
      </c>
      <c r="K309" s="48">
        <f t="shared" si="74"/>
        <v>0</v>
      </c>
      <c r="L309" s="48">
        <f t="shared" si="75"/>
        <v>0</v>
      </c>
      <c r="M309" s="48">
        <f t="shared" si="76"/>
        <v>0</v>
      </c>
      <c r="N309" s="81">
        <v>0</v>
      </c>
      <c r="O309" s="48">
        <v>0</v>
      </c>
      <c r="P309" s="48">
        <v>0</v>
      </c>
      <c r="Q309" s="48">
        <v>0</v>
      </c>
      <c r="R309" s="48">
        <v>0</v>
      </c>
      <c r="S309" s="131">
        <v>0</v>
      </c>
      <c r="T309" s="48">
        <v>0</v>
      </c>
      <c r="U309" s="82">
        <f t="shared" si="78"/>
        <v>0</v>
      </c>
      <c r="V309" s="48">
        <f t="shared" si="68"/>
        <v>0</v>
      </c>
      <c r="W309" s="48">
        <v>0</v>
      </c>
      <c r="X309" s="48">
        <v>0</v>
      </c>
      <c r="Y309" s="48">
        <v>0</v>
      </c>
      <c r="Z309" s="48">
        <v>0</v>
      </c>
      <c r="AA309" s="48">
        <v>0</v>
      </c>
      <c r="AB309" s="48">
        <v>0</v>
      </c>
      <c r="AC309" s="72">
        <f t="shared" si="79"/>
        <v>0</v>
      </c>
      <c r="AD309" s="114">
        <f t="shared" si="80"/>
        <v>0</v>
      </c>
    </row>
    <row r="310" spans="1:30" s="50" customFormat="1" ht="12.75" hidden="1" x14ac:dyDescent="0.2">
      <c r="A310" s="95">
        <v>305</v>
      </c>
      <c r="B310" s="37"/>
      <c r="C310" s="143"/>
      <c r="D310" s="58"/>
      <c r="E310" s="80">
        <f t="shared" si="77"/>
        <v>0</v>
      </c>
      <c r="F310" s="81">
        <f t="shared" si="69"/>
        <v>0</v>
      </c>
      <c r="G310" s="48">
        <f t="shared" si="70"/>
        <v>0</v>
      </c>
      <c r="H310" s="48">
        <f t="shared" si="71"/>
        <v>0</v>
      </c>
      <c r="I310" s="48">
        <f t="shared" si="72"/>
        <v>0</v>
      </c>
      <c r="J310" s="48">
        <f t="shared" si="73"/>
        <v>0</v>
      </c>
      <c r="K310" s="48">
        <f t="shared" si="74"/>
        <v>0</v>
      </c>
      <c r="L310" s="48">
        <f t="shared" si="75"/>
        <v>0</v>
      </c>
      <c r="M310" s="48">
        <f t="shared" si="76"/>
        <v>0</v>
      </c>
      <c r="N310" s="81">
        <v>0</v>
      </c>
      <c r="O310" s="48">
        <v>0</v>
      </c>
      <c r="P310" s="48">
        <v>0</v>
      </c>
      <c r="Q310" s="48">
        <v>0</v>
      </c>
      <c r="R310" s="48">
        <v>0</v>
      </c>
      <c r="S310" s="131">
        <v>0</v>
      </c>
      <c r="T310" s="48">
        <v>0</v>
      </c>
      <c r="U310" s="82">
        <f t="shared" si="78"/>
        <v>0</v>
      </c>
      <c r="V310" s="48">
        <f t="shared" si="68"/>
        <v>0</v>
      </c>
      <c r="W310" s="48">
        <v>0</v>
      </c>
      <c r="X310" s="48">
        <v>0</v>
      </c>
      <c r="Y310" s="48">
        <v>0</v>
      </c>
      <c r="Z310" s="48">
        <v>0</v>
      </c>
      <c r="AA310" s="48">
        <v>0</v>
      </c>
      <c r="AB310" s="48">
        <v>0</v>
      </c>
      <c r="AC310" s="72">
        <f t="shared" si="79"/>
        <v>0</v>
      </c>
      <c r="AD310" s="114">
        <f t="shared" si="80"/>
        <v>0</v>
      </c>
    </row>
    <row r="311" spans="1:30" s="50" customFormat="1" ht="12.75" hidden="1" x14ac:dyDescent="0.2">
      <c r="A311" s="95">
        <v>306</v>
      </c>
      <c r="B311" s="37"/>
      <c r="C311" s="143"/>
      <c r="D311" s="58"/>
      <c r="E311" s="80">
        <f t="shared" si="77"/>
        <v>0</v>
      </c>
      <c r="F311" s="81">
        <f t="shared" si="69"/>
        <v>0</v>
      </c>
      <c r="G311" s="48">
        <f t="shared" si="70"/>
        <v>0</v>
      </c>
      <c r="H311" s="48">
        <f t="shared" si="71"/>
        <v>0</v>
      </c>
      <c r="I311" s="48">
        <f t="shared" si="72"/>
        <v>0</v>
      </c>
      <c r="J311" s="48">
        <f t="shared" si="73"/>
        <v>0</v>
      </c>
      <c r="K311" s="48">
        <f t="shared" si="74"/>
        <v>0</v>
      </c>
      <c r="L311" s="48">
        <f t="shared" si="75"/>
        <v>0</v>
      </c>
      <c r="M311" s="48">
        <f t="shared" si="76"/>
        <v>0</v>
      </c>
      <c r="N311" s="81">
        <v>0</v>
      </c>
      <c r="O311" s="48">
        <v>0</v>
      </c>
      <c r="P311" s="48">
        <v>0</v>
      </c>
      <c r="Q311" s="48">
        <v>0</v>
      </c>
      <c r="R311" s="48">
        <v>0</v>
      </c>
      <c r="S311" s="131">
        <v>0</v>
      </c>
      <c r="T311" s="48">
        <v>0</v>
      </c>
      <c r="U311" s="82">
        <f t="shared" si="78"/>
        <v>0</v>
      </c>
      <c r="V311" s="48">
        <f t="shared" si="68"/>
        <v>0</v>
      </c>
      <c r="W311" s="48">
        <v>0</v>
      </c>
      <c r="X311" s="48">
        <v>0</v>
      </c>
      <c r="Y311" s="48">
        <v>0</v>
      </c>
      <c r="Z311" s="48">
        <v>0</v>
      </c>
      <c r="AA311" s="48">
        <v>0</v>
      </c>
      <c r="AB311" s="48">
        <v>0</v>
      </c>
      <c r="AC311" s="72">
        <f t="shared" si="79"/>
        <v>0</v>
      </c>
      <c r="AD311" s="114">
        <f t="shared" si="80"/>
        <v>0</v>
      </c>
    </row>
    <row r="312" spans="1:30" s="50" customFormat="1" ht="12.75" hidden="1" x14ac:dyDescent="0.2">
      <c r="A312" s="95">
        <v>307</v>
      </c>
      <c r="B312" s="37"/>
      <c r="C312" s="143"/>
      <c r="D312" s="58"/>
      <c r="E312" s="80">
        <f t="shared" si="77"/>
        <v>0</v>
      </c>
      <c r="F312" s="81">
        <f t="shared" si="69"/>
        <v>0</v>
      </c>
      <c r="G312" s="48">
        <f t="shared" si="70"/>
        <v>0</v>
      </c>
      <c r="H312" s="48">
        <f t="shared" si="71"/>
        <v>0</v>
      </c>
      <c r="I312" s="48">
        <f t="shared" si="72"/>
        <v>0</v>
      </c>
      <c r="J312" s="48">
        <f t="shared" si="73"/>
        <v>0</v>
      </c>
      <c r="K312" s="48">
        <f t="shared" si="74"/>
        <v>0</v>
      </c>
      <c r="L312" s="48">
        <f t="shared" si="75"/>
        <v>0</v>
      </c>
      <c r="M312" s="48">
        <f t="shared" si="76"/>
        <v>0</v>
      </c>
      <c r="N312" s="81">
        <v>0</v>
      </c>
      <c r="O312" s="48">
        <v>0</v>
      </c>
      <c r="P312" s="48">
        <v>0</v>
      </c>
      <c r="Q312" s="48">
        <v>0</v>
      </c>
      <c r="R312" s="48">
        <v>0</v>
      </c>
      <c r="S312" s="131">
        <v>0</v>
      </c>
      <c r="T312" s="48">
        <v>0</v>
      </c>
      <c r="U312" s="82">
        <f t="shared" si="78"/>
        <v>0</v>
      </c>
      <c r="V312" s="48">
        <f t="shared" si="68"/>
        <v>0</v>
      </c>
      <c r="W312" s="48">
        <v>0</v>
      </c>
      <c r="X312" s="48">
        <v>0</v>
      </c>
      <c r="Y312" s="48">
        <v>0</v>
      </c>
      <c r="Z312" s="48">
        <v>0</v>
      </c>
      <c r="AA312" s="48">
        <v>0</v>
      </c>
      <c r="AB312" s="48">
        <v>0</v>
      </c>
      <c r="AC312" s="72">
        <f t="shared" si="79"/>
        <v>0</v>
      </c>
      <c r="AD312" s="114">
        <f t="shared" si="80"/>
        <v>0</v>
      </c>
    </row>
    <row r="313" spans="1:30" s="50" customFormat="1" ht="12.75" hidden="1" x14ac:dyDescent="0.2">
      <c r="A313" s="95">
        <v>308</v>
      </c>
      <c r="B313" s="37"/>
      <c r="C313" s="143"/>
      <c r="D313" s="58"/>
      <c r="E313" s="80">
        <f t="shared" si="77"/>
        <v>0</v>
      </c>
      <c r="F313" s="81">
        <f t="shared" si="69"/>
        <v>0</v>
      </c>
      <c r="G313" s="48">
        <f t="shared" si="70"/>
        <v>0</v>
      </c>
      <c r="H313" s="48">
        <f t="shared" si="71"/>
        <v>0</v>
      </c>
      <c r="I313" s="48">
        <f t="shared" si="72"/>
        <v>0</v>
      </c>
      <c r="J313" s="48">
        <f t="shared" si="73"/>
        <v>0</v>
      </c>
      <c r="K313" s="48">
        <f t="shared" si="74"/>
        <v>0</v>
      </c>
      <c r="L313" s="48">
        <f t="shared" si="75"/>
        <v>0</v>
      </c>
      <c r="M313" s="48">
        <f t="shared" si="76"/>
        <v>0</v>
      </c>
      <c r="N313" s="81">
        <v>0</v>
      </c>
      <c r="O313" s="48">
        <v>0</v>
      </c>
      <c r="P313" s="48">
        <v>0</v>
      </c>
      <c r="Q313" s="48">
        <v>0</v>
      </c>
      <c r="R313" s="48">
        <v>0</v>
      </c>
      <c r="S313" s="131">
        <v>0</v>
      </c>
      <c r="T313" s="48">
        <v>0</v>
      </c>
      <c r="U313" s="82">
        <f t="shared" si="78"/>
        <v>0</v>
      </c>
      <c r="V313" s="48">
        <f t="shared" si="68"/>
        <v>0</v>
      </c>
      <c r="W313" s="48">
        <v>0</v>
      </c>
      <c r="X313" s="48">
        <v>0</v>
      </c>
      <c r="Y313" s="48">
        <v>0</v>
      </c>
      <c r="Z313" s="48">
        <v>0</v>
      </c>
      <c r="AA313" s="48">
        <v>0</v>
      </c>
      <c r="AB313" s="48">
        <v>0</v>
      </c>
      <c r="AC313" s="72">
        <f t="shared" si="79"/>
        <v>0</v>
      </c>
      <c r="AD313" s="114">
        <f t="shared" si="80"/>
        <v>0</v>
      </c>
    </row>
    <row r="314" spans="1:30" s="50" customFormat="1" ht="12.75" hidden="1" x14ac:dyDescent="0.2">
      <c r="A314" s="95">
        <v>309</v>
      </c>
      <c r="B314" s="37"/>
      <c r="C314" s="143"/>
      <c r="D314" s="58"/>
      <c r="E314" s="80">
        <f t="shared" si="77"/>
        <v>0</v>
      </c>
      <c r="F314" s="81">
        <f t="shared" si="69"/>
        <v>0</v>
      </c>
      <c r="G314" s="48">
        <f t="shared" si="70"/>
        <v>0</v>
      </c>
      <c r="H314" s="48">
        <f t="shared" si="71"/>
        <v>0</v>
      </c>
      <c r="I314" s="48">
        <f t="shared" si="72"/>
        <v>0</v>
      </c>
      <c r="J314" s="48">
        <f t="shared" si="73"/>
        <v>0</v>
      </c>
      <c r="K314" s="48">
        <f t="shared" si="74"/>
        <v>0</v>
      </c>
      <c r="L314" s="48">
        <f t="shared" si="75"/>
        <v>0</v>
      </c>
      <c r="M314" s="48">
        <f t="shared" si="76"/>
        <v>0</v>
      </c>
      <c r="N314" s="81">
        <v>0</v>
      </c>
      <c r="O314" s="48">
        <v>0</v>
      </c>
      <c r="P314" s="48">
        <v>0</v>
      </c>
      <c r="Q314" s="48">
        <v>0</v>
      </c>
      <c r="R314" s="48">
        <v>0</v>
      </c>
      <c r="S314" s="131">
        <v>0</v>
      </c>
      <c r="T314" s="48">
        <v>0</v>
      </c>
      <c r="U314" s="82">
        <f t="shared" si="78"/>
        <v>0</v>
      </c>
      <c r="V314" s="48">
        <f t="shared" si="68"/>
        <v>0</v>
      </c>
      <c r="W314" s="48">
        <v>0</v>
      </c>
      <c r="X314" s="48">
        <v>0</v>
      </c>
      <c r="Y314" s="48">
        <v>0</v>
      </c>
      <c r="Z314" s="48">
        <v>0</v>
      </c>
      <c r="AA314" s="48">
        <v>0</v>
      </c>
      <c r="AB314" s="48">
        <v>0</v>
      </c>
      <c r="AC314" s="72">
        <f t="shared" si="79"/>
        <v>0</v>
      </c>
      <c r="AD314" s="114">
        <f t="shared" si="80"/>
        <v>0</v>
      </c>
    </row>
    <row r="315" spans="1:30" s="50" customFormat="1" ht="12.75" hidden="1" x14ac:dyDescent="0.2">
      <c r="A315" s="95">
        <v>310</v>
      </c>
      <c r="B315" s="37"/>
      <c r="C315" s="143"/>
      <c r="D315" s="58"/>
      <c r="E315" s="80">
        <f t="shared" si="77"/>
        <v>0</v>
      </c>
      <c r="F315" s="81">
        <f t="shared" si="69"/>
        <v>0</v>
      </c>
      <c r="G315" s="48">
        <f t="shared" si="70"/>
        <v>0</v>
      </c>
      <c r="H315" s="48">
        <f t="shared" si="71"/>
        <v>0</v>
      </c>
      <c r="I315" s="48">
        <f t="shared" si="72"/>
        <v>0</v>
      </c>
      <c r="J315" s="48">
        <f t="shared" si="73"/>
        <v>0</v>
      </c>
      <c r="K315" s="48">
        <f t="shared" si="74"/>
        <v>0</v>
      </c>
      <c r="L315" s="48">
        <f t="shared" si="75"/>
        <v>0</v>
      </c>
      <c r="M315" s="48">
        <f t="shared" si="76"/>
        <v>0</v>
      </c>
      <c r="N315" s="81">
        <v>0</v>
      </c>
      <c r="O315" s="48">
        <v>0</v>
      </c>
      <c r="P315" s="48">
        <v>0</v>
      </c>
      <c r="Q315" s="48">
        <v>0</v>
      </c>
      <c r="R315" s="48">
        <v>0</v>
      </c>
      <c r="S315" s="131">
        <v>0</v>
      </c>
      <c r="T315" s="48">
        <v>0</v>
      </c>
      <c r="U315" s="82">
        <f t="shared" si="78"/>
        <v>0</v>
      </c>
      <c r="V315" s="48">
        <f t="shared" si="68"/>
        <v>0</v>
      </c>
      <c r="W315" s="48">
        <v>0</v>
      </c>
      <c r="X315" s="48">
        <v>0</v>
      </c>
      <c r="Y315" s="48">
        <v>0</v>
      </c>
      <c r="Z315" s="48">
        <v>0</v>
      </c>
      <c r="AA315" s="48">
        <v>0</v>
      </c>
      <c r="AB315" s="48">
        <v>0</v>
      </c>
      <c r="AC315" s="72">
        <f t="shared" si="79"/>
        <v>0</v>
      </c>
      <c r="AD315" s="114">
        <f t="shared" si="80"/>
        <v>0</v>
      </c>
    </row>
    <row r="316" spans="1:30" s="50" customFormat="1" ht="12.75" hidden="1" x14ac:dyDescent="0.2">
      <c r="A316" s="95">
        <v>311</v>
      </c>
      <c r="B316" s="37"/>
      <c r="C316" s="143"/>
      <c r="D316" s="58"/>
      <c r="E316" s="80">
        <f t="shared" si="77"/>
        <v>0</v>
      </c>
      <c r="F316" s="81">
        <f t="shared" si="69"/>
        <v>0</v>
      </c>
      <c r="G316" s="48">
        <f t="shared" si="70"/>
        <v>0</v>
      </c>
      <c r="H316" s="48">
        <f t="shared" si="71"/>
        <v>0</v>
      </c>
      <c r="I316" s="48">
        <f t="shared" si="72"/>
        <v>0</v>
      </c>
      <c r="J316" s="48">
        <f t="shared" si="73"/>
        <v>0</v>
      </c>
      <c r="K316" s="48">
        <f t="shared" si="74"/>
        <v>0</v>
      </c>
      <c r="L316" s="48">
        <f t="shared" si="75"/>
        <v>0</v>
      </c>
      <c r="M316" s="48">
        <f t="shared" si="76"/>
        <v>0</v>
      </c>
      <c r="N316" s="81">
        <v>0</v>
      </c>
      <c r="O316" s="48">
        <v>0</v>
      </c>
      <c r="P316" s="48">
        <v>0</v>
      </c>
      <c r="Q316" s="48">
        <v>0</v>
      </c>
      <c r="R316" s="48">
        <v>0</v>
      </c>
      <c r="S316" s="131">
        <v>0</v>
      </c>
      <c r="T316" s="48">
        <v>0</v>
      </c>
      <c r="U316" s="82">
        <f t="shared" si="78"/>
        <v>0</v>
      </c>
      <c r="V316" s="48">
        <f t="shared" si="68"/>
        <v>0</v>
      </c>
      <c r="W316" s="48">
        <v>0</v>
      </c>
      <c r="X316" s="48">
        <v>0</v>
      </c>
      <c r="Y316" s="48">
        <v>0</v>
      </c>
      <c r="Z316" s="48">
        <v>0</v>
      </c>
      <c r="AA316" s="48">
        <v>0</v>
      </c>
      <c r="AB316" s="48">
        <v>0</v>
      </c>
      <c r="AC316" s="72">
        <f t="shared" si="79"/>
        <v>0</v>
      </c>
      <c r="AD316" s="114">
        <f t="shared" si="80"/>
        <v>0</v>
      </c>
    </row>
    <row r="317" spans="1:30" s="50" customFormat="1" ht="12.75" hidden="1" x14ac:dyDescent="0.2">
      <c r="A317" s="95">
        <v>312</v>
      </c>
      <c r="B317" s="37"/>
      <c r="C317" s="143"/>
      <c r="D317" s="58"/>
      <c r="E317" s="80">
        <f t="shared" si="77"/>
        <v>0</v>
      </c>
      <c r="F317" s="81">
        <f t="shared" si="69"/>
        <v>0</v>
      </c>
      <c r="G317" s="48">
        <f t="shared" si="70"/>
        <v>0</v>
      </c>
      <c r="H317" s="48">
        <f t="shared" si="71"/>
        <v>0</v>
      </c>
      <c r="I317" s="48">
        <f t="shared" si="72"/>
        <v>0</v>
      </c>
      <c r="J317" s="48">
        <f t="shared" si="73"/>
        <v>0</v>
      </c>
      <c r="K317" s="48">
        <f t="shared" si="74"/>
        <v>0</v>
      </c>
      <c r="L317" s="48">
        <f t="shared" si="75"/>
        <v>0</v>
      </c>
      <c r="M317" s="48">
        <f t="shared" si="76"/>
        <v>0</v>
      </c>
      <c r="N317" s="81">
        <v>0</v>
      </c>
      <c r="O317" s="48">
        <v>0</v>
      </c>
      <c r="P317" s="48">
        <v>0</v>
      </c>
      <c r="Q317" s="48">
        <v>0</v>
      </c>
      <c r="R317" s="48">
        <v>0</v>
      </c>
      <c r="S317" s="131">
        <v>0</v>
      </c>
      <c r="T317" s="48">
        <v>0</v>
      </c>
      <c r="U317" s="82">
        <f t="shared" si="78"/>
        <v>0</v>
      </c>
      <c r="V317" s="48">
        <f t="shared" si="68"/>
        <v>0</v>
      </c>
      <c r="W317" s="48">
        <v>0</v>
      </c>
      <c r="X317" s="48">
        <v>0</v>
      </c>
      <c r="Y317" s="48">
        <v>0</v>
      </c>
      <c r="Z317" s="48">
        <v>0</v>
      </c>
      <c r="AA317" s="48">
        <v>0</v>
      </c>
      <c r="AB317" s="48">
        <v>0</v>
      </c>
      <c r="AC317" s="72">
        <f t="shared" si="79"/>
        <v>0</v>
      </c>
      <c r="AD317" s="114">
        <f t="shared" si="80"/>
        <v>0</v>
      </c>
    </row>
    <row r="318" spans="1:30" s="50" customFormat="1" ht="12.75" hidden="1" x14ac:dyDescent="0.2">
      <c r="A318" s="95">
        <v>313</v>
      </c>
      <c r="B318" s="37"/>
      <c r="C318" s="143"/>
      <c r="D318" s="58"/>
      <c r="E318" s="80">
        <f t="shared" si="77"/>
        <v>0</v>
      </c>
      <c r="F318" s="81">
        <f t="shared" si="69"/>
        <v>0</v>
      </c>
      <c r="G318" s="48">
        <f t="shared" si="70"/>
        <v>0</v>
      </c>
      <c r="H318" s="48">
        <f t="shared" si="71"/>
        <v>0</v>
      </c>
      <c r="I318" s="48">
        <f t="shared" si="72"/>
        <v>0</v>
      </c>
      <c r="J318" s="48">
        <f t="shared" si="73"/>
        <v>0</v>
      </c>
      <c r="K318" s="48">
        <f t="shared" si="74"/>
        <v>0</v>
      </c>
      <c r="L318" s="48">
        <f t="shared" si="75"/>
        <v>0</v>
      </c>
      <c r="M318" s="48">
        <f t="shared" si="76"/>
        <v>0</v>
      </c>
      <c r="N318" s="81">
        <v>0</v>
      </c>
      <c r="O318" s="48">
        <v>0</v>
      </c>
      <c r="P318" s="48">
        <v>0</v>
      </c>
      <c r="Q318" s="48">
        <v>0</v>
      </c>
      <c r="R318" s="48">
        <v>0</v>
      </c>
      <c r="S318" s="131">
        <v>0</v>
      </c>
      <c r="T318" s="48">
        <v>0</v>
      </c>
      <c r="U318" s="82">
        <f t="shared" si="78"/>
        <v>0</v>
      </c>
      <c r="V318" s="48">
        <f t="shared" si="68"/>
        <v>0</v>
      </c>
      <c r="W318" s="48">
        <v>0</v>
      </c>
      <c r="X318" s="48">
        <v>0</v>
      </c>
      <c r="Y318" s="48">
        <v>0</v>
      </c>
      <c r="Z318" s="48">
        <v>0</v>
      </c>
      <c r="AA318" s="48">
        <v>0</v>
      </c>
      <c r="AB318" s="48">
        <v>0</v>
      </c>
      <c r="AC318" s="72">
        <f t="shared" si="79"/>
        <v>0</v>
      </c>
      <c r="AD318" s="114">
        <f t="shared" si="80"/>
        <v>0</v>
      </c>
    </row>
    <row r="319" spans="1:30" s="50" customFormat="1" ht="12.75" hidden="1" x14ac:dyDescent="0.2">
      <c r="A319" s="95">
        <v>314</v>
      </c>
      <c r="B319" s="37"/>
      <c r="C319" s="143"/>
      <c r="D319" s="58"/>
      <c r="E319" s="80">
        <f t="shared" si="77"/>
        <v>0</v>
      </c>
      <c r="F319" s="81">
        <f t="shared" si="69"/>
        <v>0</v>
      </c>
      <c r="G319" s="48">
        <f t="shared" si="70"/>
        <v>0</v>
      </c>
      <c r="H319" s="48">
        <f t="shared" si="71"/>
        <v>0</v>
      </c>
      <c r="I319" s="48">
        <f t="shared" si="72"/>
        <v>0</v>
      </c>
      <c r="J319" s="48">
        <f t="shared" si="73"/>
        <v>0</v>
      </c>
      <c r="K319" s="48">
        <f t="shared" si="74"/>
        <v>0</v>
      </c>
      <c r="L319" s="48">
        <f t="shared" si="75"/>
        <v>0</v>
      </c>
      <c r="M319" s="48">
        <f t="shared" si="76"/>
        <v>0</v>
      </c>
      <c r="N319" s="81">
        <v>0</v>
      </c>
      <c r="O319" s="48">
        <v>0</v>
      </c>
      <c r="P319" s="48">
        <v>0</v>
      </c>
      <c r="Q319" s="48">
        <v>0</v>
      </c>
      <c r="R319" s="48">
        <v>0</v>
      </c>
      <c r="S319" s="131">
        <v>0</v>
      </c>
      <c r="T319" s="48">
        <v>0</v>
      </c>
      <c r="U319" s="82">
        <f t="shared" si="78"/>
        <v>0</v>
      </c>
      <c r="V319" s="48">
        <f t="shared" si="68"/>
        <v>0</v>
      </c>
      <c r="W319" s="48">
        <v>0</v>
      </c>
      <c r="X319" s="48">
        <v>0</v>
      </c>
      <c r="Y319" s="48">
        <v>0</v>
      </c>
      <c r="Z319" s="48">
        <v>0</v>
      </c>
      <c r="AA319" s="48">
        <v>0</v>
      </c>
      <c r="AB319" s="48">
        <v>0</v>
      </c>
      <c r="AC319" s="72">
        <f t="shared" si="79"/>
        <v>0</v>
      </c>
      <c r="AD319" s="114">
        <f t="shared" si="80"/>
        <v>0</v>
      </c>
    </row>
    <row r="320" spans="1:30" s="50" customFormat="1" ht="12.75" hidden="1" x14ac:dyDescent="0.2">
      <c r="A320" s="95">
        <v>315</v>
      </c>
      <c r="B320" s="37"/>
      <c r="C320" s="143"/>
      <c r="D320" s="58"/>
      <c r="E320" s="80">
        <f t="shared" si="77"/>
        <v>0</v>
      </c>
      <c r="F320" s="81">
        <f t="shared" si="69"/>
        <v>0</v>
      </c>
      <c r="G320" s="48">
        <f t="shared" si="70"/>
        <v>0</v>
      </c>
      <c r="H320" s="48">
        <f t="shared" si="71"/>
        <v>0</v>
      </c>
      <c r="I320" s="48">
        <f t="shared" si="72"/>
        <v>0</v>
      </c>
      <c r="J320" s="48">
        <f t="shared" si="73"/>
        <v>0</v>
      </c>
      <c r="K320" s="48">
        <f t="shared" si="74"/>
        <v>0</v>
      </c>
      <c r="L320" s="48">
        <f t="shared" si="75"/>
        <v>0</v>
      </c>
      <c r="M320" s="48">
        <f t="shared" si="76"/>
        <v>0</v>
      </c>
      <c r="N320" s="81">
        <v>0</v>
      </c>
      <c r="O320" s="48">
        <v>0</v>
      </c>
      <c r="P320" s="48">
        <v>0</v>
      </c>
      <c r="Q320" s="48">
        <v>0</v>
      </c>
      <c r="R320" s="48">
        <v>0</v>
      </c>
      <c r="S320" s="131">
        <v>0</v>
      </c>
      <c r="T320" s="48">
        <v>0</v>
      </c>
      <c r="U320" s="82">
        <f t="shared" si="78"/>
        <v>0</v>
      </c>
      <c r="V320" s="48">
        <f t="shared" si="68"/>
        <v>0</v>
      </c>
      <c r="W320" s="48">
        <v>0</v>
      </c>
      <c r="X320" s="48">
        <v>0</v>
      </c>
      <c r="Y320" s="48">
        <v>0</v>
      </c>
      <c r="Z320" s="48">
        <v>0</v>
      </c>
      <c r="AA320" s="48">
        <v>0</v>
      </c>
      <c r="AB320" s="48">
        <v>0</v>
      </c>
      <c r="AC320" s="72">
        <f t="shared" si="79"/>
        <v>0</v>
      </c>
      <c r="AD320" s="114">
        <f t="shared" si="80"/>
        <v>0</v>
      </c>
    </row>
    <row r="321" spans="1:30" s="50" customFormat="1" ht="12.75" hidden="1" x14ac:dyDescent="0.2">
      <c r="A321" s="95">
        <v>316</v>
      </c>
      <c r="B321" s="37"/>
      <c r="C321" s="143"/>
      <c r="D321" s="58"/>
      <c r="E321" s="80">
        <f t="shared" si="77"/>
        <v>0</v>
      </c>
      <c r="F321" s="81">
        <f t="shared" si="69"/>
        <v>0</v>
      </c>
      <c r="G321" s="48">
        <f t="shared" si="70"/>
        <v>0</v>
      </c>
      <c r="H321" s="48">
        <f t="shared" si="71"/>
        <v>0</v>
      </c>
      <c r="I321" s="48">
        <f t="shared" si="72"/>
        <v>0</v>
      </c>
      <c r="J321" s="48">
        <f t="shared" si="73"/>
        <v>0</v>
      </c>
      <c r="K321" s="48">
        <f t="shared" si="74"/>
        <v>0</v>
      </c>
      <c r="L321" s="48">
        <f t="shared" si="75"/>
        <v>0</v>
      </c>
      <c r="M321" s="48">
        <f t="shared" si="76"/>
        <v>0</v>
      </c>
      <c r="N321" s="81">
        <v>0</v>
      </c>
      <c r="O321" s="48">
        <v>0</v>
      </c>
      <c r="P321" s="48">
        <v>0</v>
      </c>
      <c r="Q321" s="48">
        <v>0</v>
      </c>
      <c r="R321" s="48">
        <v>0</v>
      </c>
      <c r="S321" s="131">
        <v>0</v>
      </c>
      <c r="T321" s="48">
        <v>0</v>
      </c>
      <c r="U321" s="82">
        <f t="shared" si="78"/>
        <v>0</v>
      </c>
      <c r="V321" s="48">
        <f t="shared" si="68"/>
        <v>0</v>
      </c>
      <c r="W321" s="48">
        <v>0</v>
      </c>
      <c r="X321" s="48">
        <v>0</v>
      </c>
      <c r="Y321" s="48">
        <v>0</v>
      </c>
      <c r="Z321" s="48">
        <v>0</v>
      </c>
      <c r="AA321" s="48">
        <v>0</v>
      </c>
      <c r="AB321" s="48">
        <v>0</v>
      </c>
      <c r="AC321" s="72">
        <f t="shared" si="79"/>
        <v>0</v>
      </c>
      <c r="AD321" s="114">
        <f t="shared" si="80"/>
        <v>0</v>
      </c>
    </row>
    <row r="322" spans="1:30" s="50" customFormat="1" ht="12.75" hidden="1" x14ac:dyDescent="0.2">
      <c r="A322" s="95">
        <v>317</v>
      </c>
      <c r="B322" s="37"/>
      <c r="C322" s="143"/>
      <c r="D322" s="58"/>
      <c r="E322" s="80">
        <f t="shared" si="77"/>
        <v>0</v>
      </c>
      <c r="F322" s="81">
        <f t="shared" si="69"/>
        <v>0</v>
      </c>
      <c r="G322" s="48">
        <f t="shared" si="70"/>
        <v>0</v>
      </c>
      <c r="H322" s="48">
        <f t="shared" si="71"/>
        <v>0</v>
      </c>
      <c r="I322" s="48">
        <f t="shared" si="72"/>
        <v>0</v>
      </c>
      <c r="J322" s="48">
        <f t="shared" si="73"/>
        <v>0</v>
      </c>
      <c r="K322" s="48">
        <f t="shared" si="74"/>
        <v>0</v>
      </c>
      <c r="L322" s="48">
        <f t="shared" si="75"/>
        <v>0</v>
      </c>
      <c r="M322" s="48">
        <f t="shared" si="76"/>
        <v>0</v>
      </c>
      <c r="N322" s="81">
        <v>0</v>
      </c>
      <c r="O322" s="48">
        <v>0</v>
      </c>
      <c r="P322" s="48">
        <v>0</v>
      </c>
      <c r="Q322" s="48">
        <v>0</v>
      </c>
      <c r="R322" s="48">
        <v>0</v>
      </c>
      <c r="S322" s="131">
        <v>0</v>
      </c>
      <c r="T322" s="48">
        <v>0</v>
      </c>
      <c r="U322" s="82">
        <f t="shared" si="78"/>
        <v>0</v>
      </c>
      <c r="V322" s="48">
        <f t="shared" si="68"/>
        <v>0</v>
      </c>
      <c r="W322" s="48">
        <v>0</v>
      </c>
      <c r="X322" s="48">
        <v>0</v>
      </c>
      <c r="Y322" s="48">
        <v>0</v>
      </c>
      <c r="Z322" s="48">
        <v>0</v>
      </c>
      <c r="AA322" s="48">
        <v>0</v>
      </c>
      <c r="AB322" s="48">
        <v>0</v>
      </c>
      <c r="AC322" s="72">
        <f t="shared" si="79"/>
        <v>0</v>
      </c>
      <c r="AD322" s="114">
        <f t="shared" si="80"/>
        <v>0</v>
      </c>
    </row>
    <row r="323" spans="1:30" s="50" customFormat="1" ht="12.75" hidden="1" x14ac:dyDescent="0.2">
      <c r="A323" s="95">
        <v>318</v>
      </c>
      <c r="B323" s="37"/>
      <c r="C323" s="143"/>
      <c r="D323" s="58"/>
      <c r="E323" s="80">
        <f t="shared" si="77"/>
        <v>0</v>
      </c>
      <c r="F323" s="81">
        <f t="shared" si="69"/>
        <v>0</v>
      </c>
      <c r="G323" s="48">
        <f t="shared" si="70"/>
        <v>0</v>
      </c>
      <c r="H323" s="48">
        <f t="shared" si="71"/>
        <v>0</v>
      </c>
      <c r="I323" s="48">
        <f t="shared" si="72"/>
        <v>0</v>
      </c>
      <c r="J323" s="48">
        <f t="shared" si="73"/>
        <v>0</v>
      </c>
      <c r="K323" s="48">
        <f t="shared" si="74"/>
        <v>0</v>
      </c>
      <c r="L323" s="48">
        <f t="shared" si="75"/>
        <v>0</v>
      </c>
      <c r="M323" s="48">
        <f t="shared" si="76"/>
        <v>0</v>
      </c>
      <c r="N323" s="81">
        <v>0</v>
      </c>
      <c r="O323" s="48">
        <v>0</v>
      </c>
      <c r="P323" s="48">
        <v>0</v>
      </c>
      <c r="Q323" s="48">
        <v>0</v>
      </c>
      <c r="R323" s="48">
        <v>0</v>
      </c>
      <c r="S323" s="131">
        <v>0</v>
      </c>
      <c r="T323" s="48">
        <v>0</v>
      </c>
      <c r="U323" s="82">
        <f t="shared" si="78"/>
        <v>0</v>
      </c>
      <c r="V323" s="48">
        <f t="shared" si="68"/>
        <v>0</v>
      </c>
      <c r="W323" s="48">
        <v>0</v>
      </c>
      <c r="X323" s="48">
        <v>0</v>
      </c>
      <c r="Y323" s="48">
        <v>0</v>
      </c>
      <c r="Z323" s="48">
        <v>0</v>
      </c>
      <c r="AA323" s="48">
        <v>0</v>
      </c>
      <c r="AB323" s="48">
        <v>0</v>
      </c>
      <c r="AC323" s="72">
        <f t="shared" si="79"/>
        <v>0</v>
      </c>
      <c r="AD323" s="114">
        <f t="shared" si="80"/>
        <v>0</v>
      </c>
    </row>
    <row r="324" spans="1:30" s="50" customFormat="1" ht="12.75" hidden="1" x14ac:dyDescent="0.2">
      <c r="A324" s="95">
        <v>319</v>
      </c>
      <c r="B324" s="37"/>
      <c r="C324" s="143"/>
      <c r="D324" s="58"/>
      <c r="E324" s="80">
        <f t="shared" si="77"/>
        <v>0</v>
      </c>
      <c r="F324" s="81">
        <f t="shared" si="69"/>
        <v>0</v>
      </c>
      <c r="G324" s="48">
        <f t="shared" si="70"/>
        <v>0</v>
      </c>
      <c r="H324" s="48">
        <f t="shared" si="71"/>
        <v>0</v>
      </c>
      <c r="I324" s="48">
        <f t="shared" si="72"/>
        <v>0</v>
      </c>
      <c r="J324" s="48">
        <f t="shared" si="73"/>
        <v>0</v>
      </c>
      <c r="K324" s="48">
        <f t="shared" si="74"/>
        <v>0</v>
      </c>
      <c r="L324" s="48">
        <f t="shared" si="75"/>
        <v>0</v>
      </c>
      <c r="M324" s="48">
        <f t="shared" si="76"/>
        <v>0</v>
      </c>
      <c r="N324" s="81">
        <v>0</v>
      </c>
      <c r="O324" s="48">
        <v>0</v>
      </c>
      <c r="P324" s="48">
        <v>0</v>
      </c>
      <c r="Q324" s="48">
        <v>0</v>
      </c>
      <c r="R324" s="48">
        <v>0</v>
      </c>
      <c r="S324" s="131">
        <v>0</v>
      </c>
      <c r="T324" s="48">
        <v>0</v>
      </c>
      <c r="U324" s="82">
        <f t="shared" si="78"/>
        <v>0</v>
      </c>
      <c r="V324" s="48">
        <f t="shared" si="68"/>
        <v>0</v>
      </c>
      <c r="W324" s="48">
        <v>0</v>
      </c>
      <c r="X324" s="48">
        <v>0</v>
      </c>
      <c r="Y324" s="48">
        <v>0</v>
      </c>
      <c r="Z324" s="48">
        <v>0</v>
      </c>
      <c r="AA324" s="48">
        <v>0</v>
      </c>
      <c r="AB324" s="48">
        <v>0</v>
      </c>
      <c r="AC324" s="72">
        <f t="shared" si="79"/>
        <v>0</v>
      </c>
      <c r="AD324" s="114">
        <f t="shared" si="80"/>
        <v>0</v>
      </c>
    </row>
    <row r="325" spans="1:30" s="50" customFormat="1" ht="12.75" hidden="1" x14ac:dyDescent="0.2">
      <c r="A325" s="95">
        <v>320</v>
      </c>
      <c r="B325" s="37"/>
      <c r="C325" s="143"/>
      <c r="D325" s="58"/>
      <c r="E325" s="80">
        <f t="shared" si="77"/>
        <v>0</v>
      </c>
      <c r="F325" s="81">
        <f t="shared" si="69"/>
        <v>0</v>
      </c>
      <c r="G325" s="48">
        <f t="shared" si="70"/>
        <v>0</v>
      </c>
      <c r="H325" s="48">
        <f t="shared" si="71"/>
        <v>0</v>
      </c>
      <c r="I325" s="48">
        <f t="shared" si="72"/>
        <v>0</v>
      </c>
      <c r="J325" s="48">
        <f t="shared" si="73"/>
        <v>0</v>
      </c>
      <c r="K325" s="48">
        <f t="shared" si="74"/>
        <v>0</v>
      </c>
      <c r="L325" s="48">
        <f t="shared" si="75"/>
        <v>0</v>
      </c>
      <c r="M325" s="48">
        <f t="shared" si="76"/>
        <v>0</v>
      </c>
      <c r="N325" s="81">
        <v>0</v>
      </c>
      <c r="O325" s="48">
        <v>0</v>
      </c>
      <c r="P325" s="48">
        <v>0</v>
      </c>
      <c r="Q325" s="48">
        <v>0</v>
      </c>
      <c r="R325" s="48">
        <v>0</v>
      </c>
      <c r="S325" s="131">
        <v>0</v>
      </c>
      <c r="T325" s="48">
        <v>0</v>
      </c>
      <c r="U325" s="82">
        <f t="shared" si="78"/>
        <v>0</v>
      </c>
      <c r="V325" s="48">
        <f t="shared" si="68"/>
        <v>0</v>
      </c>
      <c r="W325" s="48">
        <v>0</v>
      </c>
      <c r="X325" s="48">
        <v>0</v>
      </c>
      <c r="Y325" s="48">
        <v>0</v>
      </c>
      <c r="Z325" s="48">
        <v>0</v>
      </c>
      <c r="AA325" s="48">
        <v>0</v>
      </c>
      <c r="AB325" s="48">
        <v>0</v>
      </c>
      <c r="AC325" s="72">
        <f t="shared" si="79"/>
        <v>0</v>
      </c>
      <c r="AD325" s="114">
        <f t="shared" si="80"/>
        <v>0</v>
      </c>
    </row>
    <row r="326" spans="1:30" s="50" customFormat="1" ht="12.75" hidden="1" x14ac:dyDescent="0.2">
      <c r="A326" s="95">
        <v>321</v>
      </c>
      <c r="B326" s="37"/>
      <c r="C326" s="143"/>
      <c r="D326" s="58"/>
      <c r="E326" s="80">
        <f t="shared" si="77"/>
        <v>0</v>
      </c>
      <c r="F326" s="81">
        <f t="shared" si="69"/>
        <v>0</v>
      </c>
      <c r="G326" s="48">
        <f t="shared" si="70"/>
        <v>0</v>
      </c>
      <c r="H326" s="48">
        <f t="shared" si="71"/>
        <v>0</v>
      </c>
      <c r="I326" s="48">
        <f t="shared" si="72"/>
        <v>0</v>
      </c>
      <c r="J326" s="48">
        <f t="shared" si="73"/>
        <v>0</v>
      </c>
      <c r="K326" s="48">
        <f t="shared" si="74"/>
        <v>0</v>
      </c>
      <c r="L326" s="48">
        <f t="shared" si="75"/>
        <v>0</v>
      </c>
      <c r="M326" s="48">
        <f t="shared" si="76"/>
        <v>0</v>
      </c>
      <c r="N326" s="81">
        <v>0</v>
      </c>
      <c r="O326" s="48">
        <v>0</v>
      </c>
      <c r="P326" s="48">
        <v>0</v>
      </c>
      <c r="Q326" s="48">
        <v>0</v>
      </c>
      <c r="R326" s="48">
        <v>0</v>
      </c>
      <c r="S326" s="131">
        <v>0</v>
      </c>
      <c r="T326" s="48">
        <v>0</v>
      </c>
      <c r="U326" s="82">
        <f t="shared" si="78"/>
        <v>0</v>
      </c>
      <c r="V326" s="48">
        <f t="shared" si="68"/>
        <v>0</v>
      </c>
      <c r="W326" s="48">
        <v>0</v>
      </c>
      <c r="X326" s="48">
        <v>0</v>
      </c>
      <c r="Y326" s="48">
        <v>0</v>
      </c>
      <c r="Z326" s="48">
        <v>0</v>
      </c>
      <c r="AA326" s="48">
        <v>0</v>
      </c>
      <c r="AB326" s="48">
        <v>0</v>
      </c>
      <c r="AC326" s="72">
        <f t="shared" si="79"/>
        <v>0</v>
      </c>
      <c r="AD326" s="114">
        <f t="shared" si="80"/>
        <v>0</v>
      </c>
    </row>
    <row r="327" spans="1:30" s="50" customFormat="1" ht="12.75" hidden="1" x14ac:dyDescent="0.2">
      <c r="A327" s="95">
        <v>322</v>
      </c>
      <c r="B327" s="37"/>
      <c r="C327" s="143"/>
      <c r="D327" s="58"/>
      <c r="E327" s="80">
        <f t="shared" si="77"/>
        <v>0</v>
      </c>
      <c r="F327" s="81">
        <f t="shared" si="69"/>
        <v>0</v>
      </c>
      <c r="G327" s="48">
        <f t="shared" si="70"/>
        <v>0</v>
      </c>
      <c r="H327" s="48">
        <f t="shared" si="71"/>
        <v>0</v>
      </c>
      <c r="I327" s="48">
        <f t="shared" si="72"/>
        <v>0</v>
      </c>
      <c r="J327" s="48">
        <f t="shared" si="73"/>
        <v>0</v>
      </c>
      <c r="K327" s="48">
        <f t="shared" si="74"/>
        <v>0</v>
      </c>
      <c r="L327" s="48">
        <f t="shared" si="75"/>
        <v>0</v>
      </c>
      <c r="M327" s="48">
        <f t="shared" si="76"/>
        <v>0</v>
      </c>
      <c r="N327" s="81">
        <v>0</v>
      </c>
      <c r="O327" s="48">
        <v>0</v>
      </c>
      <c r="P327" s="48">
        <v>0</v>
      </c>
      <c r="Q327" s="48">
        <v>0</v>
      </c>
      <c r="R327" s="48">
        <v>0</v>
      </c>
      <c r="S327" s="131">
        <v>0</v>
      </c>
      <c r="T327" s="48">
        <v>0</v>
      </c>
      <c r="U327" s="82">
        <f t="shared" si="78"/>
        <v>0</v>
      </c>
      <c r="V327" s="48">
        <f t="shared" ref="V327:V390" si="81">(508*C327)-(E327*6%)</f>
        <v>0</v>
      </c>
      <c r="W327" s="48">
        <v>0</v>
      </c>
      <c r="X327" s="48">
        <v>0</v>
      </c>
      <c r="Y327" s="48">
        <v>0</v>
      </c>
      <c r="Z327" s="48">
        <v>0</v>
      </c>
      <c r="AA327" s="48">
        <v>0</v>
      </c>
      <c r="AB327" s="48">
        <v>0</v>
      </c>
      <c r="AC327" s="72">
        <f t="shared" si="79"/>
        <v>0</v>
      </c>
      <c r="AD327" s="114">
        <f t="shared" si="80"/>
        <v>0</v>
      </c>
    </row>
    <row r="328" spans="1:30" s="50" customFormat="1" ht="12.75" hidden="1" x14ac:dyDescent="0.2">
      <c r="A328" s="95">
        <v>323</v>
      </c>
      <c r="B328" s="37"/>
      <c r="C328" s="143"/>
      <c r="D328" s="58"/>
      <c r="E328" s="80">
        <f t="shared" si="77"/>
        <v>0</v>
      </c>
      <c r="F328" s="81">
        <f t="shared" si="69"/>
        <v>0</v>
      </c>
      <c r="G328" s="48">
        <f t="shared" si="70"/>
        <v>0</v>
      </c>
      <c r="H328" s="48">
        <f t="shared" si="71"/>
        <v>0</v>
      </c>
      <c r="I328" s="48">
        <f t="shared" si="72"/>
        <v>0</v>
      </c>
      <c r="J328" s="48">
        <f t="shared" si="73"/>
        <v>0</v>
      </c>
      <c r="K328" s="48">
        <f t="shared" si="74"/>
        <v>0</v>
      </c>
      <c r="L328" s="48">
        <f t="shared" si="75"/>
        <v>0</v>
      </c>
      <c r="M328" s="48">
        <f t="shared" si="76"/>
        <v>0</v>
      </c>
      <c r="N328" s="81">
        <v>0</v>
      </c>
      <c r="O328" s="48">
        <v>0</v>
      </c>
      <c r="P328" s="48">
        <v>0</v>
      </c>
      <c r="Q328" s="48">
        <v>0</v>
      </c>
      <c r="R328" s="48">
        <v>0</v>
      </c>
      <c r="S328" s="131">
        <v>0</v>
      </c>
      <c r="T328" s="48">
        <v>0</v>
      </c>
      <c r="U328" s="82">
        <f t="shared" si="78"/>
        <v>0</v>
      </c>
      <c r="V328" s="48">
        <f t="shared" si="81"/>
        <v>0</v>
      </c>
      <c r="W328" s="48">
        <v>0</v>
      </c>
      <c r="X328" s="48">
        <v>0</v>
      </c>
      <c r="Y328" s="48">
        <v>0</v>
      </c>
      <c r="Z328" s="48">
        <v>0</v>
      </c>
      <c r="AA328" s="48">
        <v>0</v>
      </c>
      <c r="AB328" s="48">
        <v>0</v>
      </c>
      <c r="AC328" s="72">
        <f t="shared" si="79"/>
        <v>0</v>
      </c>
      <c r="AD328" s="114">
        <f t="shared" si="80"/>
        <v>0</v>
      </c>
    </row>
    <row r="329" spans="1:30" s="50" customFormat="1" ht="12.75" hidden="1" x14ac:dyDescent="0.2">
      <c r="A329" s="95">
        <v>324</v>
      </c>
      <c r="B329" s="37"/>
      <c r="C329" s="143"/>
      <c r="D329" s="58"/>
      <c r="E329" s="80">
        <f t="shared" si="77"/>
        <v>0</v>
      </c>
      <c r="F329" s="81">
        <f t="shared" si="69"/>
        <v>0</v>
      </c>
      <c r="G329" s="48">
        <f t="shared" si="70"/>
        <v>0</v>
      </c>
      <c r="H329" s="48">
        <f t="shared" si="71"/>
        <v>0</v>
      </c>
      <c r="I329" s="48">
        <f t="shared" si="72"/>
        <v>0</v>
      </c>
      <c r="J329" s="48">
        <f t="shared" si="73"/>
        <v>0</v>
      </c>
      <c r="K329" s="48">
        <f t="shared" si="74"/>
        <v>0</v>
      </c>
      <c r="L329" s="48">
        <f t="shared" si="75"/>
        <v>0</v>
      </c>
      <c r="M329" s="48">
        <f t="shared" si="76"/>
        <v>0</v>
      </c>
      <c r="N329" s="81">
        <v>0</v>
      </c>
      <c r="O329" s="48">
        <v>0</v>
      </c>
      <c r="P329" s="48">
        <v>0</v>
      </c>
      <c r="Q329" s="48">
        <v>0</v>
      </c>
      <c r="R329" s="48">
        <v>0</v>
      </c>
      <c r="S329" s="131">
        <v>0</v>
      </c>
      <c r="T329" s="48">
        <v>0</v>
      </c>
      <c r="U329" s="82">
        <f t="shared" si="78"/>
        <v>0</v>
      </c>
      <c r="V329" s="48">
        <f t="shared" si="81"/>
        <v>0</v>
      </c>
      <c r="W329" s="48">
        <v>0</v>
      </c>
      <c r="X329" s="48">
        <v>0</v>
      </c>
      <c r="Y329" s="48">
        <v>0</v>
      </c>
      <c r="Z329" s="48">
        <v>0</v>
      </c>
      <c r="AA329" s="48">
        <v>0</v>
      </c>
      <c r="AB329" s="48">
        <v>0</v>
      </c>
      <c r="AC329" s="72">
        <f t="shared" si="79"/>
        <v>0</v>
      </c>
      <c r="AD329" s="114">
        <f t="shared" si="80"/>
        <v>0</v>
      </c>
    </row>
    <row r="330" spans="1:30" s="50" customFormat="1" ht="12.75" hidden="1" x14ac:dyDescent="0.2">
      <c r="A330" s="95">
        <v>325</v>
      </c>
      <c r="B330" s="37"/>
      <c r="C330" s="143"/>
      <c r="D330" s="58"/>
      <c r="E330" s="80">
        <f t="shared" si="77"/>
        <v>0</v>
      </c>
      <c r="F330" s="81">
        <f t="shared" ref="F330:F393" si="82">(E330+J330+L330+K330+M330)*26.5%</f>
        <v>0</v>
      </c>
      <c r="G330" s="48">
        <f t="shared" ref="G330:G393" si="83">(E330+J330+L330+K330+M330)*1%</f>
        <v>0</v>
      </c>
      <c r="H330" s="48">
        <f t="shared" ref="H330:H393" si="84">(E330+J330+L330+K330+M330)*8%</f>
        <v>0</v>
      </c>
      <c r="I330" s="48">
        <f t="shared" ref="I330:I393" si="85">H330/2</f>
        <v>0</v>
      </c>
      <c r="J330" s="48">
        <f t="shared" ref="J330:J393" si="86">E330/12</f>
        <v>0</v>
      </c>
      <c r="K330" s="48">
        <f t="shared" ref="K330:K393" si="87">E330/12</f>
        <v>0</v>
      </c>
      <c r="L330" s="48">
        <f t="shared" ref="L330:L393" si="88">K330/3</f>
        <v>0</v>
      </c>
      <c r="M330" s="48">
        <f t="shared" ref="M330:M393" si="89">E330/12</f>
        <v>0</v>
      </c>
      <c r="N330" s="81">
        <v>0</v>
      </c>
      <c r="O330" s="48">
        <v>0</v>
      </c>
      <c r="P330" s="48">
        <v>0</v>
      </c>
      <c r="Q330" s="48">
        <v>0</v>
      </c>
      <c r="R330" s="48">
        <v>0</v>
      </c>
      <c r="S330" s="131">
        <v>0</v>
      </c>
      <c r="T330" s="48">
        <v>0</v>
      </c>
      <c r="U330" s="82">
        <f t="shared" si="78"/>
        <v>0</v>
      </c>
      <c r="V330" s="48">
        <f t="shared" si="81"/>
        <v>0</v>
      </c>
      <c r="W330" s="48">
        <v>0</v>
      </c>
      <c r="X330" s="48">
        <v>0</v>
      </c>
      <c r="Y330" s="48">
        <v>0</v>
      </c>
      <c r="Z330" s="48">
        <v>0</v>
      </c>
      <c r="AA330" s="48">
        <v>0</v>
      </c>
      <c r="AB330" s="48">
        <v>0</v>
      </c>
      <c r="AC330" s="72">
        <f t="shared" si="79"/>
        <v>0</v>
      </c>
      <c r="AD330" s="114">
        <f t="shared" si="80"/>
        <v>0</v>
      </c>
    </row>
    <row r="331" spans="1:30" s="50" customFormat="1" ht="12.75" hidden="1" x14ac:dyDescent="0.2">
      <c r="A331" s="95">
        <v>326</v>
      </c>
      <c r="B331" s="37"/>
      <c r="C331" s="143"/>
      <c r="D331" s="58"/>
      <c r="E331" s="80">
        <f t="shared" ref="E331:E394" si="90">C331*D331</f>
        <v>0</v>
      </c>
      <c r="F331" s="81">
        <f t="shared" si="82"/>
        <v>0</v>
      </c>
      <c r="G331" s="48">
        <f t="shared" si="83"/>
        <v>0</v>
      </c>
      <c r="H331" s="48">
        <f t="shared" si="84"/>
        <v>0</v>
      </c>
      <c r="I331" s="48">
        <f t="shared" si="85"/>
        <v>0</v>
      </c>
      <c r="J331" s="48">
        <f t="shared" si="86"/>
        <v>0</v>
      </c>
      <c r="K331" s="48">
        <f t="shared" si="87"/>
        <v>0</v>
      </c>
      <c r="L331" s="48">
        <f t="shared" si="88"/>
        <v>0</v>
      </c>
      <c r="M331" s="48">
        <f t="shared" si="89"/>
        <v>0</v>
      </c>
      <c r="N331" s="81">
        <v>0</v>
      </c>
      <c r="O331" s="48">
        <v>0</v>
      </c>
      <c r="P331" s="48">
        <v>0</v>
      </c>
      <c r="Q331" s="48">
        <v>0</v>
      </c>
      <c r="R331" s="48">
        <v>0</v>
      </c>
      <c r="S331" s="131">
        <v>0</v>
      </c>
      <c r="T331" s="48">
        <v>0</v>
      </c>
      <c r="U331" s="82">
        <f t="shared" ref="U331:U394" si="91">SUM(F331:T331)</f>
        <v>0</v>
      </c>
      <c r="V331" s="48">
        <f t="shared" si="81"/>
        <v>0</v>
      </c>
      <c r="W331" s="48">
        <v>0</v>
      </c>
      <c r="X331" s="48">
        <v>0</v>
      </c>
      <c r="Y331" s="48">
        <v>0</v>
      </c>
      <c r="Z331" s="48">
        <v>0</v>
      </c>
      <c r="AA331" s="48">
        <v>0</v>
      </c>
      <c r="AB331" s="48">
        <v>0</v>
      </c>
      <c r="AC331" s="72">
        <f t="shared" ref="AC331:AC394" si="92">SUM(V331:AB331)</f>
        <v>0</v>
      </c>
      <c r="AD331" s="114">
        <f t="shared" ref="AD331:AD394" si="93">E331+U331+AC331</f>
        <v>0</v>
      </c>
    </row>
    <row r="332" spans="1:30" s="50" customFormat="1" ht="12.75" hidden="1" x14ac:dyDescent="0.2">
      <c r="A332" s="95">
        <v>327</v>
      </c>
      <c r="B332" s="37"/>
      <c r="C332" s="143"/>
      <c r="D332" s="58"/>
      <c r="E332" s="80">
        <f t="shared" si="90"/>
        <v>0</v>
      </c>
      <c r="F332" s="81">
        <f t="shared" si="82"/>
        <v>0</v>
      </c>
      <c r="G332" s="48">
        <f t="shared" si="83"/>
        <v>0</v>
      </c>
      <c r="H332" s="48">
        <f t="shared" si="84"/>
        <v>0</v>
      </c>
      <c r="I332" s="48">
        <f t="shared" si="85"/>
        <v>0</v>
      </c>
      <c r="J332" s="48">
        <f t="shared" si="86"/>
        <v>0</v>
      </c>
      <c r="K332" s="48">
        <f t="shared" si="87"/>
        <v>0</v>
      </c>
      <c r="L332" s="48">
        <f t="shared" si="88"/>
        <v>0</v>
      </c>
      <c r="M332" s="48">
        <f t="shared" si="89"/>
        <v>0</v>
      </c>
      <c r="N332" s="81">
        <v>0</v>
      </c>
      <c r="O332" s="48">
        <v>0</v>
      </c>
      <c r="P332" s="48">
        <v>0</v>
      </c>
      <c r="Q332" s="48">
        <v>0</v>
      </c>
      <c r="R332" s="48">
        <v>0</v>
      </c>
      <c r="S332" s="131">
        <v>0</v>
      </c>
      <c r="T332" s="48">
        <v>0</v>
      </c>
      <c r="U332" s="82">
        <f t="shared" si="91"/>
        <v>0</v>
      </c>
      <c r="V332" s="48">
        <f t="shared" si="81"/>
        <v>0</v>
      </c>
      <c r="W332" s="48">
        <v>0</v>
      </c>
      <c r="X332" s="48">
        <v>0</v>
      </c>
      <c r="Y332" s="48">
        <v>0</v>
      </c>
      <c r="Z332" s="48">
        <v>0</v>
      </c>
      <c r="AA332" s="48">
        <v>0</v>
      </c>
      <c r="AB332" s="48">
        <v>0</v>
      </c>
      <c r="AC332" s="72">
        <f t="shared" si="92"/>
        <v>0</v>
      </c>
      <c r="AD332" s="114">
        <f t="shared" si="93"/>
        <v>0</v>
      </c>
    </row>
    <row r="333" spans="1:30" s="50" customFormat="1" ht="12.75" hidden="1" x14ac:dyDescent="0.2">
      <c r="A333" s="95">
        <v>328</v>
      </c>
      <c r="B333" s="37"/>
      <c r="C333" s="143"/>
      <c r="D333" s="58"/>
      <c r="E333" s="80">
        <f t="shared" si="90"/>
        <v>0</v>
      </c>
      <c r="F333" s="81">
        <f t="shared" si="82"/>
        <v>0</v>
      </c>
      <c r="G333" s="48">
        <f t="shared" si="83"/>
        <v>0</v>
      </c>
      <c r="H333" s="48">
        <f t="shared" si="84"/>
        <v>0</v>
      </c>
      <c r="I333" s="48">
        <f t="shared" si="85"/>
        <v>0</v>
      </c>
      <c r="J333" s="48">
        <f t="shared" si="86"/>
        <v>0</v>
      </c>
      <c r="K333" s="48">
        <f t="shared" si="87"/>
        <v>0</v>
      </c>
      <c r="L333" s="48">
        <f t="shared" si="88"/>
        <v>0</v>
      </c>
      <c r="M333" s="48">
        <f t="shared" si="89"/>
        <v>0</v>
      </c>
      <c r="N333" s="81">
        <v>0</v>
      </c>
      <c r="O333" s="48">
        <v>0</v>
      </c>
      <c r="P333" s="48">
        <v>0</v>
      </c>
      <c r="Q333" s="48">
        <v>0</v>
      </c>
      <c r="R333" s="48">
        <v>0</v>
      </c>
      <c r="S333" s="131">
        <v>0</v>
      </c>
      <c r="T333" s="48">
        <v>0</v>
      </c>
      <c r="U333" s="82">
        <f t="shared" si="91"/>
        <v>0</v>
      </c>
      <c r="V333" s="48">
        <f t="shared" si="81"/>
        <v>0</v>
      </c>
      <c r="W333" s="48">
        <v>0</v>
      </c>
      <c r="X333" s="48">
        <v>0</v>
      </c>
      <c r="Y333" s="48">
        <v>0</v>
      </c>
      <c r="Z333" s="48">
        <v>0</v>
      </c>
      <c r="AA333" s="48">
        <v>0</v>
      </c>
      <c r="AB333" s="48">
        <v>0</v>
      </c>
      <c r="AC333" s="72">
        <f t="shared" si="92"/>
        <v>0</v>
      </c>
      <c r="AD333" s="114">
        <f t="shared" si="93"/>
        <v>0</v>
      </c>
    </row>
    <row r="334" spans="1:30" s="50" customFormat="1" ht="12.75" hidden="1" x14ac:dyDescent="0.2">
      <c r="A334" s="95">
        <v>329</v>
      </c>
      <c r="B334" s="37"/>
      <c r="C334" s="143"/>
      <c r="D334" s="58"/>
      <c r="E334" s="80">
        <f t="shared" si="90"/>
        <v>0</v>
      </c>
      <c r="F334" s="81">
        <f t="shared" si="82"/>
        <v>0</v>
      </c>
      <c r="G334" s="48">
        <f t="shared" si="83"/>
        <v>0</v>
      </c>
      <c r="H334" s="48">
        <f t="shared" si="84"/>
        <v>0</v>
      </c>
      <c r="I334" s="48">
        <f t="shared" si="85"/>
        <v>0</v>
      </c>
      <c r="J334" s="48">
        <f t="shared" si="86"/>
        <v>0</v>
      </c>
      <c r="K334" s="48">
        <f t="shared" si="87"/>
        <v>0</v>
      </c>
      <c r="L334" s="48">
        <f t="shared" si="88"/>
        <v>0</v>
      </c>
      <c r="M334" s="48">
        <f t="shared" si="89"/>
        <v>0</v>
      </c>
      <c r="N334" s="81">
        <v>0</v>
      </c>
      <c r="O334" s="48">
        <v>0</v>
      </c>
      <c r="P334" s="48">
        <v>0</v>
      </c>
      <c r="Q334" s="48">
        <v>0</v>
      </c>
      <c r="R334" s="48">
        <v>0</v>
      </c>
      <c r="S334" s="131">
        <v>0</v>
      </c>
      <c r="T334" s="48">
        <v>0</v>
      </c>
      <c r="U334" s="82">
        <f t="shared" si="91"/>
        <v>0</v>
      </c>
      <c r="V334" s="48">
        <f t="shared" si="81"/>
        <v>0</v>
      </c>
      <c r="W334" s="48">
        <v>0</v>
      </c>
      <c r="X334" s="48">
        <v>0</v>
      </c>
      <c r="Y334" s="48">
        <v>0</v>
      </c>
      <c r="Z334" s="48">
        <v>0</v>
      </c>
      <c r="AA334" s="48">
        <v>0</v>
      </c>
      <c r="AB334" s="48">
        <v>0</v>
      </c>
      <c r="AC334" s="72">
        <f t="shared" si="92"/>
        <v>0</v>
      </c>
      <c r="AD334" s="114">
        <f t="shared" si="93"/>
        <v>0</v>
      </c>
    </row>
    <row r="335" spans="1:30" s="50" customFormat="1" ht="12.75" hidden="1" x14ac:dyDescent="0.2">
      <c r="A335" s="95">
        <v>330</v>
      </c>
      <c r="B335" s="37"/>
      <c r="C335" s="143"/>
      <c r="D335" s="58"/>
      <c r="E335" s="80">
        <f t="shared" si="90"/>
        <v>0</v>
      </c>
      <c r="F335" s="81">
        <f t="shared" si="82"/>
        <v>0</v>
      </c>
      <c r="G335" s="48">
        <f t="shared" si="83"/>
        <v>0</v>
      </c>
      <c r="H335" s="48">
        <f t="shared" si="84"/>
        <v>0</v>
      </c>
      <c r="I335" s="48">
        <f t="shared" si="85"/>
        <v>0</v>
      </c>
      <c r="J335" s="48">
        <f t="shared" si="86"/>
        <v>0</v>
      </c>
      <c r="K335" s="48">
        <f t="shared" si="87"/>
        <v>0</v>
      </c>
      <c r="L335" s="48">
        <f t="shared" si="88"/>
        <v>0</v>
      </c>
      <c r="M335" s="48">
        <f t="shared" si="89"/>
        <v>0</v>
      </c>
      <c r="N335" s="81">
        <v>0</v>
      </c>
      <c r="O335" s="48">
        <v>0</v>
      </c>
      <c r="P335" s="48">
        <v>0</v>
      </c>
      <c r="Q335" s="48">
        <v>0</v>
      </c>
      <c r="R335" s="48">
        <v>0</v>
      </c>
      <c r="S335" s="131">
        <v>0</v>
      </c>
      <c r="T335" s="48">
        <v>0</v>
      </c>
      <c r="U335" s="82">
        <f t="shared" si="91"/>
        <v>0</v>
      </c>
      <c r="V335" s="48">
        <f t="shared" si="81"/>
        <v>0</v>
      </c>
      <c r="W335" s="48">
        <v>0</v>
      </c>
      <c r="X335" s="48">
        <v>0</v>
      </c>
      <c r="Y335" s="48">
        <v>0</v>
      </c>
      <c r="Z335" s="48">
        <v>0</v>
      </c>
      <c r="AA335" s="48">
        <v>0</v>
      </c>
      <c r="AB335" s="48">
        <v>0</v>
      </c>
      <c r="AC335" s="72">
        <f t="shared" si="92"/>
        <v>0</v>
      </c>
      <c r="AD335" s="114">
        <f t="shared" si="93"/>
        <v>0</v>
      </c>
    </row>
    <row r="336" spans="1:30" s="50" customFormat="1" ht="12.75" hidden="1" x14ac:dyDescent="0.2">
      <c r="A336" s="95">
        <v>331</v>
      </c>
      <c r="B336" s="37"/>
      <c r="C336" s="143"/>
      <c r="D336" s="58"/>
      <c r="E336" s="80">
        <f t="shared" si="90"/>
        <v>0</v>
      </c>
      <c r="F336" s="81">
        <f t="shared" si="82"/>
        <v>0</v>
      </c>
      <c r="G336" s="48">
        <f t="shared" si="83"/>
        <v>0</v>
      </c>
      <c r="H336" s="48">
        <f t="shared" si="84"/>
        <v>0</v>
      </c>
      <c r="I336" s="48">
        <f t="shared" si="85"/>
        <v>0</v>
      </c>
      <c r="J336" s="48">
        <f t="shared" si="86"/>
        <v>0</v>
      </c>
      <c r="K336" s="48">
        <f t="shared" si="87"/>
        <v>0</v>
      </c>
      <c r="L336" s="48">
        <f t="shared" si="88"/>
        <v>0</v>
      </c>
      <c r="M336" s="48">
        <f t="shared" si="89"/>
        <v>0</v>
      </c>
      <c r="N336" s="81">
        <v>0</v>
      </c>
      <c r="O336" s="48">
        <v>0</v>
      </c>
      <c r="P336" s="48">
        <v>0</v>
      </c>
      <c r="Q336" s="48">
        <v>0</v>
      </c>
      <c r="R336" s="48">
        <v>0</v>
      </c>
      <c r="S336" s="131">
        <v>0</v>
      </c>
      <c r="T336" s="48">
        <v>0</v>
      </c>
      <c r="U336" s="82">
        <f t="shared" si="91"/>
        <v>0</v>
      </c>
      <c r="V336" s="48">
        <f t="shared" si="81"/>
        <v>0</v>
      </c>
      <c r="W336" s="48">
        <v>0</v>
      </c>
      <c r="X336" s="48">
        <v>0</v>
      </c>
      <c r="Y336" s="48">
        <v>0</v>
      </c>
      <c r="Z336" s="48">
        <v>0</v>
      </c>
      <c r="AA336" s="48">
        <v>0</v>
      </c>
      <c r="AB336" s="48">
        <v>0</v>
      </c>
      <c r="AC336" s="72">
        <f t="shared" si="92"/>
        <v>0</v>
      </c>
      <c r="AD336" s="114">
        <f t="shared" si="93"/>
        <v>0</v>
      </c>
    </row>
    <row r="337" spans="1:30" s="50" customFormat="1" ht="12.75" hidden="1" x14ac:dyDescent="0.2">
      <c r="A337" s="95">
        <v>332</v>
      </c>
      <c r="B337" s="37"/>
      <c r="C337" s="143"/>
      <c r="D337" s="58"/>
      <c r="E337" s="80">
        <f t="shared" si="90"/>
        <v>0</v>
      </c>
      <c r="F337" s="81">
        <f t="shared" si="82"/>
        <v>0</v>
      </c>
      <c r="G337" s="48">
        <f t="shared" si="83"/>
        <v>0</v>
      </c>
      <c r="H337" s="48">
        <f t="shared" si="84"/>
        <v>0</v>
      </c>
      <c r="I337" s="48">
        <f t="shared" si="85"/>
        <v>0</v>
      </c>
      <c r="J337" s="48">
        <f t="shared" si="86"/>
        <v>0</v>
      </c>
      <c r="K337" s="48">
        <f t="shared" si="87"/>
        <v>0</v>
      </c>
      <c r="L337" s="48">
        <f t="shared" si="88"/>
        <v>0</v>
      </c>
      <c r="M337" s="48">
        <f t="shared" si="89"/>
        <v>0</v>
      </c>
      <c r="N337" s="81">
        <v>0</v>
      </c>
      <c r="O337" s="48">
        <v>0</v>
      </c>
      <c r="P337" s="48">
        <v>0</v>
      </c>
      <c r="Q337" s="48">
        <v>0</v>
      </c>
      <c r="R337" s="48">
        <v>0</v>
      </c>
      <c r="S337" s="131">
        <v>0</v>
      </c>
      <c r="T337" s="48">
        <v>0</v>
      </c>
      <c r="U337" s="82">
        <f t="shared" si="91"/>
        <v>0</v>
      </c>
      <c r="V337" s="48">
        <f t="shared" si="81"/>
        <v>0</v>
      </c>
      <c r="W337" s="48">
        <v>0</v>
      </c>
      <c r="X337" s="48">
        <v>0</v>
      </c>
      <c r="Y337" s="48">
        <v>0</v>
      </c>
      <c r="Z337" s="48">
        <v>0</v>
      </c>
      <c r="AA337" s="48">
        <v>0</v>
      </c>
      <c r="AB337" s="48">
        <v>0</v>
      </c>
      <c r="AC337" s="72">
        <f t="shared" si="92"/>
        <v>0</v>
      </c>
      <c r="AD337" s="114">
        <f t="shared" si="93"/>
        <v>0</v>
      </c>
    </row>
    <row r="338" spans="1:30" s="50" customFormat="1" ht="12.75" hidden="1" x14ac:dyDescent="0.2">
      <c r="A338" s="95">
        <v>333</v>
      </c>
      <c r="B338" s="37"/>
      <c r="C338" s="143"/>
      <c r="D338" s="58"/>
      <c r="E338" s="80">
        <f t="shared" si="90"/>
        <v>0</v>
      </c>
      <c r="F338" s="81">
        <f t="shared" si="82"/>
        <v>0</v>
      </c>
      <c r="G338" s="48">
        <f t="shared" si="83"/>
        <v>0</v>
      </c>
      <c r="H338" s="48">
        <f t="shared" si="84"/>
        <v>0</v>
      </c>
      <c r="I338" s="48">
        <f t="shared" si="85"/>
        <v>0</v>
      </c>
      <c r="J338" s="48">
        <f t="shared" si="86"/>
        <v>0</v>
      </c>
      <c r="K338" s="48">
        <f t="shared" si="87"/>
        <v>0</v>
      </c>
      <c r="L338" s="48">
        <f t="shared" si="88"/>
        <v>0</v>
      </c>
      <c r="M338" s="48">
        <f t="shared" si="89"/>
        <v>0</v>
      </c>
      <c r="N338" s="81">
        <v>0</v>
      </c>
      <c r="O338" s="48">
        <v>0</v>
      </c>
      <c r="P338" s="48">
        <v>0</v>
      </c>
      <c r="Q338" s="48">
        <v>0</v>
      </c>
      <c r="R338" s="48">
        <v>0</v>
      </c>
      <c r="S338" s="131">
        <v>0</v>
      </c>
      <c r="T338" s="48">
        <v>0</v>
      </c>
      <c r="U338" s="82">
        <f t="shared" si="91"/>
        <v>0</v>
      </c>
      <c r="V338" s="48">
        <f t="shared" si="81"/>
        <v>0</v>
      </c>
      <c r="W338" s="48">
        <v>0</v>
      </c>
      <c r="X338" s="48">
        <v>0</v>
      </c>
      <c r="Y338" s="48">
        <v>0</v>
      </c>
      <c r="Z338" s="48">
        <v>0</v>
      </c>
      <c r="AA338" s="48">
        <v>0</v>
      </c>
      <c r="AB338" s="48">
        <v>0</v>
      </c>
      <c r="AC338" s="72">
        <f t="shared" si="92"/>
        <v>0</v>
      </c>
      <c r="AD338" s="114">
        <f t="shared" si="93"/>
        <v>0</v>
      </c>
    </row>
    <row r="339" spans="1:30" s="50" customFormat="1" ht="12.75" hidden="1" x14ac:dyDescent="0.2">
      <c r="A339" s="95">
        <v>334</v>
      </c>
      <c r="B339" s="37"/>
      <c r="C339" s="143"/>
      <c r="D339" s="58"/>
      <c r="E339" s="80">
        <f t="shared" si="90"/>
        <v>0</v>
      </c>
      <c r="F339" s="81">
        <f t="shared" si="82"/>
        <v>0</v>
      </c>
      <c r="G339" s="48">
        <f t="shared" si="83"/>
        <v>0</v>
      </c>
      <c r="H339" s="48">
        <f t="shared" si="84"/>
        <v>0</v>
      </c>
      <c r="I339" s="48">
        <f t="shared" si="85"/>
        <v>0</v>
      </c>
      <c r="J339" s="48">
        <f t="shared" si="86"/>
        <v>0</v>
      </c>
      <c r="K339" s="48">
        <f t="shared" si="87"/>
        <v>0</v>
      </c>
      <c r="L339" s="48">
        <f t="shared" si="88"/>
        <v>0</v>
      </c>
      <c r="M339" s="48">
        <f t="shared" si="89"/>
        <v>0</v>
      </c>
      <c r="N339" s="81">
        <v>0</v>
      </c>
      <c r="O339" s="48">
        <v>0</v>
      </c>
      <c r="P339" s="48">
        <v>0</v>
      </c>
      <c r="Q339" s="48">
        <v>0</v>
      </c>
      <c r="R339" s="48">
        <v>0</v>
      </c>
      <c r="S339" s="131">
        <v>0</v>
      </c>
      <c r="T339" s="48">
        <v>0</v>
      </c>
      <c r="U339" s="82">
        <f t="shared" si="91"/>
        <v>0</v>
      </c>
      <c r="V339" s="48">
        <f t="shared" si="81"/>
        <v>0</v>
      </c>
      <c r="W339" s="48">
        <v>0</v>
      </c>
      <c r="X339" s="48">
        <v>0</v>
      </c>
      <c r="Y339" s="48">
        <v>0</v>
      </c>
      <c r="Z339" s="48">
        <v>0</v>
      </c>
      <c r="AA339" s="48">
        <v>0</v>
      </c>
      <c r="AB339" s="48">
        <v>0</v>
      </c>
      <c r="AC339" s="72">
        <f t="shared" si="92"/>
        <v>0</v>
      </c>
      <c r="AD339" s="114">
        <f t="shared" si="93"/>
        <v>0</v>
      </c>
    </row>
    <row r="340" spans="1:30" s="50" customFormat="1" ht="12.75" hidden="1" x14ac:dyDescent="0.2">
      <c r="A340" s="95">
        <v>335</v>
      </c>
      <c r="B340" s="37"/>
      <c r="C340" s="143"/>
      <c r="D340" s="58"/>
      <c r="E340" s="80">
        <f t="shared" si="90"/>
        <v>0</v>
      </c>
      <c r="F340" s="81">
        <f t="shared" si="82"/>
        <v>0</v>
      </c>
      <c r="G340" s="48">
        <f t="shared" si="83"/>
        <v>0</v>
      </c>
      <c r="H340" s="48">
        <f t="shared" si="84"/>
        <v>0</v>
      </c>
      <c r="I340" s="48">
        <f t="shared" si="85"/>
        <v>0</v>
      </c>
      <c r="J340" s="48">
        <f t="shared" si="86"/>
        <v>0</v>
      </c>
      <c r="K340" s="48">
        <f t="shared" si="87"/>
        <v>0</v>
      </c>
      <c r="L340" s="48">
        <f t="shared" si="88"/>
        <v>0</v>
      </c>
      <c r="M340" s="48">
        <f t="shared" si="89"/>
        <v>0</v>
      </c>
      <c r="N340" s="81">
        <v>0</v>
      </c>
      <c r="O340" s="48">
        <v>0</v>
      </c>
      <c r="P340" s="48">
        <v>0</v>
      </c>
      <c r="Q340" s="48">
        <v>0</v>
      </c>
      <c r="R340" s="48">
        <v>0</v>
      </c>
      <c r="S340" s="131">
        <v>0</v>
      </c>
      <c r="T340" s="48">
        <v>0</v>
      </c>
      <c r="U340" s="82">
        <f t="shared" si="91"/>
        <v>0</v>
      </c>
      <c r="V340" s="48">
        <f t="shared" si="81"/>
        <v>0</v>
      </c>
      <c r="W340" s="48">
        <v>0</v>
      </c>
      <c r="X340" s="48">
        <v>0</v>
      </c>
      <c r="Y340" s="48">
        <v>0</v>
      </c>
      <c r="Z340" s="48">
        <v>0</v>
      </c>
      <c r="AA340" s="48">
        <v>0</v>
      </c>
      <c r="AB340" s="48">
        <v>0</v>
      </c>
      <c r="AC340" s="72">
        <f t="shared" si="92"/>
        <v>0</v>
      </c>
      <c r="AD340" s="114">
        <f t="shared" si="93"/>
        <v>0</v>
      </c>
    </row>
    <row r="341" spans="1:30" s="50" customFormat="1" ht="12.75" hidden="1" x14ac:dyDescent="0.2">
      <c r="A341" s="95">
        <v>336</v>
      </c>
      <c r="B341" s="37"/>
      <c r="C341" s="143"/>
      <c r="D341" s="58"/>
      <c r="E341" s="80">
        <f t="shared" si="90"/>
        <v>0</v>
      </c>
      <c r="F341" s="81">
        <f t="shared" si="82"/>
        <v>0</v>
      </c>
      <c r="G341" s="48">
        <f t="shared" si="83"/>
        <v>0</v>
      </c>
      <c r="H341" s="48">
        <f t="shared" si="84"/>
        <v>0</v>
      </c>
      <c r="I341" s="48">
        <f t="shared" si="85"/>
        <v>0</v>
      </c>
      <c r="J341" s="48">
        <f t="shared" si="86"/>
        <v>0</v>
      </c>
      <c r="K341" s="48">
        <f t="shared" si="87"/>
        <v>0</v>
      </c>
      <c r="L341" s="48">
        <f t="shared" si="88"/>
        <v>0</v>
      </c>
      <c r="M341" s="48">
        <f t="shared" si="89"/>
        <v>0</v>
      </c>
      <c r="N341" s="81">
        <v>0</v>
      </c>
      <c r="O341" s="48">
        <v>0</v>
      </c>
      <c r="P341" s="48">
        <v>0</v>
      </c>
      <c r="Q341" s="48">
        <v>0</v>
      </c>
      <c r="R341" s="48">
        <v>0</v>
      </c>
      <c r="S341" s="131">
        <v>0</v>
      </c>
      <c r="T341" s="48">
        <v>0</v>
      </c>
      <c r="U341" s="82">
        <f t="shared" si="91"/>
        <v>0</v>
      </c>
      <c r="V341" s="48">
        <f t="shared" si="81"/>
        <v>0</v>
      </c>
      <c r="W341" s="48">
        <v>0</v>
      </c>
      <c r="X341" s="48">
        <v>0</v>
      </c>
      <c r="Y341" s="48">
        <v>0</v>
      </c>
      <c r="Z341" s="48">
        <v>0</v>
      </c>
      <c r="AA341" s="48">
        <v>0</v>
      </c>
      <c r="AB341" s="48">
        <v>0</v>
      </c>
      <c r="AC341" s="72">
        <f t="shared" si="92"/>
        <v>0</v>
      </c>
      <c r="AD341" s="114">
        <f t="shared" si="93"/>
        <v>0</v>
      </c>
    </row>
    <row r="342" spans="1:30" s="50" customFormat="1" ht="12.75" hidden="1" x14ac:dyDescent="0.2">
      <c r="A342" s="95">
        <v>337</v>
      </c>
      <c r="B342" s="37"/>
      <c r="C342" s="143"/>
      <c r="D342" s="58"/>
      <c r="E342" s="80">
        <f t="shared" si="90"/>
        <v>0</v>
      </c>
      <c r="F342" s="81">
        <f t="shared" si="82"/>
        <v>0</v>
      </c>
      <c r="G342" s="48">
        <f t="shared" si="83"/>
        <v>0</v>
      </c>
      <c r="H342" s="48">
        <f t="shared" si="84"/>
        <v>0</v>
      </c>
      <c r="I342" s="48">
        <f t="shared" si="85"/>
        <v>0</v>
      </c>
      <c r="J342" s="48">
        <f t="shared" si="86"/>
        <v>0</v>
      </c>
      <c r="K342" s="48">
        <f t="shared" si="87"/>
        <v>0</v>
      </c>
      <c r="L342" s="48">
        <f t="shared" si="88"/>
        <v>0</v>
      </c>
      <c r="M342" s="48">
        <f t="shared" si="89"/>
        <v>0</v>
      </c>
      <c r="N342" s="81">
        <v>0</v>
      </c>
      <c r="O342" s="48">
        <v>0</v>
      </c>
      <c r="P342" s="48">
        <v>0</v>
      </c>
      <c r="Q342" s="48">
        <v>0</v>
      </c>
      <c r="R342" s="48">
        <v>0</v>
      </c>
      <c r="S342" s="131">
        <v>0</v>
      </c>
      <c r="T342" s="48">
        <v>0</v>
      </c>
      <c r="U342" s="82">
        <f t="shared" si="91"/>
        <v>0</v>
      </c>
      <c r="V342" s="48">
        <f t="shared" si="81"/>
        <v>0</v>
      </c>
      <c r="W342" s="48">
        <v>0</v>
      </c>
      <c r="X342" s="48">
        <v>0</v>
      </c>
      <c r="Y342" s="48">
        <v>0</v>
      </c>
      <c r="Z342" s="48">
        <v>0</v>
      </c>
      <c r="AA342" s="48">
        <v>0</v>
      </c>
      <c r="AB342" s="48">
        <v>0</v>
      </c>
      <c r="AC342" s="72">
        <f t="shared" si="92"/>
        <v>0</v>
      </c>
      <c r="AD342" s="114">
        <f t="shared" si="93"/>
        <v>0</v>
      </c>
    </row>
    <row r="343" spans="1:30" s="50" customFormat="1" ht="12.75" hidden="1" x14ac:dyDescent="0.2">
      <c r="A343" s="95">
        <v>338</v>
      </c>
      <c r="B343" s="37"/>
      <c r="C343" s="143"/>
      <c r="D343" s="58"/>
      <c r="E343" s="80">
        <f t="shared" si="90"/>
        <v>0</v>
      </c>
      <c r="F343" s="81">
        <f t="shared" si="82"/>
        <v>0</v>
      </c>
      <c r="G343" s="48">
        <f t="shared" si="83"/>
        <v>0</v>
      </c>
      <c r="H343" s="48">
        <f t="shared" si="84"/>
        <v>0</v>
      </c>
      <c r="I343" s="48">
        <f t="shared" si="85"/>
        <v>0</v>
      </c>
      <c r="J343" s="48">
        <f t="shared" si="86"/>
        <v>0</v>
      </c>
      <c r="K343" s="48">
        <f t="shared" si="87"/>
        <v>0</v>
      </c>
      <c r="L343" s="48">
        <f t="shared" si="88"/>
        <v>0</v>
      </c>
      <c r="M343" s="48">
        <f t="shared" si="89"/>
        <v>0</v>
      </c>
      <c r="N343" s="81">
        <v>0</v>
      </c>
      <c r="O343" s="48">
        <v>0</v>
      </c>
      <c r="P343" s="48">
        <v>0</v>
      </c>
      <c r="Q343" s="48">
        <v>0</v>
      </c>
      <c r="R343" s="48">
        <v>0</v>
      </c>
      <c r="S343" s="131">
        <v>0</v>
      </c>
      <c r="T343" s="48">
        <v>0</v>
      </c>
      <c r="U343" s="82">
        <f t="shared" si="91"/>
        <v>0</v>
      </c>
      <c r="V343" s="48">
        <f t="shared" si="81"/>
        <v>0</v>
      </c>
      <c r="W343" s="48">
        <v>0</v>
      </c>
      <c r="X343" s="48">
        <v>0</v>
      </c>
      <c r="Y343" s="48">
        <v>0</v>
      </c>
      <c r="Z343" s="48">
        <v>0</v>
      </c>
      <c r="AA343" s="48">
        <v>0</v>
      </c>
      <c r="AB343" s="48">
        <v>0</v>
      </c>
      <c r="AC343" s="72">
        <f t="shared" si="92"/>
        <v>0</v>
      </c>
      <c r="AD343" s="114">
        <f t="shared" si="93"/>
        <v>0</v>
      </c>
    </row>
    <row r="344" spans="1:30" s="50" customFormat="1" ht="12.75" hidden="1" x14ac:dyDescent="0.2">
      <c r="A344" s="95">
        <v>339</v>
      </c>
      <c r="B344" s="37"/>
      <c r="C344" s="143"/>
      <c r="D344" s="58"/>
      <c r="E344" s="80">
        <f t="shared" si="90"/>
        <v>0</v>
      </c>
      <c r="F344" s="81">
        <f t="shared" si="82"/>
        <v>0</v>
      </c>
      <c r="G344" s="48">
        <f t="shared" si="83"/>
        <v>0</v>
      </c>
      <c r="H344" s="48">
        <f t="shared" si="84"/>
        <v>0</v>
      </c>
      <c r="I344" s="48">
        <f t="shared" si="85"/>
        <v>0</v>
      </c>
      <c r="J344" s="48">
        <f t="shared" si="86"/>
        <v>0</v>
      </c>
      <c r="K344" s="48">
        <f t="shared" si="87"/>
        <v>0</v>
      </c>
      <c r="L344" s="48">
        <f t="shared" si="88"/>
        <v>0</v>
      </c>
      <c r="M344" s="48">
        <f t="shared" si="89"/>
        <v>0</v>
      </c>
      <c r="N344" s="81">
        <v>0</v>
      </c>
      <c r="O344" s="48">
        <v>0</v>
      </c>
      <c r="P344" s="48">
        <v>0</v>
      </c>
      <c r="Q344" s="48">
        <v>0</v>
      </c>
      <c r="R344" s="48">
        <v>0</v>
      </c>
      <c r="S344" s="131">
        <v>0</v>
      </c>
      <c r="T344" s="48">
        <v>0</v>
      </c>
      <c r="U344" s="82">
        <f t="shared" si="91"/>
        <v>0</v>
      </c>
      <c r="V344" s="48">
        <f t="shared" si="81"/>
        <v>0</v>
      </c>
      <c r="W344" s="48">
        <v>0</v>
      </c>
      <c r="X344" s="48">
        <v>0</v>
      </c>
      <c r="Y344" s="48">
        <v>0</v>
      </c>
      <c r="Z344" s="48">
        <v>0</v>
      </c>
      <c r="AA344" s="48">
        <v>0</v>
      </c>
      <c r="AB344" s="48">
        <v>0</v>
      </c>
      <c r="AC344" s="72">
        <f t="shared" si="92"/>
        <v>0</v>
      </c>
      <c r="AD344" s="114">
        <f t="shared" si="93"/>
        <v>0</v>
      </c>
    </row>
    <row r="345" spans="1:30" s="50" customFormat="1" ht="12.75" hidden="1" x14ac:dyDescent="0.2">
      <c r="A345" s="95">
        <v>340</v>
      </c>
      <c r="B345" s="37"/>
      <c r="C345" s="143"/>
      <c r="D345" s="58"/>
      <c r="E345" s="80">
        <f t="shared" si="90"/>
        <v>0</v>
      </c>
      <c r="F345" s="81">
        <f t="shared" si="82"/>
        <v>0</v>
      </c>
      <c r="G345" s="48">
        <f t="shared" si="83"/>
        <v>0</v>
      </c>
      <c r="H345" s="48">
        <f t="shared" si="84"/>
        <v>0</v>
      </c>
      <c r="I345" s="48">
        <f t="shared" si="85"/>
        <v>0</v>
      </c>
      <c r="J345" s="48">
        <f t="shared" si="86"/>
        <v>0</v>
      </c>
      <c r="K345" s="48">
        <f t="shared" si="87"/>
        <v>0</v>
      </c>
      <c r="L345" s="48">
        <f t="shared" si="88"/>
        <v>0</v>
      </c>
      <c r="M345" s="48">
        <f t="shared" si="89"/>
        <v>0</v>
      </c>
      <c r="N345" s="81">
        <v>0</v>
      </c>
      <c r="O345" s="48">
        <v>0</v>
      </c>
      <c r="P345" s="48">
        <v>0</v>
      </c>
      <c r="Q345" s="48">
        <v>0</v>
      </c>
      <c r="R345" s="48">
        <v>0</v>
      </c>
      <c r="S345" s="131">
        <v>0</v>
      </c>
      <c r="T345" s="48">
        <v>0</v>
      </c>
      <c r="U345" s="82">
        <f t="shared" si="91"/>
        <v>0</v>
      </c>
      <c r="V345" s="48">
        <f t="shared" si="81"/>
        <v>0</v>
      </c>
      <c r="W345" s="48">
        <v>0</v>
      </c>
      <c r="X345" s="48">
        <v>0</v>
      </c>
      <c r="Y345" s="48">
        <v>0</v>
      </c>
      <c r="Z345" s="48">
        <v>0</v>
      </c>
      <c r="AA345" s="48">
        <v>0</v>
      </c>
      <c r="AB345" s="48">
        <v>0</v>
      </c>
      <c r="AC345" s="72">
        <f t="shared" si="92"/>
        <v>0</v>
      </c>
      <c r="AD345" s="114">
        <f t="shared" si="93"/>
        <v>0</v>
      </c>
    </row>
    <row r="346" spans="1:30" s="50" customFormat="1" ht="12.75" hidden="1" x14ac:dyDescent="0.2">
      <c r="A346" s="95">
        <v>341</v>
      </c>
      <c r="B346" s="37"/>
      <c r="C346" s="143"/>
      <c r="D346" s="58"/>
      <c r="E346" s="80">
        <f t="shared" si="90"/>
        <v>0</v>
      </c>
      <c r="F346" s="81">
        <f t="shared" si="82"/>
        <v>0</v>
      </c>
      <c r="G346" s="48">
        <f t="shared" si="83"/>
        <v>0</v>
      </c>
      <c r="H346" s="48">
        <f t="shared" si="84"/>
        <v>0</v>
      </c>
      <c r="I346" s="48">
        <f t="shared" si="85"/>
        <v>0</v>
      </c>
      <c r="J346" s="48">
        <f t="shared" si="86"/>
        <v>0</v>
      </c>
      <c r="K346" s="48">
        <f t="shared" si="87"/>
        <v>0</v>
      </c>
      <c r="L346" s="48">
        <f t="shared" si="88"/>
        <v>0</v>
      </c>
      <c r="M346" s="48">
        <f t="shared" si="89"/>
        <v>0</v>
      </c>
      <c r="N346" s="81">
        <v>0</v>
      </c>
      <c r="O346" s="48">
        <v>0</v>
      </c>
      <c r="P346" s="48">
        <v>0</v>
      </c>
      <c r="Q346" s="48">
        <v>0</v>
      </c>
      <c r="R346" s="48">
        <v>0</v>
      </c>
      <c r="S346" s="131">
        <v>0</v>
      </c>
      <c r="T346" s="48">
        <v>0</v>
      </c>
      <c r="U346" s="82">
        <f t="shared" si="91"/>
        <v>0</v>
      </c>
      <c r="V346" s="48">
        <f t="shared" si="81"/>
        <v>0</v>
      </c>
      <c r="W346" s="48">
        <v>0</v>
      </c>
      <c r="X346" s="48">
        <v>0</v>
      </c>
      <c r="Y346" s="48">
        <v>0</v>
      </c>
      <c r="Z346" s="48">
        <v>0</v>
      </c>
      <c r="AA346" s="48">
        <v>0</v>
      </c>
      <c r="AB346" s="48">
        <v>0</v>
      </c>
      <c r="AC346" s="72">
        <f t="shared" si="92"/>
        <v>0</v>
      </c>
      <c r="AD346" s="114">
        <f t="shared" si="93"/>
        <v>0</v>
      </c>
    </row>
    <row r="347" spans="1:30" s="50" customFormat="1" ht="12.75" hidden="1" x14ac:dyDescent="0.2">
      <c r="A347" s="95">
        <v>342</v>
      </c>
      <c r="B347" s="37"/>
      <c r="C347" s="143"/>
      <c r="D347" s="58"/>
      <c r="E347" s="80">
        <f t="shared" si="90"/>
        <v>0</v>
      </c>
      <c r="F347" s="81">
        <f t="shared" si="82"/>
        <v>0</v>
      </c>
      <c r="G347" s="48">
        <f t="shared" si="83"/>
        <v>0</v>
      </c>
      <c r="H347" s="48">
        <f t="shared" si="84"/>
        <v>0</v>
      </c>
      <c r="I347" s="48">
        <f t="shared" si="85"/>
        <v>0</v>
      </c>
      <c r="J347" s="48">
        <f t="shared" si="86"/>
        <v>0</v>
      </c>
      <c r="K347" s="48">
        <f t="shared" si="87"/>
        <v>0</v>
      </c>
      <c r="L347" s="48">
        <f t="shared" si="88"/>
        <v>0</v>
      </c>
      <c r="M347" s="48">
        <f t="shared" si="89"/>
        <v>0</v>
      </c>
      <c r="N347" s="81">
        <v>0</v>
      </c>
      <c r="O347" s="48">
        <v>0</v>
      </c>
      <c r="P347" s="48">
        <v>0</v>
      </c>
      <c r="Q347" s="48">
        <v>0</v>
      </c>
      <c r="R347" s="48">
        <v>0</v>
      </c>
      <c r="S347" s="131">
        <v>0</v>
      </c>
      <c r="T347" s="48">
        <v>0</v>
      </c>
      <c r="U347" s="82">
        <f t="shared" si="91"/>
        <v>0</v>
      </c>
      <c r="V347" s="48">
        <f t="shared" si="81"/>
        <v>0</v>
      </c>
      <c r="W347" s="48">
        <v>0</v>
      </c>
      <c r="X347" s="48">
        <v>0</v>
      </c>
      <c r="Y347" s="48">
        <v>0</v>
      </c>
      <c r="Z347" s="48">
        <v>0</v>
      </c>
      <c r="AA347" s="48">
        <v>0</v>
      </c>
      <c r="AB347" s="48">
        <v>0</v>
      </c>
      <c r="AC347" s="72">
        <f t="shared" si="92"/>
        <v>0</v>
      </c>
      <c r="AD347" s="114">
        <f t="shared" si="93"/>
        <v>0</v>
      </c>
    </row>
    <row r="348" spans="1:30" s="50" customFormat="1" ht="12.75" hidden="1" x14ac:dyDescent="0.2">
      <c r="A348" s="95">
        <v>343</v>
      </c>
      <c r="B348" s="37"/>
      <c r="C348" s="143"/>
      <c r="D348" s="58"/>
      <c r="E348" s="80">
        <f t="shared" si="90"/>
        <v>0</v>
      </c>
      <c r="F348" s="81">
        <f t="shared" si="82"/>
        <v>0</v>
      </c>
      <c r="G348" s="48">
        <f t="shared" si="83"/>
        <v>0</v>
      </c>
      <c r="H348" s="48">
        <f t="shared" si="84"/>
        <v>0</v>
      </c>
      <c r="I348" s="48">
        <f t="shared" si="85"/>
        <v>0</v>
      </c>
      <c r="J348" s="48">
        <f t="shared" si="86"/>
        <v>0</v>
      </c>
      <c r="K348" s="48">
        <f t="shared" si="87"/>
        <v>0</v>
      </c>
      <c r="L348" s="48">
        <f t="shared" si="88"/>
        <v>0</v>
      </c>
      <c r="M348" s="48">
        <f t="shared" si="89"/>
        <v>0</v>
      </c>
      <c r="N348" s="81">
        <v>0</v>
      </c>
      <c r="O348" s="48">
        <v>0</v>
      </c>
      <c r="P348" s="48">
        <v>0</v>
      </c>
      <c r="Q348" s="48">
        <v>0</v>
      </c>
      <c r="R348" s="48">
        <v>0</v>
      </c>
      <c r="S348" s="131">
        <v>0</v>
      </c>
      <c r="T348" s="48">
        <v>0</v>
      </c>
      <c r="U348" s="82">
        <f t="shared" si="91"/>
        <v>0</v>
      </c>
      <c r="V348" s="48">
        <f t="shared" si="81"/>
        <v>0</v>
      </c>
      <c r="W348" s="48">
        <v>0</v>
      </c>
      <c r="X348" s="48">
        <v>0</v>
      </c>
      <c r="Y348" s="48">
        <v>0</v>
      </c>
      <c r="Z348" s="48">
        <v>0</v>
      </c>
      <c r="AA348" s="48">
        <v>0</v>
      </c>
      <c r="AB348" s="48">
        <v>0</v>
      </c>
      <c r="AC348" s="72">
        <f t="shared" si="92"/>
        <v>0</v>
      </c>
      <c r="AD348" s="114">
        <f t="shared" si="93"/>
        <v>0</v>
      </c>
    </row>
    <row r="349" spans="1:30" s="50" customFormat="1" ht="12.75" hidden="1" x14ac:dyDescent="0.2">
      <c r="A349" s="95">
        <v>344</v>
      </c>
      <c r="B349" s="37"/>
      <c r="C349" s="143"/>
      <c r="D349" s="58"/>
      <c r="E349" s="80">
        <f t="shared" si="90"/>
        <v>0</v>
      </c>
      <c r="F349" s="81">
        <f t="shared" si="82"/>
        <v>0</v>
      </c>
      <c r="G349" s="48">
        <f t="shared" si="83"/>
        <v>0</v>
      </c>
      <c r="H349" s="48">
        <f t="shared" si="84"/>
        <v>0</v>
      </c>
      <c r="I349" s="48">
        <f t="shared" si="85"/>
        <v>0</v>
      </c>
      <c r="J349" s="48">
        <f t="shared" si="86"/>
        <v>0</v>
      </c>
      <c r="K349" s="48">
        <f t="shared" si="87"/>
        <v>0</v>
      </c>
      <c r="L349" s="48">
        <f t="shared" si="88"/>
        <v>0</v>
      </c>
      <c r="M349" s="48">
        <f t="shared" si="89"/>
        <v>0</v>
      </c>
      <c r="N349" s="81">
        <v>0</v>
      </c>
      <c r="O349" s="48">
        <v>0</v>
      </c>
      <c r="P349" s="48">
        <v>0</v>
      </c>
      <c r="Q349" s="48">
        <v>0</v>
      </c>
      <c r="R349" s="48">
        <v>0</v>
      </c>
      <c r="S349" s="131">
        <v>0</v>
      </c>
      <c r="T349" s="48">
        <v>0</v>
      </c>
      <c r="U349" s="82">
        <f t="shared" si="91"/>
        <v>0</v>
      </c>
      <c r="V349" s="48">
        <f t="shared" si="81"/>
        <v>0</v>
      </c>
      <c r="W349" s="48">
        <v>0</v>
      </c>
      <c r="X349" s="48">
        <v>0</v>
      </c>
      <c r="Y349" s="48">
        <v>0</v>
      </c>
      <c r="Z349" s="48">
        <v>0</v>
      </c>
      <c r="AA349" s="48">
        <v>0</v>
      </c>
      <c r="AB349" s="48">
        <v>0</v>
      </c>
      <c r="AC349" s="72">
        <f t="shared" si="92"/>
        <v>0</v>
      </c>
      <c r="AD349" s="114">
        <f t="shared" si="93"/>
        <v>0</v>
      </c>
    </row>
    <row r="350" spans="1:30" s="50" customFormat="1" ht="12.75" hidden="1" x14ac:dyDescent="0.2">
      <c r="A350" s="95">
        <v>345</v>
      </c>
      <c r="B350" s="37"/>
      <c r="C350" s="143"/>
      <c r="D350" s="58"/>
      <c r="E350" s="80">
        <f t="shared" si="90"/>
        <v>0</v>
      </c>
      <c r="F350" s="81">
        <f t="shared" si="82"/>
        <v>0</v>
      </c>
      <c r="G350" s="48">
        <f t="shared" si="83"/>
        <v>0</v>
      </c>
      <c r="H350" s="48">
        <f t="shared" si="84"/>
        <v>0</v>
      </c>
      <c r="I350" s="48">
        <f t="shared" si="85"/>
        <v>0</v>
      </c>
      <c r="J350" s="48">
        <f t="shared" si="86"/>
        <v>0</v>
      </c>
      <c r="K350" s="48">
        <f t="shared" si="87"/>
        <v>0</v>
      </c>
      <c r="L350" s="48">
        <f t="shared" si="88"/>
        <v>0</v>
      </c>
      <c r="M350" s="48">
        <f t="shared" si="89"/>
        <v>0</v>
      </c>
      <c r="N350" s="81">
        <v>0</v>
      </c>
      <c r="O350" s="48">
        <v>0</v>
      </c>
      <c r="P350" s="48">
        <v>0</v>
      </c>
      <c r="Q350" s="48">
        <v>0</v>
      </c>
      <c r="R350" s="48">
        <v>0</v>
      </c>
      <c r="S350" s="131">
        <v>0</v>
      </c>
      <c r="T350" s="48">
        <v>0</v>
      </c>
      <c r="U350" s="82">
        <f t="shared" si="91"/>
        <v>0</v>
      </c>
      <c r="V350" s="48">
        <f t="shared" si="81"/>
        <v>0</v>
      </c>
      <c r="W350" s="48">
        <v>0</v>
      </c>
      <c r="X350" s="48">
        <v>0</v>
      </c>
      <c r="Y350" s="48">
        <v>0</v>
      </c>
      <c r="Z350" s="48">
        <v>0</v>
      </c>
      <c r="AA350" s="48">
        <v>0</v>
      </c>
      <c r="AB350" s="48">
        <v>0</v>
      </c>
      <c r="AC350" s="72">
        <f t="shared" si="92"/>
        <v>0</v>
      </c>
      <c r="AD350" s="114">
        <f t="shared" si="93"/>
        <v>0</v>
      </c>
    </row>
    <row r="351" spans="1:30" s="50" customFormat="1" ht="12.75" hidden="1" x14ac:dyDescent="0.2">
      <c r="A351" s="95">
        <v>346</v>
      </c>
      <c r="B351" s="37"/>
      <c r="C351" s="143"/>
      <c r="D351" s="58"/>
      <c r="E351" s="80">
        <f t="shared" si="90"/>
        <v>0</v>
      </c>
      <c r="F351" s="81">
        <f t="shared" si="82"/>
        <v>0</v>
      </c>
      <c r="G351" s="48">
        <f t="shared" si="83"/>
        <v>0</v>
      </c>
      <c r="H351" s="48">
        <f t="shared" si="84"/>
        <v>0</v>
      </c>
      <c r="I351" s="48">
        <f t="shared" si="85"/>
        <v>0</v>
      </c>
      <c r="J351" s="48">
        <f t="shared" si="86"/>
        <v>0</v>
      </c>
      <c r="K351" s="48">
        <f t="shared" si="87"/>
        <v>0</v>
      </c>
      <c r="L351" s="48">
        <f t="shared" si="88"/>
        <v>0</v>
      </c>
      <c r="M351" s="48">
        <f t="shared" si="89"/>
        <v>0</v>
      </c>
      <c r="N351" s="81">
        <v>0</v>
      </c>
      <c r="O351" s="48">
        <v>0</v>
      </c>
      <c r="P351" s="48">
        <v>0</v>
      </c>
      <c r="Q351" s="48">
        <v>0</v>
      </c>
      <c r="R351" s="48">
        <v>0</v>
      </c>
      <c r="S351" s="131">
        <v>0</v>
      </c>
      <c r="T351" s="48">
        <v>0</v>
      </c>
      <c r="U351" s="82">
        <f t="shared" si="91"/>
        <v>0</v>
      </c>
      <c r="V351" s="48">
        <f t="shared" si="81"/>
        <v>0</v>
      </c>
      <c r="W351" s="48">
        <v>0</v>
      </c>
      <c r="X351" s="48">
        <v>0</v>
      </c>
      <c r="Y351" s="48">
        <v>0</v>
      </c>
      <c r="Z351" s="48">
        <v>0</v>
      </c>
      <c r="AA351" s="48">
        <v>0</v>
      </c>
      <c r="AB351" s="48">
        <v>0</v>
      </c>
      <c r="AC351" s="72">
        <f t="shared" si="92"/>
        <v>0</v>
      </c>
      <c r="AD351" s="114">
        <f t="shared" si="93"/>
        <v>0</v>
      </c>
    </row>
    <row r="352" spans="1:30" s="50" customFormat="1" ht="12.75" hidden="1" x14ac:dyDescent="0.2">
      <c r="A352" s="95">
        <v>347</v>
      </c>
      <c r="B352" s="37"/>
      <c r="C352" s="143"/>
      <c r="D352" s="58"/>
      <c r="E352" s="80">
        <f t="shared" si="90"/>
        <v>0</v>
      </c>
      <c r="F352" s="81">
        <f t="shared" si="82"/>
        <v>0</v>
      </c>
      <c r="G352" s="48">
        <f t="shared" si="83"/>
        <v>0</v>
      </c>
      <c r="H352" s="48">
        <f t="shared" si="84"/>
        <v>0</v>
      </c>
      <c r="I352" s="48">
        <f t="shared" si="85"/>
        <v>0</v>
      </c>
      <c r="J352" s="48">
        <f t="shared" si="86"/>
        <v>0</v>
      </c>
      <c r="K352" s="48">
        <f t="shared" si="87"/>
        <v>0</v>
      </c>
      <c r="L352" s="48">
        <f t="shared" si="88"/>
        <v>0</v>
      </c>
      <c r="M352" s="48">
        <f t="shared" si="89"/>
        <v>0</v>
      </c>
      <c r="N352" s="81">
        <v>0</v>
      </c>
      <c r="O352" s="48">
        <v>0</v>
      </c>
      <c r="P352" s="48">
        <v>0</v>
      </c>
      <c r="Q352" s="48">
        <v>0</v>
      </c>
      <c r="R352" s="48">
        <v>0</v>
      </c>
      <c r="S352" s="131">
        <v>0</v>
      </c>
      <c r="T352" s="48">
        <v>0</v>
      </c>
      <c r="U352" s="82">
        <f t="shared" si="91"/>
        <v>0</v>
      </c>
      <c r="V352" s="48">
        <f t="shared" si="81"/>
        <v>0</v>
      </c>
      <c r="W352" s="48">
        <v>0</v>
      </c>
      <c r="X352" s="48">
        <v>0</v>
      </c>
      <c r="Y352" s="48">
        <v>0</v>
      </c>
      <c r="Z352" s="48">
        <v>0</v>
      </c>
      <c r="AA352" s="48">
        <v>0</v>
      </c>
      <c r="AB352" s="48">
        <v>0</v>
      </c>
      <c r="AC352" s="72">
        <f t="shared" si="92"/>
        <v>0</v>
      </c>
      <c r="AD352" s="114">
        <f t="shared" si="93"/>
        <v>0</v>
      </c>
    </row>
    <row r="353" spans="1:30" s="50" customFormat="1" ht="12.75" hidden="1" x14ac:dyDescent="0.2">
      <c r="A353" s="95">
        <v>348</v>
      </c>
      <c r="B353" s="37"/>
      <c r="C353" s="143"/>
      <c r="D353" s="58"/>
      <c r="E353" s="80">
        <f t="shared" si="90"/>
        <v>0</v>
      </c>
      <c r="F353" s="81">
        <f t="shared" si="82"/>
        <v>0</v>
      </c>
      <c r="G353" s="48">
        <f t="shared" si="83"/>
        <v>0</v>
      </c>
      <c r="H353" s="48">
        <f t="shared" si="84"/>
        <v>0</v>
      </c>
      <c r="I353" s="48">
        <f t="shared" si="85"/>
        <v>0</v>
      </c>
      <c r="J353" s="48">
        <f t="shared" si="86"/>
        <v>0</v>
      </c>
      <c r="K353" s="48">
        <f t="shared" si="87"/>
        <v>0</v>
      </c>
      <c r="L353" s="48">
        <f t="shared" si="88"/>
        <v>0</v>
      </c>
      <c r="M353" s="48">
        <f t="shared" si="89"/>
        <v>0</v>
      </c>
      <c r="N353" s="81">
        <v>0</v>
      </c>
      <c r="O353" s="48">
        <v>0</v>
      </c>
      <c r="P353" s="48">
        <v>0</v>
      </c>
      <c r="Q353" s="48">
        <v>0</v>
      </c>
      <c r="R353" s="48">
        <v>0</v>
      </c>
      <c r="S353" s="131">
        <v>0</v>
      </c>
      <c r="T353" s="48">
        <v>0</v>
      </c>
      <c r="U353" s="82">
        <f t="shared" si="91"/>
        <v>0</v>
      </c>
      <c r="V353" s="48">
        <f t="shared" si="81"/>
        <v>0</v>
      </c>
      <c r="W353" s="48">
        <v>0</v>
      </c>
      <c r="X353" s="48">
        <v>0</v>
      </c>
      <c r="Y353" s="48">
        <v>0</v>
      </c>
      <c r="Z353" s="48">
        <v>0</v>
      </c>
      <c r="AA353" s="48">
        <v>0</v>
      </c>
      <c r="AB353" s="48">
        <v>0</v>
      </c>
      <c r="AC353" s="72">
        <f t="shared" si="92"/>
        <v>0</v>
      </c>
      <c r="AD353" s="114">
        <f t="shared" si="93"/>
        <v>0</v>
      </c>
    </row>
    <row r="354" spans="1:30" s="50" customFormat="1" ht="12.75" hidden="1" x14ac:dyDescent="0.2">
      <c r="A354" s="95">
        <v>349</v>
      </c>
      <c r="B354" s="37"/>
      <c r="C354" s="143"/>
      <c r="D354" s="58"/>
      <c r="E354" s="80">
        <f t="shared" si="90"/>
        <v>0</v>
      </c>
      <c r="F354" s="81">
        <f t="shared" si="82"/>
        <v>0</v>
      </c>
      <c r="G354" s="48">
        <f t="shared" si="83"/>
        <v>0</v>
      </c>
      <c r="H354" s="48">
        <f t="shared" si="84"/>
        <v>0</v>
      </c>
      <c r="I354" s="48">
        <f t="shared" si="85"/>
        <v>0</v>
      </c>
      <c r="J354" s="48">
        <f t="shared" si="86"/>
        <v>0</v>
      </c>
      <c r="K354" s="48">
        <f t="shared" si="87"/>
        <v>0</v>
      </c>
      <c r="L354" s="48">
        <f t="shared" si="88"/>
        <v>0</v>
      </c>
      <c r="M354" s="48">
        <f t="shared" si="89"/>
        <v>0</v>
      </c>
      <c r="N354" s="81">
        <v>0</v>
      </c>
      <c r="O354" s="48">
        <v>0</v>
      </c>
      <c r="P354" s="48">
        <v>0</v>
      </c>
      <c r="Q354" s="48">
        <v>0</v>
      </c>
      <c r="R354" s="48">
        <v>0</v>
      </c>
      <c r="S354" s="131">
        <v>0</v>
      </c>
      <c r="T354" s="48">
        <v>0</v>
      </c>
      <c r="U354" s="82">
        <f t="shared" si="91"/>
        <v>0</v>
      </c>
      <c r="V354" s="48">
        <f t="shared" si="81"/>
        <v>0</v>
      </c>
      <c r="W354" s="48">
        <v>0</v>
      </c>
      <c r="X354" s="48">
        <v>0</v>
      </c>
      <c r="Y354" s="48">
        <v>0</v>
      </c>
      <c r="Z354" s="48">
        <v>0</v>
      </c>
      <c r="AA354" s="48">
        <v>0</v>
      </c>
      <c r="AB354" s="48">
        <v>0</v>
      </c>
      <c r="AC354" s="72">
        <f t="shared" si="92"/>
        <v>0</v>
      </c>
      <c r="AD354" s="114">
        <f t="shared" si="93"/>
        <v>0</v>
      </c>
    </row>
    <row r="355" spans="1:30" s="50" customFormat="1" ht="12.75" hidden="1" x14ac:dyDescent="0.2">
      <c r="A355" s="95">
        <v>350</v>
      </c>
      <c r="B355" s="37"/>
      <c r="C355" s="143"/>
      <c r="D355" s="58"/>
      <c r="E355" s="80">
        <f t="shared" si="90"/>
        <v>0</v>
      </c>
      <c r="F355" s="81">
        <f t="shared" si="82"/>
        <v>0</v>
      </c>
      <c r="G355" s="48">
        <f t="shared" si="83"/>
        <v>0</v>
      </c>
      <c r="H355" s="48">
        <f t="shared" si="84"/>
        <v>0</v>
      </c>
      <c r="I355" s="48">
        <f t="shared" si="85"/>
        <v>0</v>
      </c>
      <c r="J355" s="48">
        <f t="shared" si="86"/>
        <v>0</v>
      </c>
      <c r="K355" s="48">
        <f t="shared" si="87"/>
        <v>0</v>
      </c>
      <c r="L355" s="48">
        <f t="shared" si="88"/>
        <v>0</v>
      </c>
      <c r="M355" s="48">
        <f t="shared" si="89"/>
        <v>0</v>
      </c>
      <c r="N355" s="81">
        <v>0</v>
      </c>
      <c r="O355" s="48">
        <v>0</v>
      </c>
      <c r="P355" s="48">
        <v>0</v>
      </c>
      <c r="Q355" s="48">
        <v>0</v>
      </c>
      <c r="R355" s="48">
        <v>0</v>
      </c>
      <c r="S355" s="131">
        <v>0</v>
      </c>
      <c r="T355" s="48">
        <v>0</v>
      </c>
      <c r="U355" s="82">
        <f t="shared" si="91"/>
        <v>0</v>
      </c>
      <c r="V355" s="48">
        <f t="shared" si="81"/>
        <v>0</v>
      </c>
      <c r="W355" s="48">
        <v>0</v>
      </c>
      <c r="X355" s="48">
        <v>0</v>
      </c>
      <c r="Y355" s="48">
        <v>0</v>
      </c>
      <c r="Z355" s="48">
        <v>0</v>
      </c>
      <c r="AA355" s="48">
        <v>0</v>
      </c>
      <c r="AB355" s="48">
        <v>0</v>
      </c>
      <c r="AC355" s="72">
        <f t="shared" si="92"/>
        <v>0</v>
      </c>
      <c r="AD355" s="114">
        <f t="shared" si="93"/>
        <v>0</v>
      </c>
    </row>
    <row r="356" spans="1:30" s="50" customFormat="1" ht="12.75" hidden="1" x14ac:dyDescent="0.2">
      <c r="A356" s="95">
        <v>351</v>
      </c>
      <c r="B356" s="37"/>
      <c r="C356" s="143"/>
      <c r="D356" s="58"/>
      <c r="E356" s="80">
        <f t="shared" si="90"/>
        <v>0</v>
      </c>
      <c r="F356" s="81">
        <f t="shared" si="82"/>
        <v>0</v>
      </c>
      <c r="G356" s="48">
        <f t="shared" si="83"/>
        <v>0</v>
      </c>
      <c r="H356" s="48">
        <f t="shared" si="84"/>
        <v>0</v>
      </c>
      <c r="I356" s="48">
        <f t="shared" si="85"/>
        <v>0</v>
      </c>
      <c r="J356" s="48">
        <f t="shared" si="86"/>
        <v>0</v>
      </c>
      <c r="K356" s="48">
        <f t="shared" si="87"/>
        <v>0</v>
      </c>
      <c r="L356" s="48">
        <f t="shared" si="88"/>
        <v>0</v>
      </c>
      <c r="M356" s="48">
        <f t="shared" si="89"/>
        <v>0</v>
      </c>
      <c r="N356" s="81">
        <v>0</v>
      </c>
      <c r="O356" s="48">
        <v>0</v>
      </c>
      <c r="P356" s="48">
        <v>0</v>
      </c>
      <c r="Q356" s="48">
        <v>0</v>
      </c>
      <c r="R356" s="48">
        <v>0</v>
      </c>
      <c r="S356" s="131">
        <v>0</v>
      </c>
      <c r="T356" s="48">
        <v>0</v>
      </c>
      <c r="U356" s="82">
        <f t="shared" si="91"/>
        <v>0</v>
      </c>
      <c r="V356" s="48">
        <f t="shared" si="81"/>
        <v>0</v>
      </c>
      <c r="W356" s="48">
        <v>0</v>
      </c>
      <c r="X356" s="48">
        <v>0</v>
      </c>
      <c r="Y356" s="48">
        <v>0</v>
      </c>
      <c r="Z356" s="48">
        <v>0</v>
      </c>
      <c r="AA356" s="48">
        <v>0</v>
      </c>
      <c r="AB356" s="48">
        <v>0</v>
      </c>
      <c r="AC356" s="72">
        <f t="shared" si="92"/>
        <v>0</v>
      </c>
      <c r="AD356" s="114">
        <f t="shared" si="93"/>
        <v>0</v>
      </c>
    </row>
    <row r="357" spans="1:30" s="50" customFormat="1" ht="12.75" hidden="1" x14ac:dyDescent="0.2">
      <c r="A357" s="95">
        <v>352</v>
      </c>
      <c r="B357" s="37"/>
      <c r="C357" s="143"/>
      <c r="D357" s="58"/>
      <c r="E357" s="80">
        <f t="shared" si="90"/>
        <v>0</v>
      </c>
      <c r="F357" s="81">
        <f t="shared" si="82"/>
        <v>0</v>
      </c>
      <c r="G357" s="48">
        <f t="shared" si="83"/>
        <v>0</v>
      </c>
      <c r="H357" s="48">
        <f t="shared" si="84"/>
        <v>0</v>
      </c>
      <c r="I357" s="48">
        <f t="shared" si="85"/>
        <v>0</v>
      </c>
      <c r="J357" s="48">
        <f t="shared" si="86"/>
        <v>0</v>
      </c>
      <c r="K357" s="48">
        <f t="shared" si="87"/>
        <v>0</v>
      </c>
      <c r="L357" s="48">
        <f t="shared" si="88"/>
        <v>0</v>
      </c>
      <c r="M357" s="48">
        <f t="shared" si="89"/>
        <v>0</v>
      </c>
      <c r="N357" s="81">
        <v>0</v>
      </c>
      <c r="O357" s="48">
        <v>0</v>
      </c>
      <c r="P357" s="48">
        <v>0</v>
      </c>
      <c r="Q357" s="48">
        <v>0</v>
      </c>
      <c r="R357" s="48">
        <v>0</v>
      </c>
      <c r="S357" s="131">
        <v>0</v>
      </c>
      <c r="T357" s="48">
        <v>0</v>
      </c>
      <c r="U357" s="82">
        <f t="shared" si="91"/>
        <v>0</v>
      </c>
      <c r="V357" s="48">
        <f t="shared" si="81"/>
        <v>0</v>
      </c>
      <c r="W357" s="48">
        <v>0</v>
      </c>
      <c r="X357" s="48">
        <v>0</v>
      </c>
      <c r="Y357" s="48">
        <v>0</v>
      </c>
      <c r="Z357" s="48">
        <v>0</v>
      </c>
      <c r="AA357" s="48">
        <v>0</v>
      </c>
      <c r="AB357" s="48">
        <v>0</v>
      </c>
      <c r="AC357" s="72">
        <f t="shared" si="92"/>
        <v>0</v>
      </c>
      <c r="AD357" s="114">
        <f t="shared" si="93"/>
        <v>0</v>
      </c>
    </row>
    <row r="358" spans="1:30" s="50" customFormat="1" ht="12.75" hidden="1" x14ac:dyDescent="0.2">
      <c r="A358" s="95">
        <v>353</v>
      </c>
      <c r="B358" s="37"/>
      <c r="C358" s="143"/>
      <c r="D358" s="58"/>
      <c r="E358" s="80">
        <f t="shared" si="90"/>
        <v>0</v>
      </c>
      <c r="F358" s="81">
        <f t="shared" si="82"/>
        <v>0</v>
      </c>
      <c r="G358" s="48">
        <f t="shared" si="83"/>
        <v>0</v>
      </c>
      <c r="H358" s="48">
        <f t="shared" si="84"/>
        <v>0</v>
      </c>
      <c r="I358" s="48">
        <f t="shared" si="85"/>
        <v>0</v>
      </c>
      <c r="J358" s="48">
        <f t="shared" si="86"/>
        <v>0</v>
      </c>
      <c r="K358" s="48">
        <f t="shared" si="87"/>
        <v>0</v>
      </c>
      <c r="L358" s="48">
        <f t="shared" si="88"/>
        <v>0</v>
      </c>
      <c r="M358" s="48">
        <f t="shared" si="89"/>
        <v>0</v>
      </c>
      <c r="N358" s="81">
        <v>0</v>
      </c>
      <c r="O358" s="48">
        <v>0</v>
      </c>
      <c r="P358" s="48">
        <v>0</v>
      </c>
      <c r="Q358" s="48">
        <v>0</v>
      </c>
      <c r="R358" s="48">
        <v>0</v>
      </c>
      <c r="S358" s="131">
        <v>0</v>
      </c>
      <c r="T358" s="48">
        <v>0</v>
      </c>
      <c r="U358" s="82">
        <f t="shared" si="91"/>
        <v>0</v>
      </c>
      <c r="V358" s="48">
        <f t="shared" si="81"/>
        <v>0</v>
      </c>
      <c r="W358" s="48">
        <v>0</v>
      </c>
      <c r="X358" s="48">
        <v>0</v>
      </c>
      <c r="Y358" s="48">
        <v>0</v>
      </c>
      <c r="Z358" s="48">
        <v>0</v>
      </c>
      <c r="AA358" s="48">
        <v>0</v>
      </c>
      <c r="AB358" s="48">
        <v>0</v>
      </c>
      <c r="AC358" s="72">
        <f t="shared" si="92"/>
        <v>0</v>
      </c>
      <c r="AD358" s="114">
        <f t="shared" si="93"/>
        <v>0</v>
      </c>
    </row>
    <row r="359" spans="1:30" s="50" customFormat="1" ht="12.75" hidden="1" x14ac:dyDescent="0.2">
      <c r="A359" s="95">
        <v>354</v>
      </c>
      <c r="B359" s="37"/>
      <c r="C359" s="143"/>
      <c r="D359" s="58"/>
      <c r="E359" s="80">
        <f t="shared" si="90"/>
        <v>0</v>
      </c>
      <c r="F359" s="81">
        <f t="shared" si="82"/>
        <v>0</v>
      </c>
      <c r="G359" s="48">
        <f t="shared" si="83"/>
        <v>0</v>
      </c>
      <c r="H359" s="48">
        <f t="shared" si="84"/>
        <v>0</v>
      </c>
      <c r="I359" s="48">
        <f t="shared" si="85"/>
        <v>0</v>
      </c>
      <c r="J359" s="48">
        <f t="shared" si="86"/>
        <v>0</v>
      </c>
      <c r="K359" s="48">
        <f t="shared" si="87"/>
        <v>0</v>
      </c>
      <c r="L359" s="48">
        <f t="shared" si="88"/>
        <v>0</v>
      </c>
      <c r="M359" s="48">
        <f t="shared" si="89"/>
        <v>0</v>
      </c>
      <c r="N359" s="81">
        <v>0</v>
      </c>
      <c r="O359" s="48">
        <v>0</v>
      </c>
      <c r="P359" s="48">
        <v>0</v>
      </c>
      <c r="Q359" s="48">
        <v>0</v>
      </c>
      <c r="R359" s="48">
        <v>0</v>
      </c>
      <c r="S359" s="131">
        <v>0</v>
      </c>
      <c r="T359" s="48">
        <v>0</v>
      </c>
      <c r="U359" s="82">
        <f t="shared" si="91"/>
        <v>0</v>
      </c>
      <c r="V359" s="48">
        <f t="shared" si="81"/>
        <v>0</v>
      </c>
      <c r="W359" s="48">
        <v>0</v>
      </c>
      <c r="X359" s="48">
        <v>0</v>
      </c>
      <c r="Y359" s="48">
        <v>0</v>
      </c>
      <c r="Z359" s="48">
        <v>0</v>
      </c>
      <c r="AA359" s="48">
        <v>0</v>
      </c>
      <c r="AB359" s="48">
        <v>0</v>
      </c>
      <c r="AC359" s="72">
        <f t="shared" si="92"/>
        <v>0</v>
      </c>
      <c r="AD359" s="114">
        <f t="shared" si="93"/>
        <v>0</v>
      </c>
    </row>
    <row r="360" spans="1:30" s="50" customFormat="1" ht="12.75" hidden="1" x14ac:dyDescent="0.2">
      <c r="A360" s="95">
        <v>355</v>
      </c>
      <c r="B360" s="37"/>
      <c r="C360" s="143"/>
      <c r="D360" s="58"/>
      <c r="E360" s="80">
        <f t="shared" si="90"/>
        <v>0</v>
      </c>
      <c r="F360" s="81">
        <f t="shared" si="82"/>
        <v>0</v>
      </c>
      <c r="G360" s="48">
        <f t="shared" si="83"/>
        <v>0</v>
      </c>
      <c r="H360" s="48">
        <f t="shared" si="84"/>
        <v>0</v>
      </c>
      <c r="I360" s="48">
        <f t="shared" si="85"/>
        <v>0</v>
      </c>
      <c r="J360" s="48">
        <f t="shared" si="86"/>
        <v>0</v>
      </c>
      <c r="K360" s="48">
        <f t="shared" si="87"/>
        <v>0</v>
      </c>
      <c r="L360" s="48">
        <f t="shared" si="88"/>
        <v>0</v>
      </c>
      <c r="M360" s="48">
        <f t="shared" si="89"/>
        <v>0</v>
      </c>
      <c r="N360" s="81">
        <v>0</v>
      </c>
      <c r="O360" s="48">
        <v>0</v>
      </c>
      <c r="P360" s="48">
        <v>0</v>
      </c>
      <c r="Q360" s="48">
        <v>0</v>
      </c>
      <c r="R360" s="48">
        <v>0</v>
      </c>
      <c r="S360" s="131">
        <v>0</v>
      </c>
      <c r="T360" s="48">
        <v>0</v>
      </c>
      <c r="U360" s="82">
        <f t="shared" si="91"/>
        <v>0</v>
      </c>
      <c r="V360" s="48">
        <f t="shared" si="81"/>
        <v>0</v>
      </c>
      <c r="W360" s="48">
        <v>0</v>
      </c>
      <c r="X360" s="48">
        <v>0</v>
      </c>
      <c r="Y360" s="48">
        <v>0</v>
      </c>
      <c r="Z360" s="48">
        <v>0</v>
      </c>
      <c r="AA360" s="48">
        <v>0</v>
      </c>
      <c r="AB360" s="48">
        <v>0</v>
      </c>
      <c r="AC360" s="72">
        <f t="shared" si="92"/>
        <v>0</v>
      </c>
      <c r="AD360" s="114">
        <f t="shared" si="93"/>
        <v>0</v>
      </c>
    </row>
    <row r="361" spans="1:30" s="50" customFormat="1" ht="12.75" hidden="1" x14ac:dyDescent="0.2">
      <c r="A361" s="95">
        <v>356</v>
      </c>
      <c r="B361" s="37"/>
      <c r="C361" s="143"/>
      <c r="D361" s="58"/>
      <c r="E361" s="80">
        <f t="shared" si="90"/>
        <v>0</v>
      </c>
      <c r="F361" s="81">
        <f t="shared" si="82"/>
        <v>0</v>
      </c>
      <c r="G361" s="48">
        <f t="shared" si="83"/>
        <v>0</v>
      </c>
      <c r="H361" s="48">
        <f t="shared" si="84"/>
        <v>0</v>
      </c>
      <c r="I361" s="48">
        <f t="shared" si="85"/>
        <v>0</v>
      </c>
      <c r="J361" s="48">
        <f t="shared" si="86"/>
        <v>0</v>
      </c>
      <c r="K361" s="48">
        <f t="shared" si="87"/>
        <v>0</v>
      </c>
      <c r="L361" s="48">
        <f t="shared" si="88"/>
        <v>0</v>
      </c>
      <c r="M361" s="48">
        <f t="shared" si="89"/>
        <v>0</v>
      </c>
      <c r="N361" s="81">
        <v>0</v>
      </c>
      <c r="O361" s="48">
        <v>0</v>
      </c>
      <c r="P361" s="48">
        <v>0</v>
      </c>
      <c r="Q361" s="48">
        <v>0</v>
      </c>
      <c r="R361" s="48">
        <v>0</v>
      </c>
      <c r="S361" s="131">
        <v>0</v>
      </c>
      <c r="T361" s="48">
        <v>0</v>
      </c>
      <c r="U361" s="82">
        <f t="shared" si="91"/>
        <v>0</v>
      </c>
      <c r="V361" s="48">
        <f t="shared" si="81"/>
        <v>0</v>
      </c>
      <c r="W361" s="48">
        <v>0</v>
      </c>
      <c r="X361" s="48">
        <v>0</v>
      </c>
      <c r="Y361" s="48">
        <v>0</v>
      </c>
      <c r="Z361" s="48">
        <v>0</v>
      </c>
      <c r="AA361" s="48">
        <v>0</v>
      </c>
      <c r="AB361" s="48">
        <v>0</v>
      </c>
      <c r="AC361" s="72">
        <f t="shared" si="92"/>
        <v>0</v>
      </c>
      <c r="AD361" s="114">
        <f t="shared" si="93"/>
        <v>0</v>
      </c>
    </row>
    <row r="362" spans="1:30" s="50" customFormat="1" ht="12.75" hidden="1" x14ac:dyDescent="0.2">
      <c r="A362" s="95">
        <v>357</v>
      </c>
      <c r="B362" s="37"/>
      <c r="C362" s="143"/>
      <c r="D362" s="58"/>
      <c r="E362" s="80">
        <f t="shared" si="90"/>
        <v>0</v>
      </c>
      <c r="F362" s="81">
        <f t="shared" si="82"/>
        <v>0</v>
      </c>
      <c r="G362" s="48">
        <f t="shared" si="83"/>
        <v>0</v>
      </c>
      <c r="H362" s="48">
        <f t="shared" si="84"/>
        <v>0</v>
      </c>
      <c r="I362" s="48">
        <f t="shared" si="85"/>
        <v>0</v>
      </c>
      <c r="J362" s="48">
        <f t="shared" si="86"/>
        <v>0</v>
      </c>
      <c r="K362" s="48">
        <f t="shared" si="87"/>
        <v>0</v>
      </c>
      <c r="L362" s="48">
        <f t="shared" si="88"/>
        <v>0</v>
      </c>
      <c r="M362" s="48">
        <f t="shared" si="89"/>
        <v>0</v>
      </c>
      <c r="N362" s="81">
        <v>0</v>
      </c>
      <c r="O362" s="48">
        <v>0</v>
      </c>
      <c r="P362" s="48">
        <v>0</v>
      </c>
      <c r="Q362" s="48">
        <v>0</v>
      </c>
      <c r="R362" s="48">
        <v>0</v>
      </c>
      <c r="S362" s="131">
        <v>0</v>
      </c>
      <c r="T362" s="48">
        <v>0</v>
      </c>
      <c r="U362" s="82">
        <f t="shared" si="91"/>
        <v>0</v>
      </c>
      <c r="V362" s="48">
        <f t="shared" si="81"/>
        <v>0</v>
      </c>
      <c r="W362" s="48">
        <v>0</v>
      </c>
      <c r="X362" s="48">
        <v>0</v>
      </c>
      <c r="Y362" s="48">
        <v>0</v>
      </c>
      <c r="Z362" s="48">
        <v>0</v>
      </c>
      <c r="AA362" s="48">
        <v>0</v>
      </c>
      <c r="AB362" s="48">
        <v>0</v>
      </c>
      <c r="AC362" s="72">
        <f t="shared" si="92"/>
        <v>0</v>
      </c>
      <c r="AD362" s="114">
        <f t="shared" si="93"/>
        <v>0</v>
      </c>
    </row>
    <row r="363" spans="1:30" s="50" customFormat="1" ht="12.75" hidden="1" x14ac:dyDescent="0.2">
      <c r="A363" s="95">
        <v>358</v>
      </c>
      <c r="B363" s="37"/>
      <c r="C363" s="143"/>
      <c r="D363" s="58"/>
      <c r="E363" s="80">
        <f t="shared" si="90"/>
        <v>0</v>
      </c>
      <c r="F363" s="81">
        <f t="shared" si="82"/>
        <v>0</v>
      </c>
      <c r="G363" s="48">
        <f t="shared" si="83"/>
        <v>0</v>
      </c>
      <c r="H363" s="48">
        <f t="shared" si="84"/>
        <v>0</v>
      </c>
      <c r="I363" s="48">
        <f t="shared" si="85"/>
        <v>0</v>
      </c>
      <c r="J363" s="48">
        <f t="shared" si="86"/>
        <v>0</v>
      </c>
      <c r="K363" s="48">
        <f t="shared" si="87"/>
        <v>0</v>
      </c>
      <c r="L363" s="48">
        <f t="shared" si="88"/>
        <v>0</v>
      </c>
      <c r="M363" s="48">
        <f t="shared" si="89"/>
        <v>0</v>
      </c>
      <c r="N363" s="81">
        <v>0</v>
      </c>
      <c r="O363" s="48">
        <v>0</v>
      </c>
      <c r="P363" s="48">
        <v>0</v>
      </c>
      <c r="Q363" s="48">
        <v>0</v>
      </c>
      <c r="R363" s="48">
        <v>0</v>
      </c>
      <c r="S363" s="131">
        <v>0</v>
      </c>
      <c r="T363" s="48">
        <v>0</v>
      </c>
      <c r="U363" s="82">
        <f t="shared" si="91"/>
        <v>0</v>
      </c>
      <c r="V363" s="48">
        <f t="shared" si="81"/>
        <v>0</v>
      </c>
      <c r="W363" s="48">
        <v>0</v>
      </c>
      <c r="X363" s="48">
        <v>0</v>
      </c>
      <c r="Y363" s="48">
        <v>0</v>
      </c>
      <c r="Z363" s="48">
        <v>0</v>
      </c>
      <c r="AA363" s="48">
        <v>0</v>
      </c>
      <c r="AB363" s="48">
        <v>0</v>
      </c>
      <c r="AC363" s="72">
        <f t="shared" si="92"/>
        <v>0</v>
      </c>
      <c r="AD363" s="114">
        <f t="shared" si="93"/>
        <v>0</v>
      </c>
    </row>
    <row r="364" spans="1:30" s="50" customFormat="1" ht="12.75" hidden="1" x14ac:dyDescent="0.2">
      <c r="A364" s="95">
        <v>359</v>
      </c>
      <c r="B364" s="37"/>
      <c r="C364" s="143"/>
      <c r="D364" s="58"/>
      <c r="E364" s="80">
        <f t="shared" si="90"/>
        <v>0</v>
      </c>
      <c r="F364" s="81">
        <f t="shared" si="82"/>
        <v>0</v>
      </c>
      <c r="G364" s="48">
        <f t="shared" si="83"/>
        <v>0</v>
      </c>
      <c r="H364" s="48">
        <f t="shared" si="84"/>
        <v>0</v>
      </c>
      <c r="I364" s="48">
        <f t="shared" si="85"/>
        <v>0</v>
      </c>
      <c r="J364" s="48">
        <f t="shared" si="86"/>
        <v>0</v>
      </c>
      <c r="K364" s="48">
        <f t="shared" si="87"/>
        <v>0</v>
      </c>
      <c r="L364" s="48">
        <f t="shared" si="88"/>
        <v>0</v>
      </c>
      <c r="M364" s="48">
        <f t="shared" si="89"/>
        <v>0</v>
      </c>
      <c r="N364" s="81">
        <v>0</v>
      </c>
      <c r="O364" s="48">
        <v>0</v>
      </c>
      <c r="P364" s="48">
        <v>0</v>
      </c>
      <c r="Q364" s="48">
        <v>0</v>
      </c>
      <c r="R364" s="48">
        <v>0</v>
      </c>
      <c r="S364" s="131">
        <v>0</v>
      </c>
      <c r="T364" s="48">
        <v>0</v>
      </c>
      <c r="U364" s="82">
        <f t="shared" si="91"/>
        <v>0</v>
      </c>
      <c r="V364" s="48">
        <f t="shared" si="81"/>
        <v>0</v>
      </c>
      <c r="W364" s="48">
        <v>0</v>
      </c>
      <c r="X364" s="48">
        <v>0</v>
      </c>
      <c r="Y364" s="48">
        <v>0</v>
      </c>
      <c r="Z364" s="48">
        <v>0</v>
      </c>
      <c r="AA364" s="48">
        <v>0</v>
      </c>
      <c r="AB364" s="48">
        <v>0</v>
      </c>
      <c r="AC364" s="72">
        <f t="shared" si="92"/>
        <v>0</v>
      </c>
      <c r="AD364" s="114">
        <f t="shared" si="93"/>
        <v>0</v>
      </c>
    </row>
    <row r="365" spans="1:30" s="50" customFormat="1" ht="12.75" hidden="1" x14ac:dyDescent="0.2">
      <c r="A365" s="95">
        <v>360</v>
      </c>
      <c r="B365" s="37"/>
      <c r="C365" s="143"/>
      <c r="D365" s="58"/>
      <c r="E365" s="80">
        <f t="shared" si="90"/>
        <v>0</v>
      </c>
      <c r="F365" s="81">
        <f t="shared" si="82"/>
        <v>0</v>
      </c>
      <c r="G365" s="48">
        <f t="shared" si="83"/>
        <v>0</v>
      </c>
      <c r="H365" s="48">
        <f t="shared" si="84"/>
        <v>0</v>
      </c>
      <c r="I365" s="48">
        <f t="shared" si="85"/>
        <v>0</v>
      </c>
      <c r="J365" s="48">
        <f t="shared" si="86"/>
        <v>0</v>
      </c>
      <c r="K365" s="48">
        <f t="shared" si="87"/>
        <v>0</v>
      </c>
      <c r="L365" s="48">
        <f t="shared" si="88"/>
        <v>0</v>
      </c>
      <c r="M365" s="48">
        <f t="shared" si="89"/>
        <v>0</v>
      </c>
      <c r="N365" s="81">
        <v>0</v>
      </c>
      <c r="O365" s="48">
        <v>0</v>
      </c>
      <c r="P365" s="48">
        <v>0</v>
      </c>
      <c r="Q365" s="48">
        <v>0</v>
      </c>
      <c r="R365" s="48">
        <v>0</v>
      </c>
      <c r="S365" s="131">
        <v>0</v>
      </c>
      <c r="T365" s="48">
        <v>0</v>
      </c>
      <c r="U365" s="82">
        <f t="shared" si="91"/>
        <v>0</v>
      </c>
      <c r="V365" s="48">
        <f t="shared" si="81"/>
        <v>0</v>
      </c>
      <c r="W365" s="48">
        <v>0</v>
      </c>
      <c r="X365" s="48">
        <v>0</v>
      </c>
      <c r="Y365" s="48">
        <v>0</v>
      </c>
      <c r="Z365" s="48">
        <v>0</v>
      </c>
      <c r="AA365" s="48">
        <v>0</v>
      </c>
      <c r="AB365" s="48">
        <v>0</v>
      </c>
      <c r="AC365" s="72">
        <f t="shared" si="92"/>
        <v>0</v>
      </c>
      <c r="AD365" s="114">
        <f t="shared" si="93"/>
        <v>0</v>
      </c>
    </row>
    <row r="366" spans="1:30" s="50" customFormat="1" ht="12.75" hidden="1" x14ac:dyDescent="0.2">
      <c r="A366" s="95">
        <v>361</v>
      </c>
      <c r="B366" s="37"/>
      <c r="C366" s="143"/>
      <c r="D366" s="58"/>
      <c r="E366" s="80">
        <f t="shared" si="90"/>
        <v>0</v>
      </c>
      <c r="F366" s="81">
        <f t="shared" si="82"/>
        <v>0</v>
      </c>
      <c r="G366" s="48">
        <f t="shared" si="83"/>
        <v>0</v>
      </c>
      <c r="H366" s="48">
        <f t="shared" si="84"/>
        <v>0</v>
      </c>
      <c r="I366" s="48">
        <f t="shared" si="85"/>
        <v>0</v>
      </c>
      <c r="J366" s="48">
        <f t="shared" si="86"/>
        <v>0</v>
      </c>
      <c r="K366" s="48">
        <f t="shared" si="87"/>
        <v>0</v>
      </c>
      <c r="L366" s="48">
        <f t="shared" si="88"/>
        <v>0</v>
      </c>
      <c r="M366" s="48">
        <f t="shared" si="89"/>
        <v>0</v>
      </c>
      <c r="N366" s="81">
        <v>0</v>
      </c>
      <c r="O366" s="48">
        <v>0</v>
      </c>
      <c r="P366" s="48">
        <v>0</v>
      </c>
      <c r="Q366" s="48">
        <v>0</v>
      </c>
      <c r="R366" s="48">
        <v>0</v>
      </c>
      <c r="S366" s="131">
        <v>0</v>
      </c>
      <c r="T366" s="48">
        <v>0</v>
      </c>
      <c r="U366" s="82">
        <f t="shared" si="91"/>
        <v>0</v>
      </c>
      <c r="V366" s="48">
        <f t="shared" si="81"/>
        <v>0</v>
      </c>
      <c r="W366" s="48">
        <v>0</v>
      </c>
      <c r="X366" s="48">
        <v>0</v>
      </c>
      <c r="Y366" s="48">
        <v>0</v>
      </c>
      <c r="Z366" s="48">
        <v>0</v>
      </c>
      <c r="AA366" s="48">
        <v>0</v>
      </c>
      <c r="AB366" s="48">
        <v>0</v>
      </c>
      <c r="AC366" s="72">
        <f t="shared" si="92"/>
        <v>0</v>
      </c>
      <c r="AD366" s="114">
        <f t="shared" si="93"/>
        <v>0</v>
      </c>
    </row>
    <row r="367" spans="1:30" s="50" customFormat="1" ht="12.75" hidden="1" x14ac:dyDescent="0.2">
      <c r="A367" s="95">
        <v>362</v>
      </c>
      <c r="B367" s="37"/>
      <c r="C367" s="143"/>
      <c r="D367" s="58"/>
      <c r="E367" s="80">
        <f t="shared" si="90"/>
        <v>0</v>
      </c>
      <c r="F367" s="81">
        <f t="shared" si="82"/>
        <v>0</v>
      </c>
      <c r="G367" s="48">
        <f t="shared" si="83"/>
        <v>0</v>
      </c>
      <c r="H367" s="48">
        <f t="shared" si="84"/>
        <v>0</v>
      </c>
      <c r="I367" s="48">
        <f t="shared" si="85"/>
        <v>0</v>
      </c>
      <c r="J367" s="48">
        <f t="shared" si="86"/>
        <v>0</v>
      </c>
      <c r="K367" s="48">
        <f t="shared" si="87"/>
        <v>0</v>
      </c>
      <c r="L367" s="48">
        <f t="shared" si="88"/>
        <v>0</v>
      </c>
      <c r="M367" s="48">
        <f t="shared" si="89"/>
        <v>0</v>
      </c>
      <c r="N367" s="81">
        <v>0</v>
      </c>
      <c r="O367" s="48">
        <v>0</v>
      </c>
      <c r="P367" s="48">
        <v>0</v>
      </c>
      <c r="Q367" s="48">
        <v>0</v>
      </c>
      <c r="R367" s="48">
        <v>0</v>
      </c>
      <c r="S367" s="131">
        <v>0</v>
      </c>
      <c r="T367" s="48">
        <v>0</v>
      </c>
      <c r="U367" s="82">
        <f t="shared" si="91"/>
        <v>0</v>
      </c>
      <c r="V367" s="48">
        <f t="shared" si="81"/>
        <v>0</v>
      </c>
      <c r="W367" s="48">
        <v>0</v>
      </c>
      <c r="X367" s="48">
        <v>0</v>
      </c>
      <c r="Y367" s="48">
        <v>0</v>
      </c>
      <c r="Z367" s="48">
        <v>0</v>
      </c>
      <c r="AA367" s="48">
        <v>0</v>
      </c>
      <c r="AB367" s="48">
        <v>0</v>
      </c>
      <c r="AC367" s="72">
        <f t="shared" si="92"/>
        <v>0</v>
      </c>
      <c r="AD367" s="114">
        <f t="shared" si="93"/>
        <v>0</v>
      </c>
    </row>
    <row r="368" spans="1:30" s="50" customFormat="1" ht="12.75" hidden="1" x14ac:dyDescent="0.2">
      <c r="A368" s="95">
        <v>363</v>
      </c>
      <c r="B368" s="37"/>
      <c r="C368" s="143"/>
      <c r="D368" s="58"/>
      <c r="E368" s="80">
        <f t="shared" si="90"/>
        <v>0</v>
      </c>
      <c r="F368" s="81">
        <f t="shared" si="82"/>
        <v>0</v>
      </c>
      <c r="G368" s="48">
        <f t="shared" si="83"/>
        <v>0</v>
      </c>
      <c r="H368" s="48">
        <f t="shared" si="84"/>
        <v>0</v>
      </c>
      <c r="I368" s="48">
        <f t="shared" si="85"/>
        <v>0</v>
      </c>
      <c r="J368" s="48">
        <f t="shared" si="86"/>
        <v>0</v>
      </c>
      <c r="K368" s="48">
        <f t="shared" si="87"/>
        <v>0</v>
      </c>
      <c r="L368" s="48">
        <f t="shared" si="88"/>
        <v>0</v>
      </c>
      <c r="M368" s="48">
        <f t="shared" si="89"/>
        <v>0</v>
      </c>
      <c r="N368" s="81">
        <v>0</v>
      </c>
      <c r="O368" s="48">
        <v>0</v>
      </c>
      <c r="P368" s="48">
        <v>0</v>
      </c>
      <c r="Q368" s="48">
        <v>0</v>
      </c>
      <c r="R368" s="48">
        <v>0</v>
      </c>
      <c r="S368" s="131">
        <v>0</v>
      </c>
      <c r="T368" s="48">
        <v>0</v>
      </c>
      <c r="U368" s="82">
        <f t="shared" si="91"/>
        <v>0</v>
      </c>
      <c r="V368" s="48">
        <f t="shared" si="81"/>
        <v>0</v>
      </c>
      <c r="W368" s="48">
        <v>0</v>
      </c>
      <c r="X368" s="48">
        <v>0</v>
      </c>
      <c r="Y368" s="48">
        <v>0</v>
      </c>
      <c r="Z368" s="48">
        <v>0</v>
      </c>
      <c r="AA368" s="48">
        <v>0</v>
      </c>
      <c r="AB368" s="48">
        <v>0</v>
      </c>
      <c r="AC368" s="72">
        <f t="shared" si="92"/>
        <v>0</v>
      </c>
      <c r="AD368" s="114">
        <f t="shared" si="93"/>
        <v>0</v>
      </c>
    </row>
    <row r="369" spans="1:30" s="50" customFormat="1" ht="12.75" hidden="1" x14ac:dyDescent="0.2">
      <c r="A369" s="95">
        <v>364</v>
      </c>
      <c r="B369" s="37"/>
      <c r="C369" s="143"/>
      <c r="D369" s="58"/>
      <c r="E369" s="80">
        <f t="shared" si="90"/>
        <v>0</v>
      </c>
      <c r="F369" s="81">
        <f t="shared" si="82"/>
        <v>0</v>
      </c>
      <c r="G369" s="48">
        <f t="shared" si="83"/>
        <v>0</v>
      </c>
      <c r="H369" s="48">
        <f t="shared" si="84"/>
        <v>0</v>
      </c>
      <c r="I369" s="48">
        <f t="shared" si="85"/>
        <v>0</v>
      </c>
      <c r="J369" s="48">
        <f t="shared" si="86"/>
        <v>0</v>
      </c>
      <c r="K369" s="48">
        <f t="shared" si="87"/>
        <v>0</v>
      </c>
      <c r="L369" s="48">
        <f t="shared" si="88"/>
        <v>0</v>
      </c>
      <c r="M369" s="48">
        <f t="shared" si="89"/>
        <v>0</v>
      </c>
      <c r="N369" s="81">
        <v>0</v>
      </c>
      <c r="O369" s="48">
        <v>0</v>
      </c>
      <c r="P369" s="48">
        <v>0</v>
      </c>
      <c r="Q369" s="48">
        <v>0</v>
      </c>
      <c r="R369" s="48">
        <v>0</v>
      </c>
      <c r="S369" s="131">
        <v>0</v>
      </c>
      <c r="T369" s="48">
        <v>0</v>
      </c>
      <c r="U369" s="82">
        <f t="shared" si="91"/>
        <v>0</v>
      </c>
      <c r="V369" s="48">
        <f t="shared" si="81"/>
        <v>0</v>
      </c>
      <c r="W369" s="48">
        <v>0</v>
      </c>
      <c r="X369" s="48">
        <v>0</v>
      </c>
      <c r="Y369" s="48">
        <v>0</v>
      </c>
      <c r="Z369" s="48">
        <v>0</v>
      </c>
      <c r="AA369" s="48">
        <v>0</v>
      </c>
      <c r="AB369" s="48">
        <v>0</v>
      </c>
      <c r="AC369" s="72">
        <f t="shared" si="92"/>
        <v>0</v>
      </c>
      <c r="AD369" s="114">
        <f t="shared" si="93"/>
        <v>0</v>
      </c>
    </row>
    <row r="370" spans="1:30" s="50" customFormat="1" ht="12.75" hidden="1" x14ac:dyDescent="0.2">
      <c r="A370" s="95">
        <v>365</v>
      </c>
      <c r="B370" s="37"/>
      <c r="C370" s="143"/>
      <c r="D370" s="58"/>
      <c r="E370" s="80">
        <f t="shared" si="90"/>
        <v>0</v>
      </c>
      <c r="F370" s="81">
        <f t="shared" si="82"/>
        <v>0</v>
      </c>
      <c r="G370" s="48">
        <f t="shared" si="83"/>
        <v>0</v>
      </c>
      <c r="H370" s="48">
        <f t="shared" si="84"/>
        <v>0</v>
      </c>
      <c r="I370" s="48">
        <f t="shared" si="85"/>
        <v>0</v>
      </c>
      <c r="J370" s="48">
        <f t="shared" si="86"/>
        <v>0</v>
      </c>
      <c r="K370" s="48">
        <f t="shared" si="87"/>
        <v>0</v>
      </c>
      <c r="L370" s="48">
        <f t="shared" si="88"/>
        <v>0</v>
      </c>
      <c r="M370" s="48">
        <f t="shared" si="89"/>
        <v>0</v>
      </c>
      <c r="N370" s="81">
        <v>0</v>
      </c>
      <c r="O370" s="48">
        <v>0</v>
      </c>
      <c r="P370" s="48">
        <v>0</v>
      </c>
      <c r="Q370" s="48">
        <v>0</v>
      </c>
      <c r="R370" s="48">
        <v>0</v>
      </c>
      <c r="S370" s="131">
        <v>0</v>
      </c>
      <c r="T370" s="48">
        <v>0</v>
      </c>
      <c r="U370" s="82">
        <f t="shared" si="91"/>
        <v>0</v>
      </c>
      <c r="V370" s="48">
        <f t="shared" si="81"/>
        <v>0</v>
      </c>
      <c r="W370" s="48">
        <v>0</v>
      </c>
      <c r="X370" s="48">
        <v>0</v>
      </c>
      <c r="Y370" s="48">
        <v>0</v>
      </c>
      <c r="Z370" s="48">
        <v>0</v>
      </c>
      <c r="AA370" s="48">
        <v>0</v>
      </c>
      <c r="AB370" s="48">
        <v>0</v>
      </c>
      <c r="AC370" s="72">
        <f t="shared" si="92"/>
        <v>0</v>
      </c>
      <c r="AD370" s="114">
        <f t="shared" si="93"/>
        <v>0</v>
      </c>
    </row>
    <row r="371" spans="1:30" s="50" customFormat="1" ht="12.75" hidden="1" x14ac:dyDescent="0.2">
      <c r="A371" s="95">
        <v>366</v>
      </c>
      <c r="B371" s="37"/>
      <c r="C371" s="143"/>
      <c r="D371" s="58"/>
      <c r="E371" s="80">
        <f t="shared" si="90"/>
        <v>0</v>
      </c>
      <c r="F371" s="81">
        <f t="shared" si="82"/>
        <v>0</v>
      </c>
      <c r="G371" s="48">
        <f t="shared" si="83"/>
        <v>0</v>
      </c>
      <c r="H371" s="48">
        <f t="shared" si="84"/>
        <v>0</v>
      </c>
      <c r="I371" s="48">
        <f t="shared" si="85"/>
        <v>0</v>
      </c>
      <c r="J371" s="48">
        <f t="shared" si="86"/>
        <v>0</v>
      </c>
      <c r="K371" s="48">
        <f t="shared" si="87"/>
        <v>0</v>
      </c>
      <c r="L371" s="48">
        <f t="shared" si="88"/>
        <v>0</v>
      </c>
      <c r="M371" s="48">
        <f t="shared" si="89"/>
        <v>0</v>
      </c>
      <c r="N371" s="81">
        <v>0</v>
      </c>
      <c r="O371" s="48">
        <v>0</v>
      </c>
      <c r="P371" s="48">
        <v>0</v>
      </c>
      <c r="Q371" s="48">
        <v>0</v>
      </c>
      <c r="R371" s="48">
        <v>0</v>
      </c>
      <c r="S371" s="131">
        <v>0</v>
      </c>
      <c r="T371" s="48">
        <v>0</v>
      </c>
      <c r="U371" s="82">
        <f t="shared" si="91"/>
        <v>0</v>
      </c>
      <c r="V371" s="48">
        <f t="shared" si="81"/>
        <v>0</v>
      </c>
      <c r="W371" s="48">
        <v>0</v>
      </c>
      <c r="X371" s="48">
        <v>0</v>
      </c>
      <c r="Y371" s="48">
        <v>0</v>
      </c>
      <c r="Z371" s="48">
        <v>0</v>
      </c>
      <c r="AA371" s="48">
        <v>0</v>
      </c>
      <c r="AB371" s="48">
        <v>0</v>
      </c>
      <c r="AC371" s="72">
        <f t="shared" si="92"/>
        <v>0</v>
      </c>
      <c r="AD371" s="114">
        <f t="shared" si="93"/>
        <v>0</v>
      </c>
    </row>
    <row r="372" spans="1:30" s="50" customFormat="1" ht="12.75" hidden="1" x14ac:dyDescent="0.2">
      <c r="A372" s="95">
        <v>367</v>
      </c>
      <c r="B372" s="37"/>
      <c r="C372" s="143"/>
      <c r="D372" s="58"/>
      <c r="E372" s="80">
        <f t="shared" si="90"/>
        <v>0</v>
      </c>
      <c r="F372" s="81">
        <f t="shared" si="82"/>
        <v>0</v>
      </c>
      <c r="G372" s="48">
        <f t="shared" si="83"/>
        <v>0</v>
      </c>
      <c r="H372" s="48">
        <f t="shared" si="84"/>
        <v>0</v>
      </c>
      <c r="I372" s="48">
        <f t="shared" si="85"/>
        <v>0</v>
      </c>
      <c r="J372" s="48">
        <f t="shared" si="86"/>
        <v>0</v>
      </c>
      <c r="K372" s="48">
        <f t="shared" si="87"/>
        <v>0</v>
      </c>
      <c r="L372" s="48">
        <f t="shared" si="88"/>
        <v>0</v>
      </c>
      <c r="M372" s="48">
        <f t="shared" si="89"/>
        <v>0</v>
      </c>
      <c r="N372" s="81">
        <v>0</v>
      </c>
      <c r="O372" s="48">
        <v>0</v>
      </c>
      <c r="P372" s="48">
        <v>0</v>
      </c>
      <c r="Q372" s="48">
        <v>0</v>
      </c>
      <c r="R372" s="48">
        <v>0</v>
      </c>
      <c r="S372" s="131">
        <v>0</v>
      </c>
      <c r="T372" s="48">
        <v>0</v>
      </c>
      <c r="U372" s="82">
        <f t="shared" si="91"/>
        <v>0</v>
      </c>
      <c r="V372" s="48">
        <f t="shared" si="81"/>
        <v>0</v>
      </c>
      <c r="W372" s="48">
        <v>0</v>
      </c>
      <c r="X372" s="48">
        <v>0</v>
      </c>
      <c r="Y372" s="48">
        <v>0</v>
      </c>
      <c r="Z372" s="48">
        <v>0</v>
      </c>
      <c r="AA372" s="48">
        <v>0</v>
      </c>
      <c r="AB372" s="48">
        <v>0</v>
      </c>
      <c r="AC372" s="72">
        <f t="shared" si="92"/>
        <v>0</v>
      </c>
      <c r="AD372" s="114">
        <f t="shared" si="93"/>
        <v>0</v>
      </c>
    </row>
    <row r="373" spans="1:30" s="50" customFormat="1" ht="12.75" hidden="1" x14ac:dyDescent="0.2">
      <c r="A373" s="95">
        <v>368</v>
      </c>
      <c r="B373" s="37"/>
      <c r="C373" s="143"/>
      <c r="D373" s="58"/>
      <c r="E373" s="80">
        <f t="shared" si="90"/>
        <v>0</v>
      </c>
      <c r="F373" s="81">
        <f t="shared" si="82"/>
        <v>0</v>
      </c>
      <c r="G373" s="48">
        <f t="shared" si="83"/>
        <v>0</v>
      </c>
      <c r="H373" s="48">
        <f t="shared" si="84"/>
        <v>0</v>
      </c>
      <c r="I373" s="48">
        <f t="shared" si="85"/>
        <v>0</v>
      </c>
      <c r="J373" s="48">
        <f t="shared" si="86"/>
        <v>0</v>
      </c>
      <c r="K373" s="48">
        <f t="shared" si="87"/>
        <v>0</v>
      </c>
      <c r="L373" s="48">
        <f t="shared" si="88"/>
        <v>0</v>
      </c>
      <c r="M373" s="48">
        <f t="shared" si="89"/>
        <v>0</v>
      </c>
      <c r="N373" s="81">
        <v>0</v>
      </c>
      <c r="O373" s="48">
        <v>0</v>
      </c>
      <c r="P373" s="48">
        <v>0</v>
      </c>
      <c r="Q373" s="48">
        <v>0</v>
      </c>
      <c r="R373" s="48">
        <v>0</v>
      </c>
      <c r="S373" s="131">
        <v>0</v>
      </c>
      <c r="T373" s="48">
        <v>0</v>
      </c>
      <c r="U373" s="82">
        <f t="shared" si="91"/>
        <v>0</v>
      </c>
      <c r="V373" s="48">
        <f t="shared" si="81"/>
        <v>0</v>
      </c>
      <c r="W373" s="48">
        <v>0</v>
      </c>
      <c r="X373" s="48">
        <v>0</v>
      </c>
      <c r="Y373" s="48">
        <v>0</v>
      </c>
      <c r="Z373" s="48">
        <v>0</v>
      </c>
      <c r="AA373" s="48">
        <v>0</v>
      </c>
      <c r="AB373" s="48">
        <v>0</v>
      </c>
      <c r="AC373" s="72">
        <f t="shared" si="92"/>
        <v>0</v>
      </c>
      <c r="AD373" s="114">
        <f t="shared" si="93"/>
        <v>0</v>
      </c>
    </row>
    <row r="374" spans="1:30" s="50" customFormat="1" ht="12.75" hidden="1" x14ac:dyDescent="0.2">
      <c r="A374" s="95">
        <v>369</v>
      </c>
      <c r="B374" s="37"/>
      <c r="C374" s="143"/>
      <c r="D374" s="58"/>
      <c r="E374" s="80">
        <f t="shared" si="90"/>
        <v>0</v>
      </c>
      <c r="F374" s="81">
        <f t="shared" si="82"/>
        <v>0</v>
      </c>
      <c r="G374" s="48">
        <f t="shared" si="83"/>
        <v>0</v>
      </c>
      <c r="H374" s="48">
        <f t="shared" si="84"/>
        <v>0</v>
      </c>
      <c r="I374" s="48">
        <f t="shared" si="85"/>
        <v>0</v>
      </c>
      <c r="J374" s="48">
        <f t="shared" si="86"/>
        <v>0</v>
      </c>
      <c r="K374" s="48">
        <f t="shared" si="87"/>
        <v>0</v>
      </c>
      <c r="L374" s="48">
        <f t="shared" si="88"/>
        <v>0</v>
      </c>
      <c r="M374" s="48">
        <f t="shared" si="89"/>
        <v>0</v>
      </c>
      <c r="N374" s="81">
        <v>0</v>
      </c>
      <c r="O374" s="48">
        <v>0</v>
      </c>
      <c r="P374" s="48">
        <v>0</v>
      </c>
      <c r="Q374" s="48">
        <v>0</v>
      </c>
      <c r="R374" s="48">
        <v>0</v>
      </c>
      <c r="S374" s="131">
        <v>0</v>
      </c>
      <c r="T374" s="48">
        <v>0</v>
      </c>
      <c r="U374" s="82">
        <f t="shared" si="91"/>
        <v>0</v>
      </c>
      <c r="V374" s="48">
        <f t="shared" si="81"/>
        <v>0</v>
      </c>
      <c r="W374" s="48">
        <v>0</v>
      </c>
      <c r="X374" s="48">
        <v>0</v>
      </c>
      <c r="Y374" s="48">
        <v>0</v>
      </c>
      <c r="Z374" s="48">
        <v>0</v>
      </c>
      <c r="AA374" s="48">
        <v>0</v>
      </c>
      <c r="AB374" s="48">
        <v>0</v>
      </c>
      <c r="AC374" s="72">
        <f t="shared" si="92"/>
        <v>0</v>
      </c>
      <c r="AD374" s="114">
        <f t="shared" si="93"/>
        <v>0</v>
      </c>
    </row>
    <row r="375" spans="1:30" s="50" customFormat="1" ht="12.75" hidden="1" x14ac:dyDescent="0.2">
      <c r="A375" s="95">
        <v>370</v>
      </c>
      <c r="B375" s="37"/>
      <c r="C375" s="143"/>
      <c r="D375" s="58"/>
      <c r="E375" s="80">
        <f t="shared" si="90"/>
        <v>0</v>
      </c>
      <c r="F375" s="81">
        <f t="shared" si="82"/>
        <v>0</v>
      </c>
      <c r="G375" s="48">
        <f t="shared" si="83"/>
        <v>0</v>
      </c>
      <c r="H375" s="48">
        <f t="shared" si="84"/>
        <v>0</v>
      </c>
      <c r="I375" s="48">
        <f t="shared" si="85"/>
        <v>0</v>
      </c>
      <c r="J375" s="48">
        <f t="shared" si="86"/>
        <v>0</v>
      </c>
      <c r="K375" s="48">
        <f t="shared" si="87"/>
        <v>0</v>
      </c>
      <c r="L375" s="48">
        <f t="shared" si="88"/>
        <v>0</v>
      </c>
      <c r="M375" s="48">
        <f t="shared" si="89"/>
        <v>0</v>
      </c>
      <c r="N375" s="81">
        <v>0</v>
      </c>
      <c r="O375" s="48">
        <v>0</v>
      </c>
      <c r="P375" s="48">
        <v>0</v>
      </c>
      <c r="Q375" s="48">
        <v>0</v>
      </c>
      <c r="R375" s="48">
        <v>0</v>
      </c>
      <c r="S375" s="131">
        <v>0</v>
      </c>
      <c r="T375" s="48">
        <v>0</v>
      </c>
      <c r="U375" s="82">
        <f t="shared" si="91"/>
        <v>0</v>
      </c>
      <c r="V375" s="48">
        <f t="shared" si="81"/>
        <v>0</v>
      </c>
      <c r="W375" s="48">
        <v>0</v>
      </c>
      <c r="X375" s="48">
        <v>0</v>
      </c>
      <c r="Y375" s="48">
        <v>0</v>
      </c>
      <c r="Z375" s="48">
        <v>0</v>
      </c>
      <c r="AA375" s="48">
        <v>0</v>
      </c>
      <c r="AB375" s="48">
        <v>0</v>
      </c>
      <c r="AC375" s="72">
        <f t="shared" si="92"/>
        <v>0</v>
      </c>
      <c r="AD375" s="114">
        <f t="shared" si="93"/>
        <v>0</v>
      </c>
    </row>
    <row r="376" spans="1:30" s="50" customFormat="1" ht="12.75" hidden="1" x14ac:dyDescent="0.2">
      <c r="A376" s="95">
        <v>371</v>
      </c>
      <c r="B376" s="37"/>
      <c r="C376" s="143"/>
      <c r="D376" s="58"/>
      <c r="E376" s="80">
        <f t="shared" si="90"/>
        <v>0</v>
      </c>
      <c r="F376" s="81">
        <f t="shared" si="82"/>
        <v>0</v>
      </c>
      <c r="G376" s="48">
        <f t="shared" si="83"/>
        <v>0</v>
      </c>
      <c r="H376" s="48">
        <f t="shared" si="84"/>
        <v>0</v>
      </c>
      <c r="I376" s="48">
        <f t="shared" si="85"/>
        <v>0</v>
      </c>
      <c r="J376" s="48">
        <f t="shared" si="86"/>
        <v>0</v>
      </c>
      <c r="K376" s="48">
        <f t="shared" si="87"/>
        <v>0</v>
      </c>
      <c r="L376" s="48">
        <f t="shared" si="88"/>
        <v>0</v>
      </c>
      <c r="M376" s="48">
        <f t="shared" si="89"/>
        <v>0</v>
      </c>
      <c r="N376" s="81">
        <v>0</v>
      </c>
      <c r="O376" s="48">
        <v>0</v>
      </c>
      <c r="P376" s="48">
        <v>0</v>
      </c>
      <c r="Q376" s="48">
        <v>0</v>
      </c>
      <c r="R376" s="48">
        <v>0</v>
      </c>
      <c r="S376" s="131">
        <v>0</v>
      </c>
      <c r="T376" s="48">
        <v>0</v>
      </c>
      <c r="U376" s="82">
        <f t="shared" si="91"/>
        <v>0</v>
      </c>
      <c r="V376" s="48">
        <f t="shared" si="81"/>
        <v>0</v>
      </c>
      <c r="W376" s="48">
        <v>0</v>
      </c>
      <c r="X376" s="48">
        <v>0</v>
      </c>
      <c r="Y376" s="48">
        <v>0</v>
      </c>
      <c r="Z376" s="48">
        <v>0</v>
      </c>
      <c r="AA376" s="48">
        <v>0</v>
      </c>
      <c r="AB376" s="48">
        <v>0</v>
      </c>
      <c r="AC376" s="72">
        <f t="shared" si="92"/>
        <v>0</v>
      </c>
      <c r="AD376" s="114">
        <f t="shared" si="93"/>
        <v>0</v>
      </c>
    </row>
    <row r="377" spans="1:30" s="50" customFormat="1" ht="12.75" hidden="1" x14ac:dyDescent="0.2">
      <c r="A377" s="95">
        <v>372</v>
      </c>
      <c r="B377" s="37"/>
      <c r="C377" s="143"/>
      <c r="D377" s="58"/>
      <c r="E377" s="80">
        <f t="shared" si="90"/>
        <v>0</v>
      </c>
      <c r="F377" s="81">
        <f t="shared" si="82"/>
        <v>0</v>
      </c>
      <c r="G377" s="48">
        <f t="shared" si="83"/>
        <v>0</v>
      </c>
      <c r="H377" s="48">
        <f t="shared" si="84"/>
        <v>0</v>
      </c>
      <c r="I377" s="48">
        <f t="shared" si="85"/>
        <v>0</v>
      </c>
      <c r="J377" s="48">
        <f t="shared" si="86"/>
        <v>0</v>
      </c>
      <c r="K377" s="48">
        <f t="shared" si="87"/>
        <v>0</v>
      </c>
      <c r="L377" s="48">
        <f t="shared" si="88"/>
        <v>0</v>
      </c>
      <c r="M377" s="48">
        <f t="shared" si="89"/>
        <v>0</v>
      </c>
      <c r="N377" s="81">
        <v>0</v>
      </c>
      <c r="O377" s="48">
        <v>0</v>
      </c>
      <c r="P377" s="48">
        <v>0</v>
      </c>
      <c r="Q377" s="48">
        <v>0</v>
      </c>
      <c r="R377" s="48">
        <v>0</v>
      </c>
      <c r="S377" s="131">
        <v>0</v>
      </c>
      <c r="T377" s="48">
        <v>0</v>
      </c>
      <c r="U377" s="82">
        <f t="shared" si="91"/>
        <v>0</v>
      </c>
      <c r="V377" s="48">
        <f t="shared" si="81"/>
        <v>0</v>
      </c>
      <c r="W377" s="48">
        <v>0</v>
      </c>
      <c r="X377" s="48">
        <v>0</v>
      </c>
      <c r="Y377" s="48">
        <v>0</v>
      </c>
      <c r="Z377" s="48">
        <v>0</v>
      </c>
      <c r="AA377" s="48">
        <v>0</v>
      </c>
      <c r="AB377" s="48">
        <v>0</v>
      </c>
      <c r="AC377" s="72">
        <f t="shared" si="92"/>
        <v>0</v>
      </c>
      <c r="AD377" s="114">
        <f t="shared" si="93"/>
        <v>0</v>
      </c>
    </row>
    <row r="378" spans="1:30" s="50" customFormat="1" ht="12.75" hidden="1" x14ac:dyDescent="0.2">
      <c r="A378" s="95">
        <v>373</v>
      </c>
      <c r="B378" s="37"/>
      <c r="C378" s="143"/>
      <c r="D378" s="58"/>
      <c r="E378" s="80">
        <f t="shared" si="90"/>
        <v>0</v>
      </c>
      <c r="F378" s="81">
        <f t="shared" si="82"/>
        <v>0</v>
      </c>
      <c r="G378" s="48">
        <f t="shared" si="83"/>
        <v>0</v>
      </c>
      <c r="H378" s="48">
        <f t="shared" si="84"/>
        <v>0</v>
      </c>
      <c r="I378" s="48">
        <f t="shared" si="85"/>
        <v>0</v>
      </c>
      <c r="J378" s="48">
        <f t="shared" si="86"/>
        <v>0</v>
      </c>
      <c r="K378" s="48">
        <f t="shared" si="87"/>
        <v>0</v>
      </c>
      <c r="L378" s="48">
        <f t="shared" si="88"/>
        <v>0</v>
      </c>
      <c r="M378" s="48">
        <f t="shared" si="89"/>
        <v>0</v>
      </c>
      <c r="N378" s="81">
        <v>0</v>
      </c>
      <c r="O378" s="48">
        <v>0</v>
      </c>
      <c r="P378" s="48">
        <v>0</v>
      </c>
      <c r="Q378" s="48">
        <v>0</v>
      </c>
      <c r="R378" s="48">
        <v>0</v>
      </c>
      <c r="S378" s="131">
        <v>0</v>
      </c>
      <c r="T378" s="48">
        <v>0</v>
      </c>
      <c r="U378" s="82">
        <f t="shared" si="91"/>
        <v>0</v>
      </c>
      <c r="V378" s="48">
        <f t="shared" si="81"/>
        <v>0</v>
      </c>
      <c r="W378" s="48">
        <v>0</v>
      </c>
      <c r="X378" s="48">
        <v>0</v>
      </c>
      <c r="Y378" s="48">
        <v>0</v>
      </c>
      <c r="Z378" s="48">
        <v>0</v>
      </c>
      <c r="AA378" s="48">
        <v>0</v>
      </c>
      <c r="AB378" s="48">
        <v>0</v>
      </c>
      <c r="AC378" s="72">
        <f t="shared" si="92"/>
        <v>0</v>
      </c>
      <c r="AD378" s="114">
        <f t="shared" si="93"/>
        <v>0</v>
      </c>
    </row>
    <row r="379" spans="1:30" s="50" customFormat="1" ht="12.75" hidden="1" x14ac:dyDescent="0.2">
      <c r="A379" s="95">
        <v>374</v>
      </c>
      <c r="B379" s="37"/>
      <c r="C379" s="143"/>
      <c r="D379" s="58"/>
      <c r="E379" s="80">
        <f t="shared" si="90"/>
        <v>0</v>
      </c>
      <c r="F379" s="81">
        <f t="shared" si="82"/>
        <v>0</v>
      </c>
      <c r="G379" s="48">
        <f t="shared" si="83"/>
        <v>0</v>
      </c>
      <c r="H379" s="48">
        <f t="shared" si="84"/>
        <v>0</v>
      </c>
      <c r="I379" s="48">
        <f t="shared" si="85"/>
        <v>0</v>
      </c>
      <c r="J379" s="48">
        <f t="shared" si="86"/>
        <v>0</v>
      </c>
      <c r="K379" s="48">
        <f t="shared" si="87"/>
        <v>0</v>
      </c>
      <c r="L379" s="48">
        <f t="shared" si="88"/>
        <v>0</v>
      </c>
      <c r="M379" s="48">
        <f t="shared" si="89"/>
        <v>0</v>
      </c>
      <c r="N379" s="81">
        <v>0</v>
      </c>
      <c r="O379" s="48">
        <v>0</v>
      </c>
      <c r="P379" s="48">
        <v>0</v>
      </c>
      <c r="Q379" s="48">
        <v>0</v>
      </c>
      <c r="R379" s="48">
        <v>0</v>
      </c>
      <c r="S379" s="131">
        <v>0</v>
      </c>
      <c r="T379" s="48">
        <v>0</v>
      </c>
      <c r="U379" s="82">
        <f t="shared" si="91"/>
        <v>0</v>
      </c>
      <c r="V379" s="48">
        <f t="shared" si="81"/>
        <v>0</v>
      </c>
      <c r="W379" s="48">
        <v>0</v>
      </c>
      <c r="X379" s="48">
        <v>0</v>
      </c>
      <c r="Y379" s="48">
        <v>0</v>
      </c>
      <c r="Z379" s="48">
        <v>0</v>
      </c>
      <c r="AA379" s="48">
        <v>0</v>
      </c>
      <c r="AB379" s="48">
        <v>0</v>
      </c>
      <c r="AC379" s="72">
        <f t="shared" si="92"/>
        <v>0</v>
      </c>
      <c r="AD379" s="114">
        <f t="shared" si="93"/>
        <v>0</v>
      </c>
    </row>
    <row r="380" spans="1:30" s="50" customFormat="1" ht="12.75" hidden="1" x14ac:dyDescent="0.2">
      <c r="A380" s="95">
        <v>375</v>
      </c>
      <c r="B380" s="37"/>
      <c r="C380" s="143"/>
      <c r="D380" s="58"/>
      <c r="E380" s="80">
        <f t="shared" si="90"/>
        <v>0</v>
      </c>
      <c r="F380" s="81">
        <f t="shared" si="82"/>
        <v>0</v>
      </c>
      <c r="G380" s="48">
        <f t="shared" si="83"/>
        <v>0</v>
      </c>
      <c r="H380" s="48">
        <f t="shared" si="84"/>
        <v>0</v>
      </c>
      <c r="I380" s="48">
        <f t="shared" si="85"/>
        <v>0</v>
      </c>
      <c r="J380" s="48">
        <f t="shared" si="86"/>
        <v>0</v>
      </c>
      <c r="K380" s="48">
        <f t="shared" si="87"/>
        <v>0</v>
      </c>
      <c r="L380" s="48">
        <f t="shared" si="88"/>
        <v>0</v>
      </c>
      <c r="M380" s="48">
        <f t="shared" si="89"/>
        <v>0</v>
      </c>
      <c r="N380" s="81">
        <v>0</v>
      </c>
      <c r="O380" s="48">
        <v>0</v>
      </c>
      <c r="P380" s="48">
        <v>0</v>
      </c>
      <c r="Q380" s="48">
        <v>0</v>
      </c>
      <c r="R380" s="48">
        <v>0</v>
      </c>
      <c r="S380" s="131">
        <v>0</v>
      </c>
      <c r="T380" s="48">
        <v>0</v>
      </c>
      <c r="U380" s="82">
        <f t="shared" si="91"/>
        <v>0</v>
      </c>
      <c r="V380" s="48">
        <f t="shared" si="81"/>
        <v>0</v>
      </c>
      <c r="W380" s="48">
        <v>0</v>
      </c>
      <c r="X380" s="48">
        <v>0</v>
      </c>
      <c r="Y380" s="48">
        <v>0</v>
      </c>
      <c r="Z380" s="48">
        <v>0</v>
      </c>
      <c r="AA380" s="48">
        <v>0</v>
      </c>
      <c r="AB380" s="48">
        <v>0</v>
      </c>
      <c r="AC380" s="72">
        <f t="shared" si="92"/>
        <v>0</v>
      </c>
      <c r="AD380" s="114">
        <f t="shared" si="93"/>
        <v>0</v>
      </c>
    </row>
    <row r="381" spans="1:30" s="50" customFormat="1" ht="12.75" hidden="1" x14ac:dyDescent="0.2">
      <c r="A381" s="95">
        <v>376</v>
      </c>
      <c r="B381" s="37"/>
      <c r="C381" s="143"/>
      <c r="D381" s="58"/>
      <c r="E381" s="80">
        <f t="shared" si="90"/>
        <v>0</v>
      </c>
      <c r="F381" s="81">
        <f t="shared" si="82"/>
        <v>0</v>
      </c>
      <c r="G381" s="48">
        <f t="shared" si="83"/>
        <v>0</v>
      </c>
      <c r="H381" s="48">
        <f t="shared" si="84"/>
        <v>0</v>
      </c>
      <c r="I381" s="48">
        <f t="shared" si="85"/>
        <v>0</v>
      </c>
      <c r="J381" s="48">
        <f t="shared" si="86"/>
        <v>0</v>
      </c>
      <c r="K381" s="48">
        <f t="shared" si="87"/>
        <v>0</v>
      </c>
      <c r="L381" s="48">
        <f t="shared" si="88"/>
        <v>0</v>
      </c>
      <c r="M381" s="48">
        <f t="shared" si="89"/>
        <v>0</v>
      </c>
      <c r="N381" s="81">
        <v>0</v>
      </c>
      <c r="O381" s="48">
        <v>0</v>
      </c>
      <c r="P381" s="48">
        <v>0</v>
      </c>
      <c r="Q381" s="48">
        <v>0</v>
      </c>
      <c r="R381" s="48">
        <v>0</v>
      </c>
      <c r="S381" s="131">
        <v>0</v>
      </c>
      <c r="T381" s="48">
        <v>0</v>
      </c>
      <c r="U381" s="82">
        <f t="shared" si="91"/>
        <v>0</v>
      </c>
      <c r="V381" s="48">
        <f t="shared" si="81"/>
        <v>0</v>
      </c>
      <c r="W381" s="48">
        <v>0</v>
      </c>
      <c r="X381" s="48">
        <v>0</v>
      </c>
      <c r="Y381" s="48">
        <v>0</v>
      </c>
      <c r="Z381" s="48">
        <v>0</v>
      </c>
      <c r="AA381" s="48">
        <v>0</v>
      </c>
      <c r="AB381" s="48">
        <v>0</v>
      </c>
      <c r="AC381" s="72">
        <f t="shared" si="92"/>
        <v>0</v>
      </c>
      <c r="AD381" s="114">
        <f t="shared" si="93"/>
        <v>0</v>
      </c>
    </row>
    <row r="382" spans="1:30" s="50" customFormat="1" ht="12.75" hidden="1" x14ac:dyDescent="0.2">
      <c r="A382" s="95">
        <v>377</v>
      </c>
      <c r="B382" s="37"/>
      <c r="C382" s="143"/>
      <c r="D382" s="58"/>
      <c r="E382" s="80">
        <f t="shared" si="90"/>
        <v>0</v>
      </c>
      <c r="F382" s="81">
        <f t="shared" si="82"/>
        <v>0</v>
      </c>
      <c r="G382" s="48">
        <f t="shared" si="83"/>
        <v>0</v>
      </c>
      <c r="H382" s="48">
        <f t="shared" si="84"/>
        <v>0</v>
      </c>
      <c r="I382" s="48">
        <f t="shared" si="85"/>
        <v>0</v>
      </c>
      <c r="J382" s="48">
        <f t="shared" si="86"/>
        <v>0</v>
      </c>
      <c r="K382" s="48">
        <f t="shared" si="87"/>
        <v>0</v>
      </c>
      <c r="L382" s="48">
        <f t="shared" si="88"/>
        <v>0</v>
      </c>
      <c r="M382" s="48">
        <f t="shared" si="89"/>
        <v>0</v>
      </c>
      <c r="N382" s="81">
        <v>0</v>
      </c>
      <c r="O382" s="48">
        <v>0</v>
      </c>
      <c r="P382" s="48">
        <v>0</v>
      </c>
      <c r="Q382" s="48">
        <v>0</v>
      </c>
      <c r="R382" s="48">
        <v>0</v>
      </c>
      <c r="S382" s="131">
        <v>0</v>
      </c>
      <c r="T382" s="48">
        <v>0</v>
      </c>
      <c r="U382" s="82">
        <f t="shared" si="91"/>
        <v>0</v>
      </c>
      <c r="V382" s="48">
        <f t="shared" si="81"/>
        <v>0</v>
      </c>
      <c r="W382" s="48">
        <v>0</v>
      </c>
      <c r="X382" s="48">
        <v>0</v>
      </c>
      <c r="Y382" s="48">
        <v>0</v>
      </c>
      <c r="Z382" s="48">
        <v>0</v>
      </c>
      <c r="AA382" s="48">
        <v>0</v>
      </c>
      <c r="AB382" s="48">
        <v>0</v>
      </c>
      <c r="AC382" s="72">
        <f t="shared" si="92"/>
        <v>0</v>
      </c>
      <c r="AD382" s="114">
        <f t="shared" si="93"/>
        <v>0</v>
      </c>
    </row>
    <row r="383" spans="1:30" s="50" customFormat="1" ht="12.75" hidden="1" x14ac:dyDescent="0.2">
      <c r="A383" s="95">
        <v>378</v>
      </c>
      <c r="B383" s="37"/>
      <c r="C383" s="143"/>
      <c r="D383" s="58"/>
      <c r="E383" s="80">
        <f t="shared" si="90"/>
        <v>0</v>
      </c>
      <c r="F383" s="81">
        <f t="shared" si="82"/>
        <v>0</v>
      </c>
      <c r="G383" s="48">
        <f t="shared" si="83"/>
        <v>0</v>
      </c>
      <c r="H383" s="48">
        <f t="shared" si="84"/>
        <v>0</v>
      </c>
      <c r="I383" s="48">
        <f t="shared" si="85"/>
        <v>0</v>
      </c>
      <c r="J383" s="48">
        <f t="shared" si="86"/>
        <v>0</v>
      </c>
      <c r="K383" s="48">
        <f t="shared" si="87"/>
        <v>0</v>
      </c>
      <c r="L383" s="48">
        <f t="shared" si="88"/>
        <v>0</v>
      </c>
      <c r="M383" s="48">
        <f t="shared" si="89"/>
        <v>0</v>
      </c>
      <c r="N383" s="81">
        <v>0</v>
      </c>
      <c r="O383" s="48">
        <v>0</v>
      </c>
      <c r="P383" s="48">
        <v>0</v>
      </c>
      <c r="Q383" s="48">
        <v>0</v>
      </c>
      <c r="R383" s="48">
        <v>0</v>
      </c>
      <c r="S383" s="131">
        <v>0</v>
      </c>
      <c r="T383" s="48">
        <v>0</v>
      </c>
      <c r="U383" s="82">
        <f t="shared" si="91"/>
        <v>0</v>
      </c>
      <c r="V383" s="48">
        <f t="shared" si="81"/>
        <v>0</v>
      </c>
      <c r="W383" s="48">
        <v>0</v>
      </c>
      <c r="X383" s="48">
        <v>0</v>
      </c>
      <c r="Y383" s="48">
        <v>0</v>
      </c>
      <c r="Z383" s="48">
        <v>0</v>
      </c>
      <c r="AA383" s="48">
        <v>0</v>
      </c>
      <c r="AB383" s="48">
        <v>0</v>
      </c>
      <c r="AC383" s="72">
        <f t="shared" si="92"/>
        <v>0</v>
      </c>
      <c r="AD383" s="114">
        <f t="shared" si="93"/>
        <v>0</v>
      </c>
    </row>
    <row r="384" spans="1:30" s="50" customFormat="1" ht="12.75" hidden="1" x14ac:dyDescent="0.2">
      <c r="A384" s="95">
        <v>379</v>
      </c>
      <c r="B384" s="37"/>
      <c r="C384" s="143"/>
      <c r="D384" s="58"/>
      <c r="E384" s="80">
        <f t="shared" si="90"/>
        <v>0</v>
      </c>
      <c r="F384" s="81">
        <f t="shared" si="82"/>
        <v>0</v>
      </c>
      <c r="G384" s="48">
        <f t="shared" si="83"/>
        <v>0</v>
      </c>
      <c r="H384" s="48">
        <f t="shared" si="84"/>
        <v>0</v>
      </c>
      <c r="I384" s="48">
        <f t="shared" si="85"/>
        <v>0</v>
      </c>
      <c r="J384" s="48">
        <f t="shared" si="86"/>
        <v>0</v>
      </c>
      <c r="K384" s="48">
        <f t="shared" si="87"/>
        <v>0</v>
      </c>
      <c r="L384" s="48">
        <f t="shared" si="88"/>
        <v>0</v>
      </c>
      <c r="M384" s="48">
        <f t="shared" si="89"/>
        <v>0</v>
      </c>
      <c r="N384" s="81">
        <v>0</v>
      </c>
      <c r="O384" s="48">
        <v>0</v>
      </c>
      <c r="P384" s="48">
        <v>0</v>
      </c>
      <c r="Q384" s="48">
        <v>0</v>
      </c>
      <c r="R384" s="48">
        <v>0</v>
      </c>
      <c r="S384" s="131">
        <v>0</v>
      </c>
      <c r="T384" s="48">
        <v>0</v>
      </c>
      <c r="U384" s="82">
        <f t="shared" si="91"/>
        <v>0</v>
      </c>
      <c r="V384" s="48">
        <f t="shared" si="81"/>
        <v>0</v>
      </c>
      <c r="W384" s="48">
        <v>0</v>
      </c>
      <c r="X384" s="48">
        <v>0</v>
      </c>
      <c r="Y384" s="48">
        <v>0</v>
      </c>
      <c r="Z384" s="48">
        <v>0</v>
      </c>
      <c r="AA384" s="48">
        <v>0</v>
      </c>
      <c r="AB384" s="48">
        <v>0</v>
      </c>
      <c r="AC384" s="72">
        <f t="shared" si="92"/>
        <v>0</v>
      </c>
      <c r="AD384" s="114">
        <f t="shared" si="93"/>
        <v>0</v>
      </c>
    </row>
    <row r="385" spans="1:30" s="50" customFormat="1" ht="12.75" hidden="1" x14ac:dyDescent="0.2">
      <c r="A385" s="95">
        <v>380</v>
      </c>
      <c r="B385" s="37"/>
      <c r="C385" s="143"/>
      <c r="D385" s="58"/>
      <c r="E385" s="80">
        <f t="shared" si="90"/>
        <v>0</v>
      </c>
      <c r="F385" s="81">
        <f t="shared" si="82"/>
        <v>0</v>
      </c>
      <c r="G385" s="48">
        <f t="shared" si="83"/>
        <v>0</v>
      </c>
      <c r="H385" s="48">
        <f t="shared" si="84"/>
        <v>0</v>
      </c>
      <c r="I385" s="48">
        <f t="shared" si="85"/>
        <v>0</v>
      </c>
      <c r="J385" s="48">
        <f t="shared" si="86"/>
        <v>0</v>
      </c>
      <c r="K385" s="48">
        <f t="shared" si="87"/>
        <v>0</v>
      </c>
      <c r="L385" s="48">
        <f t="shared" si="88"/>
        <v>0</v>
      </c>
      <c r="M385" s="48">
        <f t="shared" si="89"/>
        <v>0</v>
      </c>
      <c r="N385" s="81">
        <v>0</v>
      </c>
      <c r="O385" s="48">
        <v>0</v>
      </c>
      <c r="P385" s="48">
        <v>0</v>
      </c>
      <c r="Q385" s="48">
        <v>0</v>
      </c>
      <c r="R385" s="48">
        <v>0</v>
      </c>
      <c r="S385" s="131">
        <v>0</v>
      </c>
      <c r="T385" s="48">
        <v>0</v>
      </c>
      <c r="U385" s="82">
        <f t="shared" si="91"/>
        <v>0</v>
      </c>
      <c r="V385" s="48">
        <f t="shared" si="81"/>
        <v>0</v>
      </c>
      <c r="W385" s="48">
        <v>0</v>
      </c>
      <c r="X385" s="48">
        <v>0</v>
      </c>
      <c r="Y385" s="48">
        <v>0</v>
      </c>
      <c r="Z385" s="48">
        <v>0</v>
      </c>
      <c r="AA385" s="48">
        <v>0</v>
      </c>
      <c r="AB385" s="48">
        <v>0</v>
      </c>
      <c r="AC385" s="72">
        <f t="shared" si="92"/>
        <v>0</v>
      </c>
      <c r="AD385" s="114">
        <f t="shared" si="93"/>
        <v>0</v>
      </c>
    </row>
    <row r="386" spans="1:30" s="50" customFormat="1" ht="12.75" hidden="1" x14ac:dyDescent="0.2">
      <c r="A386" s="95">
        <v>381</v>
      </c>
      <c r="B386" s="37"/>
      <c r="C386" s="143"/>
      <c r="D386" s="58"/>
      <c r="E386" s="80">
        <f t="shared" si="90"/>
        <v>0</v>
      </c>
      <c r="F386" s="81">
        <f t="shared" si="82"/>
        <v>0</v>
      </c>
      <c r="G386" s="48">
        <f t="shared" si="83"/>
        <v>0</v>
      </c>
      <c r="H386" s="48">
        <f t="shared" si="84"/>
        <v>0</v>
      </c>
      <c r="I386" s="48">
        <f t="shared" si="85"/>
        <v>0</v>
      </c>
      <c r="J386" s="48">
        <f t="shared" si="86"/>
        <v>0</v>
      </c>
      <c r="K386" s="48">
        <f t="shared" si="87"/>
        <v>0</v>
      </c>
      <c r="L386" s="48">
        <f t="shared" si="88"/>
        <v>0</v>
      </c>
      <c r="M386" s="48">
        <f t="shared" si="89"/>
        <v>0</v>
      </c>
      <c r="N386" s="81">
        <v>0</v>
      </c>
      <c r="O386" s="48">
        <v>0</v>
      </c>
      <c r="P386" s="48">
        <v>0</v>
      </c>
      <c r="Q386" s="48">
        <v>0</v>
      </c>
      <c r="R386" s="48">
        <v>0</v>
      </c>
      <c r="S386" s="131">
        <v>0</v>
      </c>
      <c r="T386" s="48">
        <v>0</v>
      </c>
      <c r="U386" s="82">
        <f t="shared" si="91"/>
        <v>0</v>
      </c>
      <c r="V386" s="48">
        <f t="shared" si="81"/>
        <v>0</v>
      </c>
      <c r="W386" s="48">
        <v>0</v>
      </c>
      <c r="X386" s="48">
        <v>0</v>
      </c>
      <c r="Y386" s="48">
        <v>0</v>
      </c>
      <c r="Z386" s="48">
        <v>0</v>
      </c>
      <c r="AA386" s="48">
        <v>0</v>
      </c>
      <c r="AB386" s="48">
        <v>0</v>
      </c>
      <c r="AC386" s="72">
        <f t="shared" si="92"/>
        <v>0</v>
      </c>
      <c r="AD386" s="114">
        <f t="shared" si="93"/>
        <v>0</v>
      </c>
    </row>
    <row r="387" spans="1:30" s="50" customFormat="1" ht="12.75" hidden="1" x14ac:dyDescent="0.2">
      <c r="A387" s="95">
        <v>382</v>
      </c>
      <c r="B387" s="37"/>
      <c r="C387" s="143"/>
      <c r="D387" s="58"/>
      <c r="E387" s="80">
        <f t="shared" si="90"/>
        <v>0</v>
      </c>
      <c r="F387" s="81">
        <f t="shared" si="82"/>
        <v>0</v>
      </c>
      <c r="G387" s="48">
        <f t="shared" si="83"/>
        <v>0</v>
      </c>
      <c r="H387" s="48">
        <f t="shared" si="84"/>
        <v>0</v>
      </c>
      <c r="I387" s="48">
        <f t="shared" si="85"/>
        <v>0</v>
      </c>
      <c r="J387" s="48">
        <f t="shared" si="86"/>
        <v>0</v>
      </c>
      <c r="K387" s="48">
        <f t="shared" si="87"/>
        <v>0</v>
      </c>
      <c r="L387" s="48">
        <f t="shared" si="88"/>
        <v>0</v>
      </c>
      <c r="M387" s="48">
        <f t="shared" si="89"/>
        <v>0</v>
      </c>
      <c r="N387" s="81">
        <v>0</v>
      </c>
      <c r="O387" s="48">
        <v>0</v>
      </c>
      <c r="P387" s="48">
        <v>0</v>
      </c>
      <c r="Q387" s="48">
        <v>0</v>
      </c>
      <c r="R387" s="48">
        <v>0</v>
      </c>
      <c r="S387" s="131">
        <v>0</v>
      </c>
      <c r="T387" s="48">
        <v>0</v>
      </c>
      <c r="U387" s="82">
        <f t="shared" si="91"/>
        <v>0</v>
      </c>
      <c r="V387" s="48">
        <f t="shared" si="81"/>
        <v>0</v>
      </c>
      <c r="W387" s="48">
        <v>0</v>
      </c>
      <c r="X387" s="48">
        <v>0</v>
      </c>
      <c r="Y387" s="48">
        <v>0</v>
      </c>
      <c r="Z387" s="48">
        <v>0</v>
      </c>
      <c r="AA387" s="48">
        <v>0</v>
      </c>
      <c r="AB387" s="48">
        <v>0</v>
      </c>
      <c r="AC387" s="72">
        <f t="shared" si="92"/>
        <v>0</v>
      </c>
      <c r="AD387" s="114">
        <f t="shared" si="93"/>
        <v>0</v>
      </c>
    </row>
    <row r="388" spans="1:30" s="50" customFormat="1" ht="12.75" hidden="1" x14ac:dyDescent="0.2">
      <c r="A388" s="95">
        <v>383</v>
      </c>
      <c r="B388" s="37"/>
      <c r="C388" s="143"/>
      <c r="D388" s="58"/>
      <c r="E388" s="80">
        <f t="shared" si="90"/>
        <v>0</v>
      </c>
      <c r="F388" s="81">
        <f t="shared" si="82"/>
        <v>0</v>
      </c>
      <c r="G388" s="48">
        <f t="shared" si="83"/>
        <v>0</v>
      </c>
      <c r="H388" s="48">
        <f t="shared" si="84"/>
        <v>0</v>
      </c>
      <c r="I388" s="48">
        <f t="shared" si="85"/>
        <v>0</v>
      </c>
      <c r="J388" s="48">
        <f t="shared" si="86"/>
        <v>0</v>
      </c>
      <c r="K388" s="48">
        <f t="shared" si="87"/>
        <v>0</v>
      </c>
      <c r="L388" s="48">
        <f t="shared" si="88"/>
        <v>0</v>
      </c>
      <c r="M388" s="48">
        <f t="shared" si="89"/>
        <v>0</v>
      </c>
      <c r="N388" s="81">
        <v>0</v>
      </c>
      <c r="O388" s="48">
        <v>0</v>
      </c>
      <c r="P388" s="48">
        <v>0</v>
      </c>
      <c r="Q388" s="48">
        <v>0</v>
      </c>
      <c r="R388" s="48">
        <v>0</v>
      </c>
      <c r="S388" s="131">
        <v>0</v>
      </c>
      <c r="T388" s="48">
        <v>0</v>
      </c>
      <c r="U388" s="82">
        <f t="shared" si="91"/>
        <v>0</v>
      </c>
      <c r="V388" s="48">
        <f t="shared" si="81"/>
        <v>0</v>
      </c>
      <c r="W388" s="48">
        <v>0</v>
      </c>
      <c r="X388" s="48">
        <v>0</v>
      </c>
      <c r="Y388" s="48">
        <v>0</v>
      </c>
      <c r="Z388" s="48">
        <v>0</v>
      </c>
      <c r="AA388" s="48">
        <v>0</v>
      </c>
      <c r="AB388" s="48">
        <v>0</v>
      </c>
      <c r="AC388" s="72">
        <f t="shared" si="92"/>
        <v>0</v>
      </c>
      <c r="AD388" s="114">
        <f t="shared" si="93"/>
        <v>0</v>
      </c>
    </row>
    <row r="389" spans="1:30" s="50" customFormat="1" ht="12.75" hidden="1" x14ac:dyDescent="0.2">
      <c r="A389" s="95">
        <v>384</v>
      </c>
      <c r="B389" s="37"/>
      <c r="C389" s="143"/>
      <c r="D389" s="58"/>
      <c r="E389" s="80">
        <f t="shared" si="90"/>
        <v>0</v>
      </c>
      <c r="F389" s="81">
        <f t="shared" si="82"/>
        <v>0</v>
      </c>
      <c r="G389" s="48">
        <f t="shared" si="83"/>
        <v>0</v>
      </c>
      <c r="H389" s="48">
        <f t="shared" si="84"/>
        <v>0</v>
      </c>
      <c r="I389" s="48">
        <f t="shared" si="85"/>
        <v>0</v>
      </c>
      <c r="J389" s="48">
        <f t="shared" si="86"/>
        <v>0</v>
      </c>
      <c r="K389" s="48">
        <f t="shared" si="87"/>
        <v>0</v>
      </c>
      <c r="L389" s="48">
        <f t="shared" si="88"/>
        <v>0</v>
      </c>
      <c r="M389" s="48">
        <f t="shared" si="89"/>
        <v>0</v>
      </c>
      <c r="N389" s="81">
        <v>0</v>
      </c>
      <c r="O389" s="48">
        <v>0</v>
      </c>
      <c r="P389" s="48">
        <v>0</v>
      </c>
      <c r="Q389" s="48">
        <v>0</v>
      </c>
      <c r="R389" s="48">
        <v>0</v>
      </c>
      <c r="S389" s="131">
        <v>0</v>
      </c>
      <c r="T389" s="48">
        <v>0</v>
      </c>
      <c r="U389" s="82">
        <f t="shared" si="91"/>
        <v>0</v>
      </c>
      <c r="V389" s="48">
        <f t="shared" si="81"/>
        <v>0</v>
      </c>
      <c r="W389" s="48">
        <v>0</v>
      </c>
      <c r="X389" s="48">
        <v>0</v>
      </c>
      <c r="Y389" s="48">
        <v>0</v>
      </c>
      <c r="Z389" s="48">
        <v>0</v>
      </c>
      <c r="AA389" s="48">
        <v>0</v>
      </c>
      <c r="AB389" s="48">
        <v>0</v>
      </c>
      <c r="AC389" s="72">
        <f t="shared" si="92"/>
        <v>0</v>
      </c>
      <c r="AD389" s="114">
        <f t="shared" si="93"/>
        <v>0</v>
      </c>
    </row>
    <row r="390" spans="1:30" s="50" customFormat="1" ht="12.75" hidden="1" x14ac:dyDescent="0.2">
      <c r="A390" s="95">
        <v>385</v>
      </c>
      <c r="B390" s="37"/>
      <c r="C390" s="143"/>
      <c r="D390" s="58"/>
      <c r="E390" s="80">
        <f t="shared" si="90"/>
        <v>0</v>
      </c>
      <c r="F390" s="81">
        <f t="shared" si="82"/>
        <v>0</v>
      </c>
      <c r="G390" s="48">
        <f t="shared" si="83"/>
        <v>0</v>
      </c>
      <c r="H390" s="48">
        <f t="shared" si="84"/>
        <v>0</v>
      </c>
      <c r="I390" s="48">
        <f t="shared" si="85"/>
        <v>0</v>
      </c>
      <c r="J390" s="48">
        <f t="shared" si="86"/>
        <v>0</v>
      </c>
      <c r="K390" s="48">
        <f t="shared" si="87"/>
        <v>0</v>
      </c>
      <c r="L390" s="48">
        <f t="shared" si="88"/>
        <v>0</v>
      </c>
      <c r="M390" s="48">
        <f t="shared" si="89"/>
        <v>0</v>
      </c>
      <c r="N390" s="81">
        <v>0</v>
      </c>
      <c r="O390" s="48">
        <v>0</v>
      </c>
      <c r="P390" s="48">
        <v>0</v>
      </c>
      <c r="Q390" s="48">
        <v>0</v>
      </c>
      <c r="R390" s="48">
        <v>0</v>
      </c>
      <c r="S390" s="131">
        <v>0</v>
      </c>
      <c r="T390" s="48">
        <v>0</v>
      </c>
      <c r="U390" s="82">
        <f t="shared" si="91"/>
        <v>0</v>
      </c>
      <c r="V390" s="48">
        <f t="shared" si="81"/>
        <v>0</v>
      </c>
      <c r="W390" s="48">
        <v>0</v>
      </c>
      <c r="X390" s="48">
        <v>0</v>
      </c>
      <c r="Y390" s="48">
        <v>0</v>
      </c>
      <c r="Z390" s="48">
        <v>0</v>
      </c>
      <c r="AA390" s="48">
        <v>0</v>
      </c>
      <c r="AB390" s="48">
        <v>0</v>
      </c>
      <c r="AC390" s="72">
        <f t="shared" si="92"/>
        <v>0</v>
      </c>
      <c r="AD390" s="114">
        <f t="shared" si="93"/>
        <v>0</v>
      </c>
    </row>
    <row r="391" spans="1:30" s="50" customFormat="1" ht="12.75" hidden="1" x14ac:dyDescent="0.2">
      <c r="A391" s="95">
        <v>386</v>
      </c>
      <c r="B391" s="37"/>
      <c r="C391" s="143"/>
      <c r="D391" s="58"/>
      <c r="E391" s="80">
        <f t="shared" si="90"/>
        <v>0</v>
      </c>
      <c r="F391" s="81">
        <f t="shared" si="82"/>
        <v>0</v>
      </c>
      <c r="G391" s="48">
        <f t="shared" si="83"/>
        <v>0</v>
      </c>
      <c r="H391" s="48">
        <f t="shared" si="84"/>
        <v>0</v>
      </c>
      <c r="I391" s="48">
        <f t="shared" si="85"/>
        <v>0</v>
      </c>
      <c r="J391" s="48">
        <f t="shared" si="86"/>
        <v>0</v>
      </c>
      <c r="K391" s="48">
        <f t="shared" si="87"/>
        <v>0</v>
      </c>
      <c r="L391" s="48">
        <f t="shared" si="88"/>
        <v>0</v>
      </c>
      <c r="M391" s="48">
        <f t="shared" si="89"/>
        <v>0</v>
      </c>
      <c r="N391" s="81">
        <v>0</v>
      </c>
      <c r="O391" s="48">
        <v>0</v>
      </c>
      <c r="P391" s="48">
        <v>0</v>
      </c>
      <c r="Q391" s="48">
        <v>0</v>
      </c>
      <c r="R391" s="48">
        <v>0</v>
      </c>
      <c r="S391" s="131">
        <v>0</v>
      </c>
      <c r="T391" s="48">
        <v>0</v>
      </c>
      <c r="U391" s="82">
        <f t="shared" si="91"/>
        <v>0</v>
      </c>
      <c r="V391" s="48">
        <f t="shared" ref="V391:V454" si="94">(508*C391)-(E391*6%)</f>
        <v>0</v>
      </c>
      <c r="W391" s="48">
        <v>0</v>
      </c>
      <c r="X391" s="48">
        <v>0</v>
      </c>
      <c r="Y391" s="48">
        <v>0</v>
      </c>
      <c r="Z391" s="48">
        <v>0</v>
      </c>
      <c r="AA391" s="48">
        <v>0</v>
      </c>
      <c r="AB391" s="48">
        <v>0</v>
      </c>
      <c r="AC391" s="72">
        <f t="shared" si="92"/>
        <v>0</v>
      </c>
      <c r="AD391" s="114">
        <f t="shared" si="93"/>
        <v>0</v>
      </c>
    </row>
    <row r="392" spans="1:30" s="50" customFormat="1" ht="12.75" hidden="1" x14ac:dyDescent="0.2">
      <c r="A392" s="95">
        <v>387</v>
      </c>
      <c r="B392" s="37"/>
      <c r="C392" s="143"/>
      <c r="D392" s="58"/>
      <c r="E392" s="80">
        <f t="shared" si="90"/>
        <v>0</v>
      </c>
      <c r="F392" s="81">
        <f t="shared" si="82"/>
        <v>0</v>
      </c>
      <c r="G392" s="48">
        <f t="shared" si="83"/>
        <v>0</v>
      </c>
      <c r="H392" s="48">
        <f t="shared" si="84"/>
        <v>0</v>
      </c>
      <c r="I392" s="48">
        <f t="shared" si="85"/>
        <v>0</v>
      </c>
      <c r="J392" s="48">
        <f t="shared" si="86"/>
        <v>0</v>
      </c>
      <c r="K392" s="48">
        <f t="shared" si="87"/>
        <v>0</v>
      </c>
      <c r="L392" s="48">
        <f t="shared" si="88"/>
        <v>0</v>
      </c>
      <c r="M392" s="48">
        <f t="shared" si="89"/>
        <v>0</v>
      </c>
      <c r="N392" s="81">
        <v>0</v>
      </c>
      <c r="O392" s="48">
        <v>0</v>
      </c>
      <c r="P392" s="48">
        <v>0</v>
      </c>
      <c r="Q392" s="48">
        <v>0</v>
      </c>
      <c r="R392" s="48">
        <v>0</v>
      </c>
      <c r="S392" s="131">
        <v>0</v>
      </c>
      <c r="T392" s="48">
        <v>0</v>
      </c>
      <c r="U392" s="82">
        <f t="shared" si="91"/>
        <v>0</v>
      </c>
      <c r="V392" s="48">
        <f t="shared" si="94"/>
        <v>0</v>
      </c>
      <c r="W392" s="48">
        <v>0</v>
      </c>
      <c r="X392" s="48">
        <v>0</v>
      </c>
      <c r="Y392" s="48">
        <v>0</v>
      </c>
      <c r="Z392" s="48">
        <v>0</v>
      </c>
      <c r="AA392" s="48">
        <v>0</v>
      </c>
      <c r="AB392" s="48">
        <v>0</v>
      </c>
      <c r="AC392" s="72">
        <f t="shared" si="92"/>
        <v>0</v>
      </c>
      <c r="AD392" s="114">
        <f t="shared" si="93"/>
        <v>0</v>
      </c>
    </row>
    <row r="393" spans="1:30" s="50" customFormat="1" ht="12.75" hidden="1" x14ac:dyDescent="0.2">
      <c r="A393" s="95">
        <v>388</v>
      </c>
      <c r="B393" s="37"/>
      <c r="C393" s="143"/>
      <c r="D393" s="58"/>
      <c r="E393" s="80">
        <f t="shared" si="90"/>
        <v>0</v>
      </c>
      <c r="F393" s="81">
        <f t="shared" si="82"/>
        <v>0</v>
      </c>
      <c r="G393" s="48">
        <f t="shared" si="83"/>
        <v>0</v>
      </c>
      <c r="H393" s="48">
        <f t="shared" si="84"/>
        <v>0</v>
      </c>
      <c r="I393" s="48">
        <f t="shared" si="85"/>
        <v>0</v>
      </c>
      <c r="J393" s="48">
        <f t="shared" si="86"/>
        <v>0</v>
      </c>
      <c r="K393" s="48">
        <f t="shared" si="87"/>
        <v>0</v>
      </c>
      <c r="L393" s="48">
        <f t="shared" si="88"/>
        <v>0</v>
      </c>
      <c r="M393" s="48">
        <f t="shared" si="89"/>
        <v>0</v>
      </c>
      <c r="N393" s="81">
        <v>0</v>
      </c>
      <c r="O393" s="48">
        <v>0</v>
      </c>
      <c r="P393" s="48">
        <v>0</v>
      </c>
      <c r="Q393" s="48">
        <v>0</v>
      </c>
      <c r="R393" s="48">
        <v>0</v>
      </c>
      <c r="S393" s="131">
        <v>0</v>
      </c>
      <c r="T393" s="48">
        <v>0</v>
      </c>
      <c r="U393" s="82">
        <f t="shared" si="91"/>
        <v>0</v>
      </c>
      <c r="V393" s="48">
        <f t="shared" si="94"/>
        <v>0</v>
      </c>
      <c r="W393" s="48">
        <v>0</v>
      </c>
      <c r="X393" s="48">
        <v>0</v>
      </c>
      <c r="Y393" s="48">
        <v>0</v>
      </c>
      <c r="Z393" s="48">
        <v>0</v>
      </c>
      <c r="AA393" s="48">
        <v>0</v>
      </c>
      <c r="AB393" s="48">
        <v>0</v>
      </c>
      <c r="AC393" s="72">
        <f t="shared" si="92"/>
        <v>0</v>
      </c>
      <c r="AD393" s="114">
        <f t="shared" si="93"/>
        <v>0</v>
      </c>
    </row>
    <row r="394" spans="1:30" s="50" customFormat="1" ht="12.75" hidden="1" x14ac:dyDescent="0.2">
      <c r="A394" s="95">
        <v>389</v>
      </c>
      <c r="B394" s="37"/>
      <c r="C394" s="143"/>
      <c r="D394" s="58"/>
      <c r="E394" s="80">
        <f t="shared" si="90"/>
        <v>0</v>
      </c>
      <c r="F394" s="81">
        <f t="shared" ref="F394:F457" si="95">(E394+J394+L394+K394+M394)*26.5%</f>
        <v>0</v>
      </c>
      <c r="G394" s="48">
        <f t="shared" ref="G394:G457" si="96">(E394+J394+L394+K394+M394)*1%</f>
        <v>0</v>
      </c>
      <c r="H394" s="48">
        <f t="shared" ref="H394:H457" si="97">(E394+J394+L394+K394+M394)*8%</f>
        <v>0</v>
      </c>
      <c r="I394" s="48">
        <f t="shared" ref="I394:I457" si="98">H394/2</f>
        <v>0</v>
      </c>
      <c r="J394" s="48">
        <f t="shared" ref="J394:J457" si="99">E394/12</f>
        <v>0</v>
      </c>
      <c r="K394" s="48">
        <f t="shared" ref="K394:K457" si="100">E394/12</f>
        <v>0</v>
      </c>
      <c r="L394" s="48">
        <f t="shared" ref="L394:L457" si="101">K394/3</f>
        <v>0</v>
      </c>
      <c r="M394" s="48">
        <f t="shared" ref="M394:M457" si="102">E394/12</f>
        <v>0</v>
      </c>
      <c r="N394" s="81">
        <v>0</v>
      </c>
      <c r="O394" s="48">
        <v>0</v>
      </c>
      <c r="P394" s="48">
        <v>0</v>
      </c>
      <c r="Q394" s="48">
        <v>0</v>
      </c>
      <c r="R394" s="48">
        <v>0</v>
      </c>
      <c r="S394" s="131">
        <v>0</v>
      </c>
      <c r="T394" s="48">
        <v>0</v>
      </c>
      <c r="U394" s="82">
        <f t="shared" si="91"/>
        <v>0</v>
      </c>
      <c r="V394" s="48">
        <f t="shared" si="94"/>
        <v>0</v>
      </c>
      <c r="W394" s="48">
        <v>0</v>
      </c>
      <c r="X394" s="48">
        <v>0</v>
      </c>
      <c r="Y394" s="48">
        <v>0</v>
      </c>
      <c r="Z394" s="48">
        <v>0</v>
      </c>
      <c r="AA394" s="48">
        <v>0</v>
      </c>
      <c r="AB394" s="48">
        <v>0</v>
      </c>
      <c r="AC394" s="72">
        <f t="shared" si="92"/>
        <v>0</v>
      </c>
      <c r="AD394" s="114">
        <f t="shared" si="93"/>
        <v>0</v>
      </c>
    </row>
    <row r="395" spans="1:30" s="50" customFormat="1" ht="12.75" hidden="1" x14ac:dyDescent="0.2">
      <c r="A395" s="95">
        <v>390</v>
      </c>
      <c r="B395" s="37"/>
      <c r="C395" s="143"/>
      <c r="D395" s="58"/>
      <c r="E395" s="80">
        <f t="shared" ref="E395:E458" si="103">C395*D395</f>
        <v>0</v>
      </c>
      <c r="F395" s="81">
        <f t="shared" si="95"/>
        <v>0</v>
      </c>
      <c r="G395" s="48">
        <f t="shared" si="96"/>
        <v>0</v>
      </c>
      <c r="H395" s="48">
        <f t="shared" si="97"/>
        <v>0</v>
      </c>
      <c r="I395" s="48">
        <f t="shared" si="98"/>
        <v>0</v>
      </c>
      <c r="J395" s="48">
        <f t="shared" si="99"/>
        <v>0</v>
      </c>
      <c r="K395" s="48">
        <f t="shared" si="100"/>
        <v>0</v>
      </c>
      <c r="L395" s="48">
        <f t="shared" si="101"/>
        <v>0</v>
      </c>
      <c r="M395" s="48">
        <f t="shared" si="102"/>
        <v>0</v>
      </c>
      <c r="N395" s="81">
        <v>0</v>
      </c>
      <c r="O395" s="48">
        <v>0</v>
      </c>
      <c r="P395" s="48">
        <v>0</v>
      </c>
      <c r="Q395" s="48">
        <v>0</v>
      </c>
      <c r="R395" s="48">
        <v>0</v>
      </c>
      <c r="S395" s="131">
        <v>0</v>
      </c>
      <c r="T395" s="48">
        <v>0</v>
      </c>
      <c r="U395" s="82">
        <f t="shared" ref="U395:U458" si="104">SUM(F395:T395)</f>
        <v>0</v>
      </c>
      <c r="V395" s="48">
        <f t="shared" si="94"/>
        <v>0</v>
      </c>
      <c r="W395" s="48">
        <v>0</v>
      </c>
      <c r="X395" s="48">
        <v>0</v>
      </c>
      <c r="Y395" s="48">
        <v>0</v>
      </c>
      <c r="Z395" s="48">
        <v>0</v>
      </c>
      <c r="AA395" s="48">
        <v>0</v>
      </c>
      <c r="AB395" s="48">
        <v>0</v>
      </c>
      <c r="AC395" s="72">
        <f t="shared" ref="AC395:AC458" si="105">SUM(V395:AB395)</f>
        <v>0</v>
      </c>
      <c r="AD395" s="114">
        <f t="shared" ref="AD395:AD458" si="106">E395+U395+AC395</f>
        <v>0</v>
      </c>
    </row>
    <row r="396" spans="1:30" s="50" customFormat="1" ht="12.75" hidden="1" x14ac:dyDescent="0.2">
      <c r="A396" s="95">
        <v>391</v>
      </c>
      <c r="B396" s="37"/>
      <c r="C396" s="143"/>
      <c r="D396" s="58"/>
      <c r="E396" s="80">
        <f t="shared" si="103"/>
        <v>0</v>
      </c>
      <c r="F396" s="81">
        <f t="shared" si="95"/>
        <v>0</v>
      </c>
      <c r="G396" s="48">
        <f t="shared" si="96"/>
        <v>0</v>
      </c>
      <c r="H396" s="48">
        <f t="shared" si="97"/>
        <v>0</v>
      </c>
      <c r="I396" s="48">
        <f t="shared" si="98"/>
        <v>0</v>
      </c>
      <c r="J396" s="48">
        <f t="shared" si="99"/>
        <v>0</v>
      </c>
      <c r="K396" s="48">
        <f t="shared" si="100"/>
        <v>0</v>
      </c>
      <c r="L396" s="48">
        <f t="shared" si="101"/>
        <v>0</v>
      </c>
      <c r="M396" s="48">
        <f t="shared" si="102"/>
        <v>0</v>
      </c>
      <c r="N396" s="81">
        <v>0</v>
      </c>
      <c r="O396" s="48">
        <v>0</v>
      </c>
      <c r="P396" s="48">
        <v>0</v>
      </c>
      <c r="Q396" s="48">
        <v>0</v>
      </c>
      <c r="R396" s="48">
        <v>0</v>
      </c>
      <c r="S396" s="131">
        <v>0</v>
      </c>
      <c r="T396" s="48">
        <v>0</v>
      </c>
      <c r="U396" s="82">
        <f t="shared" si="104"/>
        <v>0</v>
      </c>
      <c r="V396" s="48">
        <f t="shared" si="94"/>
        <v>0</v>
      </c>
      <c r="W396" s="48">
        <v>0</v>
      </c>
      <c r="X396" s="48">
        <v>0</v>
      </c>
      <c r="Y396" s="48">
        <v>0</v>
      </c>
      <c r="Z396" s="48">
        <v>0</v>
      </c>
      <c r="AA396" s="48">
        <v>0</v>
      </c>
      <c r="AB396" s="48">
        <v>0</v>
      </c>
      <c r="AC396" s="72">
        <f t="shared" si="105"/>
        <v>0</v>
      </c>
      <c r="AD396" s="114">
        <f t="shared" si="106"/>
        <v>0</v>
      </c>
    </row>
    <row r="397" spans="1:30" s="50" customFormat="1" ht="12.75" hidden="1" x14ac:dyDescent="0.2">
      <c r="A397" s="95">
        <v>392</v>
      </c>
      <c r="B397" s="37"/>
      <c r="C397" s="143"/>
      <c r="D397" s="58"/>
      <c r="E397" s="80">
        <f t="shared" si="103"/>
        <v>0</v>
      </c>
      <c r="F397" s="81">
        <f t="shared" si="95"/>
        <v>0</v>
      </c>
      <c r="G397" s="48">
        <f t="shared" si="96"/>
        <v>0</v>
      </c>
      <c r="H397" s="48">
        <f t="shared" si="97"/>
        <v>0</v>
      </c>
      <c r="I397" s="48">
        <f t="shared" si="98"/>
        <v>0</v>
      </c>
      <c r="J397" s="48">
        <f t="shared" si="99"/>
        <v>0</v>
      </c>
      <c r="K397" s="48">
        <f t="shared" si="100"/>
        <v>0</v>
      </c>
      <c r="L397" s="48">
        <f t="shared" si="101"/>
        <v>0</v>
      </c>
      <c r="M397" s="48">
        <f t="shared" si="102"/>
        <v>0</v>
      </c>
      <c r="N397" s="81">
        <v>0</v>
      </c>
      <c r="O397" s="48">
        <v>0</v>
      </c>
      <c r="P397" s="48">
        <v>0</v>
      </c>
      <c r="Q397" s="48">
        <v>0</v>
      </c>
      <c r="R397" s="48">
        <v>0</v>
      </c>
      <c r="S397" s="131">
        <v>0</v>
      </c>
      <c r="T397" s="48">
        <v>0</v>
      </c>
      <c r="U397" s="82">
        <f t="shared" si="104"/>
        <v>0</v>
      </c>
      <c r="V397" s="48">
        <f t="shared" si="94"/>
        <v>0</v>
      </c>
      <c r="W397" s="48">
        <v>0</v>
      </c>
      <c r="X397" s="48">
        <v>0</v>
      </c>
      <c r="Y397" s="48">
        <v>0</v>
      </c>
      <c r="Z397" s="48">
        <v>0</v>
      </c>
      <c r="AA397" s="48">
        <v>0</v>
      </c>
      <c r="AB397" s="48">
        <v>0</v>
      </c>
      <c r="AC397" s="72">
        <f t="shared" si="105"/>
        <v>0</v>
      </c>
      <c r="AD397" s="114">
        <f t="shared" si="106"/>
        <v>0</v>
      </c>
    </row>
    <row r="398" spans="1:30" s="50" customFormat="1" ht="12.75" hidden="1" x14ac:dyDescent="0.2">
      <c r="A398" s="95">
        <v>393</v>
      </c>
      <c r="B398" s="37"/>
      <c r="C398" s="143"/>
      <c r="D398" s="58"/>
      <c r="E398" s="80">
        <f t="shared" si="103"/>
        <v>0</v>
      </c>
      <c r="F398" s="81">
        <f t="shared" si="95"/>
        <v>0</v>
      </c>
      <c r="G398" s="48">
        <f t="shared" si="96"/>
        <v>0</v>
      </c>
      <c r="H398" s="48">
        <f t="shared" si="97"/>
        <v>0</v>
      </c>
      <c r="I398" s="48">
        <f t="shared" si="98"/>
        <v>0</v>
      </c>
      <c r="J398" s="48">
        <f t="shared" si="99"/>
        <v>0</v>
      </c>
      <c r="K398" s="48">
        <f t="shared" si="100"/>
        <v>0</v>
      </c>
      <c r="L398" s="48">
        <f t="shared" si="101"/>
        <v>0</v>
      </c>
      <c r="M398" s="48">
        <f t="shared" si="102"/>
        <v>0</v>
      </c>
      <c r="N398" s="81">
        <v>0</v>
      </c>
      <c r="O398" s="48">
        <v>0</v>
      </c>
      <c r="P398" s="48">
        <v>0</v>
      </c>
      <c r="Q398" s="48">
        <v>0</v>
      </c>
      <c r="R398" s="48">
        <v>0</v>
      </c>
      <c r="S398" s="131">
        <v>0</v>
      </c>
      <c r="T398" s="48">
        <v>0</v>
      </c>
      <c r="U398" s="82">
        <f t="shared" si="104"/>
        <v>0</v>
      </c>
      <c r="V398" s="48">
        <f t="shared" si="94"/>
        <v>0</v>
      </c>
      <c r="W398" s="48">
        <v>0</v>
      </c>
      <c r="X398" s="48">
        <v>0</v>
      </c>
      <c r="Y398" s="48">
        <v>0</v>
      </c>
      <c r="Z398" s="48">
        <v>0</v>
      </c>
      <c r="AA398" s="48">
        <v>0</v>
      </c>
      <c r="AB398" s="48">
        <v>0</v>
      </c>
      <c r="AC398" s="72">
        <f t="shared" si="105"/>
        <v>0</v>
      </c>
      <c r="AD398" s="114">
        <f t="shared" si="106"/>
        <v>0</v>
      </c>
    </row>
    <row r="399" spans="1:30" s="50" customFormat="1" ht="12.75" hidden="1" x14ac:dyDescent="0.2">
      <c r="A399" s="95">
        <v>394</v>
      </c>
      <c r="B399" s="37"/>
      <c r="C399" s="143"/>
      <c r="D399" s="58"/>
      <c r="E399" s="80">
        <f t="shared" si="103"/>
        <v>0</v>
      </c>
      <c r="F399" s="81">
        <f t="shared" si="95"/>
        <v>0</v>
      </c>
      <c r="G399" s="48">
        <f t="shared" si="96"/>
        <v>0</v>
      </c>
      <c r="H399" s="48">
        <f t="shared" si="97"/>
        <v>0</v>
      </c>
      <c r="I399" s="48">
        <f t="shared" si="98"/>
        <v>0</v>
      </c>
      <c r="J399" s="48">
        <f t="shared" si="99"/>
        <v>0</v>
      </c>
      <c r="K399" s="48">
        <f t="shared" si="100"/>
        <v>0</v>
      </c>
      <c r="L399" s="48">
        <f t="shared" si="101"/>
        <v>0</v>
      </c>
      <c r="M399" s="48">
        <f t="shared" si="102"/>
        <v>0</v>
      </c>
      <c r="N399" s="81">
        <v>0</v>
      </c>
      <c r="O399" s="48">
        <v>0</v>
      </c>
      <c r="P399" s="48">
        <v>0</v>
      </c>
      <c r="Q399" s="48">
        <v>0</v>
      </c>
      <c r="R399" s="48">
        <v>0</v>
      </c>
      <c r="S399" s="131">
        <v>0</v>
      </c>
      <c r="T399" s="48">
        <v>0</v>
      </c>
      <c r="U399" s="82">
        <f t="shared" si="104"/>
        <v>0</v>
      </c>
      <c r="V399" s="48">
        <f t="shared" si="94"/>
        <v>0</v>
      </c>
      <c r="W399" s="48">
        <v>0</v>
      </c>
      <c r="X399" s="48">
        <v>0</v>
      </c>
      <c r="Y399" s="48">
        <v>0</v>
      </c>
      <c r="Z399" s="48">
        <v>0</v>
      </c>
      <c r="AA399" s="48">
        <v>0</v>
      </c>
      <c r="AB399" s="48">
        <v>0</v>
      </c>
      <c r="AC399" s="72">
        <f t="shared" si="105"/>
        <v>0</v>
      </c>
      <c r="AD399" s="114">
        <f t="shared" si="106"/>
        <v>0</v>
      </c>
    </row>
    <row r="400" spans="1:30" s="50" customFormat="1" ht="12.75" hidden="1" x14ac:dyDescent="0.2">
      <c r="A400" s="95">
        <v>395</v>
      </c>
      <c r="B400" s="37"/>
      <c r="C400" s="143"/>
      <c r="D400" s="58"/>
      <c r="E400" s="80">
        <f t="shared" si="103"/>
        <v>0</v>
      </c>
      <c r="F400" s="81">
        <f t="shared" si="95"/>
        <v>0</v>
      </c>
      <c r="G400" s="48">
        <f t="shared" si="96"/>
        <v>0</v>
      </c>
      <c r="H400" s="48">
        <f t="shared" si="97"/>
        <v>0</v>
      </c>
      <c r="I400" s="48">
        <f t="shared" si="98"/>
        <v>0</v>
      </c>
      <c r="J400" s="48">
        <f t="shared" si="99"/>
        <v>0</v>
      </c>
      <c r="K400" s="48">
        <f t="shared" si="100"/>
        <v>0</v>
      </c>
      <c r="L400" s="48">
        <f t="shared" si="101"/>
        <v>0</v>
      </c>
      <c r="M400" s="48">
        <f t="shared" si="102"/>
        <v>0</v>
      </c>
      <c r="N400" s="81">
        <v>0</v>
      </c>
      <c r="O400" s="48">
        <v>0</v>
      </c>
      <c r="P400" s="48">
        <v>0</v>
      </c>
      <c r="Q400" s="48">
        <v>0</v>
      </c>
      <c r="R400" s="48">
        <v>0</v>
      </c>
      <c r="S400" s="131">
        <v>0</v>
      </c>
      <c r="T400" s="48">
        <v>0</v>
      </c>
      <c r="U400" s="82">
        <f t="shared" si="104"/>
        <v>0</v>
      </c>
      <c r="V400" s="48">
        <f t="shared" si="94"/>
        <v>0</v>
      </c>
      <c r="W400" s="48">
        <v>0</v>
      </c>
      <c r="X400" s="48">
        <v>0</v>
      </c>
      <c r="Y400" s="48">
        <v>0</v>
      </c>
      <c r="Z400" s="48">
        <v>0</v>
      </c>
      <c r="AA400" s="48">
        <v>0</v>
      </c>
      <c r="AB400" s="48">
        <v>0</v>
      </c>
      <c r="AC400" s="72">
        <f t="shared" si="105"/>
        <v>0</v>
      </c>
      <c r="AD400" s="114">
        <f t="shared" si="106"/>
        <v>0</v>
      </c>
    </row>
    <row r="401" spans="1:30" s="50" customFormat="1" ht="12.75" hidden="1" x14ac:dyDescent="0.2">
      <c r="A401" s="95">
        <v>396</v>
      </c>
      <c r="B401" s="37"/>
      <c r="C401" s="143"/>
      <c r="D401" s="58"/>
      <c r="E401" s="80">
        <f t="shared" si="103"/>
        <v>0</v>
      </c>
      <c r="F401" s="81">
        <f t="shared" si="95"/>
        <v>0</v>
      </c>
      <c r="G401" s="48">
        <f t="shared" si="96"/>
        <v>0</v>
      </c>
      <c r="H401" s="48">
        <f t="shared" si="97"/>
        <v>0</v>
      </c>
      <c r="I401" s="48">
        <f t="shared" si="98"/>
        <v>0</v>
      </c>
      <c r="J401" s="48">
        <f t="shared" si="99"/>
        <v>0</v>
      </c>
      <c r="K401" s="48">
        <f t="shared" si="100"/>
        <v>0</v>
      </c>
      <c r="L401" s="48">
        <f t="shared" si="101"/>
        <v>0</v>
      </c>
      <c r="M401" s="48">
        <f t="shared" si="102"/>
        <v>0</v>
      </c>
      <c r="N401" s="81">
        <v>0</v>
      </c>
      <c r="O401" s="48">
        <v>0</v>
      </c>
      <c r="P401" s="48">
        <v>0</v>
      </c>
      <c r="Q401" s="48">
        <v>0</v>
      </c>
      <c r="R401" s="48">
        <v>0</v>
      </c>
      <c r="S401" s="131">
        <v>0</v>
      </c>
      <c r="T401" s="48">
        <v>0</v>
      </c>
      <c r="U401" s="82">
        <f t="shared" si="104"/>
        <v>0</v>
      </c>
      <c r="V401" s="48">
        <f t="shared" si="94"/>
        <v>0</v>
      </c>
      <c r="W401" s="48">
        <v>0</v>
      </c>
      <c r="X401" s="48">
        <v>0</v>
      </c>
      <c r="Y401" s="48">
        <v>0</v>
      </c>
      <c r="Z401" s="48">
        <v>0</v>
      </c>
      <c r="AA401" s="48">
        <v>0</v>
      </c>
      <c r="AB401" s="48">
        <v>0</v>
      </c>
      <c r="AC401" s="72">
        <f t="shared" si="105"/>
        <v>0</v>
      </c>
      <c r="AD401" s="114">
        <f t="shared" si="106"/>
        <v>0</v>
      </c>
    </row>
    <row r="402" spans="1:30" s="50" customFormat="1" ht="12.75" hidden="1" x14ac:dyDescent="0.2">
      <c r="A402" s="95">
        <v>397</v>
      </c>
      <c r="B402" s="37"/>
      <c r="C402" s="143"/>
      <c r="D402" s="58"/>
      <c r="E402" s="80">
        <f t="shared" si="103"/>
        <v>0</v>
      </c>
      <c r="F402" s="81">
        <f t="shared" si="95"/>
        <v>0</v>
      </c>
      <c r="G402" s="48">
        <f t="shared" si="96"/>
        <v>0</v>
      </c>
      <c r="H402" s="48">
        <f t="shared" si="97"/>
        <v>0</v>
      </c>
      <c r="I402" s="48">
        <f t="shared" si="98"/>
        <v>0</v>
      </c>
      <c r="J402" s="48">
        <f t="shared" si="99"/>
        <v>0</v>
      </c>
      <c r="K402" s="48">
        <f t="shared" si="100"/>
        <v>0</v>
      </c>
      <c r="L402" s="48">
        <f t="shared" si="101"/>
        <v>0</v>
      </c>
      <c r="M402" s="48">
        <f t="shared" si="102"/>
        <v>0</v>
      </c>
      <c r="N402" s="81">
        <v>0</v>
      </c>
      <c r="O402" s="48">
        <v>0</v>
      </c>
      <c r="P402" s="48">
        <v>0</v>
      </c>
      <c r="Q402" s="48">
        <v>0</v>
      </c>
      <c r="R402" s="48">
        <v>0</v>
      </c>
      <c r="S402" s="131">
        <v>0</v>
      </c>
      <c r="T402" s="48">
        <v>0</v>
      </c>
      <c r="U402" s="82">
        <f t="shared" si="104"/>
        <v>0</v>
      </c>
      <c r="V402" s="48">
        <f t="shared" si="94"/>
        <v>0</v>
      </c>
      <c r="W402" s="48">
        <v>0</v>
      </c>
      <c r="X402" s="48">
        <v>0</v>
      </c>
      <c r="Y402" s="48">
        <v>0</v>
      </c>
      <c r="Z402" s="48">
        <v>0</v>
      </c>
      <c r="AA402" s="48">
        <v>0</v>
      </c>
      <c r="AB402" s="48">
        <v>0</v>
      </c>
      <c r="AC402" s="72">
        <f t="shared" si="105"/>
        <v>0</v>
      </c>
      <c r="AD402" s="114">
        <f t="shared" si="106"/>
        <v>0</v>
      </c>
    </row>
    <row r="403" spans="1:30" s="50" customFormat="1" ht="12.75" hidden="1" x14ac:dyDescent="0.2">
      <c r="A403" s="95">
        <v>398</v>
      </c>
      <c r="B403" s="37"/>
      <c r="C403" s="143"/>
      <c r="D403" s="58"/>
      <c r="E403" s="80">
        <f t="shared" si="103"/>
        <v>0</v>
      </c>
      <c r="F403" s="81">
        <f t="shared" si="95"/>
        <v>0</v>
      </c>
      <c r="G403" s="48">
        <f t="shared" si="96"/>
        <v>0</v>
      </c>
      <c r="H403" s="48">
        <f t="shared" si="97"/>
        <v>0</v>
      </c>
      <c r="I403" s="48">
        <f t="shared" si="98"/>
        <v>0</v>
      </c>
      <c r="J403" s="48">
        <f t="shared" si="99"/>
        <v>0</v>
      </c>
      <c r="K403" s="48">
        <f t="shared" si="100"/>
        <v>0</v>
      </c>
      <c r="L403" s="48">
        <f t="shared" si="101"/>
        <v>0</v>
      </c>
      <c r="M403" s="48">
        <f t="shared" si="102"/>
        <v>0</v>
      </c>
      <c r="N403" s="81">
        <v>0</v>
      </c>
      <c r="O403" s="48">
        <v>0</v>
      </c>
      <c r="P403" s="48">
        <v>0</v>
      </c>
      <c r="Q403" s="48">
        <v>0</v>
      </c>
      <c r="R403" s="48">
        <v>0</v>
      </c>
      <c r="S403" s="131">
        <v>0</v>
      </c>
      <c r="T403" s="48">
        <v>0</v>
      </c>
      <c r="U403" s="82">
        <f t="shared" si="104"/>
        <v>0</v>
      </c>
      <c r="V403" s="48">
        <f t="shared" si="94"/>
        <v>0</v>
      </c>
      <c r="W403" s="48">
        <v>0</v>
      </c>
      <c r="X403" s="48">
        <v>0</v>
      </c>
      <c r="Y403" s="48">
        <v>0</v>
      </c>
      <c r="Z403" s="48">
        <v>0</v>
      </c>
      <c r="AA403" s="48">
        <v>0</v>
      </c>
      <c r="AB403" s="48">
        <v>0</v>
      </c>
      <c r="AC403" s="72">
        <f t="shared" si="105"/>
        <v>0</v>
      </c>
      <c r="AD403" s="114">
        <f t="shared" si="106"/>
        <v>0</v>
      </c>
    </row>
    <row r="404" spans="1:30" s="50" customFormat="1" ht="12.75" hidden="1" x14ac:dyDescent="0.2">
      <c r="A404" s="95">
        <v>399</v>
      </c>
      <c r="B404" s="37"/>
      <c r="C404" s="143"/>
      <c r="D404" s="58"/>
      <c r="E404" s="80">
        <f t="shared" si="103"/>
        <v>0</v>
      </c>
      <c r="F404" s="81">
        <f t="shared" si="95"/>
        <v>0</v>
      </c>
      <c r="G404" s="48">
        <f t="shared" si="96"/>
        <v>0</v>
      </c>
      <c r="H404" s="48">
        <f t="shared" si="97"/>
        <v>0</v>
      </c>
      <c r="I404" s="48">
        <f t="shared" si="98"/>
        <v>0</v>
      </c>
      <c r="J404" s="48">
        <f t="shared" si="99"/>
        <v>0</v>
      </c>
      <c r="K404" s="48">
        <f t="shared" si="100"/>
        <v>0</v>
      </c>
      <c r="L404" s="48">
        <f t="shared" si="101"/>
        <v>0</v>
      </c>
      <c r="M404" s="48">
        <f t="shared" si="102"/>
        <v>0</v>
      </c>
      <c r="N404" s="81">
        <v>0</v>
      </c>
      <c r="O404" s="48">
        <v>0</v>
      </c>
      <c r="P404" s="48">
        <v>0</v>
      </c>
      <c r="Q404" s="48">
        <v>0</v>
      </c>
      <c r="R404" s="48">
        <v>0</v>
      </c>
      <c r="S404" s="131">
        <v>0</v>
      </c>
      <c r="T404" s="48">
        <v>0</v>
      </c>
      <c r="U404" s="82">
        <f t="shared" si="104"/>
        <v>0</v>
      </c>
      <c r="V404" s="48">
        <f t="shared" si="94"/>
        <v>0</v>
      </c>
      <c r="W404" s="48">
        <v>0</v>
      </c>
      <c r="X404" s="48">
        <v>0</v>
      </c>
      <c r="Y404" s="48">
        <v>0</v>
      </c>
      <c r="Z404" s="48">
        <v>0</v>
      </c>
      <c r="AA404" s="48">
        <v>0</v>
      </c>
      <c r="AB404" s="48">
        <v>0</v>
      </c>
      <c r="AC404" s="72">
        <f t="shared" si="105"/>
        <v>0</v>
      </c>
      <c r="AD404" s="114">
        <f t="shared" si="106"/>
        <v>0</v>
      </c>
    </row>
    <row r="405" spans="1:30" s="50" customFormat="1" ht="12.75" hidden="1" x14ac:dyDescent="0.2">
      <c r="A405" s="95">
        <v>400</v>
      </c>
      <c r="B405" s="37"/>
      <c r="C405" s="143"/>
      <c r="D405" s="58"/>
      <c r="E405" s="80">
        <f t="shared" si="103"/>
        <v>0</v>
      </c>
      <c r="F405" s="81">
        <f t="shared" si="95"/>
        <v>0</v>
      </c>
      <c r="G405" s="48">
        <f t="shared" si="96"/>
        <v>0</v>
      </c>
      <c r="H405" s="48">
        <f t="shared" si="97"/>
        <v>0</v>
      </c>
      <c r="I405" s="48">
        <f t="shared" si="98"/>
        <v>0</v>
      </c>
      <c r="J405" s="48">
        <f t="shared" si="99"/>
        <v>0</v>
      </c>
      <c r="K405" s="48">
        <f t="shared" si="100"/>
        <v>0</v>
      </c>
      <c r="L405" s="48">
        <f t="shared" si="101"/>
        <v>0</v>
      </c>
      <c r="M405" s="48">
        <f t="shared" si="102"/>
        <v>0</v>
      </c>
      <c r="N405" s="81">
        <v>0</v>
      </c>
      <c r="O405" s="48">
        <v>0</v>
      </c>
      <c r="P405" s="48">
        <v>0</v>
      </c>
      <c r="Q405" s="48">
        <v>0</v>
      </c>
      <c r="R405" s="48">
        <v>0</v>
      </c>
      <c r="S405" s="131">
        <v>0</v>
      </c>
      <c r="T405" s="48">
        <v>0</v>
      </c>
      <c r="U405" s="82">
        <f t="shared" si="104"/>
        <v>0</v>
      </c>
      <c r="V405" s="48">
        <f t="shared" si="94"/>
        <v>0</v>
      </c>
      <c r="W405" s="48">
        <v>0</v>
      </c>
      <c r="X405" s="48">
        <v>0</v>
      </c>
      <c r="Y405" s="48">
        <v>0</v>
      </c>
      <c r="Z405" s="48">
        <v>0</v>
      </c>
      <c r="AA405" s="48">
        <v>0</v>
      </c>
      <c r="AB405" s="48">
        <v>0</v>
      </c>
      <c r="AC405" s="72">
        <f t="shared" si="105"/>
        <v>0</v>
      </c>
      <c r="AD405" s="114">
        <f t="shared" si="106"/>
        <v>0</v>
      </c>
    </row>
    <row r="406" spans="1:30" s="50" customFormat="1" ht="12.75" hidden="1" x14ac:dyDescent="0.2">
      <c r="A406" s="95">
        <v>401</v>
      </c>
      <c r="B406" s="37"/>
      <c r="C406" s="143"/>
      <c r="D406" s="58"/>
      <c r="E406" s="80">
        <f t="shared" si="103"/>
        <v>0</v>
      </c>
      <c r="F406" s="81">
        <f t="shared" si="95"/>
        <v>0</v>
      </c>
      <c r="G406" s="48">
        <f t="shared" si="96"/>
        <v>0</v>
      </c>
      <c r="H406" s="48">
        <f t="shared" si="97"/>
        <v>0</v>
      </c>
      <c r="I406" s="48">
        <f t="shared" si="98"/>
        <v>0</v>
      </c>
      <c r="J406" s="48">
        <f t="shared" si="99"/>
        <v>0</v>
      </c>
      <c r="K406" s="48">
        <f t="shared" si="100"/>
        <v>0</v>
      </c>
      <c r="L406" s="48">
        <f t="shared" si="101"/>
        <v>0</v>
      </c>
      <c r="M406" s="48">
        <f t="shared" si="102"/>
        <v>0</v>
      </c>
      <c r="N406" s="81">
        <v>0</v>
      </c>
      <c r="O406" s="48">
        <v>0</v>
      </c>
      <c r="P406" s="48">
        <v>0</v>
      </c>
      <c r="Q406" s="48">
        <v>0</v>
      </c>
      <c r="R406" s="48">
        <v>0</v>
      </c>
      <c r="S406" s="131">
        <v>0</v>
      </c>
      <c r="T406" s="48">
        <v>0</v>
      </c>
      <c r="U406" s="82">
        <f t="shared" si="104"/>
        <v>0</v>
      </c>
      <c r="V406" s="48">
        <f t="shared" si="94"/>
        <v>0</v>
      </c>
      <c r="W406" s="48">
        <v>0</v>
      </c>
      <c r="X406" s="48">
        <v>0</v>
      </c>
      <c r="Y406" s="48">
        <v>0</v>
      </c>
      <c r="Z406" s="48">
        <v>0</v>
      </c>
      <c r="AA406" s="48">
        <v>0</v>
      </c>
      <c r="AB406" s="48">
        <v>0</v>
      </c>
      <c r="AC406" s="72">
        <f t="shared" si="105"/>
        <v>0</v>
      </c>
      <c r="AD406" s="114">
        <f t="shared" si="106"/>
        <v>0</v>
      </c>
    </row>
    <row r="407" spans="1:30" s="50" customFormat="1" ht="12.75" hidden="1" x14ac:dyDescent="0.2">
      <c r="A407" s="95">
        <v>402</v>
      </c>
      <c r="B407" s="37"/>
      <c r="C407" s="143"/>
      <c r="D407" s="58"/>
      <c r="E407" s="80">
        <f t="shared" si="103"/>
        <v>0</v>
      </c>
      <c r="F407" s="81">
        <f t="shared" si="95"/>
        <v>0</v>
      </c>
      <c r="G407" s="48">
        <f t="shared" si="96"/>
        <v>0</v>
      </c>
      <c r="H407" s="48">
        <f t="shared" si="97"/>
        <v>0</v>
      </c>
      <c r="I407" s="48">
        <f t="shared" si="98"/>
        <v>0</v>
      </c>
      <c r="J407" s="48">
        <f t="shared" si="99"/>
        <v>0</v>
      </c>
      <c r="K407" s="48">
        <f t="shared" si="100"/>
        <v>0</v>
      </c>
      <c r="L407" s="48">
        <f t="shared" si="101"/>
        <v>0</v>
      </c>
      <c r="M407" s="48">
        <f t="shared" si="102"/>
        <v>0</v>
      </c>
      <c r="N407" s="81">
        <v>0</v>
      </c>
      <c r="O407" s="48">
        <v>0</v>
      </c>
      <c r="P407" s="48">
        <v>0</v>
      </c>
      <c r="Q407" s="48">
        <v>0</v>
      </c>
      <c r="R407" s="48">
        <v>0</v>
      </c>
      <c r="S407" s="131">
        <v>0</v>
      </c>
      <c r="T407" s="48">
        <v>0</v>
      </c>
      <c r="U407" s="82">
        <f t="shared" si="104"/>
        <v>0</v>
      </c>
      <c r="V407" s="48">
        <f t="shared" si="94"/>
        <v>0</v>
      </c>
      <c r="W407" s="48">
        <v>0</v>
      </c>
      <c r="X407" s="48">
        <v>0</v>
      </c>
      <c r="Y407" s="48">
        <v>0</v>
      </c>
      <c r="Z407" s="48">
        <v>0</v>
      </c>
      <c r="AA407" s="48">
        <v>0</v>
      </c>
      <c r="AB407" s="48">
        <v>0</v>
      </c>
      <c r="AC407" s="72">
        <f t="shared" si="105"/>
        <v>0</v>
      </c>
      <c r="AD407" s="114">
        <f t="shared" si="106"/>
        <v>0</v>
      </c>
    </row>
    <row r="408" spans="1:30" s="50" customFormat="1" ht="12.75" hidden="1" x14ac:dyDescent="0.2">
      <c r="A408" s="95">
        <v>403</v>
      </c>
      <c r="B408" s="37"/>
      <c r="C408" s="143"/>
      <c r="D408" s="58"/>
      <c r="E408" s="80">
        <f t="shared" si="103"/>
        <v>0</v>
      </c>
      <c r="F408" s="81">
        <f t="shared" si="95"/>
        <v>0</v>
      </c>
      <c r="G408" s="48">
        <f t="shared" si="96"/>
        <v>0</v>
      </c>
      <c r="H408" s="48">
        <f t="shared" si="97"/>
        <v>0</v>
      </c>
      <c r="I408" s="48">
        <f t="shared" si="98"/>
        <v>0</v>
      </c>
      <c r="J408" s="48">
        <f t="shared" si="99"/>
        <v>0</v>
      </c>
      <c r="K408" s="48">
        <f t="shared" si="100"/>
        <v>0</v>
      </c>
      <c r="L408" s="48">
        <f t="shared" si="101"/>
        <v>0</v>
      </c>
      <c r="M408" s="48">
        <f t="shared" si="102"/>
        <v>0</v>
      </c>
      <c r="N408" s="81">
        <v>0</v>
      </c>
      <c r="O408" s="48">
        <v>0</v>
      </c>
      <c r="P408" s="48">
        <v>0</v>
      </c>
      <c r="Q408" s="48">
        <v>0</v>
      </c>
      <c r="R408" s="48">
        <v>0</v>
      </c>
      <c r="S408" s="131">
        <v>0</v>
      </c>
      <c r="T408" s="48">
        <v>0</v>
      </c>
      <c r="U408" s="82">
        <f t="shared" si="104"/>
        <v>0</v>
      </c>
      <c r="V408" s="48">
        <f t="shared" si="94"/>
        <v>0</v>
      </c>
      <c r="W408" s="48">
        <v>0</v>
      </c>
      <c r="X408" s="48">
        <v>0</v>
      </c>
      <c r="Y408" s="48">
        <v>0</v>
      </c>
      <c r="Z408" s="48">
        <v>0</v>
      </c>
      <c r="AA408" s="48">
        <v>0</v>
      </c>
      <c r="AB408" s="48">
        <v>0</v>
      </c>
      <c r="AC408" s="72">
        <f t="shared" si="105"/>
        <v>0</v>
      </c>
      <c r="AD408" s="114">
        <f t="shared" si="106"/>
        <v>0</v>
      </c>
    </row>
    <row r="409" spans="1:30" s="50" customFormat="1" ht="12.75" hidden="1" x14ac:dyDescent="0.2">
      <c r="A409" s="95">
        <v>404</v>
      </c>
      <c r="B409" s="37"/>
      <c r="C409" s="143"/>
      <c r="D409" s="58"/>
      <c r="E409" s="80">
        <f t="shared" si="103"/>
        <v>0</v>
      </c>
      <c r="F409" s="81">
        <f t="shared" si="95"/>
        <v>0</v>
      </c>
      <c r="G409" s="48">
        <f t="shared" si="96"/>
        <v>0</v>
      </c>
      <c r="H409" s="48">
        <f t="shared" si="97"/>
        <v>0</v>
      </c>
      <c r="I409" s="48">
        <f t="shared" si="98"/>
        <v>0</v>
      </c>
      <c r="J409" s="48">
        <f t="shared" si="99"/>
        <v>0</v>
      </c>
      <c r="K409" s="48">
        <f t="shared" si="100"/>
        <v>0</v>
      </c>
      <c r="L409" s="48">
        <f t="shared" si="101"/>
        <v>0</v>
      </c>
      <c r="M409" s="48">
        <f t="shared" si="102"/>
        <v>0</v>
      </c>
      <c r="N409" s="81">
        <v>0</v>
      </c>
      <c r="O409" s="48">
        <v>0</v>
      </c>
      <c r="P409" s="48">
        <v>0</v>
      </c>
      <c r="Q409" s="48">
        <v>0</v>
      </c>
      <c r="R409" s="48">
        <v>0</v>
      </c>
      <c r="S409" s="131">
        <v>0</v>
      </c>
      <c r="T409" s="48">
        <v>0</v>
      </c>
      <c r="U409" s="82">
        <f t="shared" si="104"/>
        <v>0</v>
      </c>
      <c r="V409" s="48">
        <f t="shared" si="94"/>
        <v>0</v>
      </c>
      <c r="W409" s="48">
        <v>0</v>
      </c>
      <c r="X409" s="48">
        <v>0</v>
      </c>
      <c r="Y409" s="48">
        <v>0</v>
      </c>
      <c r="Z409" s="48">
        <v>0</v>
      </c>
      <c r="AA409" s="48">
        <v>0</v>
      </c>
      <c r="AB409" s="48">
        <v>0</v>
      </c>
      <c r="AC409" s="72">
        <f t="shared" si="105"/>
        <v>0</v>
      </c>
      <c r="AD409" s="114">
        <f t="shared" si="106"/>
        <v>0</v>
      </c>
    </row>
    <row r="410" spans="1:30" s="50" customFormat="1" ht="12.75" hidden="1" x14ac:dyDescent="0.2">
      <c r="A410" s="95">
        <v>405</v>
      </c>
      <c r="B410" s="37"/>
      <c r="C410" s="143"/>
      <c r="D410" s="58"/>
      <c r="E410" s="80">
        <f t="shared" si="103"/>
        <v>0</v>
      </c>
      <c r="F410" s="81">
        <f t="shared" si="95"/>
        <v>0</v>
      </c>
      <c r="G410" s="48">
        <f t="shared" si="96"/>
        <v>0</v>
      </c>
      <c r="H410" s="48">
        <f t="shared" si="97"/>
        <v>0</v>
      </c>
      <c r="I410" s="48">
        <f t="shared" si="98"/>
        <v>0</v>
      </c>
      <c r="J410" s="48">
        <f t="shared" si="99"/>
        <v>0</v>
      </c>
      <c r="K410" s="48">
        <f t="shared" si="100"/>
        <v>0</v>
      </c>
      <c r="L410" s="48">
        <f t="shared" si="101"/>
        <v>0</v>
      </c>
      <c r="M410" s="48">
        <f t="shared" si="102"/>
        <v>0</v>
      </c>
      <c r="N410" s="81">
        <v>0</v>
      </c>
      <c r="O410" s="48">
        <v>0</v>
      </c>
      <c r="P410" s="48">
        <v>0</v>
      </c>
      <c r="Q410" s="48">
        <v>0</v>
      </c>
      <c r="R410" s="48">
        <v>0</v>
      </c>
      <c r="S410" s="131">
        <v>0</v>
      </c>
      <c r="T410" s="48">
        <v>0</v>
      </c>
      <c r="U410" s="82">
        <f t="shared" si="104"/>
        <v>0</v>
      </c>
      <c r="V410" s="48">
        <f t="shared" si="94"/>
        <v>0</v>
      </c>
      <c r="W410" s="48">
        <v>0</v>
      </c>
      <c r="X410" s="48">
        <v>0</v>
      </c>
      <c r="Y410" s="48">
        <v>0</v>
      </c>
      <c r="Z410" s="48">
        <v>0</v>
      </c>
      <c r="AA410" s="48">
        <v>0</v>
      </c>
      <c r="AB410" s="48">
        <v>0</v>
      </c>
      <c r="AC410" s="72">
        <f t="shared" si="105"/>
        <v>0</v>
      </c>
      <c r="AD410" s="114">
        <f t="shared" si="106"/>
        <v>0</v>
      </c>
    </row>
    <row r="411" spans="1:30" s="50" customFormat="1" ht="12.75" hidden="1" x14ac:dyDescent="0.2">
      <c r="A411" s="95">
        <v>406</v>
      </c>
      <c r="B411" s="37"/>
      <c r="C411" s="143"/>
      <c r="D411" s="58"/>
      <c r="E411" s="80">
        <f t="shared" si="103"/>
        <v>0</v>
      </c>
      <c r="F411" s="81">
        <f t="shared" si="95"/>
        <v>0</v>
      </c>
      <c r="G411" s="48">
        <f t="shared" si="96"/>
        <v>0</v>
      </c>
      <c r="H411" s="48">
        <f t="shared" si="97"/>
        <v>0</v>
      </c>
      <c r="I411" s="48">
        <f t="shared" si="98"/>
        <v>0</v>
      </c>
      <c r="J411" s="48">
        <f t="shared" si="99"/>
        <v>0</v>
      </c>
      <c r="K411" s="48">
        <f t="shared" si="100"/>
        <v>0</v>
      </c>
      <c r="L411" s="48">
        <f t="shared" si="101"/>
        <v>0</v>
      </c>
      <c r="M411" s="48">
        <f t="shared" si="102"/>
        <v>0</v>
      </c>
      <c r="N411" s="81">
        <v>0</v>
      </c>
      <c r="O411" s="48">
        <v>0</v>
      </c>
      <c r="P411" s="48">
        <v>0</v>
      </c>
      <c r="Q411" s="48">
        <v>0</v>
      </c>
      <c r="R411" s="48">
        <v>0</v>
      </c>
      <c r="S411" s="131">
        <v>0</v>
      </c>
      <c r="T411" s="48">
        <v>0</v>
      </c>
      <c r="U411" s="82">
        <f t="shared" si="104"/>
        <v>0</v>
      </c>
      <c r="V411" s="48">
        <f t="shared" si="94"/>
        <v>0</v>
      </c>
      <c r="W411" s="48">
        <v>0</v>
      </c>
      <c r="X411" s="48">
        <v>0</v>
      </c>
      <c r="Y411" s="48">
        <v>0</v>
      </c>
      <c r="Z411" s="48">
        <v>0</v>
      </c>
      <c r="AA411" s="48">
        <v>0</v>
      </c>
      <c r="AB411" s="48">
        <v>0</v>
      </c>
      <c r="AC411" s="72">
        <f t="shared" si="105"/>
        <v>0</v>
      </c>
      <c r="AD411" s="114">
        <f t="shared" si="106"/>
        <v>0</v>
      </c>
    </row>
    <row r="412" spans="1:30" s="50" customFormat="1" ht="12.75" hidden="1" x14ac:dyDescent="0.2">
      <c r="A412" s="95">
        <v>407</v>
      </c>
      <c r="B412" s="37"/>
      <c r="C412" s="143"/>
      <c r="D412" s="58"/>
      <c r="E412" s="80">
        <f t="shared" si="103"/>
        <v>0</v>
      </c>
      <c r="F412" s="81">
        <f t="shared" si="95"/>
        <v>0</v>
      </c>
      <c r="G412" s="48">
        <f t="shared" si="96"/>
        <v>0</v>
      </c>
      <c r="H412" s="48">
        <f t="shared" si="97"/>
        <v>0</v>
      </c>
      <c r="I412" s="48">
        <f t="shared" si="98"/>
        <v>0</v>
      </c>
      <c r="J412" s="48">
        <f t="shared" si="99"/>
        <v>0</v>
      </c>
      <c r="K412" s="48">
        <f t="shared" si="100"/>
        <v>0</v>
      </c>
      <c r="L412" s="48">
        <f t="shared" si="101"/>
        <v>0</v>
      </c>
      <c r="M412" s="48">
        <f t="shared" si="102"/>
        <v>0</v>
      </c>
      <c r="N412" s="81">
        <v>0</v>
      </c>
      <c r="O412" s="48">
        <v>0</v>
      </c>
      <c r="P412" s="48">
        <v>0</v>
      </c>
      <c r="Q412" s="48">
        <v>0</v>
      </c>
      <c r="R412" s="48">
        <v>0</v>
      </c>
      <c r="S412" s="131">
        <v>0</v>
      </c>
      <c r="T412" s="48">
        <v>0</v>
      </c>
      <c r="U412" s="82">
        <f t="shared" si="104"/>
        <v>0</v>
      </c>
      <c r="V412" s="48">
        <f t="shared" si="94"/>
        <v>0</v>
      </c>
      <c r="W412" s="48">
        <v>0</v>
      </c>
      <c r="X412" s="48">
        <v>0</v>
      </c>
      <c r="Y412" s="48">
        <v>0</v>
      </c>
      <c r="Z412" s="48">
        <v>0</v>
      </c>
      <c r="AA412" s="48">
        <v>0</v>
      </c>
      <c r="AB412" s="48">
        <v>0</v>
      </c>
      <c r="AC412" s="72">
        <f t="shared" si="105"/>
        <v>0</v>
      </c>
      <c r="AD412" s="114">
        <f t="shared" si="106"/>
        <v>0</v>
      </c>
    </row>
    <row r="413" spans="1:30" s="50" customFormat="1" ht="12.75" hidden="1" x14ac:dyDescent="0.2">
      <c r="A413" s="95">
        <v>408</v>
      </c>
      <c r="B413" s="37"/>
      <c r="C413" s="143"/>
      <c r="D413" s="58"/>
      <c r="E413" s="80">
        <f t="shared" si="103"/>
        <v>0</v>
      </c>
      <c r="F413" s="81">
        <f t="shared" si="95"/>
        <v>0</v>
      </c>
      <c r="G413" s="48">
        <f t="shared" si="96"/>
        <v>0</v>
      </c>
      <c r="H413" s="48">
        <f t="shared" si="97"/>
        <v>0</v>
      </c>
      <c r="I413" s="48">
        <f t="shared" si="98"/>
        <v>0</v>
      </c>
      <c r="J413" s="48">
        <f t="shared" si="99"/>
        <v>0</v>
      </c>
      <c r="K413" s="48">
        <f t="shared" si="100"/>
        <v>0</v>
      </c>
      <c r="L413" s="48">
        <f t="shared" si="101"/>
        <v>0</v>
      </c>
      <c r="M413" s="48">
        <f t="shared" si="102"/>
        <v>0</v>
      </c>
      <c r="N413" s="81">
        <v>0</v>
      </c>
      <c r="O413" s="48">
        <v>0</v>
      </c>
      <c r="P413" s="48">
        <v>0</v>
      </c>
      <c r="Q413" s="48">
        <v>0</v>
      </c>
      <c r="R413" s="48">
        <v>0</v>
      </c>
      <c r="S413" s="131">
        <v>0</v>
      </c>
      <c r="T413" s="48">
        <v>0</v>
      </c>
      <c r="U413" s="82">
        <f t="shared" si="104"/>
        <v>0</v>
      </c>
      <c r="V413" s="48">
        <f t="shared" si="94"/>
        <v>0</v>
      </c>
      <c r="W413" s="48">
        <v>0</v>
      </c>
      <c r="X413" s="48">
        <v>0</v>
      </c>
      <c r="Y413" s="48">
        <v>0</v>
      </c>
      <c r="Z413" s="48">
        <v>0</v>
      </c>
      <c r="AA413" s="48">
        <v>0</v>
      </c>
      <c r="AB413" s="48">
        <v>0</v>
      </c>
      <c r="AC413" s="72">
        <f t="shared" si="105"/>
        <v>0</v>
      </c>
      <c r="AD413" s="114">
        <f t="shared" si="106"/>
        <v>0</v>
      </c>
    </row>
    <row r="414" spans="1:30" s="50" customFormat="1" ht="12.75" hidden="1" x14ac:dyDescent="0.2">
      <c r="A414" s="95">
        <v>409</v>
      </c>
      <c r="B414" s="37"/>
      <c r="C414" s="143"/>
      <c r="D414" s="58"/>
      <c r="E414" s="80">
        <f t="shared" si="103"/>
        <v>0</v>
      </c>
      <c r="F414" s="81">
        <f t="shared" si="95"/>
        <v>0</v>
      </c>
      <c r="G414" s="48">
        <f t="shared" si="96"/>
        <v>0</v>
      </c>
      <c r="H414" s="48">
        <f t="shared" si="97"/>
        <v>0</v>
      </c>
      <c r="I414" s="48">
        <f t="shared" si="98"/>
        <v>0</v>
      </c>
      <c r="J414" s="48">
        <f t="shared" si="99"/>
        <v>0</v>
      </c>
      <c r="K414" s="48">
        <f t="shared" si="100"/>
        <v>0</v>
      </c>
      <c r="L414" s="48">
        <f t="shared" si="101"/>
        <v>0</v>
      </c>
      <c r="M414" s="48">
        <f t="shared" si="102"/>
        <v>0</v>
      </c>
      <c r="N414" s="81">
        <v>0</v>
      </c>
      <c r="O414" s="48">
        <v>0</v>
      </c>
      <c r="P414" s="48">
        <v>0</v>
      </c>
      <c r="Q414" s="48">
        <v>0</v>
      </c>
      <c r="R414" s="48">
        <v>0</v>
      </c>
      <c r="S414" s="131">
        <v>0</v>
      </c>
      <c r="T414" s="48">
        <v>0</v>
      </c>
      <c r="U414" s="82">
        <f t="shared" si="104"/>
        <v>0</v>
      </c>
      <c r="V414" s="48">
        <f t="shared" si="94"/>
        <v>0</v>
      </c>
      <c r="W414" s="48">
        <v>0</v>
      </c>
      <c r="X414" s="48">
        <v>0</v>
      </c>
      <c r="Y414" s="48">
        <v>0</v>
      </c>
      <c r="Z414" s="48">
        <v>0</v>
      </c>
      <c r="AA414" s="48">
        <v>0</v>
      </c>
      <c r="AB414" s="48">
        <v>0</v>
      </c>
      <c r="AC414" s="72">
        <f t="shared" si="105"/>
        <v>0</v>
      </c>
      <c r="AD414" s="114">
        <f t="shared" si="106"/>
        <v>0</v>
      </c>
    </row>
    <row r="415" spans="1:30" s="50" customFormat="1" ht="12.75" hidden="1" x14ac:dyDescent="0.2">
      <c r="A415" s="95">
        <v>410</v>
      </c>
      <c r="B415" s="37"/>
      <c r="C415" s="143"/>
      <c r="D415" s="58"/>
      <c r="E415" s="80">
        <f t="shared" si="103"/>
        <v>0</v>
      </c>
      <c r="F415" s="81">
        <f t="shared" si="95"/>
        <v>0</v>
      </c>
      <c r="G415" s="48">
        <f t="shared" si="96"/>
        <v>0</v>
      </c>
      <c r="H415" s="48">
        <f t="shared" si="97"/>
        <v>0</v>
      </c>
      <c r="I415" s="48">
        <f t="shared" si="98"/>
        <v>0</v>
      </c>
      <c r="J415" s="48">
        <f t="shared" si="99"/>
        <v>0</v>
      </c>
      <c r="K415" s="48">
        <f t="shared" si="100"/>
        <v>0</v>
      </c>
      <c r="L415" s="48">
        <f t="shared" si="101"/>
        <v>0</v>
      </c>
      <c r="M415" s="48">
        <f t="shared" si="102"/>
        <v>0</v>
      </c>
      <c r="N415" s="81">
        <v>0</v>
      </c>
      <c r="O415" s="48">
        <v>0</v>
      </c>
      <c r="P415" s="48">
        <v>0</v>
      </c>
      <c r="Q415" s="48">
        <v>0</v>
      </c>
      <c r="R415" s="48">
        <v>0</v>
      </c>
      <c r="S415" s="131">
        <v>0</v>
      </c>
      <c r="T415" s="48">
        <v>0</v>
      </c>
      <c r="U415" s="82">
        <f t="shared" si="104"/>
        <v>0</v>
      </c>
      <c r="V415" s="48">
        <f t="shared" si="94"/>
        <v>0</v>
      </c>
      <c r="W415" s="48">
        <v>0</v>
      </c>
      <c r="X415" s="48">
        <v>0</v>
      </c>
      <c r="Y415" s="48">
        <v>0</v>
      </c>
      <c r="Z415" s="48">
        <v>0</v>
      </c>
      <c r="AA415" s="48">
        <v>0</v>
      </c>
      <c r="AB415" s="48">
        <v>0</v>
      </c>
      <c r="AC415" s="72">
        <f t="shared" si="105"/>
        <v>0</v>
      </c>
      <c r="AD415" s="114">
        <f t="shared" si="106"/>
        <v>0</v>
      </c>
    </row>
    <row r="416" spans="1:30" s="50" customFormat="1" ht="12.75" hidden="1" x14ac:dyDescent="0.2">
      <c r="A416" s="95">
        <v>411</v>
      </c>
      <c r="B416" s="37"/>
      <c r="C416" s="143"/>
      <c r="D416" s="58"/>
      <c r="E416" s="80">
        <f t="shared" si="103"/>
        <v>0</v>
      </c>
      <c r="F416" s="81">
        <f t="shared" si="95"/>
        <v>0</v>
      </c>
      <c r="G416" s="48">
        <f t="shared" si="96"/>
        <v>0</v>
      </c>
      <c r="H416" s="48">
        <f t="shared" si="97"/>
        <v>0</v>
      </c>
      <c r="I416" s="48">
        <f t="shared" si="98"/>
        <v>0</v>
      </c>
      <c r="J416" s="48">
        <f t="shared" si="99"/>
        <v>0</v>
      </c>
      <c r="K416" s="48">
        <f t="shared" si="100"/>
        <v>0</v>
      </c>
      <c r="L416" s="48">
        <f t="shared" si="101"/>
        <v>0</v>
      </c>
      <c r="M416" s="48">
        <f t="shared" si="102"/>
        <v>0</v>
      </c>
      <c r="N416" s="81">
        <v>0</v>
      </c>
      <c r="O416" s="48">
        <v>0</v>
      </c>
      <c r="P416" s="48">
        <v>0</v>
      </c>
      <c r="Q416" s="48">
        <v>0</v>
      </c>
      <c r="R416" s="48">
        <v>0</v>
      </c>
      <c r="S416" s="131">
        <v>0</v>
      </c>
      <c r="T416" s="48">
        <v>0</v>
      </c>
      <c r="U416" s="82">
        <f t="shared" si="104"/>
        <v>0</v>
      </c>
      <c r="V416" s="48">
        <f t="shared" si="94"/>
        <v>0</v>
      </c>
      <c r="W416" s="48">
        <v>0</v>
      </c>
      <c r="X416" s="48">
        <v>0</v>
      </c>
      <c r="Y416" s="48">
        <v>0</v>
      </c>
      <c r="Z416" s="48">
        <v>0</v>
      </c>
      <c r="AA416" s="48">
        <v>0</v>
      </c>
      <c r="AB416" s="48">
        <v>0</v>
      </c>
      <c r="AC416" s="72">
        <f t="shared" si="105"/>
        <v>0</v>
      </c>
      <c r="AD416" s="114">
        <f t="shared" si="106"/>
        <v>0</v>
      </c>
    </row>
    <row r="417" spans="1:30" s="50" customFormat="1" ht="12.75" hidden="1" x14ac:dyDescent="0.2">
      <c r="A417" s="95">
        <v>412</v>
      </c>
      <c r="B417" s="37"/>
      <c r="C417" s="143"/>
      <c r="D417" s="58"/>
      <c r="E417" s="80">
        <f t="shared" si="103"/>
        <v>0</v>
      </c>
      <c r="F417" s="81">
        <f t="shared" si="95"/>
        <v>0</v>
      </c>
      <c r="G417" s="48">
        <f t="shared" si="96"/>
        <v>0</v>
      </c>
      <c r="H417" s="48">
        <f t="shared" si="97"/>
        <v>0</v>
      </c>
      <c r="I417" s="48">
        <f t="shared" si="98"/>
        <v>0</v>
      </c>
      <c r="J417" s="48">
        <f t="shared" si="99"/>
        <v>0</v>
      </c>
      <c r="K417" s="48">
        <f t="shared" si="100"/>
        <v>0</v>
      </c>
      <c r="L417" s="48">
        <f t="shared" si="101"/>
        <v>0</v>
      </c>
      <c r="M417" s="48">
        <f t="shared" si="102"/>
        <v>0</v>
      </c>
      <c r="N417" s="81">
        <v>0</v>
      </c>
      <c r="O417" s="48">
        <v>0</v>
      </c>
      <c r="P417" s="48">
        <v>0</v>
      </c>
      <c r="Q417" s="48">
        <v>0</v>
      </c>
      <c r="R417" s="48">
        <v>0</v>
      </c>
      <c r="S417" s="131">
        <v>0</v>
      </c>
      <c r="T417" s="48">
        <v>0</v>
      </c>
      <c r="U417" s="82">
        <f t="shared" si="104"/>
        <v>0</v>
      </c>
      <c r="V417" s="48">
        <f t="shared" si="94"/>
        <v>0</v>
      </c>
      <c r="W417" s="48">
        <v>0</v>
      </c>
      <c r="X417" s="48">
        <v>0</v>
      </c>
      <c r="Y417" s="48">
        <v>0</v>
      </c>
      <c r="Z417" s="48">
        <v>0</v>
      </c>
      <c r="AA417" s="48">
        <v>0</v>
      </c>
      <c r="AB417" s="48">
        <v>0</v>
      </c>
      <c r="AC417" s="72">
        <f t="shared" si="105"/>
        <v>0</v>
      </c>
      <c r="AD417" s="114">
        <f t="shared" si="106"/>
        <v>0</v>
      </c>
    </row>
    <row r="418" spans="1:30" s="50" customFormat="1" ht="12.75" hidden="1" x14ac:dyDescent="0.2">
      <c r="A418" s="95">
        <v>413</v>
      </c>
      <c r="B418" s="37"/>
      <c r="C418" s="143"/>
      <c r="D418" s="58"/>
      <c r="E418" s="80">
        <f t="shared" si="103"/>
        <v>0</v>
      </c>
      <c r="F418" s="81">
        <f t="shared" si="95"/>
        <v>0</v>
      </c>
      <c r="G418" s="48">
        <f t="shared" si="96"/>
        <v>0</v>
      </c>
      <c r="H418" s="48">
        <f t="shared" si="97"/>
        <v>0</v>
      </c>
      <c r="I418" s="48">
        <f t="shared" si="98"/>
        <v>0</v>
      </c>
      <c r="J418" s="48">
        <f t="shared" si="99"/>
        <v>0</v>
      </c>
      <c r="K418" s="48">
        <f t="shared" si="100"/>
        <v>0</v>
      </c>
      <c r="L418" s="48">
        <f t="shared" si="101"/>
        <v>0</v>
      </c>
      <c r="M418" s="48">
        <f t="shared" si="102"/>
        <v>0</v>
      </c>
      <c r="N418" s="81">
        <v>0</v>
      </c>
      <c r="O418" s="48">
        <v>0</v>
      </c>
      <c r="P418" s="48">
        <v>0</v>
      </c>
      <c r="Q418" s="48">
        <v>0</v>
      </c>
      <c r="R418" s="48">
        <v>0</v>
      </c>
      <c r="S418" s="131">
        <v>0</v>
      </c>
      <c r="T418" s="48">
        <v>0</v>
      </c>
      <c r="U418" s="82">
        <f t="shared" si="104"/>
        <v>0</v>
      </c>
      <c r="V418" s="48">
        <f t="shared" si="94"/>
        <v>0</v>
      </c>
      <c r="W418" s="48">
        <v>0</v>
      </c>
      <c r="X418" s="48">
        <v>0</v>
      </c>
      <c r="Y418" s="48">
        <v>0</v>
      </c>
      <c r="Z418" s="48">
        <v>0</v>
      </c>
      <c r="AA418" s="48">
        <v>0</v>
      </c>
      <c r="AB418" s="48">
        <v>0</v>
      </c>
      <c r="AC418" s="72">
        <f t="shared" si="105"/>
        <v>0</v>
      </c>
      <c r="AD418" s="114">
        <f t="shared" si="106"/>
        <v>0</v>
      </c>
    </row>
    <row r="419" spans="1:30" s="50" customFormat="1" ht="12.75" hidden="1" x14ac:dyDescent="0.2">
      <c r="A419" s="95">
        <v>414</v>
      </c>
      <c r="B419" s="37"/>
      <c r="C419" s="143"/>
      <c r="D419" s="58"/>
      <c r="E419" s="80">
        <f t="shared" si="103"/>
        <v>0</v>
      </c>
      <c r="F419" s="81">
        <f t="shared" si="95"/>
        <v>0</v>
      </c>
      <c r="G419" s="48">
        <f t="shared" si="96"/>
        <v>0</v>
      </c>
      <c r="H419" s="48">
        <f t="shared" si="97"/>
        <v>0</v>
      </c>
      <c r="I419" s="48">
        <f t="shared" si="98"/>
        <v>0</v>
      </c>
      <c r="J419" s="48">
        <f t="shared" si="99"/>
        <v>0</v>
      </c>
      <c r="K419" s="48">
        <f t="shared" si="100"/>
        <v>0</v>
      </c>
      <c r="L419" s="48">
        <f t="shared" si="101"/>
        <v>0</v>
      </c>
      <c r="M419" s="48">
        <f t="shared" si="102"/>
        <v>0</v>
      </c>
      <c r="N419" s="81">
        <v>0</v>
      </c>
      <c r="O419" s="48">
        <v>0</v>
      </c>
      <c r="P419" s="48">
        <v>0</v>
      </c>
      <c r="Q419" s="48">
        <v>0</v>
      </c>
      <c r="R419" s="48">
        <v>0</v>
      </c>
      <c r="S419" s="131">
        <v>0</v>
      </c>
      <c r="T419" s="48">
        <v>0</v>
      </c>
      <c r="U419" s="82">
        <f t="shared" si="104"/>
        <v>0</v>
      </c>
      <c r="V419" s="48">
        <f t="shared" si="94"/>
        <v>0</v>
      </c>
      <c r="W419" s="48">
        <v>0</v>
      </c>
      <c r="X419" s="48">
        <v>0</v>
      </c>
      <c r="Y419" s="48">
        <v>0</v>
      </c>
      <c r="Z419" s="48">
        <v>0</v>
      </c>
      <c r="AA419" s="48">
        <v>0</v>
      </c>
      <c r="AB419" s="48">
        <v>0</v>
      </c>
      <c r="AC419" s="72">
        <f t="shared" si="105"/>
        <v>0</v>
      </c>
      <c r="AD419" s="114">
        <f t="shared" si="106"/>
        <v>0</v>
      </c>
    </row>
    <row r="420" spans="1:30" s="50" customFormat="1" ht="12.75" hidden="1" x14ac:dyDescent="0.2">
      <c r="A420" s="95">
        <v>415</v>
      </c>
      <c r="B420" s="37"/>
      <c r="C420" s="143"/>
      <c r="D420" s="58"/>
      <c r="E420" s="80">
        <f t="shared" si="103"/>
        <v>0</v>
      </c>
      <c r="F420" s="81">
        <f t="shared" si="95"/>
        <v>0</v>
      </c>
      <c r="G420" s="48">
        <f t="shared" si="96"/>
        <v>0</v>
      </c>
      <c r="H420" s="48">
        <f t="shared" si="97"/>
        <v>0</v>
      </c>
      <c r="I420" s="48">
        <f t="shared" si="98"/>
        <v>0</v>
      </c>
      <c r="J420" s="48">
        <f t="shared" si="99"/>
        <v>0</v>
      </c>
      <c r="K420" s="48">
        <f t="shared" si="100"/>
        <v>0</v>
      </c>
      <c r="L420" s="48">
        <f t="shared" si="101"/>
        <v>0</v>
      </c>
      <c r="M420" s="48">
        <f t="shared" si="102"/>
        <v>0</v>
      </c>
      <c r="N420" s="81">
        <v>0</v>
      </c>
      <c r="O420" s="48">
        <v>0</v>
      </c>
      <c r="P420" s="48">
        <v>0</v>
      </c>
      <c r="Q420" s="48">
        <v>0</v>
      </c>
      <c r="R420" s="48">
        <v>0</v>
      </c>
      <c r="S420" s="131">
        <v>0</v>
      </c>
      <c r="T420" s="48">
        <v>0</v>
      </c>
      <c r="U420" s="82">
        <f t="shared" si="104"/>
        <v>0</v>
      </c>
      <c r="V420" s="48">
        <f t="shared" si="94"/>
        <v>0</v>
      </c>
      <c r="W420" s="48">
        <v>0</v>
      </c>
      <c r="X420" s="48">
        <v>0</v>
      </c>
      <c r="Y420" s="48">
        <v>0</v>
      </c>
      <c r="Z420" s="48">
        <v>0</v>
      </c>
      <c r="AA420" s="48">
        <v>0</v>
      </c>
      <c r="AB420" s="48">
        <v>0</v>
      </c>
      <c r="AC420" s="72">
        <f t="shared" si="105"/>
        <v>0</v>
      </c>
      <c r="AD420" s="114">
        <f t="shared" si="106"/>
        <v>0</v>
      </c>
    </row>
    <row r="421" spans="1:30" s="50" customFormat="1" ht="12.75" hidden="1" x14ac:dyDescent="0.2">
      <c r="A421" s="95">
        <v>416</v>
      </c>
      <c r="B421" s="37"/>
      <c r="C421" s="143"/>
      <c r="D421" s="58"/>
      <c r="E421" s="80">
        <f t="shared" si="103"/>
        <v>0</v>
      </c>
      <c r="F421" s="81">
        <f t="shared" si="95"/>
        <v>0</v>
      </c>
      <c r="G421" s="48">
        <f t="shared" si="96"/>
        <v>0</v>
      </c>
      <c r="H421" s="48">
        <f t="shared" si="97"/>
        <v>0</v>
      </c>
      <c r="I421" s="48">
        <f t="shared" si="98"/>
        <v>0</v>
      </c>
      <c r="J421" s="48">
        <f t="shared" si="99"/>
        <v>0</v>
      </c>
      <c r="K421" s="48">
        <f t="shared" si="100"/>
        <v>0</v>
      </c>
      <c r="L421" s="48">
        <f t="shared" si="101"/>
        <v>0</v>
      </c>
      <c r="M421" s="48">
        <f t="shared" si="102"/>
        <v>0</v>
      </c>
      <c r="N421" s="81">
        <v>0</v>
      </c>
      <c r="O421" s="48">
        <v>0</v>
      </c>
      <c r="P421" s="48">
        <v>0</v>
      </c>
      <c r="Q421" s="48">
        <v>0</v>
      </c>
      <c r="R421" s="48">
        <v>0</v>
      </c>
      <c r="S421" s="131">
        <v>0</v>
      </c>
      <c r="T421" s="48">
        <v>0</v>
      </c>
      <c r="U421" s="82">
        <f t="shared" si="104"/>
        <v>0</v>
      </c>
      <c r="V421" s="48">
        <f t="shared" si="94"/>
        <v>0</v>
      </c>
      <c r="W421" s="48">
        <v>0</v>
      </c>
      <c r="X421" s="48">
        <v>0</v>
      </c>
      <c r="Y421" s="48">
        <v>0</v>
      </c>
      <c r="Z421" s="48">
        <v>0</v>
      </c>
      <c r="AA421" s="48">
        <v>0</v>
      </c>
      <c r="AB421" s="48">
        <v>0</v>
      </c>
      <c r="AC421" s="72">
        <f t="shared" si="105"/>
        <v>0</v>
      </c>
      <c r="AD421" s="114">
        <f t="shared" si="106"/>
        <v>0</v>
      </c>
    </row>
    <row r="422" spans="1:30" s="50" customFormat="1" ht="12.75" hidden="1" x14ac:dyDescent="0.2">
      <c r="A422" s="95">
        <v>417</v>
      </c>
      <c r="B422" s="37"/>
      <c r="C422" s="143"/>
      <c r="D422" s="58"/>
      <c r="E422" s="80">
        <f t="shared" si="103"/>
        <v>0</v>
      </c>
      <c r="F422" s="81">
        <f t="shared" si="95"/>
        <v>0</v>
      </c>
      <c r="G422" s="48">
        <f t="shared" si="96"/>
        <v>0</v>
      </c>
      <c r="H422" s="48">
        <f t="shared" si="97"/>
        <v>0</v>
      </c>
      <c r="I422" s="48">
        <f t="shared" si="98"/>
        <v>0</v>
      </c>
      <c r="J422" s="48">
        <f t="shared" si="99"/>
        <v>0</v>
      </c>
      <c r="K422" s="48">
        <f t="shared" si="100"/>
        <v>0</v>
      </c>
      <c r="L422" s="48">
        <f t="shared" si="101"/>
        <v>0</v>
      </c>
      <c r="M422" s="48">
        <f t="shared" si="102"/>
        <v>0</v>
      </c>
      <c r="N422" s="81">
        <v>0</v>
      </c>
      <c r="O422" s="48">
        <v>0</v>
      </c>
      <c r="P422" s="48">
        <v>0</v>
      </c>
      <c r="Q422" s="48">
        <v>0</v>
      </c>
      <c r="R422" s="48">
        <v>0</v>
      </c>
      <c r="S422" s="131">
        <v>0</v>
      </c>
      <c r="T422" s="48">
        <v>0</v>
      </c>
      <c r="U422" s="82">
        <f t="shared" si="104"/>
        <v>0</v>
      </c>
      <c r="V422" s="48">
        <f t="shared" si="94"/>
        <v>0</v>
      </c>
      <c r="W422" s="48">
        <v>0</v>
      </c>
      <c r="X422" s="48">
        <v>0</v>
      </c>
      <c r="Y422" s="48">
        <v>0</v>
      </c>
      <c r="Z422" s="48">
        <v>0</v>
      </c>
      <c r="AA422" s="48">
        <v>0</v>
      </c>
      <c r="AB422" s="48">
        <v>0</v>
      </c>
      <c r="AC422" s="72">
        <f t="shared" si="105"/>
        <v>0</v>
      </c>
      <c r="AD422" s="114">
        <f t="shared" si="106"/>
        <v>0</v>
      </c>
    </row>
    <row r="423" spans="1:30" s="50" customFormat="1" ht="12.75" hidden="1" x14ac:dyDescent="0.2">
      <c r="A423" s="95">
        <v>418</v>
      </c>
      <c r="B423" s="37"/>
      <c r="C423" s="143"/>
      <c r="D423" s="58"/>
      <c r="E423" s="80">
        <f t="shared" si="103"/>
        <v>0</v>
      </c>
      <c r="F423" s="81">
        <f t="shared" si="95"/>
        <v>0</v>
      </c>
      <c r="G423" s="48">
        <f t="shared" si="96"/>
        <v>0</v>
      </c>
      <c r="H423" s="48">
        <f t="shared" si="97"/>
        <v>0</v>
      </c>
      <c r="I423" s="48">
        <f t="shared" si="98"/>
        <v>0</v>
      </c>
      <c r="J423" s="48">
        <f t="shared" si="99"/>
        <v>0</v>
      </c>
      <c r="K423" s="48">
        <f t="shared" si="100"/>
        <v>0</v>
      </c>
      <c r="L423" s="48">
        <f t="shared" si="101"/>
        <v>0</v>
      </c>
      <c r="M423" s="48">
        <f t="shared" si="102"/>
        <v>0</v>
      </c>
      <c r="N423" s="81">
        <v>0</v>
      </c>
      <c r="O423" s="48">
        <v>0</v>
      </c>
      <c r="P423" s="48">
        <v>0</v>
      </c>
      <c r="Q423" s="48">
        <v>0</v>
      </c>
      <c r="R423" s="48">
        <v>0</v>
      </c>
      <c r="S423" s="131">
        <v>0</v>
      </c>
      <c r="T423" s="48">
        <v>0</v>
      </c>
      <c r="U423" s="82">
        <f t="shared" si="104"/>
        <v>0</v>
      </c>
      <c r="V423" s="48">
        <f t="shared" si="94"/>
        <v>0</v>
      </c>
      <c r="W423" s="48">
        <v>0</v>
      </c>
      <c r="X423" s="48">
        <v>0</v>
      </c>
      <c r="Y423" s="48">
        <v>0</v>
      </c>
      <c r="Z423" s="48">
        <v>0</v>
      </c>
      <c r="AA423" s="48">
        <v>0</v>
      </c>
      <c r="AB423" s="48">
        <v>0</v>
      </c>
      <c r="AC423" s="72">
        <f t="shared" si="105"/>
        <v>0</v>
      </c>
      <c r="AD423" s="114">
        <f t="shared" si="106"/>
        <v>0</v>
      </c>
    </row>
    <row r="424" spans="1:30" s="50" customFormat="1" ht="12.75" hidden="1" x14ac:dyDescent="0.2">
      <c r="A424" s="95">
        <v>419</v>
      </c>
      <c r="B424" s="37"/>
      <c r="C424" s="143"/>
      <c r="D424" s="58"/>
      <c r="E424" s="80">
        <f t="shared" si="103"/>
        <v>0</v>
      </c>
      <c r="F424" s="81">
        <f t="shared" si="95"/>
        <v>0</v>
      </c>
      <c r="G424" s="48">
        <f t="shared" si="96"/>
        <v>0</v>
      </c>
      <c r="H424" s="48">
        <f t="shared" si="97"/>
        <v>0</v>
      </c>
      <c r="I424" s="48">
        <f t="shared" si="98"/>
        <v>0</v>
      </c>
      <c r="J424" s="48">
        <f t="shared" si="99"/>
        <v>0</v>
      </c>
      <c r="K424" s="48">
        <f t="shared" si="100"/>
        <v>0</v>
      </c>
      <c r="L424" s="48">
        <f t="shared" si="101"/>
        <v>0</v>
      </c>
      <c r="M424" s="48">
        <f t="shared" si="102"/>
        <v>0</v>
      </c>
      <c r="N424" s="81">
        <v>0</v>
      </c>
      <c r="O424" s="48">
        <v>0</v>
      </c>
      <c r="P424" s="48">
        <v>0</v>
      </c>
      <c r="Q424" s="48">
        <v>0</v>
      </c>
      <c r="R424" s="48">
        <v>0</v>
      </c>
      <c r="S424" s="131">
        <v>0</v>
      </c>
      <c r="T424" s="48">
        <v>0</v>
      </c>
      <c r="U424" s="82">
        <f t="shared" si="104"/>
        <v>0</v>
      </c>
      <c r="V424" s="48">
        <f t="shared" si="94"/>
        <v>0</v>
      </c>
      <c r="W424" s="48">
        <v>0</v>
      </c>
      <c r="X424" s="48">
        <v>0</v>
      </c>
      <c r="Y424" s="48">
        <v>0</v>
      </c>
      <c r="Z424" s="48">
        <v>0</v>
      </c>
      <c r="AA424" s="48">
        <v>0</v>
      </c>
      <c r="AB424" s="48">
        <v>0</v>
      </c>
      <c r="AC424" s="72">
        <f t="shared" si="105"/>
        <v>0</v>
      </c>
      <c r="AD424" s="114">
        <f t="shared" si="106"/>
        <v>0</v>
      </c>
    </row>
    <row r="425" spans="1:30" s="50" customFormat="1" ht="12.75" hidden="1" x14ac:dyDescent="0.2">
      <c r="A425" s="95">
        <v>420</v>
      </c>
      <c r="B425" s="37"/>
      <c r="C425" s="143"/>
      <c r="D425" s="58"/>
      <c r="E425" s="80">
        <f t="shared" si="103"/>
        <v>0</v>
      </c>
      <c r="F425" s="81">
        <f t="shared" si="95"/>
        <v>0</v>
      </c>
      <c r="G425" s="48">
        <f t="shared" si="96"/>
        <v>0</v>
      </c>
      <c r="H425" s="48">
        <f t="shared" si="97"/>
        <v>0</v>
      </c>
      <c r="I425" s="48">
        <f t="shared" si="98"/>
        <v>0</v>
      </c>
      <c r="J425" s="48">
        <f t="shared" si="99"/>
        <v>0</v>
      </c>
      <c r="K425" s="48">
        <f t="shared" si="100"/>
        <v>0</v>
      </c>
      <c r="L425" s="48">
        <f t="shared" si="101"/>
        <v>0</v>
      </c>
      <c r="M425" s="48">
        <f t="shared" si="102"/>
        <v>0</v>
      </c>
      <c r="N425" s="81">
        <v>0</v>
      </c>
      <c r="O425" s="48">
        <v>0</v>
      </c>
      <c r="P425" s="48">
        <v>0</v>
      </c>
      <c r="Q425" s="48">
        <v>0</v>
      </c>
      <c r="R425" s="48">
        <v>0</v>
      </c>
      <c r="S425" s="131">
        <v>0</v>
      </c>
      <c r="T425" s="48">
        <v>0</v>
      </c>
      <c r="U425" s="82">
        <f t="shared" si="104"/>
        <v>0</v>
      </c>
      <c r="V425" s="48">
        <f t="shared" si="94"/>
        <v>0</v>
      </c>
      <c r="W425" s="48">
        <v>0</v>
      </c>
      <c r="X425" s="48">
        <v>0</v>
      </c>
      <c r="Y425" s="48">
        <v>0</v>
      </c>
      <c r="Z425" s="48">
        <v>0</v>
      </c>
      <c r="AA425" s="48">
        <v>0</v>
      </c>
      <c r="AB425" s="48">
        <v>0</v>
      </c>
      <c r="AC425" s="72">
        <f t="shared" si="105"/>
        <v>0</v>
      </c>
      <c r="AD425" s="114">
        <f t="shared" si="106"/>
        <v>0</v>
      </c>
    </row>
    <row r="426" spans="1:30" s="50" customFormat="1" ht="12.75" hidden="1" x14ac:dyDescent="0.2">
      <c r="A426" s="95">
        <v>421</v>
      </c>
      <c r="B426" s="37"/>
      <c r="C426" s="143"/>
      <c r="D426" s="58"/>
      <c r="E426" s="80">
        <f t="shared" si="103"/>
        <v>0</v>
      </c>
      <c r="F426" s="81">
        <f t="shared" si="95"/>
        <v>0</v>
      </c>
      <c r="G426" s="48">
        <f t="shared" si="96"/>
        <v>0</v>
      </c>
      <c r="H426" s="48">
        <f t="shared" si="97"/>
        <v>0</v>
      </c>
      <c r="I426" s="48">
        <f t="shared" si="98"/>
        <v>0</v>
      </c>
      <c r="J426" s="48">
        <f t="shared" si="99"/>
        <v>0</v>
      </c>
      <c r="K426" s="48">
        <f t="shared" si="100"/>
        <v>0</v>
      </c>
      <c r="L426" s="48">
        <f t="shared" si="101"/>
        <v>0</v>
      </c>
      <c r="M426" s="48">
        <f t="shared" si="102"/>
        <v>0</v>
      </c>
      <c r="N426" s="81">
        <v>0</v>
      </c>
      <c r="O426" s="48">
        <v>0</v>
      </c>
      <c r="P426" s="48">
        <v>0</v>
      </c>
      <c r="Q426" s="48">
        <v>0</v>
      </c>
      <c r="R426" s="48">
        <v>0</v>
      </c>
      <c r="S426" s="131">
        <v>0</v>
      </c>
      <c r="T426" s="48">
        <v>0</v>
      </c>
      <c r="U426" s="82">
        <f t="shared" si="104"/>
        <v>0</v>
      </c>
      <c r="V426" s="48">
        <f t="shared" si="94"/>
        <v>0</v>
      </c>
      <c r="W426" s="48">
        <v>0</v>
      </c>
      <c r="X426" s="48">
        <v>0</v>
      </c>
      <c r="Y426" s="48">
        <v>0</v>
      </c>
      <c r="Z426" s="48">
        <v>0</v>
      </c>
      <c r="AA426" s="48">
        <v>0</v>
      </c>
      <c r="AB426" s="48">
        <v>0</v>
      </c>
      <c r="AC426" s="72">
        <f t="shared" si="105"/>
        <v>0</v>
      </c>
      <c r="AD426" s="114">
        <f t="shared" si="106"/>
        <v>0</v>
      </c>
    </row>
    <row r="427" spans="1:30" s="50" customFormat="1" ht="12.75" hidden="1" x14ac:dyDescent="0.2">
      <c r="A427" s="95">
        <v>422</v>
      </c>
      <c r="B427" s="37"/>
      <c r="C427" s="143"/>
      <c r="D427" s="58"/>
      <c r="E427" s="80">
        <f t="shared" si="103"/>
        <v>0</v>
      </c>
      <c r="F427" s="81">
        <f t="shared" si="95"/>
        <v>0</v>
      </c>
      <c r="G427" s="48">
        <f t="shared" si="96"/>
        <v>0</v>
      </c>
      <c r="H427" s="48">
        <f t="shared" si="97"/>
        <v>0</v>
      </c>
      <c r="I427" s="48">
        <f t="shared" si="98"/>
        <v>0</v>
      </c>
      <c r="J427" s="48">
        <f t="shared" si="99"/>
        <v>0</v>
      </c>
      <c r="K427" s="48">
        <f t="shared" si="100"/>
        <v>0</v>
      </c>
      <c r="L427" s="48">
        <f t="shared" si="101"/>
        <v>0</v>
      </c>
      <c r="M427" s="48">
        <f t="shared" si="102"/>
        <v>0</v>
      </c>
      <c r="N427" s="81">
        <v>0</v>
      </c>
      <c r="O427" s="48">
        <v>0</v>
      </c>
      <c r="P427" s="48">
        <v>0</v>
      </c>
      <c r="Q427" s="48">
        <v>0</v>
      </c>
      <c r="R427" s="48">
        <v>0</v>
      </c>
      <c r="S427" s="131">
        <v>0</v>
      </c>
      <c r="T427" s="48">
        <v>0</v>
      </c>
      <c r="U427" s="82">
        <f t="shared" si="104"/>
        <v>0</v>
      </c>
      <c r="V427" s="48">
        <f t="shared" si="94"/>
        <v>0</v>
      </c>
      <c r="W427" s="48">
        <v>0</v>
      </c>
      <c r="X427" s="48">
        <v>0</v>
      </c>
      <c r="Y427" s="48">
        <v>0</v>
      </c>
      <c r="Z427" s="48">
        <v>0</v>
      </c>
      <c r="AA427" s="48">
        <v>0</v>
      </c>
      <c r="AB427" s="48">
        <v>0</v>
      </c>
      <c r="AC427" s="72">
        <f t="shared" si="105"/>
        <v>0</v>
      </c>
      <c r="AD427" s="114">
        <f t="shared" si="106"/>
        <v>0</v>
      </c>
    </row>
    <row r="428" spans="1:30" s="50" customFormat="1" ht="12.75" hidden="1" x14ac:dyDescent="0.2">
      <c r="A428" s="95">
        <v>423</v>
      </c>
      <c r="B428" s="37"/>
      <c r="C428" s="143"/>
      <c r="D428" s="58"/>
      <c r="E428" s="80">
        <f t="shared" si="103"/>
        <v>0</v>
      </c>
      <c r="F428" s="81">
        <f t="shared" si="95"/>
        <v>0</v>
      </c>
      <c r="G428" s="48">
        <f t="shared" si="96"/>
        <v>0</v>
      </c>
      <c r="H428" s="48">
        <f t="shared" si="97"/>
        <v>0</v>
      </c>
      <c r="I428" s="48">
        <f t="shared" si="98"/>
        <v>0</v>
      </c>
      <c r="J428" s="48">
        <f t="shared" si="99"/>
        <v>0</v>
      </c>
      <c r="K428" s="48">
        <f t="shared" si="100"/>
        <v>0</v>
      </c>
      <c r="L428" s="48">
        <f t="shared" si="101"/>
        <v>0</v>
      </c>
      <c r="M428" s="48">
        <f t="shared" si="102"/>
        <v>0</v>
      </c>
      <c r="N428" s="81">
        <v>0</v>
      </c>
      <c r="O428" s="48">
        <v>0</v>
      </c>
      <c r="P428" s="48">
        <v>0</v>
      </c>
      <c r="Q428" s="48">
        <v>0</v>
      </c>
      <c r="R428" s="48">
        <v>0</v>
      </c>
      <c r="S428" s="131">
        <v>0</v>
      </c>
      <c r="T428" s="48">
        <v>0</v>
      </c>
      <c r="U428" s="82">
        <f t="shared" si="104"/>
        <v>0</v>
      </c>
      <c r="V428" s="48">
        <f t="shared" si="94"/>
        <v>0</v>
      </c>
      <c r="W428" s="48">
        <v>0</v>
      </c>
      <c r="X428" s="48">
        <v>0</v>
      </c>
      <c r="Y428" s="48">
        <v>0</v>
      </c>
      <c r="Z428" s="48">
        <v>0</v>
      </c>
      <c r="AA428" s="48">
        <v>0</v>
      </c>
      <c r="AB428" s="48">
        <v>0</v>
      </c>
      <c r="AC428" s="72">
        <f t="shared" si="105"/>
        <v>0</v>
      </c>
      <c r="AD428" s="114">
        <f t="shared" si="106"/>
        <v>0</v>
      </c>
    </row>
    <row r="429" spans="1:30" s="50" customFormat="1" ht="12.75" hidden="1" x14ac:dyDescent="0.2">
      <c r="A429" s="95">
        <v>424</v>
      </c>
      <c r="B429" s="37"/>
      <c r="C429" s="143"/>
      <c r="D429" s="58"/>
      <c r="E429" s="80">
        <f t="shared" si="103"/>
        <v>0</v>
      </c>
      <c r="F429" s="81">
        <f t="shared" si="95"/>
        <v>0</v>
      </c>
      <c r="G429" s="48">
        <f t="shared" si="96"/>
        <v>0</v>
      </c>
      <c r="H429" s="48">
        <f t="shared" si="97"/>
        <v>0</v>
      </c>
      <c r="I429" s="48">
        <f t="shared" si="98"/>
        <v>0</v>
      </c>
      <c r="J429" s="48">
        <f t="shared" si="99"/>
        <v>0</v>
      </c>
      <c r="K429" s="48">
        <f t="shared" si="100"/>
        <v>0</v>
      </c>
      <c r="L429" s="48">
        <f t="shared" si="101"/>
        <v>0</v>
      </c>
      <c r="M429" s="48">
        <f t="shared" si="102"/>
        <v>0</v>
      </c>
      <c r="N429" s="81">
        <v>0</v>
      </c>
      <c r="O429" s="48">
        <v>0</v>
      </c>
      <c r="P429" s="48">
        <v>0</v>
      </c>
      <c r="Q429" s="48">
        <v>0</v>
      </c>
      <c r="R429" s="48">
        <v>0</v>
      </c>
      <c r="S429" s="131">
        <v>0</v>
      </c>
      <c r="T429" s="48">
        <v>0</v>
      </c>
      <c r="U429" s="82">
        <f t="shared" si="104"/>
        <v>0</v>
      </c>
      <c r="V429" s="48">
        <f t="shared" si="94"/>
        <v>0</v>
      </c>
      <c r="W429" s="48">
        <v>0</v>
      </c>
      <c r="X429" s="48">
        <v>0</v>
      </c>
      <c r="Y429" s="48">
        <v>0</v>
      </c>
      <c r="Z429" s="48">
        <v>0</v>
      </c>
      <c r="AA429" s="48">
        <v>0</v>
      </c>
      <c r="AB429" s="48">
        <v>0</v>
      </c>
      <c r="AC429" s="72">
        <f t="shared" si="105"/>
        <v>0</v>
      </c>
      <c r="AD429" s="114">
        <f t="shared" si="106"/>
        <v>0</v>
      </c>
    </row>
    <row r="430" spans="1:30" s="50" customFormat="1" ht="12.75" hidden="1" x14ac:dyDescent="0.2">
      <c r="A430" s="95">
        <v>425</v>
      </c>
      <c r="B430" s="37"/>
      <c r="C430" s="143"/>
      <c r="D430" s="58"/>
      <c r="E430" s="80">
        <f t="shared" si="103"/>
        <v>0</v>
      </c>
      <c r="F430" s="81">
        <f t="shared" si="95"/>
        <v>0</v>
      </c>
      <c r="G430" s="48">
        <f t="shared" si="96"/>
        <v>0</v>
      </c>
      <c r="H430" s="48">
        <f t="shared" si="97"/>
        <v>0</v>
      </c>
      <c r="I430" s="48">
        <f t="shared" si="98"/>
        <v>0</v>
      </c>
      <c r="J430" s="48">
        <f t="shared" si="99"/>
        <v>0</v>
      </c>
      <c r="K430" s="48">
        <f t="shared" si="100"/>
        <v>0</v>
      </c>
      <c r="L430" s="48">
        <f t="shared" si="101"/>
        <v>0</v>
      </c>
      <c r="M430" s="48">
        <f t="shared" si="102"/>
        <v>0</v>
      </c>
      <c r="N430" s="81">
        <v>0</v>
      </c>
      <c r="O430" s="48">
        <v>0</v>
      </c>
      <c r="P430" s="48">
        <v>0</v>
      </c>
      <c r="Q430" s="48">
        <v>0</v>
      </c>
      <c r="R430" s="48">
        <v>0</v>
      </c>
      <c r="S430" s="131">
        <v>0</v>
      </c>
      <c r="T430" s="48">
        <v>0</v>
      </c>
      <c r="U430" s="82">
        <f t="shared" si="104"/>
        <v>0</v>
      </c>
      <c r="V430" s="48">
        <f t="shared" si="94"/>
        <v>0</v>
      </c>
      <c r="W430" s="48">
        <v>0</v>
      </c>
      <c r="X430" s="48">
        <v>0</v>
      </c>
      <c r="Y430" s="48">
        <v>0</v>
      </c>
      <c r="Z430" s="48">
        <v>0</v>
      </c>
      <c r="AA430" s="48">
        <v>0</v>
      </c>
      <c r="AB430" s="48">
        <v>0</v>
      </c>
      <c r="AC430" s="72">
        <f t="shared" si="105"/>
        <v>0</v>
      </c>
      <c r="AD430" s="114">
        <f t="shared" si="106"/>
        <v>0</v>
      </c>
    </row>
    <row r="431" spans="1:30" s="50" customFormat="1" ht="12.75" hidden="1" x14ac:dyDescent="0.2">
      <c r="A431" s="95">
        <v>426</v>
      </c>
      <c r="B431" s="37"/>
      <c r="C431" s="143"/>
      <c r="D431" s="58"/>
      <c r="E431" s="80">
        <f t="shared" si="103"/>
        <v>0</v>
      </c>
      <c r="F431" s="81">
        <f t="shared" si="95"/>
        <v>0</v>
      </c>
      <c r="G431" s="48">
        <f t="shared" si="96"/>
        <v>0</v>
      </c>
      <c r="H431" s="48">
        <f t="shared" si="97"/>
        <v>0</v>
      </c>
      <c r="I431" s="48">
        <f t="shared" si="98"/>
        <v>0</v>
      </c>
      <c r="J431" s="48">
        <f t="shared" si="99"/>
        <v>0</v>
      </c>
      <c r="K431" s="48">
        <f t="shared" si="100"/>
        <v>0</v>
      </c>
      <c r="L431" s="48">
        <f t="shared" si="101"/>
        <v>0</v>
      </c>
      <c r="M431" s="48">
        <f t="shared" si="102"/>
        <v>0</v>
      </c>
      <c r="N431" s="81">
        <v>0</v>
      </c>
      <c r="O431" s="48">
        <v>0</v>
      </c>
      <c r="P431" s="48">
        <v>0</v>
      </c>
      <c r="Q431" s="48">
        <v>0</v>
      </c>
      <c r="R431" s="48">
        <v>0</v>
      </c>
      <c r="S431" s="131">
        <v>0</v>
      </c>
      <c r="T431" s="48">
        <v>0</v>
      </c>
      <c r="U431" s="82">
        <f t="shared" si="104"/>
        <v>0</v>
      </c>
      <c r="V431" s="48">
        <f t="shared" si="94"/>
        <v>0</v>
      </c>
      <c r="W431" s="48">
        <v>0</v>
      </c>
      <c r="X431" s="48">
        <v>0</v>
      </c>
      <c r="Y431" s="48">
        <v>0</v>
      </c>
      <c r="Z431" s="48">
        <v>0</v>
      </c>
      <c r="AA431" s="48">
        <v>0</v>
      </c>
      <c r="AB431" s="48">
        <v>0</v>
      </c>
      <c r="AC431" s="72">
        <f t="shared" si="105"/>
        <v>0</v>
      </c>
      <c r="AD431" s="114">
        <f t="shared" si="106"/>
        <v>0</v>
      </c>
    </row>
    <row r="432" spans="1:30" s="50" customFormat="1" ht="12.75" hidden="1" x14ac:dyDescent="0.2">
      <c r="A432" s="95">
        <v>427</v>
      </c>
      <c r="B432" s="37"/>
      <c r="C432" s="143"/>
      <c r="D432" s="58"/>
      <c r="E432" s="80">
        <f t="shared" si="103"/>
        <v>0</v>
      </c>
      <c r="F432" s="81">
        <f t="shared" si="95"/>
        <v>0</v>
      </c>
      <c r="G432" s="48">
        <f t="shared" si="96"/>
        <v>0</v>
      </c>
      <c r="H432" s="48">
        <f t="shared" si="97"/>
        <v>0</v>
      </c>
      <c r="I432" s="48">
        <f t="shared" si="98"/>
        <v>0</v>
      </c>
      <c r="J432" s="48">
        <f t="shared" si="99"/>
        <v>0</v>
      </c>
      <c r="K432" s="48">
        <f t="shared" si="100"/>
        <v>0</v>
      </c>
      <c r="L432" s="48">
        <f t="shared" si="101"/>
        <v>0</v>
      </c>
      <c r="M432" s="48">
        <f t="shared" si="102"/>
        <v>0</v>
      </c>
      <c r="N432" s="81">
        <v>0</v>
      </c>
      <c r="O432" s="48">
        <v>0</v>
      </c>
      <c r="P432" s="48">
        <v>0</v>
      </c>
      <c r="Q432" s="48">
        <v>0</v>
      </c>
      <c r="R432" s="48">
        <v>0</v>
      </c>
      <c r="S432" s="131">
        <v>0</v>
      </c>
      <c r="T432" s="48">
        <v>0</v>
      </c>
      <c r="U432" s="82">
        <f t="shared" si="104"/>
        <v>0</v>
      </c>
      <c r="V432" s="48">
        <f t="shared" si="94"/>
        <v>0</v>
      </c>
      <c r="W432" s="48">
        <v>0</v>
      </c>
      <c r="X432" s="48">
        <v>0</v>
      </c>
      <c r="Y432" s="48">
        <v>0</v>
      </c>
      <c r="Z432" s="48">
        <v>0</v>
      </c>
      <c r="AA432" s="48">
        <v>0</v>
      </c>
      <c r="AB432" s="48">
        <v>0</v>
      </c>
      <c r="AC432" s="72">
        <f t="shared" si="105"/>
        <v>0</v>
      </c>
      <c r="AD432" s="114">
        <f t="shared" si="106"/>
        <v>0</v>
      </c>
    </row>
    <row r="433" spans="1:30" s="50" customFormat="1" ht="12.75" hidden="1" x14ac:dyDescent="0.2">
      <c r="A433" s="95">
        <v>428</v>
      </c>
      <c r="B433" s="37"/>
      <c r="C433" s="143"/>
      <c r="D433" s="58"/>
      <c r="E433" s="80">
        <f t="shared" si="103"/>
        <v>0</v>
      </c>
      <c r="F433" s="81">
        <f t="shared" si="95"/>
        <v>0</v>
      </c>
      <c r="G433" s="48">
        <f t="shared" si="96"/>
        <v>0</v>
      </c>
      <c r="H433" s="48">
        <f t="shared" si="97"/>
        <v>0</v>
      </c>
      <c r="I433" s="48">
        <f t="shared" si="98"/>
        <v>0</v>
      </c>
      <c r="J433" s="48">
        <f t="shared" si="99"/>
        <v>0</v>
      </c>
      <c r="K433" s="48">
        <f t="shared" si="100"/>
        <v>0</v>
      </c>
      <c r="L433" s="48">
        <f t="shared" si="101"/>
        <v>0</v>
      </c>
      <c r="M433" s="48">
        <f t="shared" si="102"/>
        <v>0</v>
      </c>
      <c r="N433" s="81">
        <v>0</v>
      </c>
      <c r="O433" s="48">
        <v>0</v>
      </c>
      <c r="P433" s="48">
        <v>0</v>
      </c>
      <c r="Q433" s="48">
        <v>0</v>
      </c>
      <c r="R433" s="48">
        <v>0</v>
      </c>
      <c r="S433" s="131">
        <v>0</v>
      </c>
      <c r="T433" s="48">
        <v>0</v>
      </c>
      <c r="U433" s="82">
        <f t="shared" si="104"/>
        <v>0</v>
      </c>
      <c r="V433" s="48">
        <f t="shared" si="94"/>
        <v>0</v>
      </c>
      <c r="W433" s="48">
        <v>0</v>
      </c>
      <c r="X433" s="48">
        <v>0</v>
      </c>
      <c r="Y433" s="48">
        <v>0</v>
      </c>
      <c r="Z433" s="48">
        <v>0</v>
      </c>
      <c r="AA433" s="48">
        <v>0</v>
      </c>
      <c r="AB433" s="48">
        <v>0</v>
      </c>
      <c r="AC433" s="72">
        <f t="shared" si="105"/>
        <v>0</v>
      </c>
      <c r="AD433" s="114">
        <f t="shared" si="106"/>
        <v>0</v>
      </c>
    </row>
    <row r="434" spans="1:30" s="50" customFormat="1" ht="12.75" hidden="1" x14ac:dyDescent="0.2">
      <c r="A434" s="95">
        <v>429</v>
      </c>
      <c r="B434" s="37"/>
      <c r="C434" s="143"/>
      <c r="D434" s="58"/>
      <c r="E434" s="80">
        <f t="shared" si="103"/>
        <v>0</v>
      </c>
      <c r="F434" s="81">
        <f t="shared" si="95"/>
        <v>0</v>
      </c>
      <c r="G434" s="48">
        <f t="shared" si="96"/>
        <v>0</v>
      </c>
      <c r="H434" s="48">
        <f t="shared" si="97"/>
        <v>0</v>
      </c>
      <c r="I434" s="48">
        <f t="shared" si="98"/>
        <v>0</v>
      </c>
      <c r="J434" s="48">
        <f t="shared" si="99"/>
        <v>0</v>
      </c>
      <c r="K434" s="48">
        <f t="shared" si="100"/>
        <v>0</v>
      </c>
      <c r="L434" s="48">
        <f t="shared" si="101"/>
        <v>0</v>
      </c>
      <c r="M434" s="48">
        <f t="shared" si="102"/>
        <v>0</v>
      </c>
      <c r="N434" s="81">
        <v>0</v>
      </c>
      <c r="O434" s="48">
        <v>0</v>
      </c>
      <c r="P434" s="48">
        <v>0</v>
      </c>
      <c r="Q434" s="48">
        <v>0</v>
      </c>
      <c r="R434" s="48">
        <v>0</v>
      </c>
      <c r="S434" s="131">
        <v>0</v>
      </c>
      <c r="T434" s="48">
        <v>0</v>
      </c>
      <c r="U434" s="82">
        <f t="shared" si="104"/>
        <v>0</v>
      </c>
      <c r="V434" s="48">
        <f t="shared" si="94"/>
        <v>0</v>
      </c>
      <c r="W434" s="48">
        <v>0</v>
      </c>
      <c r="X434" s="48">
        <v>0</v>
      </c>
      <c r="Y434" s="48">
        <v>0</v>
      </c>
      <c r="Z434" s="48">
        <v>0</v>
      </c>
      <c r="AA434" s="48">
        <v>0</v>
      </c>
      <c r="AB434" s="48">
        <v>0</v>
      </c>
      <c r="AC434" s="72">
        <f t="shared" si="105"/>
        <v>0</v>
      </c>
      <c r="AD434" s="114">
        <f t="shared" si="106"/>
        <v>0</v>
      </c>
    </row>
    <row r="435" spans="1:30" s="50" customFormat="1" ht="12.75" hidden="1" x14ac:dyDescent="0.2">
      <c r="A435" s="95">
        <v>430</v>
      </c>
      <c r="B435" s="37"/>
      <c r="C435" s="143"/>
      <c r="D435" s="58"/>
      <c r="E435" s="80">
        <f t="shared" si="103"/>
        <v>0</v>
      </c>
      <c r="F435" s="81">
        <f t="shared" si="95"/>
        <v>0</v>
      </c>
      <c r="G435" s="48">
        <f t="shared" si="96"/>
        <v>0</v>
      </c>
      <c r="H435" s="48">
        <f t="shared" si="97"/>
        <v>0</v>
      </c>
      <c r="I435" s="48">
        <f t="shared" si="98"/>
        <v>0</v>
      </c>
      <c r="J435" s="48">
        <f t="shared" si="99"/>
        <v>0</v>
      </c>
      <c r="K435" s="48">
        <f t="shared" si="100"/>
        <v>0</v>
      </c>
      <c r="L435" s="48">
        <f t="shared" si="101"/>
        <v>0</v>
      </c>
      <c r="M435" s="48">
        <f t="shared" si="102"/>
        <v>0</v>
      </c>
      <c r="N435" s="81">
        <v>0</v>
      </c>
      <c r="O435" s="48">
        <v>0</v>
      </c>
      <c r="P435" s="48">
        <v>0</v>
      </c>
      <c r="Q435" s="48">
        <v>0</v>
      </c>
      <c r="R435" s="48">
        <v>0</v>
      </c>
      <c r="S435" s="131">
        <v>0</v>
      </c>
      <c r="T435" s="48">
        <v>0</v>
      </c>
      <c r="U435" s="82">
        <f t="shared" si="104"/>
        <v>0</v>
      </c>
      <c r="V435" s="48">
        <f t="shared" si="94"/>
        <v>0</v>
      </c>
      <c r="W435" s="48">
        <v>0</v>
      </c>
      <c r="X435" s="48">
        <v>0</v>
      </c>
      <c r="Y435" s="48">
        <v>0</v>
      </c>
      <c r="Z435" s="48">
        <v>0</v>
      </c>
      <c r="AA435" s="48">
        <v>0</v>
      </c>
      <c r="AB435" s="48">
        <v>0</v>
      </c>
      <c r="AC435" s="72">
        <f t="shared" si="105"/>
        <v>0</v>
      </c>
      <c r="AD435" s="114">
        <f t="shared" si="106"/>
        <v>0</v>
      </c>
    </row>
    <row r="436" spans="1:30" s="50" customFormat="1" ht="12.75" hidden="1" x14ac:dyDescent="0.2">
      <c r="A436" s="95">
        <v>431</v>
      </c>
      <c r="B436" s="37"/>
      <c r="C436" s="143"/>
      <c r="D436" s="58"/>
      <c r="E436" s="80">
        <f t="shared" si="103"/>
        <v>0</v>
      </c>
      <c r="F436" s="81">
        <f t="shared" si="95"/>
        <v>0</v>
      </c>
      <c r="G436" s="48">
        <f t="shared" si="96"/>
        <v>0</v>
      </c>
      <c r="H436" s="48">
        <f t="shared" si="97"/>
        <v>0</v>
      </c>
      <c r="I436" s="48">
        <f t="shared" si="98"/>
        <v>0</v>
      </c>
      <c r="J436" s="48">
        <f t="shared" si="99"/>
        <v>0</v>
      </c>
      <c r="K436" s="48">
        <f t="shared" si="100"/>
        <v>0</v>
      </c>
      <c r="L436" s="48">
        <f t="shared" si="101"/>
        <v>0</v>
      </c>
      <c r="M436" s="48">
        <f t="shared" si="102"/>
        <v>0</v>
      </c>
      <c r="N436" s="81">
        <v>0</v>
      </c>
      <c r="O436" s="48">
        <v>0</v>
      </c>
      <c r="P436" s="48">
        <v>0</v>
      </c>
      <c r="Q436" s="48">
        <v>0</v>
      </c>
      <c r="R436" s="48">
        <v>0</v>
      </c>
      <c r="S436" s="131">
        <v>0</v>
      </c>
      <c r="T436" s="48">
        <v>0</v>
      </c>
      <c r="U436" s="82">
        <f t="shared" si="104"/>
        <v>0</v>
      </c>
      <c r="V436" s="48">
        <f t="shared" si="94"/>
        <v>0</v>
      </c>
      <c r="W436" s="48">
        <v>0</v>
      </c>
      <c r="X436" s="48">
        <v>0</v>
      </c>
      <c r="Y436" s="48">
        <v>0</v>
      </c>
      <c r="Z436" s="48">
        <v>0</v>
      </c>
      <c r="AA436" s="48">
        <v>0</v>
      </c>
      <c r="AB436" s="48">
        <v>0</v>
      </c>
      <c r="AC436" s="72">
        <f t="shared" si="105"/>
        <v>0</v>
      </c>
      <c r="AD436" s="114">
        <f t="shared" si="106"/>
        <v>0</v>
      </c>
    </row>
    <row r="437" spans="1:30" s="50" customFormat="1" ht="12.75" hidden="1" x14ac:dyDescent="0.2">
      <c r="A437" s="95">
        <v>432</v>
      </c>
      <c r="B437" s="37"/>
      <c r="C437" s="143"/>
      <c r="D437" s="58"/>
      <c r="E437" s="80">
        <f t="shared" si="103"/>
        <v>0</v>
      </c>
      <c r="F437" s="81">
        <f t="shared" si="95"/>
        <v>0</v>
      </c>
      <c r="G437" s="48">
        <f t="shared" si="96"/>
        <v>0</v>
      </c>
      <c r="H437" s="48">
        <f t="shared" si="97"/>
        <v>0</v>
      </c>
      <c r="I437" s="48">
        <f t="shared" si="98"/>
        <v>0</v>
      </c>
      <c r="J437" s="48">
        <f t="shared" si="99"/>
        <v>0</v>
      </c>
      <c r="K437" s="48">
        <f t="shared" si="100"/>
        <v>0</v>
      </c>
      <c r="L437" s="48">
        <f t="shared" si="101"/>
        <v>0</v>
      </c>
      <c r="M437" s="48">
        <f t="shared" si="102"/>
        <v>0</v>
      </c>
      <c r="N437" s="81">
        <v>0</v>
      </c>
      <c r="O437" s="48">
        <v>0</v>
      </c>
      <c r="P437" s="48">
        <v>0</v>
      </c>
      <c r="Q437" s="48">
        <v>0</v>
      </c>
      <c r="R437" s="48">
        <v>0</v>
      </c>
      <c r="S437" s="131">
        <v>0</v>
      </c>
      <c r="T437" s="48">
        <v>0</v>
      </c>
      <c r="U437" s="82">
        <f t="shared" si="104"/>
        <v>0</v>
      </c>
      <c r="V437" s="48">
        <f t="shared" si="94"/>
        <v>0</v>
      </c>
      <c r="W437" s="48">
        <v>0</v>
      </c>
      <c r="X437" s="48">
        <v>0</v>
      </c>
      <c r="Y437" s="48">
        <v>0</v>
      </c>
      <c r="Z437" s="48">
        <v>0</v>
      </c>
      <c r="AA437" s="48">
        <v>0</v>
      </c>
      <c r="AB437" s="48">
        <v>0</v>
      </c>
      <c r="AC437" s="72">
        <f t="shared" si="105"/>
        <v>0</v>
      </c>
      <c r="AD437" s="114">
        <f t="shared" si="106"/>
        <v>0</v>
      </c>
    </row>
    <row r="438" spans="1:30" s="50" customFormat="1" ht="12.75" hidden="1" x14ac:dyDescent="0.2">
      <c r="A438" s="95">
        <v>433</v>
      </c>
      <c r="B438" s="37"/>
      <c r="C438" s="143"/>
      <c r="D438" s="58"/>
      <c r="E438" s="80">
        <f t="shared" si="103"/>
        <v>0</v>
      </c>
      <c r="F438" s="81">
        <f t="shared" si="95"/>
        <v>0</v>
      </c>
      <c r="G438" s="48">
        <f t="shared" si="96"/>
        <v>0</v>
      </c>
      <c r="H438" s="48">
        <f t="shared" si="97"/>
        <v>0</v>
      </c>
      <c r="I438" s="48">
        <f t="shared" si="98"/>
        <v>0</v>
      </c>
      <c r="J438" s="48">
        <f t="shared" si="99"/>
        <v>0</v>
      </c>
      <c r="K438" s="48">
        <f t="shared" si="100"/>
        <v>0</v>
      </c>
      <c r="L438" s="48">
        <f t="shared" si="101"/>
        <v>0</v>
      </c>
      <c r="M438" s="48">
        <f t="shared" si="102"/>
        <v>0</v>
      </c>
      <c r="N438" s="81">
        <v>0</v>
      </c>
      <c r="O438" s="48">
        <v>0</v>
      </c>
      <c r="P438" s="48">
        <v>0</v>
      </c>
      <c r="Q438" s="48">
        <v>0</v>
      </c>
      <c r="R438" s="48">
        <v>0</v>
      </c>
      <c r="S438" s="131">
        <v>0</v>
      </c>
      <c r="T438" s="48">
        <v>0</v>
      </c>
      <c r="U438" s="82">
        <f t="shared" si="104"/>
        <v>0</v>
      </c>
      <c r="V438" s="48">
        <f t="shared" si="94"/>
        <v>0</v>
      </c>
      <c r="W438" s="48">
        <v>0</v>
      </c>
      <c r="X438" s="48">
        <v>0</v>
      </c>
      <c r="Y438" s="48">
        <v>0</v>
      </c>
      <c r="Z438" s="48">
        <v>0</v>
      </c>
      <c r="AA438" s="48">
        <v>0</v>
      </c>
      <c r="AB438" s="48">
        <v>0</v>
      </c>
      <c r="AC438" s="72">
        <f t="shared" si="105"/>
        <v>0</v>
      </c>
      <c r="AD438" s="114">
        <f t="shared" si="106"/>
        <v>0</v>
      </c>
    </row>
    <row r="439" spans="1:30" s="50" customFormat="1" ht="12.75" hidden="1" x14ac:dyDescent="0.2">
      <c r="A439" s="95">
        <v>434</v>
      </c>
      <c r="B439" s="37"/>
      <c r="C439" s="143"/>
      <c r="D439" s="58"/>
      <c r="E439" s="80">
        <f t="shared" si="103"/>
        <v>0</v>
      </c>
      <c r="F439" s="81">
        <f t="shared" si="95"/>
        <v>0</v>
      </c>
      <c r="G439" s="48">
        <f t="shared" si="96"/>
        <v>0</v>
      </c>
      <c r="H439" s="48">
        <f t="shared" si="97"/>
        <v>0</v>
      </c>
      <c r="I439" s="48">
        <f t="shared" si="98"/>
        <v>0</v>
      </c>
      <c r="J439" s="48">
        <f t="shared" si="99"/>
        <v>0</v>
      </c>
      <c r="K439" s="48">
        <f t="shared" si="100"/>
        <v>0</v>
      </c>
      <c r="L439" s="48">
        <f t="shared" si="101"/>
        <v>0</v>
      </c>
      <c r="M439" s="48">
        <f t="shared" si="102"/>
        <v>0</v>
      </c>
      <c r="N439" s="81">
        <v>0</v>
      </c>
      <c r="O439" s="48">
        <v>0</v>
      </c>
      <c r="P439" s="48">
        <v>0</v>
      </c>
      <c r="Q439" s="48">
        <v>0</v>
      </c>
      <c r="R439" s="48">
        <v>0</v>
      </c>
      <c r="S439" s="131">
        <v>0</v>
      </c>
      <c r="T439" s="48">
        <v>0</v>
      </c>
      <c r="U439" s="82">
        <f t="shared" si="104"/>
        <v>0</v>
      </c>
      <c r="V439" s="48">
        <f t="shared" si="94"/>
        <v>0</v>
      </c>
      <c r="W439" s="48">
        <v>0</v>
      </c>
      <c r="X439" s="48">
        <v>0</v>
      </c>
      <c r="Y439" s="48">
        <v>0</v>
      </c>
      <c r="Z439" s="48">
        <v>0</v>
      </c>
      <c r="AA439" s="48">
        <v>0</v>
      </c>
      <c r="AB439" s="48">
        <v>0</v>
      </c>
      <c r="AC439" s="72">
        <f t="shared" si="105"/>
        <v>0</v>
      </c>
      <c r="AD439" s="114">
        <f t="shared" si="106"/>
        <v>0</v>
      </c>
    </row>
    <row r="440" spans="1:30" s="50" customFormat="1" ht="12.75" hidden="1" x14ac:dyDescent="0.2">
      <c r="A440" s="95">
        <v>435</v>
      </c>
      <c r="B440" s="37"/>
      <c r="C440" s="143"/>
      <c r="D440" s="58"/>
      <c r="E440" s="80">
        <f t="shared" si="103"/>
        <v>0</v>
      </c>
      <c r="F440" s="81">
        <f t="shared" si="95"/>
        <v>0</v>
      </c>
      <c r="G440" s="48">
        <f t="shared" si="96"/>
        <v>0</v>
      </c>
      <c r="H440" s="48">
        <f t="shared" si="97"/>
        <v>0</v>
      </c>
      <c r="I440" s="48">
        <f t="shared" si="98"/>
        <v>0</v>
      </c>
      <c r="J440" s="48">
        <f t="shared" si="99"/>
        <v>0</v>
      </c>
      <c r="K440" s="48">
        <f t="shared" si="100"/>
        <v>0</v>
      </c>
      <c r="L440" s="48">
        <f t="shared" si="101"/>
        <v>0</v>
      </c>
      <c r="M440" s="48">
        <f t="shared" si="102"/>
        <v>0</v>
      </c>
      <c r="N440" s="81">
        <v>0</v>
      </c>
      <c r="O440" s="48">
        <v>0</v>
      </c>
      <c r="P440" s="48">
        <v>0</v>
      </c>
      <c r="Q440" s="48">
        <v>0</v>
      </c>
      <c r="R440" s="48">
        <v>0</v>
      </c>
      <c r="S440" s="131">
        <v>0</v>
      </c>
      <c r="T440" s="48">
        <v>0</v>
      </c>
      <c r="U440" s="82">
        <f t="shared" si="104"/>
        <v>0</v>
      </c>
      <c r="V440" s="48">
        <f t="shared" si="94"/>
        <v>0</v>
      </c>
      <c r="W440" s="48">
        <v>0</v>
      </c>
      <c r="X440" s="48">
        <v>0</v>
      </c>
      <c r="Y440" s="48">
        <v>0</v>
      </c>
      <c r="Z440" s="48">
        <v>0</v>
      </c>
      <c r="AA440" s="48">
        <v>0</v>
      </c>
      <c r="AB440" s="48">
        <v>0</v>
      </c>
      <c r="AC440" s="72">
        <f t="shared" si="105"/>
        <v>0</v>
      </c>
      <c r="AD440" s="114">
        <f t="shared" si="106"/>
        <v>0</v>
      </c>
    </row>
    <row r="441" spans="1:30" s="50" customFormat="1" ht="12.75" hidden="1" x14ac:dyDescent="0.2">
      <c r="A441" s="95">
        <v>436</v>
      </c>
      <c r="B441" s="37"/>
      <c r="C441" s="143"/>
      <c r="D441" s="58"/>
      <c r="E441" s="80">
        <f t="shared" si="103"/>
        <v>0</v>
      </c>
      <c r="F441" s="81">
        <f t="shared" si="95"/>
        <v>0</v>
      </c>
      <c r="G441" s="48">
        <f t="shared" si="96"/>
        <v>0</v>
      </c>
      <c r="H441" s="48">
        <f t="shared" si="97"/>
        <v>0</v>
      </c>
      <c r="I441" s="48">
        <f t="shared" si="98"/>
        <v>0</v>
      </c>
      <c r="J441" s="48">
        <f t="shared" si="99"/>
        <v>0</v>
      </c>
      <c r="K441" s="48">
        <f t="shared" si="100"/>
        <v>0</v>
      </c>
      <c r="L441" s="48">
        <f t="shared" si="101"/>
        <v>0</v>
      </c>
      <c r="M441" s="48">
        <f t="shared" si="102"/>
        <v>0</v>
      </c>
      <c r="N441" s="81">
        <v>0</v>
      </c>
      <c r="O441" s="48">
        <v>0</v>
      </c>
      <c r="P441" s="48">
        <v>0</v>
      </c>
      <c r="Q441" s="48">
        <v>0</v>
      </c>
      <c r="R441" s="48">
        <v>0</v>
      </c>
      <c r="S441" s="131">
        <v>0</v>
      </c>
      <c r="T441" s="48">
        <v>0</v>
      </c>
      <c r="U441" s="82">
        <f t="shared" si="104"/>
        <v>0</v>
      </c>
      <c r="V441" s="48">
        <f t="shared" si="94"/>
        <v>0</v>
      </c>
      <c r="W441" s="48">
        <v>0</v>
      </c>
      <c r="X441" s="48">
        <v>0</v>
      </c>
      <c r="Y441" s="48">
        <v>0</v>
      </c>
      <c r="Z441" s="48">
        <v>0</v>
      </c>
      <c r="AA441" s="48">
        <v>0</v>
      </c>
      <c r="AB441" s="48">
        <v>0</v>
      </c>
      <c r="AC441" s="72">
        <f t="shared" si="105"/>
        <v>0</v>
      </c>
      <c r="AD441" s="114">
        <f t="shared" si="106"/>
        <v>0</v>
      </c>
    </row>
    <row r="442" spans="1:30" s="50" customFormat="1" ht="12.75" hidden="1" x14ac:dyDescent="0.2">
      <c r="A442" s="95">
        <v>437</v>
      </c>
      <c r="B442" s="37"/>
      <c r="C442" s="143"/>
      <c r="D442" s="58"/>
      <c r="E442" s="80">
        <f t="shared" si="103"/>
        <v>0</v>
      </c>
      <c r="F442" s="81">
        <f t="shared" si="95"/>
        <v>0</v>
      </c>
      <c r="G442" s="48">
        <f t="shared" si="96"/>
        <v>0</v>
      </c>
      <c r="H442" s="48">
        <f t="shared" si="97"/>
        <v>0</v>
      </c>
      <c r="I442" s="48">
        <f t="shared" si="98"/>
        <v>0</v>
      </c>
      <c r="J442" s="48">
        <f t="shared" si="99"/>
        <v>0</v>
      </c>
      <c r="K442" s="48">
        <f t="shared" si="100"/>
        <v>0</v>
      </c>
      <c r="L442" s="48">
        <f t="shared" si="101"/>
        <v>0</v>
      </c>
      <c r="M442" s="48">
        <f t="shared" si="102"/>
        <v>0</v>
      </c>
      <c r="N442" s="81">
        <v>0</v>
      </c>
      <c r="O442" s="48">
        <v>0</v>
      </c>
      <c r="P442" s="48">
        <v>0</v>
      </c>
      <c r="Q442" s="48">
        <v>0</v>
      </c>
      <c r="R442" s="48">
        <v>0</v>
      </c>
      <c r="S442" s="131">
        <v>0</v>
      </c>
      <c r="T442" s="48">
        <v>0</v>
      </c>
      <c r="U442" s="82">
        <f t="shared" si="104"/>
        <v>0</v>
      </c>
      <c r="V442" s="48">
        <f t="shared" si="94"/>
        <v>0</v>
      </c>
      <c r="W442" s="48">
        <v>0</v>
      </c>
      <c r="X442" s="48">
        <v>0</v>
      </c>
      <c r="Y442" s="48">
        <v>0</v>
      </c>
      <c r="Z442" s="48">
        <v>0</v>
      </c>
      <c r="AA442" s="48">
        <v>0</v>
      </c>
      <c r="AB442" s="48">
        <v>0</v>
      </c>
      <c r="AC442" s="72">
        <f t="shared" si="105"/>
        <v>0</v>
      </c>
      <c r="AD442" s="114">
        <f t="shared" si="106"/>
        <v>0</v>
      </c>
    </row>
    <row r="443" spans="1:30" s="50" customFormat="1" ht="12.75" hidden="1" x14ac:dyDescent="0.2">
      <c r="A443" s="95">
        <v>438</v>
      </c>
      <c r="B443" s="37"/>
      <c r="C443" s="143"/>
      <c r="D443" s="58"/>
      <c r="E443" s="80">
        <f t="shared" si="103"/>
        <v>0</v>
      </c>
      <c r="F443" s="81">
        <f t="shared" si="95"/>
        <v>0</v>
      </c>
      <c r="G443" s="48">
        <f t="shared" si="96"/>
        <v>0</v>
      </c>
      <c r="H443" s="48">
        <f t="shared" si="97"/>
        <v>0</v>
      </c>
      <c r="I443" s="48">
        <f t="shared" si="98"/>
        <v>0</v>
      </c>
      <c r="J443" s="48">
        <f t="shared" si="99"/>
        <v>0</v>
      </c>
      <c r="K443" s="48">
        <f t="shared" si="100"/>
        <v>0</v>
      </c>
      <c r="L443" s="48">
        <f t="shared" si="101"/>
        <v>0</v>
      </c>
      <c r="M443" s="48">
        <f t="shared" si="102"/>
        <v>0</v>
      </c>
      <c r="N443" s="81">
        <v>0</v>
      </c>
      <c r="O443" s="48">
        <v>0</v>
      </c>
      <c r="P443" s="48">
        <v>0</v>
      </c>
      <c r="Q443" s="48">
        <v>0</v>
      </c>
      <c r="R443" s="48">
        <v>0</v>
      </c>
      <c r="S443" s="131">
        <v>0</v>
      </c>
      <c r="T443" s="48">
        <v>0</v>
      </c>
      <c r="U443" s="82">
        <f t="shared" si="104"/>
        <v>0</v>
      </c>
      <c r="V443" s="48">
        <f t="shared" si="94"/>
        <v>0</v>
      </c>
      <c r="W443" s="48">
        <v>0</v>
      </c>
      <c r="X443" s="48">
        <v>0</v>
      </c>
      <c r="Y443" s="48">
        <v>0</v>
      </c>
      <c r="Z443" s="48">
        <v>0</v>
      </c>
      <c r="AA443" s="48">
        <v>0</v>
      </c>
      <c r="AB443" s="48">
        <v>0</v>
      </c>
      <c r="AC443" s="72">
        <f t="shared" si="105"/>
        <v>0</v>
      </c>
      <c r="AD443" s="114">
        <f t="shared" si="106"/>
        <v>0</v>
      </c>
    </row>
    <row r="444" spans="1:30" s="50" customFormat="1" ht="12.75" hidden="1" x14ac:dyDescent="0.2">
      <c r="A444" s="95">
        <v>439</v>
      </c>
      <c r="B444" s="37"/>
      <c r="C444" s="143"/>
      <c r="D444" s="58"/>
      <c r="E444" s="80">
        <f t="shared" si="103"/>
        <v>0</v>
      </c>
      <c r="F444" s="81">
        <f t="shared" si="95"/>
        <v>0</v>
      </c>
      <c r="G444" s="48">
        <f t="shared" si="96"/>
        <v>0</v>
      </c>
      <c r="H444" s="48">
        <f t="shared" si="97"/>
        <v>0</v>
      </c>
      <c r="I444" s="48">
        <f t="shared" si="98"/>
        <v>0</v>
      </c>
      <c r="J444" s="48">
        <f t="shared" si="99"/>
        <v>0</v>
      </c>
      <c r="K444" s="48">
        <f t="shared" si="100"/>
        <v>0</v>
      </c>
      <c r="L444" s="48">
        <f t="shared" si="101"/>
        <v>0</v>
      </c>
      <c r="M444" s="48">
        <f t="shared" si="102"/>
        <v>0</v>
      </c>
      <c r="N444" s="81">
        <v>0</v>
      </c>
      <c r="O444" s="48">
        <v>0</v>
      </c>
      <c r="P444" s="48">
        <v>0</v>
      </c>
      <c r="Q444" s="48">
        <v>0</v>
      </c>
      <c r="R444" s="48">
        <v>0</v>
      </c>
      <c r="S444" s="131">
        <v>0</v>
      </c>
      <c r="T444" s="48">
        <v>0</v>
      </c>
      <c r="U444" s="82">
        <f t="shared" si="104"/>
        <v>0</v>
      </c>
      <c r="V444" s="48">
        <f t="shared" si="94"/>
        <v>0</v>
      </c>
      <c r="W444" s="48">
        <v>0</v>
      </c>
      <c r="X444" s="48">
        <v>0</v>
      </c>
      <c r="Y444" s="48">
        <v>0</v>
      </c>
      <c r="Z444" s="48">
        <v>0</v>
      </c>
      <c r="AA444" s="48">
        <v>0</v>
      </c>
      <c r="AB444" s="48">
        <v>0</v>
      </c>
      <c r="AC444" s="72">
        <f t="shared" si="105"/>
        <v>0</v>
      </c>
      <c r="AD444" s="114">
        <f t="shared" si="106"/>
        <v>0</v>
      </c>
    </row>
    <row r="445" spans="1:30" s="50" customFormat="1" ht="12.75" hidden="1" x14ac:dyDescent="0.2">
      <c r="A445" s="95">
        <v>440</v>
      </c>
      <c r="B445" s="37"/>
      <c r="C445" s="143"/>
      <c r="D445" s="58"/>
      <c r="E445" s="80">
        <f t="shared" si="103"/>
        <v>0</v>
      </c>
      <c r="F445" s="81">
        <f t="shared" si="95"/>
        <v>0</v>
      </c>
      <c r="G445" s="48">
        <f t="shared" si="96"/>
        <v>0</v>
      </c>
      <c r="H445" s="48">
        <f t="shared" si="97"/>
        <v>0</v>
      </c>
      <c r="I445" s="48">
        <f t="shared" si="98"/>
        <v>0</v>
      </c>
      <c r="J445" s="48">
        <f t="shared" si="99"/>
        <v>0</v>
      </c>
      <c r="K445" s="48">
        <f t="shared" si="100"/>
        <v>0</v>
      </c>
      <c r="L445" s="48">
        <f t="shared" si="101"/>
        <v>0</v>
      </c>
      <c r="M445" s="48">
        <f t="shared" si="102"/>
        <v>0</v>
      </c>
      <c r="N445" s="81">
        <v>0</v>
      </c>
      <c r="O445" s="48">
        <v>0</v>
      </c>
      <c r="P445" s="48">
        <v>0</v>
      </c>
      <c r="Q445" s="48">
        <v>0</v>
      </c>
      <c r="R445" s="48">
        <v>0</v>
      </c>
      <c r="S445" s="131">
        <v>0</v>
      </c>
      <c r="T445" s="48">
        <v>0</v>
      </c>
      <c r="U445" s="82">
        <f t="shared" si="104"/>
        <v>0</v>
      </c>
      <c r="V445" s="48">
        <f t="shared" si="94"/>
        <v>0</v>
      </c>
      <c r="W445" s="48">
        <v>0</v>
      </c>
      <c r="X445" s="48">
        <v>0</v>
      </c>
      <c r="Y445" s="48">
        <v>0</v>
      </c>
      <c r="Z445" s="48">
        <v>0</v>
      </c>
      <c r="AA445" s="48">
        <v>0</v>
      </c>
      <c r="AB445" s="48">
        <v>0</v>
      </c>
      <c r="AC445" s="72">
        <f t="shared" si="105"/>
        <v>0</v>
      </c>
      <c r="AD445" s="114">
        <f t="shared" si="106"/>
        <v>0</v>
      </c>
    </row>
    <row r="446" spans="1:30" s="50" customFormat="1" ht="12.75" hidden="1" x14ac:dyDescent="0.2">
      <c r="A446" s="95">
        <v>441</v>
      </c>
      <c r="B446" s="37"/>
      <c r="C446" s="143"/>
      <c r="D446" s="58"/>
      <c r="E446" s="80">
        <f t="shared" si="103"/>
        <v>0</v>
      </c>
      <c r="F446" s="81">
        <f t="shared" si="95"/>
        <v>0</v>
      </c>
      <c r="G446" s="48">
        <f t="shared" si="96"/>
        <v>0</v>
      </c>
      <c r="H446" s="48">
        <f t="shared" si="97"/>
        <v>0</v>
      </c>
      <c r="I446" s="48">
        <f t="shared" si="98"/>
        <v>0</v>
      </c>
      <c r="J446" s="48">
        <f t="shared" si="99"/>
        <v>0</v>
      </c>
      <c r="K446" s="48">
        <f t="shared" si="100"/>
        <v>0</v>
      </c>
      <c r="L446" s="48">
        <f t="shared" si="101"/>
        <v>0</v>
      </c>
      <c r="M446" s="48">
        <f t="shared" si="102"/>
        <v>0</v>
      </c>
      <c r="N446" s="81">
        <v>0</v>
      </c>
      <c r="O446" s="48">
        <v>0</v>
      </c>
      <c r="P446" s="48">
        <v>0</v>
      </c>
      <c r="Q446" s="48">
        <v>0</v>
      </c>
      <c r="R446" s="48">
        <v>0</v>
      </c>
      <c r="S446" s="131">
        <v>0</v>
      </c>
      <c r="T446" s="48">
        <v>0</v>
      </c>
      <c r="U446" s="82">
        <f t="shared" si="104"/>
        <v>0</v>
      </c>
      <c r="V446" s="48">
        <f t="shared" si="94"/>
        <v>0</v>
      </c>
      <c r="W446" s="48">
        <v>0</v>
      </c>
      <c r="X446" s="48">
        <v>0</v>
      </c>
      <c r="Y446" s="48">
        <v>0</v>
      </c>
      <c r="Z446" s="48">
        <v>0</v>
      </c>
      <c r="AA446" s="48">
        <v>0</v>
      </c>
      <c r="AB446" s="48">
        <v>0</v>
      </c>
      <c r="AC446" s="72">
        <f t="shared" si="105"/>
        <v>0</v>
      </c>
      <c r="AD446" s="114">
        <f t="shared" si="106"/>
        <v>0</v>
      </c>
    </row>
    <row r="447" spans="1:30" s="50" customFormat="1" ht="12.75" hidden="1" x14ac:dyDescent="0.2">
      <c r="A447" s="95">
        <v>442</v>
      </c>
      <c r="B447" s="37"/>
      <c r="C447" s="143"/>
      <c r="D447" s="58"/>
      <c r="E447" s="80">
        <f t="shared" si="103"/>
        <v>0</v>
      </c>
      <c r="F447" s="81">
        <f t="shared" si="95"/>
        <v>0</v>
      </c>
      <c r="G447" s="48">
        <f t="shared" si="96"/>
        <v>0</v>
      </c>
      <c r="H447" s="48">
        <f t="shared" si="97"/>
        <v>0</v>
      </c>
      <c r="I447" s="48">
        <f t="shared" si="98"/>
        <v>0</v>
      </c>
      <c r="J447" s="48">
        <f t="shared" si="99"/>
        <v>0</v>
      </c>
      <c r="K447" s="48">
        <f t="shared" si="100"/>
        <v>0</v>
      </c>
      <c r="L447" s="48">
        <f t="shared" si="101"/>
        <v>0</v>
      </c>
      <c r="M447" s="48">
        <f t="shared" si="102"/>
        <v>0</v>
      </c>
      <c r="N447" s="81">
        <v>0</v>
      </c>
      <c r="O447" s="48">
        <v>0</v>
      </c>
      <c r="P447" s="48">
        <v>0</v>
      </c>
      <c r="Q447" s="48">
        <v>0</v>
      </c>
      <c r="R447" s="48">
        <v>0</v>
      </c>
      <c r="S447" s="131">
        <v>0</v>
      </c>
      <c r="T447" s="48">
        <v>0</v>
      </c>
      <c r="U447" s="82">
        <f t="shared" si="104"/>
        <v>0</v>
      </c>
      <c r="V447" s="48">
        <f t="shared" si="94"/>
        <v>0</v>
      </c>
      <c r="W447" s="48">
        <v>0</v>
      </c>
      <c r="X447" s="48">
        <v>0</v>
      </c>
      <c r="Y447" s="48">
        <v>0</v>
      </c>
      <c r="Z447" s="48">
        <v>0</v>
      </c>
      <c r="AA447" s="48">
        <v>0</v>
      </c>
      <c r="AB447" s="48">
        <v>0</v>
      </c>
      <c r="AC447" s="72">
        <f t="shared" si="105"/>
        <v>0</v>
      </c>
      <c r="AD447" s="114">
        <f t="shared" si="106"/>
        <v>0</v>
      </c>
    </row>
    <row r="448" spans="1:30" s="50" customFormat="1" ht="12.75" hidden="1" x14ac:dyDescent="0.2">
      <c r="A448" s="95">
        <v>443</v>
      </c>
      <c r="B448" s="37"/>
      <c r="C448" s="143"/>
      <c r="D448" s="58"/>
      <c r="E448" s="80">
        <f t="shared" si="103"/>
        <v>0</v>
      </c>
      <c r="F448" s="81">
        <f t="shared" si="95"/>
        <v>0</v>
      </c>
      <c r="G448" s="48">
        <f t="shared" si="96"/>
        <v>0</v>
      </c>
      <c r="H448" s="48">
        <f t="shared" si="97"/>
        <v>0</v>
      </c>
      <c r="I448" s="48">
        <f t="shared" si="98"/>
        <v>0</v>
      </c>
      <c r="J448" s="48">
        <f t="shared" si="99"/>
        <v>0</v>
      </c>
      <c r="K448" s="48">
        <f t="shared" si="100"/>
        <v>0</v>
      </c>
      <c r="L448" s="48">
        <f t="shared" si="101"/>
        <v>0</v>
      </c>
      <c r="M448" s="48">
        <f t="shared" si="102"/>
        <v>0</v>
      </c>
      <c r="N448" s="81">
        <v>0</v>
      </c>
      <c r="O448" s="48">
        <v>0</v>
      </c>
      <c r="P448" s="48">
        <v>0</v>
      </c>
      <c r="Q448" s="48">
        <v>0</v>
      </c>
      <c r="R448" s="48">
        <v>0</v>
      </c>
      <c r="S448" s="131">
        <v>0</v>
      </c>
      <c r="T448" s="48">
        <v>0</v>
      </c>
      <c r="U448" s="82">
        <f t="shared" si="104"/>
        <v>0</v>
      </c>
      <c r="V448" s="48">
        <f t="shared" si="94"/>
        <v>0</v>
      </c>
      <c r="W448" s="48">
        <v>0</v>
      </c>
      <c r="X448" s="48">
        <v>0</v>
      </c>
      <c r="Y448" s="48">
        <v>0</v>
      </c>
      <c r="Z448" s="48">
        <v>0</v>
      </c>
      <c r="AA448" s="48">
        <v>0</v>
      </c>
      <c r="AB448" s="48">
        <v>0</v>
      </c>
      <c r="AC448" s="72">
        <f t="shared" si="105"/>
        <v>0</v>
      </c>
      <c r="AD448" s="114">
        <f t="shared" si="106"/>
        <v>0</v>
      </c>
    </row>
    <row r="449" spans="1:30" s="50" customFormat="1" ht="12.75" hidden="1" x14ac:dyDescent="0.2">
      <c r="A449" s="95">
        <v>444</v>
      </c>
      <c r="B449" s="37"/>
      <c r="C449" s="143"/>
      <c r="D449" s="58"/>
      <c r="E449" s="80">
        <f t="shared" si="103"/>
        <v>0</v>
      </c>
      <c r="F449" s="81">
        <f t="shared" si="95"/>
        <v>0</v>
      </c>
      <c r="G449" s="48">
        <f t="shared" si="96"/>
        <v>0</v>
      </c>
      <c r="H449" s="48">
        <f t="shared" si="97"/>
        <v>0</v>
      </c>
      <c r="I449" s="48">
        <f t="shared" si="98"/>
        <v>0</v>
      </c>
      <c r="J449" s="48">
        <f t="shared" si="99"/>
        <v>0</v>
      </c>
      <c r="K449" s="48">
        <f t="shared" si="100"/>
        <v>0</v>
      </c>
      <c r="L449" s="48">
        <f t="shared" si="101"/>
        <v>0</v>
      </c>
      <c r="M449" s="48">
        <f t="shared" si="102"/>
        <v>0</v>
      </c>
      <c r="N449" s="81">
        <v>0</v>
      </c>
      <c r="O449" s="48">
        <v>0</v>
      </c>
      <c r="P449" s="48">
        <v>0</v>
      </c>
      <c r="Q449" s="48">
        <v>0</v>
      </c>
      <c r="R449" s="48">
        <v>0</v>
      </c>
      <c r="S449" s="131">
        <v>0</v>
      </c>
      <c r="T449" s="48">
        <v>0</v>
      </c>
      <c r="U449" s="82">
        <f t="shared" si="104"/>
        <v>0</v>
      </c>
      <c r="V449" s="48">
        <f t="shared" si="94"/>
        <v>0</v>
      </c>
      <c r="W449" s="48">
        <v>0</v>
      </c>
      <c r="X449" s="48">
        <v>0</v>
      </c>
      <c r="Y449" s="48">
        <v>0</v>
      </c>
      <c r="Z449" s="48">
        <v>0</v>
      </c>
      <c r="AA449" s="48">
        <v>0</v>
      </c>
      <c r="AB449" s="48">
        <v>0</v>
      </c>
      <c r="AC449" s="72">
        <f t="shared" si="105"/>
        <v>0</v>
      </c>
      <c r="AD449" s="114">
        <f t="shared" si="106"/>
        <v>0</v>
      </c>
    </row>
    <row r="450" spans="1:30" s="50" customFormat="1" ht="12.75" hidden="1" x14ac:dyDescent="0.2">
      <c r="A450" s="95">
        <v>445</v>
      </c>
      <c r="B450" s="37"/>
      <c r="C450" s="143"/>
      <c r="D450" s="58"/>
      <c r="E450" s="80">
        <f t="shared" si="103"/>
        <v>0</v>
      </c>
      <c r="F450" s="81">
        <f t="shared" si="95"/>
        <v>0</v>
      </c>
      <c r="G450" s="48">
        <f t="shared" si="96"/>
        <v>0</v>
      </c>
      <c r="H450" s="48">
        <f t="shared" si="97"/>
        <v>0</v>
      </c>
      <c r="I450" s="48">
        <f t="shared" si="98"/>
        <v>0</v>
      </c>
      <c r="J450" s="48">
        <f t="shared" si="99"/>
        <v>0</v>
      </c>
      <c r="K450" s="48">
        <f t="shared" si="100"/>
        <v>0</v>
      </c>
      <c r="L450" s="48">
        <f t="shared" si="101"/>
        <v>0</v>
      </c>
      <c r="M450" s="48">
        <f t="shared" si="102"/>
        <v>0</v>
      </c>
      <c r="N450" s="81">
        <v>0</v>
      </c>
      <c r="O450" s="48">
        <v>0</v>
      </c>
      <c r="P450" s="48">
        <v>0</v>
      </c>
      <c r="Q450" s="48">
        <v>0</v>
      </c>
      <c r="R450" s="48">
        <v>0</v>
      </c>
      <c r="S450" s="131">
        <v>0</v>
      </c>
      <c r="T450" s="48">
        <v>0</v>
      </c>
      <c r="U450" s="82">
        <f t="shared" si="104"/>
        <v>0</v>
      </c>
      <c r="V450" s="48">
        <f t="shared" si="94"/>
        <v>0</v>
      </c>
      <c r="W450" s="48">
        <v>0</v>
      </c>
      <c r="X450" s="48">
        <v>0</v>
      </c>
      <c r="Y450" s="48">
        <v>0</v>
      </c>
      <c r="Z450" s="48">
        <v>0</v>
      </c>
      <c r="AA450" s="48">
        <v>0</v>
      </c>
      <c r="AB450" s="48">
        <v>0</v>
      </c>
      <c r="AC450" s="72">
        <f t="shared" si="105"/>
        <v>0</v>
      </c>
      <c r="AD450" s="114">
        <f t="shared" si="106"/>
        <v>0</v>
      </c>
    </row>
    <row r="451" spans="1:30" s="50" customFormat="1" ht="12.75" hidden="1" x14ac:dyDescent="0.2">
      <c r="A451" s="95">
        <v>446</v>
      </c>
      <c r="B451" s="37"/>
      <c r="C451" s="143"/>
      <c r="D451" s="58"/>
      <c r="E451" s="80">
        <f t="shared" si="103"/>
        <v>0</v>
      </c>
      <c r="F451" s="81">
        <f t="shared" si="95"/>
        <v>0</v>
      </c>
      <c r="G451" s="48">
        <f t="shared" si="96"/>
        <v>0</v>
      </c>
      <c r="H451" s="48">
        <f t="shared" si="97"/>
        <v>0</v>
      </c>
      <c r="I451" s="48">
        <f t="shared" si="98"/>
        <v>0</v>
      </c>
      <c r="J451" s="48">
        <f t="shared" si="99"/>
        <v>0</v>
      </c>
      <c r="K451" s="48">
        <f t="shared" si="100"/>
        <v>0</v>
      </c>
      <c r="L451" s="48">
        <f t="shared" si="101"/>
        <v>0</v>
      </c>
      <c r="M451" s="48">
        <f t="shared" si="102"/>
        <v>0</v>
      </c>
      <c r="N451" s="81">
        <v>0</v>
      </c>
      <c r="O451" s="48">
        <v>0</v>
      </c>
      <c r="P451" s="48">
        <v>0</v>
      </c>
      <c r="Q451" s="48">
        <v>0</v>
      </c>
      <c r="R451" s="48">
        <v>0</v>
      </c>
      <c r="S451" s="131">
        <v>0</v>
      </c>
      <c r="T451" s="48">
        <v>0</v>
      </c>
      <c r="U451" s="82">
        <f t="shared" si="104"/>
        <v>0</v>
      </c>
      <c r="V451" s="48">
        <f t="shared" si="94"/>
        <v>0</v>
      </c>
      <c r="W451" s="48">
        <v>0</v>
      </c>
      <c r="X451" s="48">
        <v>0</v>
      </c>
      <c r="Y451" s="48">
        <v>0</v>
      </c>
      <c r="Z451" s="48">
        <v>0</v>
      </c>
      <c r="AA451" s="48">
        <v>0</v>
      </c>
      <c r="AB451" s="48">
        <v>0</v>
      </c>
      <c r="AC451" s="72">
        <f t="shared" si="105"/>
        <v>0</v>
      </c>
      <c r="AD451" s="114">
        <f t="shared" si="106"/>
        <v>0</v>
      </c>
    </row>
    <row r="452" spans="1:30" s="50" customFormat="1" ht="12.75" hidden="1" x14ac:dyDescent="0.2">
      <c r="A452" s="95">
        <v>447</v>
      </c>
      <c r="B452" s="37"/>
      <c r="C452" s="143"/>
      <c r="D452" s="58"/>
      <c r="E452" s="80">
        <f t="shared" si="103"/>
        <v>0</v>
      </c>
      <c r="F452" s="81">
        <f t="shared" si="95"/>
        <v>0</v>
      </c>
      <c r="G452" s="48">
        <f t="shared" si="96"/>
        <v>0</v>
      </c>
      <c r="H452" s="48">
        <f t="shared" si="97"/>
        <v>0</v>
      </c>
      <c r="I452" s="48">
        <f t="shared" si="98"/>
        <v>0</v>
      </c>
      <c r="J452" s="48">
        <f t="shared" si="99"/>
        <v>0</v>
      </c>
      <c r="K452" s="48">
        <f t="shared" si="100"/>
        <v>0</v>
      </c>
      <c r="L452" s="48">
        <f t="shared" si="101"/>
        <v>0</v>
      </c>
      <c r="M452" s="48">
        <f t="shared" si="102"/>
        <v>0</v>
      </c>
      <c r="N452" s="81">
        <v>0</v>
      </c>
      <c r="O452" s="48">
        <v>0</v>
      </c>
      <c r="P452" s="48">
        <v>0</v>
      </c>
      <c r="Q452" s="48">
        <v>0</v>
      </c>
      <c r="R452" s="48">
        <v>0</v>
      </c>
      <c r="S452" s="131">
        <v>0</v>
      </c>
      <c r="T452" s="48">
        <v>0</v>
      </c>
      <c r="U452" s="82">
        <f t="shared" si="104"/>
        <v>0</v>
      </c>
      <c r="V452" s="48">
        <f t="shared" si="94"/>
        <v>0</v>
      </c>
      <c r="W452" s="48">
        <v>0</v>
      </c>
      <c r="X452" s="48">
        <v>0</v>
      </c>
      <c r="Y452" s="48">
        <v>0</v>
      </c>
      <c r="Z452" s="48">
        <v>0</v>
      </c>
      <c r="AA452" s="48">
        <v>0</v>
      </c>
      <c r="AB452" s="48">
        <v>0</v>
      </c>
      <c r="AC452" s="72">
        <f t="shared" si="105"/>
        <v>0</v>
      </c>
      <c r="AD452" s="114">
        <f t="shared" si="106"/>
        <v>0</v>
      </c>
    </row>
    <row r="453" spans="1:30" s="50" customFormat="1" ht="12.75" hidden="1" x14ac:dyDescent="0.2">
      <c r="A453" s="95">
        <v>448</v>
      </c>
      <c r="B453" s="37"/>
      <c r="C453" s="143"/>
      <c r="D453" s="58"/>
      <c r="E453" s="80">
        <f t="shared" si="103"/>
        <v>0</v>
      </c>
      <c r="F453" s="81">
        <f t="shared" si="95"/>
        <v>0</v>
      </c>
      <c r="G453" s="48">
        <f t="shared" si="96"/>
        <v>0</v>
      </c>
      <c r="H453" s="48">
        <f t="shared" si="97"/>
        <v>0</v>
      </c>
      <c r="I453" s="48">
        <f t="shared" si="98"/>
        <v>0</v>
      </c>
      <c r="J453" s="48">
        <f t="shared" si="99"/>
        <v>0</v>
      </c>
      <c r="K453" s="48">
        <f t="shared" si="100"/>
        <v>0</v>
      </c>
      <c r="L453" s="48">
        <f t="shared" si="101"/>
        <v>0</v>
      </c>
      <c r="M453" s="48">
        <f t="shared" si="102"/>
        <v>0</v>
      </c>
      <c r="N453" s="81">
        <v>0</v>
      </c>
      <c r="O453" s="48">
        <v>0</v>
      </c>
      <c r="P453" s="48">
        <v>0</v>
      </c>
      <c r="Q453" s="48">
        <v>0</v>
      </c>
      <c r="R453" s="48">
        <v>0</v>
      </c>
      <c r="S453" s="131">
        <v>0</v>
      </c>
      <c r="T453" s="48">
        <v>0</v>
      </c>
      <c r="U453" s="82">
        <f t="shared" si="104"/>
        <v>0</v>
      </c>
      <c r="V453" s="48">
        <f t="shared" si="94"/>
        <v>0</v>
      </c>
      <c r="W453" s="48">
        <v>0</v>
      </c>
      <c r="X453" s="48">
        <v>0</v>
      </c>
      <c r="Y453" s="48">
        <v>0</v>
      </c>
      <c r="Z453" s="48">
        <v>0</v>
      </c>
      <c r="AA453" s="48">
        <v>0</v>
      </c>
      <c r="AB453" s="48">
        <v>0</v>
      </c>
      <c r="AC453" s="72">
        <f t="shared" si="105"/>
        <v>0</v>
      </c>
      <c r="AD453" s="114">
        <f t="shared" si="106"/>
        <v>0</v>
      </c>
    </row>
    <row r="454" spans="1:30" s="50" customFormat="1" ht="12.75" hidden="1" x14ac:dyDescent="0.2">
      <c r="A454" s="95">
        <v>449</v>
      </c>
      <c r="B454" s="37"/>
      <c r="C454" s="143"/>
      <c r="D454" s="58"/>
      <c r="E454" s="80">
        <f t="shared" si="103"/>
        <v>0</v>
      </c>
      <c r="F454" s="81">
        <f t="shared" si="95"/>
        <v>0</v>
      </c>
      <c r="G454" s="48">
        <f t="shared" si="96"/>
        <v>0</v>
      </c>
      <c r="H454" s="48">
        <f t="shared" si="97"/>
        <v>0</v>
      </c>
      <c r="I454" s="48">
        <f t="shared" si="98"/>
        <v>0</v>
      </c>
      <c r="J454" s="48">
        <f t="shared" si="99"/>
        <v>0</v>
      </c>
      <c r="K454" s="48">
        <f t="shared" si="100"/>
        <v>0</v>
      </c>
      <c r="L454" s="48">
        <f t="shared" si="101"/>
        <v>0</v>
      </c>
      <c r="M454" s="48">
        <f t="shared" si="102"/>
        <v>0</v>
      </c>
      <c r="N454" s="81">
        <v>0</v>
      </c>
      <c r="O454" s="48">
        <v>0</v>
      </c>
      <c r="P454" s="48">
        <v>0</v>
      </c>
      <c r="Q454" s="48">
        <v>0</v>
      </c>
      <c r="R454" s="48">
        <v>0</v>
      </c>
      <c r="S454" s="131">
        <v>0</v>
      </c>
      <c r="T454" s="48">
        <v>0</v>
      </c>
      <c r="U454" s="82">
        <f t="shared" si="104"/>
        <v>0</v>
      </c>
      <c r="V454" s="48">
        <f t="shared" si="94"/>
        <v>0</v>
      </c>
      <c r="W454" s="48">
        <v>0</v>
      </c>
      <c r="X454" s="48">
        <v>0</v>
      </c>
      <c r="Y454" s="48">
        <v>0</v>
      </c>
      <c r="Z454" s="48">
        <v>0</v>
      </c>
      <c r="AA454" s="48">
        <v>0</v>
      </c>
      <c r="AB454" s="48">
        <v>0</v>
      </c>
      <c r="AC454" s="72">
        <f t="shared" si="105"/>
        <v>0</v>
      </c>
      <c r="AD454" s="114">
        <f t="shared" si="106"/>
        <v>0</v>
      </c>
    </row>
    <row r="455" spans="1:30" s="50" customFormat="1" ht="12.75" hidden="1" x14ac:dyDescent="0.2">
      <c r="A455" s="95">
        <v>450</v>
      </c>
      <c r="B455" s="37"/>
      <c r="C455" s="143"/>
      <c r="D455" s="58"/>
      <c r="E455" s="80">
        <f t="shared" si="103"/>
        <v>0</v>
      </c>
      <c r="F455" s="81">
        <f t="shared" si="95"/>
        <v>0</v>
      </c>
      <c r="G455" s="48">
        <f t="shared" si="96"/>
        <v>0</v>
      </c>
      <c r="H455" s="48">
        <f t="shared" si="97"/>
        <v>0</v>
      </c>
      <c r="I455" s="48">
        <f t="shared" si="98"/>
        <v>0</v>
      </c>
      <c r="J455" s="48">
        <f t="shared" si="99"/>
        <v>0</v>
      </c>
      <c r="K455" s="48">
        <f t="shared" si="100"/>
        <v>0</v>
      </c>
      <c r="L455" s="48">
        <f t="shared" si="101"/>
        <v>0</v>
      </c>
      <c r="M455" s="48">
        <f t="shared" si="102"/>
        <v>0</v>
      </c>
      <c r="N455" s="81">
        <v>0</v>
      </c>
      <c r="O455" s="48">
        <v>0</v>
      </c>
      <c r="P455" s="48">
        <v>0</v>
      </c>
      <c r="Q455" s="48">
        <v>0</v>
      </c>
      <c r="R455" s="48">
        <v>0</v>
      </c>
      <c r="S455" s="131">
        <v>0</v>
      </c>
      <c r="T455" s="48">
        <v>0</v>
      </c>
      <c r="U455" s="82">
        <f t="shared" si="104"/>
        <v>0</v>
      </c>
      <c r="V455" s="48">
        <f t="shared" ref="V455:V505" si="107">(508*C455)-(E455*6%)</f>
        <v>0</v>
      </c>
      <c r="W455" s="48">
        <v>0</v>
      </c>
      <c r="X455" s="48">
        <v>0</v>
      </c>
      <c r="Y455" s="48">
        <v>0</v>
      </c>
      <c r="Z455" s="48">
        <v>0</v>
      </c>
      <c r="AA455" s="48">
        <v>0</v>
      </c>
      <c r="AB455" s="48">
        <v>0</v>
      </c>
      <c r="AC455" s="72">
        <f t="shared" si="105"/>
        <v>0</v>
      </c>
      <c r="AD455" s="114">
        <f t="shared" si="106"/>
        <v>0</v>
      </c>
    </row>
    <row r="456" spans="1:30" s="50" customFormat="1" ht="12.75" hidden="1" x14ac:dyDescent="0.2">
      <c r="A456" s="95">
        <v>451</v>
      </c>
      <c r="B456" s="37"/>
      <c r="C456" s="143"/>
      <c r="D456" s="58"/>
      <c r="E456" s="80">
        <f t="shared" si="103"/>
        <v>0</v>
      </c>
      <c r="F456" s="81">
        <f t="shared" si="95"/>
        <v>0</v>
      </c>
      <c r="G456" s="48">
        <f t="shared" si="96"/>
        <v>0</v>
      </c>
      <c r="H456" s="48">
        <f t="shared" si="97"/>
        <v>0</v>
      </c>
      <c r="I456" s="48">
        <f t="shared" si="98"/>
        <v>0</v>
      </c>
      <c r="J456" s="48">
        <f t="shared" si="99"/>
        <v>0</v>
      </c>
      <c r="K456" s="48">
        <f t="shared" si="100"/>
        <v>0</v>
      </c>
      <c r="L456" s="48">
        <f t="shared" si="101"/>
        <v>0</v>
      </c>
      <c r="M456" s="48">
        <f t="shared" si="102"/>
        <v>0</v>
      </c>
      <c r="N456" s="81">
        <v>0</v>
      </c>
      <c r="O456" s="48">
        <v>0</v>
      </c>
      <c r="P456" s="48">
        <v>0</v>
      </c>
      <c r="Q456" s="48">
        <v>0</v>
      </c>
      <c r="R456" s="48">
        <v>0</v>
      </c>
      <c r="S456" s="131">
        <v>0</v>
      </c>
      <c r="T456" s="48">
        <v>0</v>
      </c>
      <c r="U456" s="82">
        <f t="shared" si="104"/>
        <v>0</v>
      </c>
      <c r="V456" s="48">
        <f t="shared" si="107"/>
        <v>0</v>
      </c>
      <c r="W456" s="48">
        <v>0</v>
      </c>
      <c r="X456" s="48">
        <v>0</v>
      </c>
      <c r="Y456" s="48">
        <v>0</v>
      </c>
      <c r="Z456" s="48">
        <v>0</v>
      </c>
      <c r="AA456" s="48">
        <v>0</v>
      </c>
      <c r="AB456" s="48">
        <v>0</v>
      </c>
      <c r="AC456" s="72">
        <f t="shared" si="105"/>
        <v>0</v>
      </c>
      <c r="AD456" s="114">
        <f t="shared" si="106"/>
        <v>0</v>
      </c>
    </row>
    <row r="457" spans="1:30" s="50" customFormat="1" ht="12.75" hidden="1" x14ac:dyDescent="0.2">
      <c r="A457" s="95">
        <v>452</v>
      </c>
      <c r="B457" s="37"/>
      <c r="C457" s="143"/>
      <c r="D457" s="58"/>
      <c r="E457" s="80">
        <f t="shared" si="103"/>
        <v>0</v>
      </c>
      <c r="F457" s="81">
        <f t="shared" si="95"/>
        <v>0</v>
      </c>
      <c r="G457" s="48">
        <f t="shared" si="96"/>
        <v>0</v>
      </c>
      <c r="H457" s="48">
        <f t="shared" si="97"/>
        <v>0</v>
      </c>
      <c r="I457" s="48">
        <f t="shared" si="98"/>
        <v>0</v>
      </c>
      <c r="J457" s="48">
        <f t="shared" si="99"/>
        <v>0</v>
      </c>
      <c r="K457" s="48">
        <f t="shared" si="100"/>
        <v>0</v>
      </c>
      <c r="L457" s="48">
        <f t="shared" si="101"/>
        <v>0</v>
      </c>
      <c r="M457" s="48">
        <f t="shared" si="102"/>
        <v>0</v>
      </c>
      <c r="N457" s="81">
        <v>0</v>
      </c>
      <c r="O457" s="48">
        <v>0</v>
      </c>
      <c r="P457" s="48">
        <v>0</v>
      </c>
      <c r="Q457" s="48">
        <v>0</v>
      </c>
      <c r="R457" s="48">
        <v>0</v>
      </c>
      <c r="S457" s="131">
        <v>0</v>
      </c>
      <c r="T457" s="48">
        <v>0</v>
      </c>
      <c r="U457" s="82">
        <f t="shared" si="104"/>
        <v>0</v>
      </c>
      <c r="V457" s="48">
        <f t="shared" si="107"/>
        <v>0</v>
      </c>
      <c r="W457" s="48">
        <v>0</v>
      </c>
      <c r="X457" s="48">
        <v>0</v>
      </c>
      <c r="Y457" s="48">
        <v>0</v>
      </c>
      <c r="Z457" s="48">
        <v>0</v>
      </c>
      <c r="AA457" s="48">
        <v>0</v>
      </c>
      <c r="AB457" s="48">
        <v>0</v>
      </c>
      <c r="AC457" s="72">
        <f t="shared" si="105"/>
        <v>0</v>
      </c>
      <c r="AD457" s="114">
        <f t="shared" si="106"/>
        <v>0</v>
      </c>
    </row>
    <row r="458" spans="1:30" s="50" customFormat="1" ht="12.75" hidden="1" x14ac:dyDescent="0.2">
      <c r="A458" s="95">
        <v>453</v>
      </c>
      <c r="B458" s="37"/>
      <c r="C458" s="143"/>
      <c r="D458" s="58"/>
      <c r="E458" s="80">
        <f t="shared" si="103"/>
        <v>0</v>
      </c>
      <c r="F458" s="81">
        <f t="shared" ref="F458:F505" si="108">(E458+J458+L458+K458+M458)*26.5%</f>
        <v>0</v>
      </c>
      <c r="G458" s="48">
        <f t="shared" ref="G458:G505" si="109">(E458+J458+L458+K458+M458)*1%</f>
        <v>0</v>
      </c>
      <c r="H458" s="48">
        <f t="shared" ref="H458:H505" si="110">(E458+J458+L458+K458+M458)*8%</f>
        <v>0</v>
      </c>
      <c r="I458" s="48">
        <f t="shared" ref="I458:I505" si="111">H458/2</f>
        <v>0</v>
      </c>
      <c r="J458" s="48">
        <f t="shared" ref="J458:J505" si="112">E458/12</f>
        <v>0</v>
      </c>
      <c r="K458" s="48">
        <f t="shared" ref="K458:K505" si="113">E458/12</f>
        <v>0</v>
      </c>
      <c r="L458" s="48">
        <f t="shared" ref="L458:L505" si="114">K458/3</f>
        <v>0</v>
      </c>
      <c r="M458" s="48">
        <f t="shared" ref="M458:M505" si="115">E458/12</f>
        <v>0</v>
      </c>
      <c r="N458" s="81">
        <v>0</v>
      </c>
      <c r="O458" s="48">
        <v>0</v>
      </c>
      <c r="P458" s="48">
        <v>0</v>
      </c>
      <c r="Q458" s="48">
        <v>0</v>
      </c>
      <c r="R458" s="48">
        <v>0</v>
      </c>
      <c r="S458" s="131">
        <v>0</v>
      </c>
      <c r="T458" s="48">
        <v>0</v>
      </c>
      <c r="U458" s="82">
        <f t="shared" si="104"/>
        <v>0</v>
      </c>
      <c r="V458" s="48">
        <f t="shared" si="107"/>
        <v>0</v>
      </c>
      <c r="W458" s="48">
        <v>0</v>
      </c>
      <c r="X458" s="48">
        <v>0</v>
      </c>
      <c r="Y458" s="48">
        <v>0</v>
      </c>
      <c r="Z458" s="48">
        <v>0</v>
      </c>
      <c r="AA458" s="48">
        <v>0</v>
      </c>
      <c r="AB458" s="48">
        <v>0</v>
      </c>
      <c r="AC458" s="72">
        <f t="shared" si="105"/>
        <v>0</v>
      </c>
      <c r="AD458" s="114">
        <f t="shared" si="106"/>
        <v>0</v>
      </c>
    </row>
    <row r="459" spans="1:30" s="50" customFormat="1" ht="12.75" hidden="1" x14ac:dyDescent="0.2">
      <c r="A459" s="95">
        <v>454</v>
      </c>
      <c r="B459" s="37"/>
      <c r="C459" s="143"/>
      <c r="D459" s="58"/>
      <c r="E459" s="80">
        <f t="shared" ref="E459:E505" si="116">C459*D459</f>
        <v>0</v>
      </c>
      <c r="F459" s="81">
        <f t="shared" si="108"/>
        <v>0</v>
      </c>
      <c r="G459" s="48">
        <f t="shared" si="109"/>
        <v>0</v>
      </c>
      <c r="H459" s="48">
        <f t="shared" si="110"/>
        <v>0</v>
      </c>
      <c r="I459" s="48">
        <f t="shared" si="111"/>
        <v>0</v>
      </c>
      <c r="J459" s="48">
        <f t="shared" si="112"/>
        <v>0</v>
      </c>
      <c r="K459" s="48">
        <f t="shared" si="113"/>
        <v>0</v>
      </c>
      <c r="L459" s="48">
        <f t="shared" si="114"/>
        <v>0</v>
      </c>
      <c r="M459" s="48">
        <f t="shared" si="115"/>
        <v>0</v>
      </c>
      <c r="N459" s="81">
        <v>0</v>
      </c>
      <c r="O459" s="48">
        <v>0</v>
      </c>
      <c r="P459" s="48">
        <v>0</v>
      </c>
      <c r="Q459" s="48">
        <v>0</v>
      </c>
      <c r="R459" s="48">
        <v>0</v>
      </c>
      <c r="S459" s="131">
        <v>0</v>
      </c>
      <c r="T459" s="48">
        <v>0</v>
      </c>
      <c r="U459" s="82">
        <f t="shared" ref="U459:U505" si="117">SUM(F459:T459)</f>
        <v>0</v>
      </c>
      <c r="V459" s="48">
        <f t="shared" si="107"/>
        <v>0</v>
      </c>
      <c r="W459" s="48">
        <v>0</v>
      </c>
      <c r="X459" s="48">
        <v>0</v>
      </c>
      <c r="Y459" s="48">
        <v>0</v>
      </c>
      <c r="Z459" s="48">
        <v>0</v>
      </c>
      <c r="AA459" s="48">
        <v>0</v>
      </c>
      <c r="AB459" s="48">
        <v>0</v>
      </c>
      <c r="AC459" s="72">
        <f t="shared" ref="AC459:AC505" si="118">SUM(V459:AB459)</f>
        <v>0</v>
      </c>
      <c r="AD459" s="114">
        <f t="shared" ref="AD459:AD505" si="119">E459+U459+AC459</f>
        <v>0</v>
      </c>
    </row>
    <row r="460" spans="1:30" s="50" customFormat="1" ht="12.75" hidden="1" x14ac:dyDescent="0.2">
      <c r="A460" s="95">
        <v>455</v>
      </c>
      <c r="B460" s="37"/>
      <c r="C460" s="143"/>
      <c r="D460" s="58"/>
      <c r="E460" s="80">
        <f t="shared" si="116"/>
        <v>0</v>
      </c>
      <c r="F460" s="81">
        <f t="shared" si="108"/>
        <v>0</v>
      </c>
      <c r="G460" s="48">
        <f t="shared" si="109"/>
        <v>0</v>
      </c>
      <c r="H460" s="48">
        <f t="shared" si="110"/>
        <v>0</v>
      </c>
      <c r="I460" s="48">
        <f t="shared" si="111"/>
        <v>0</v>
      </c>
      <c r="J460" s="48">
        <f t="shared" si="112"/>
        <v>0</v>
      </c>
      <c r="K460" s="48">
        <f t="shared" si="113"/>
        <v>0</v>
      </c>
      <c r="L460" s="48">
        <f t="shared" si="114"/>
        <v>0</v>
      </c>
      <c r="M460" s="48">
        <f t="shared" si="115"/>
        <v>0</v>
      </c>
      <c r="N460" s="81">
        <v>0</v>
      </c>
      <c r="O460" s="48">
        <v>0</v>
      </c>
      <c r="P460" s="48">
        <v>0</v>
      </c>
      <c r="Q460" s="48">
        <v>0</v>
      </c>
      <c r="R460" s="48">
        <v>0</v>
      </c>
      <c r="S460" s="131">
        <v>0</v>
      </c>
      <c r="T460" s="48">
        <v>0</v>
      </c>
      <c r="U460" s="82">
        <f t="shared" si="117"/>
        <v>0</v>
      </c>
      <c r="V460" s="48">
        <f t="shared" si="107"/>
        <v>0</v>
      </c>
      <c r="W460" s="48">
        <v>0</v>
      </c>
      <c r="X460" s="48">
        <v>0</v>
      </c>
      <c r="Y460" s="48">
        <v>0</v>
      </c>
      <c r="Z460" s="48">
        <v>0</v>
      </c>
      <c r="AA460" s="48">
        <v>0</v>
      </c>
      <c r="AB460" s="48">
        <v>0</v>
      </c>
      <c r="AC460" s="72">
        <f t="shared" si="118"/>
        <v>0</v>
      </c>
      <c r="AD460" s="114">
        <f t="shared" si="119"/>
        <v>0</v>
      </c>
    </row>
    <row r="461" spans="1:30" s="50" customFormat="1" ht="12.75" hidden="1" x14ac:dyDescent="0.2">
      <c r="A461" s="95">
        <v>456</v>
      </c>
      <c r="B461" s="37"/>
      <c r="C461" s="143"/>
      <c r="D461" s="58"/>
      <c r="E461" s="80">
        <f t="shared" si="116"/>
        <v>0</v>
      </c>
      <c r="F461" s="81">
        <f t="shared" si="108"/>
        <v>0</v>
      </c>
      <c r="G461" s="48">
        <f t="shared" si="109"/>
        <v>0</v>
      </c>
      <c r="H461" s="48">
        <f t="shared" si="110"/>
        <v>0</v>
      </c>
      <c r="I461" s="48">
        <f t="shared" si="111"/>
        <v>0</v>
      </c>
      <c r="J461" s="48">
        <f t="shared" si="112"/>
        <v>0</v>
      </c>
      <c r="K461" s="48">
        <f t="shared" si="113"/>
        <v>0</v>
      </c>
      <c r="L461" s="48">
        <f t="shared" si="114"/>
        <v>0</v>
      </c>
      <c r="M461" s="48">
        <f t="shared" si="115"/>
        <v>0</v>
      </c>
      <c r="N461" s="81">
        <v>0</v>
      </c>
      <c r="O461" s="48">
        <v>0</v>
      </c>
      <c r="P461" s="48">
        <v>0</v>
      </c>
      <c r="Q461" s="48">
        <v>0</v>
      </c>
      <c r="R461" s="48">
        <v>0</v>
      </c>
      <c r="S461" s="131">
        <v>0</v>
      </c>
      <c r="T461" s="48">
        <v>0</v>
      </c>
      <c r="U461" s="82">
        <f t="shared" si="117"/>
        <v>0</v>
      </c>
      <c r="V461" s="48">
        <f t="shared" si="107"/>
        <v>0</v>
      </c>
      <c r="W461" s="48">
        <v>0</v>
      </c>
      <c r="X461" s="48">
        <v>0</v>
      </c>
      <c r="Y461" s="48">
        <v>0</v>
      </c>
      <c r="Z461" s="48">
        <v>0</v>
      </c>
      <c r="AA461" s="48">
        <v>0</v>
      </c>
      <c r="AB461" s="48">
        <v>0</v>
      </c>
      <c r="AC461" s="72">
        <f t="shared" si="118"/>
        <v>0</v>
      </c>
      <c r="AD461" s="114">
        <f t="shared" si="119"/>
        <v>0</v>
      </c>
    </row>
    <row r="462" spans="1:30" s="50" customFormat="1" ht="12.75" hidden="1" x14ac:dyDescent="0.2">
      <c r="A462" s="95">
        <v>457</v>
      </c>
      <c r="B462" s="37"/>
      <c r="C462" s="143"/>
      <c r="D462" s="58"/>
      <c r="E462" s="80">
        <f t="shared" si="116"/>
        <v>0</v>
      </c>
      <c r="F462" s="81">
        <f t="shared" si="108"/>
        <v>0</v>
      </c>
      <c r="G462" s="48">
        <f t="shared" si="109"/>
        <v>0</v>
      </c>
      <c r="H462" s="48">
        <f t="shared" si="110"/>
        <v>0</v>
      </c>
      <c r="I462" s="48">
        <f t="shared" si="111"/>
        <v>0</v>
      </c>
      <c r="J462" s="48">
        <f t="shared" si="112"/>
        <v>0</v>
      </c>
      <c r="K462" s="48">
        <f t="shared" si="113"/>
        <v>0</v>
      </c>
      <c r="L462" s="48">
        <f t="shared" si="114"/>
        <v>0</v>
      </c>
      <c r="M462" s="48">
        <f t="shared" si="115"/>
        <v>0</v>
      </c>
      <c r="N462" s="81">
        <v>0</v>
      </c>
      <c r="O462" s="48">
        <v>0</v>
      </c>
      <c r="P462" s="48">
        <v>0</v>
      </c>
      <c r="Q462" s="48">
        <v>0</v>
      </c>
      <c r="R462" s="48">
        <v>0</v>
      </c>
      <c r="S462" s="131">
        <v>0</v>
      </c>
      <c r="T462" s="48">
        <v>0</v>
      </c>
      <c r="U462" s="82">
        <f t="shared" si="117"/>
        <v>0</v>
      </c>
      <c r="V462" s="48">
        <f t="shared" si="107"/>
        <v>0</v>
      </c>
      <c r="W462" s="48">
        <v>0</v>
      </c>
      <c r="X462" s="48">
        <v>0</v>
      </c>
      <c r="Y462" s="48">
        <v>0</v>
      </c>
      <c r="Z462" s="48">
        <v>0</v>
      </c>
      <c r="AA462" s="48">
        <v>0</v>
      </c>
      <c r="AB462" s="48">
        <v>0</v>
      </c>
      <c r="AC462" s="72">
        <f t="shared" si="118"/>
        <v>0</v>
      </c>
      <c r="AD462" s="114">
        <f t="shared" si="119"/>
        <v>0</v>
      </c>
    </row>
    <row r="463" spans="1:30" s="50" customFormat="1" ht="12.75" hidden="1" x14ac:dyDescent="0.2">
      <c r="A463" s="95">
        <v>458</v>
      </c>
      <c r="B463" s="37"/>
      <c r="C463" s="143"/>
      <c r="D463" s="58"/>
      <c r="E463" s="80">
        <f t="shared" si="116"/>
        <v>0</v>
      </c>
      <c r="F463" s="81">
        <f t="shared" si="108"/>
        <v>0</v>
      </c>
      <c r="G463" s="48">
        <f t="shared" si="109"/>
        <v>0</v>
      </c>
      <c r="H463" s="48">
        <f t="shared" si="110"/>
        <v>0</v>
      </c>
      <c r="I463" s="48">
        <f t="shared" si="111"/>
        <v>0</v>
      </c>
      <c r="J463" s="48">
        <f t="shared" si="112"/>
        <v>0</v>
      </c>
      <c r="K463" s="48">
        <f t="shared" si="113"/>
        <v>0</v>
      </c>
      <c r="L463" s="48">
        <f t="shared" si="114"/>
        <v>0</v>
      </c>
      <c r="M463" s="48">
        <f t="shared" si="115"/>
        <v>0</v>
      </c>
      <c r="N463" s="81">
        <v>0</v>
      </c>
      <c r="O463" s="48">
        <v>0</v>
      </c>
      <c r="P463" s="48">
        <v>0</v>
      </c>
      <c r="Q463" s="48">
        <v>0</v>
      </c>
      <c r="R463" s="48">
        <v>0</v>
      </c>
      <c r="S463" s="131">
        <v>0</v>
      </c>
      <c r="T463" s="48">
        <v>0</v>
      </c>
      <c r="U463" s="82">
        <f t="shared" si="117"/>
        <v>0</v>
      </c>
      <c r="V463" s="48">
        <f t="shared" si="107"/>
        <v>0</v>
      </c>
      <c r="W463" s="48">
        <v>0</v>
      </c>
      <c r="X463" s="48">
        <v>0</v>
      </c>
      <c r="Y463" s="48">
        <v>0</v>
      </c>
      <c r="Z463" s="48">
        <v>0</v>
      </c>
      <c r="AA463" s="48">
        <v>0</v>
      </c>
      <c r="AB463" s="48">
        <v>0</v>
      </c>
      <c r="AC463" s="72">
        <f t="shared" si="118"/>
        <v>0</v>
      </c>
      <c r="AD463" s="114">
        <f t="shared" si="119"/>
        <v>0</v>
      </c>
    </row>
    <row r="464" spans="1:30" s="50" customFormat="1" ht="12.75" hidden="1" x14ac:dyDescent="0.2">
      <c r="A464" s="95">
        <v>459</v>
      </c>
      <c r="B464" s="37"/>
      <c r="C464" s="143"/>
      <c r="D464" s="58"/>
      <c r="E464" s="80">
        <f t="shared" si="116"/>
        <v>0</v>
      </c>
      <c r="F464" s="81">
        <f t="shared" si="108"/>
        <v>0</v>
      </c>
      <c r="G464" s="48">
        <f t="shared" si="109"/>
        <v>0</v>
      </c>
      <c r="H464" s="48">
        <f t="shared" si="110"/>
        <v>0</v>
      </c>
      <c r="I464" s="48">
        <f t="shared" si="111"/>
        <v>0</v>
      </c>
      <c r="J464" s="48">
        <f t="shared" si="112"/>
        <v>0</v>
      </c>
      <c r="K464" s="48">
        <f t="shared" si="113"/>
        <v>0</v>
      </c>
      <c r="L464" s="48">
        <f t="shared" si="114"/>
        <v>0</v>
      </c>
      <c r="M464" s="48">
        <f t="shared" si="115"/>
        <v>0</v>
      </c>
      <c r="N464" s="81">
        <v>0</v>
      </c>
      <c r="O464" s="48">
        <v>0</v>
      </c>
      <c r="P464" s="48">
        <v>0</v>
      </c>
      <c r="Q464" s="48">
        <v>0</v>
      </c>
      <c r="R464" s="48">
        <v>0</v>
      </c>
      <c r="S464" s="131">
        <v>0</v>
      </c>
      <c r="T464" s="48">
        <v>0</v>
      </c>
      <c r="U464" s="82">
        <f t="shared" si="117"/>
        <v>0</v>
      </c>
      <c r="V464" s="48">
        <f t="shared" si="107"/>
        <v>0</v>
      </c>
      <c r="W464" s="48">
        <v>0</v>
      </c>
      <c r="X464" s="48">
        <v>0</v>
      </c>
      <c r="Y464" s="48">
        <v>0</v>
      </c>
      <c r="Z464" s="48">
        <v>0</v>
      </c>
      <c r="AA464" s="48">
        <v>0</v>
      </c>
      <c r="AB464" s="48">
        <v>0</v>
      </c>
      <c r="AC464" s="72">
        <f t="shared" si="118"/>
        <v>0</v>
      </c>
      <c r="AD464" s="114">
        <f t="shared" si="119"/>
        <v>0</v>
      </c>
    </row>
    <row r="465" spans="1:30" s="50" customFormat="1" ht="12.75" hidden="1" x14ac:dyDescent="0.2">
      <c r="A465" s="95">
        <v>460</v>
      </c>
      <c r="B465" s="37"/>
      <c r="C465" s="143"/>
      <c r="D465" s="58"/>
      <c r="E465" s="80">
        <f t="shared" si="116"/>
        <v>0</v>
      </c>
      <c r="F465" s="81">
        <f t="shared" si="108"/>
        <v>0</v>
      </c>
      <c r="G465" s="48">
        <f t="shared" si="109"/>
        <v>0</v>
      </c>
      <c r="H465" s="48">
        <f t="shared" si="110"/>
        <v>0</v>
      </c>
      <c r="I465" s="48">
        <f t="shared" si="111"/>
        <v>0</v>
      </c>
      <c r="J465" s="48">
        <f t="shared" si="112"/>
        <v>0</v>
      </c>
      <c r="K465" s="48">
        <f t="shared" si="113"/>
        <v>0</v>
      </c>
      <c r="L465" s="48">
        <f t="shared" si="114"/>
        <v>0</v>
      </c>
      <c r="M465" s="48">
        <f t="shared" si="115"/>
        <v>0</v>
      </c>
      <c r="N465" s="81">
        <v>0</v>
      </c>
      <c r="O465" s="48">
        <v>0</v>
      </c>
      <c r="P465" s="48">
        <v>0</v>
      </c>
      <c r="Q465" s="48">
        <v>0</v>
      </c>
      <c r="R465" s="48">
        <v>0</v>
      </c>
      <c r="S465" s="131">
        <v>0</v>
      </c>
      <c r="T465" s="48">
        <v>0</v>
      </c>
      <c r="U465" s="82">
        <f t="shared" si="117"/>
        <v>0</v>
      </c>
      <c r="V465" s="48">
        <f t="shared" si="107"/>
        <v>0</v>
      </c>
      <c r="W465" s="48">
        <v>0</v>
      </c>
      <c r="X465" s="48">
        <v>0</v>
      </c>
      <c r="Y465" s="48">
        <v>0</v>
      </c>
      <c r="Z465" s="48">
        <v>0</v>
      </c>
      <c r="AA465" s="48">
        <v>0</v>
      </c>
      <c r="AB465" s="48">
        <v>0</v>
      </c>
      <c r="AC465" s="72">
        <f t="shared" si="118"/>
        <v>0</v>
      </c>
      <c r="AD465" s="114">
        <f t="shared" si="119"/>
        <v>0</v>
      </c>
    </row>
    <row r="466" spans="1:30" s="50" customFormat="1" ht="12.75" hidden="1" x14ac:dyDescent="0.2">
      <c r="A466" s="95">
        <v>461</v>
      </c>
      <c r="B466" s="37"/>
      <c r="C466" s="143"/>
      <c r="D466" s="58"/>
      <c r="E466" s="80">
        <f t="shared" si="116"/>
        <v>0</v>
      </c>
      <c r="F466" s="81">
        <f t="shared" si="108"/>
        <v>0</v>
      </c>
      <c r="G466" s="48">
        <f t="shared" si="109"/>
        <v>0</v>
      </c>
      <c r="H466" s="48">
        <f t="shared" si="110"/>
        <v>0</v>
      </c>
      <c r="I466" s="48">
        <f t="shared" si="111"/>
        <v>0</v>
      </c>
      <c r="J466" s="48">
        <f t="shared" si="112"/>
        <v>0</v>
      </c>
      <c r="K466" s="48">
        <f t="shared" si="113"/>
        <v>0</v>
      </c>
      <c r="L466" s="48">
        <f t="shared" si="114"/>
        <v>0</v>
      </c>
      <c r="M466" s="48">
        <f t="shared" si="115"/>
        <v>0</v>
      </c>
      <c r="N466" s="81">
        <v>0</v>
      </c>
      <c r="O466" s="48">
        <v>0</v>
      </c>
      <c r="P466" s="48">
        <v>0</v>
      </c>
      <c r="Q466" s="48">
        <v>0</v>
      </c>
      <c r="R466" s="48">
        <v>0</v>
      </c>
      <c r="S466" s="131">
        <v>0</v>
      </c>
      <c r="T466" s="48">
        <v>0</v>
      </c>
      <c r="U466" s="82">
        <f t="shared" si="117"/>
        <v>0</v>
      </c>
      <c r="V466" s="48">
        <f t="shared" si="107"/>
        <v>0</v>
      </c>
      <c r="W466" s="48">
        <v>0</v>
      </c>
      <c r="X466" s="48">
        <v>0</v>
      </c>
      <c r="Y466" s="48">
        <v>0</v>
      </c>
      <c r="Z466" s="48">
        <v>0</v>
      </c>
      <c r="AA466" s="48">
        <v>0</v>
      </c>
      <c r="AB466" s="48">
        <v>0</v>
      </c>
      <c r="AC466" s="72">
        <f t="shared" si="118"/>
        <v>0</v>
      </c>
      <c r="AD466" s="114">
        <f t="shared" si="119"/>
        <v>0</v>
      </c>
    </row>
    <row r="467" spans="1:30" s="50" customFormat="1" ht="12.75" hidden="1" x14ac:dyDescent="0.2">
      <c r="A467" s="95">
        <v>462</v>
      </c>
      <c r="B467" s="37"/>
      <c r="C467" s="143"/>
      <c r="D467" s="58"/>
      <c r="E467" s="80">
        <f t="shared" si="116"/>
        <v>0</v>
      </c>
      <c r="F467" s="81">
        <f t="shared" si="108"/>
        <v>0</v>
      </c>
      <c r="G467" s="48">
        <f t="shared" si="109"/>
        <v>0</v>
      </c>
      <c r="H467" s="48">
        <f t="shared" si="110"/>
        <v>0</v>
      </c>
      <c r="I467" s="48">
        <f t="shared" si="111"/>
        <v>0</v>
      </c>
      <c r="J467" s="48">
        <f t="shared" si="112"/>
        <v>0</v>
      </c>
      <c r="K467" s="48">
        <f t="shared" si="113"/>
        <v>0</v>
      </c>
      <c r="L467" s="48">
        <f t="shared" si="114"/>
        <v>0</v>
      </c>
      <c r="M467" s="48">
        <f t="shared" si="115"/>
        <v>0</v>
      </c>
      <c r="N467" s="81">
        <v>0</v>
      </c>
      <c r="O467" s="48">
        <v>0</v>
      </c>
      <c r="P467" s="48">
        <v>0</v>
      </c>
      <c r="Q467" s="48">
        <v>0</v>
      </c>
      <c r="R467" s="48">
        <v>0</v>
      </c>
      <c r="S467" s="131">
        <v>0</v>
      </c>
      <c r="T467" s="48">
        <v>0</v>
      </c>
      <c r="U467" s="82">
        <f t="shared" si="117"/>
        <v>0</v>
      </c>
      <c r="V467" s="48">
        <f t="shared" si="107"/>
        <v>0</v>
      </c>
      <c r="W467" s="48">
        <v>0</v>
      </c>
      <c r="X467" s="48">
        <v>0</v>
      </c>
      <c r="Y467" s="48">
        <v>0</v>
      </c>
      <c r="Z467" s="48">
        <v>0</v>
      </c>
      <c r="AA467" s="48">
        <v>0</v>
      </c>
      <c r="AB467" s="48">
        <v>0</v>
      </c>
      <c r="AC467" s="72">
        <f t="shared" si="118"/>
        <v>0</v>
      </c>
      <c r="AD467" s="114">
        <f t="shared" si="119"/>
        <v>0</v>
      </c>
    </row>
    <row r="468" spans="1:30" s="50" customFormat="1" ht="12.75" hidden="1" x14ac:dyDescent="0.2">
      <c r="A468" s="95">
        <v>463</v>
      </c>
      <c r="B468" s="37"/>
      <c r="C468" s="143"/>
      <c r="D468" s="58"/>
      <c r="E468" s="80">
        <f t="shared" si="116"/>
        <v>0</v>
      </c>
      <c r="F468" s="81">
        <f t="shared" si="108"/>
        <v>0</v>
      </c>
      <c r="G468" s="48">
        <f t="shared" si="109"/>
        <v>0</v>
      </c>
      <c r="H468" s="48">
        <f t="shared" si="110"/>
        <v>0</v>
      </c>
      <c r="I468" s="48">
        <f t="shared" si="111"/>
        <v>0</v>
      </c>
      <c r="J468" s="48">
        <f t="shared" si="112"/>
        <v>0</v>
      </c>
      <c r="K468" s="48">
        <f t="shared" si="113"/>
        <v>0</v>
      </c>
      <c r="L468" s="48">
        <f t="shared" si="114"/>
        <v>0</v>
      </c>
      <c r="M468" s="48">
        <f t="shared" si="115"/>
        <v>0</v>
      </c>
      <c r="N468" s="81">
        <v>0</v>
      </c>
      <c r="O468" s="48">
        <v>0</v>
      </c>
      <c r="P468" s="48">
        <v>0</v>
      </c>
      <c r="Q468" s="48">
        <v>0</v>
      </c>
      <c r="R468" s="48">
        <v>0</v>
      </c>
      <c r="S468" s="131">
        <v>0</v>
      </c>
      <c r="T468" s="48">
        <v>0</v>
      </c>
      <c r="U468" s="82">
        <f t="shared" si="117"/>
        <v>0</v>
      </c>
      <c r="V468" s="48">
        <f t="shared" si="107"/>
        <v>0</v>
      </c>
      <c r="W468" s="48">
        <v>0</v>
      </c>
      <c r="X468" s="48">
        <v>0</v>
      </c>
      <c r="Y468" s="48">
        <v>0</v>
      </c>
      <c r="Z468" s="48">
        <v>0</v>
      </c>
      <c r="AA468" s="48">
        <v>0</v>
      </c>
      <c r="AB468" s="48">
        <v>0</v>
      </c>
      <c r="AC468" s="72">
        <f t="shared" si="118"/>
        <v>0</v>
      </c>
      <c r="AD468" s="114">
        <f t="shared" si="119"/>
        <v>0</v>
      </c>
    </row>
    <row r="469" spans="1:30" s="50" customFormat="1" ht="12.75" hidden="1" x14ac:dyDescent="0.2">
      <c r="A469" s="95">
        <v>464</v>
      </c>
      <c r="B469" s="37"/>
      <c r="C469" s="143"/>
      <c r="D469" s="58"/>
      <c r="E469" s="80">
        <f t="shared" si="116"/>
        <v>0</v>
      </c>
      <c r="F469" s="81">
        <f t="shared" si="108"/>
        <v>0</v>
      </c>
      <c r="G469" s="48">
        <f t="shared" si="109"/>
        <v>0</v>
      </c>
      <c r="H469" s="48">
        <f t="shared" si="110"/>
        <v>0</v>
      </c>
      <c r="I469" s="48">
        <f t="shared" si="111"/>
        <v>0</v>
      </c>
      <c r="J469" s="48">
        <f t="shared" si="112"/>
        <v>0</v>
      </c>
      <c r="K469" s="48">
        <f t="shared" si="113"/>
        <v>0</v>
      </c>
      <c r="L469" s="48">
        <f t="shared" si="114"/>
        <v>0</v>
      </c>
      <c r="M469" s="48">
        <f t="shared" si="115"/>
        <v>0</v>
      </c>
      <c r="N469" s="81">
        <v>0</v>
      </c>
      <c r="O469" s="48">
        <v>0</v>
      </c>
      <c r="P469" s="48">
        <v>0</v>
      </c>
      <c r="Q469" s="48">
        <v>0</v>
      </c>
      <c r="R469" s="48">
        <v>0</v>
      </c>
      <c r="S469" s="131">
        <v>0</v>
      </c>
      <c r="T469" s="48">
        <v>0</v>
      </c>
      <c r="U469" s="82">
        <f t="shared" si="117"/>
        <v>0</v>
      </c>
      <c r="V469" s="48">
        <f t="shared" si="107"/>
        <v>0</v>
      </c>
      <c r="W469" s="48">
        <v>0</v>
      </c>
      <c r="X469" s="48">
        <v>0</v>
      </c>
      <c r="Y469" s="48">
        <v>0</v>
      </c>
      <c r="Z469" s="48">
        <v>0</v>
      </c>
      <c r="AA469" s="48">
        <v>0</v>
      </c>
      <c r="AB469" s="48">
        <v>0</v>
      </c>
      <c r="AC469" s="72">
        <f t="shared" si="118"/>
        <v>0</v>
      </c>
      <c r="AD469" s="114">
        <f t="shared" si="119"/>
        <v>0</v>
      </c>
    </row>
    <row r="470" spans="1:30" s="50" customFormat="1" ht="12.75" hidden="1" x14ac:dyDescent="0.2">
      <c r="A470" s="95">
        <v>465</v>
      </c>
      <c r="B470" s="37"/>
      <c r="C470" s="143"/>
      <c r="D470" s="58"/>
      <c r="E470" s="80">
        <f t="shared" si="116"/>
        <v>0</v>
      </c>
      <c r="F470" s="81">
        <f t="shared" si="108"/>
        <v>0</v>
      </c>
      <c r="G470" s="48">
        <f t="shared" si="109"/>
        <v>0</v>
      </c>
      <c r="H470" s="48">
        <f t="shared" si="110"/>
        <v>0</v>
      </c>
      <c r="I470" s="48">
        <f t="shared" si="111"/>
        <v>0</v>
      </c>
      <c r="J470" s="48">
        <f t="shared" si="112"/>
        <v>0</v>
      </c>
      <c r="K470" s="48">
        <f t="shared" si="113"/>
        <v>0</v>
      </c>
      <c r="L470" s="48">
        <f t="shared" si="114"/>
        <v>0</v>
      </c>
      <c r="M470" s="48">
        <f t="shared" si="115"/>
        <v>0</v>
      </c>
      <c r="N470" s="81">
        <v>0</v>
      </c>
      <c r="O470" s="48">
        <v>0</v>
      </c>
      <c r="P470" s="48">
        <v>0</v>
      </c>
      <c r="Q470" s="48">
        <v>0</v>
      </c>
      <c r="R470" s="48">
        <v>0</v>
      </c>
      <c r="S470" s="131">
        <v>0</v>
      </c>
      <c r="T470" s="48">
        <v>0</v>
      </c>
      <c r="U470" s="82">
        <f t="shared" si="117"/>
        <v>0</v>
      </c>
      <c r="V470" s="48">
        <f t="shared" si="107"/>
        <v>0</v>
      </c>
      <c r="W470" s="48">
        <v>0</v>
      </c>
      <c r="X470" s="48">
        <v>0</v>
      </c>
      <c r="Y470" s="48">
        <v>0</v>
      </c>
      <c r="Z470" s="48">
        <v>0</v>
      </c>
      <c r="AA470" s="48">
        <v>0</v>
      </c>
      <c r="AB470" s="48">
        <v>0</v>
      </c>
      <c r="AC470" s="72">
        <f t="shared" si="118"/>
        <v>0</v>
      </c>
      <c r="AD470" s="114">
        <f t="shared" si="119"/>
        <v>0</v>
      </c>
    </row>
    <row r="471" spans="1:30" s="50" customFormat="1" ht="12.75" hidden="1" x14ac:dyDescent="0.2">
      <c r="A471" s="95">
        <v>466</v>
      </c>
      <c r="B471" s="37"/>
      <c r="C471" s="143"/>
      <c r="D471" s="58"/>
      <c r="E471" s="80">
        <f t="shared" si="116"/>
        <v>0</v>
      </c>
      <c r="F471" s="81">
        <f t="shared" si="108"/>
        <v>0</v>
      </c>
      <c r="G471" s="48">
        <f t="shared" si="109"/>
        <v>0</v>
      </c>
      <c r="H471" s="48">
        <f t="shared" si="110"/>
        <v>0</v>
      </c>
      <c r="I471" s="48">
        <f t="shared" si="111"/>
        <v>0</v>
      </c>
      <c r="J471" s="48">
        <f t="shared" si="112"/>
        <v>0</v>
      </c>
      <c r="K471" s="48">
        <f t="shared" si="113"/>
        <v>0</v>
      </c>
      <c r="L471" s="48">
        <f t="shared" si="114"/>
        <v>0</v>
      </c>
      <c r="M471" s="48">
        <f t="shared" si="115"/>
        <v>0</v>
      </c>
      <c r="N471" s="81">
        <v>0</v>
      </c>
      <c r="O471" s="48">
        <v>0</v>
      </c>
      <c r="P471" s="48">
        <v>0</v>
      </c>
      <c r="Q471" s="48">
        <v>0</v>
      </c>
      <c r="R471" s="48">
        <v>0</v>
      </c>
      <c r="S471" s="131">
        <v>0</v>
      </c>
      <c r="T471" s="48">
        <v>0</v>
      </c>
      <c r="U471" s="82">
        <f t="shared" si="117"/>
        <v>0</v>
      </c>
      <c r="V471" s="48">
        <f t="shared" si="107"/>
        <v>0</v>
      </c>
      <c r="W471" s="48">
        <v>0</v>
      </c>
      <c r="X471" s="48">
        <v>0</v>
      </c>
      <c r="Y471" s="48">
        <v>0</v>
      </c>
      <c r="Z471" s="48">
        <v>0</v>
      </c>
      <c r="AA471" s="48">
        <v>0</v>
      </c>
      <c r="AB471" s="48">
        <v>0</v>
      </c>
      <c r="AC471" s="72">
        <f t="shared" si="118"/>
        <v>0</v>
      </c>
      <c r="AD471" s="114">
        <f t="shared" si="119"/>
        <v>0</v>
      </c>
    </row>
    <row r="472" spans="1:30" s="50" customFormat="1" ht="12.75" hidden="1" x14ac:dyDescent="0.2">
      <c r="A472" s="95">
        <v>467</v>
      </c>
      <c r="B472" s="37"/>
      <c r="C472" s="143"/>
      <c r="D472" s="58"/>
      <c r="E472" s="80">
        <f t="shared" si="116"/>
        <v>0</v>
      </c>
      <c r="F472" s="81">
        <f t="shared" si="108"/>
        <v>0</v>
      </c>
      <c r="G472" s="48">
        <f t="shared" si="109"/>
        <v>0</v>
      </c>
      <c r="H472" s="48">
        <f t="shared" si="110"/>
        <v>0</v>
      </c>
      <c r="I472" s="48">
        <f t="shared" si="111"/>
        <v>0</v>
      </c>
      <c r="J472" s="48">
        <f t="shared" si="112"/>
        <v>0</v>
      </c>
      <c r="K472" s="48">
        <f t="shared" si="113"/>
        <v>0</v>
      </c>
      <c r="L472" s="48">
        <f t="shared" si="114"/>
        <v>0</v>
      </c>
      <c r="M472" s="48">
        <f t="shared" si="115"/>
        <v>0</v>
      </c>
      <c r="N472" s="81">
        <v>0</v>
      </c>
      <c r="O472" s="48">
        <v>0</v>
      </c>
      <c r="P472" s="48">
        <v>0</v>
      </c>
      <c r="Q472" s="48">
        <v>0</v>
      </c>
      <c r="R472" s="48">
        <v>0</v>
      </c>
      <c r="S472" s="131">
        <v>0</v>
      </c>
      <c r="T472" s="48">
        <v>0</v>
      </c>
      <c r="U472" s="82">
        <f t="shared" si="117"/>
        <v>0</v>
      </c>
      <c r="V472" s="48">
        <f t="shared" si="107"/>
        <v>0</v>
      </c>
      <c r="W472" s="48">
        <v>0</v>
      </c>
      <c r="X472" s="48">
        <v>0</v>
      </c>
      <c r="Y472" s="48">
        <v>0</v>
      </c>
      <c r="Z472" s="48">
        <v>0</v>
      </c>
      <c r="AA472" s="48">
        <v>0</v>
      </c>
      <c r="AB472" s="48">
        <v>0</v>
      </c>
      <c r="AC472" s="72">
        <f t="shared" si="118"/>
        <v>0</v>
      </c>
      <c r="AD472" s="114">
        <f t="shared" si="119"/>
        <v>0</v>
      </c>
    </row>
    <row r="473" spans="1:30" s="50" customFormat="1" ht="12.75" hidden="1" x14ac:dyDescent="0.2">
      <c r="A473" s="95">
        <v>468</v>
      </c>
      <c r="B473" s="37"/>
      <c r="C473" s="143"/>
      <c r="D473" s="58"/>
      <c r="E473" s="80">
        <f t="shared" si="116"/>
        <v>0</v>
      </c>
      <c r="F473" s="81">
        <f t="shared" si="108"/>
        <v>0</v>
      </c>
      <c r="G473" s="48">
        <f t="shared" si="109"/>
        <v>0</v>
      </c>
      <c r="H473" s="48">
        <f t="shared" si="110"/>
        <v>0</v>
      </c>
      <c r="I473" s="48">
        <f t="shared" si="111"/>
        <v>0</v>
      </c>
      <c r="J473" s="48">
        <f t="shared" si="112"/>
        <v>0</v>
      </c>
      <c r="K473" s="48">
        <f t="shared" si="113"/>
        <v>0</v>
      </c>
      <c r="L473" s="48">
        <f t="shared" si="114"/>
        <v>0</v>
      </c>
      <c r="M473" s="48">
        <f t="shared" si="115"/>
        <v>0</v>
      </c>
      <c r="N473" s="81">
        <v>0</v>
      </c>
      <c r="O473" s="48">
        <v>0</v>
      </c>
      <c r="P473" s="48">
        <v>0</v>
      </c>
      <c r="Q473" s="48">
        <v>0</v>
      </c>
      <c r="R473" s="48">
        <v>0</v>
      </c>
      <c r="S473" s="131">
        <v>0</v>
      </c>
      <c r="T473" s="48">
        <v>0</v>
      </c>
      <c r="U473" s="82">
        <f t="shared" si="117"/>
        <v>0</v>
      </c>
      <c r="V473" s="48">
        <f t="shared" si="107"/>
        <v>0</v>
      </c>
      <c r="W473" s="48">
        <v>0</v>
      </c>
      <c r="X473" s="48">
        <v>0</v>
      </c>
      <c r="Y473" s="48">
        <v>0</v>
      </c>
      <c r="Z473" s="48">
        <v>0</v>
      </c>
      <c r="AA473" s="48">
        <v>0</v>
      </c>
      <c r="AB473" s="48">
        <v>0</v>
      </c>
      <c r="AC473" s="72">
        <f t="shared" si="118"/>
        <v>0</v>
      </c>
      <c r="AD473" s="114">
        <f t="shared" si="119"/>
        <v>0</v>
      </c>
    </row>
    <row r="474" spans="1:30" s="50" customFormat="1" ht="12.75" hidden="1" x14ac:dyDescent="0.2">
      <c r="A474" s="95">
        <v>469</v>
      </c>
      <c r="B474" s="37"/>
      <c r="C474" s="143"/>
      <c r="D474" s="58"/>
      <c r="E474" s="80">
        <f t="shared" si="116"/>
        <v>0</v>
      </c>
      <c r="F474" s="81">
        <f t="shared" si="108"/>
        <v>0</v>
      </c>
      <c r="G474" s="48">
        <f t="shared" si="109"/>
        <v>0</v>
      </c>
      <c r="H474" s="48">
        <f t="shared" si="110"/>
        <v>0</v>
      </c>
      <c r="I474" s="48">
        <f t="shared" si="111"/>
        <v>0</v>
      </c>
      <c r="J474" s="48">
        <f t="shared" si="112"/>
        <v>0</v>
      </c>
      <c r="K474" s="48">
        <f t="shared" si="113"/>
        <v>0</v>
      </c>
      <c r="L474" s="48">
        <f t="shared" si="114"/>
        <v>0</v>
      </c>
      <c r="M474" s="48">
        <f t="shared" si="115"/>
        <v>0</v>
      </c>
      <c r="N474" s="81">
        <v>0</v>
      </c>
      <c r="O474" s="48">
        <v>0</v>
      </c>
      <c r="P474" s="48">
        <v>0</v>
      </c>
      <c r="Q474" s="48">
        <v>0</v>
      </c>
      <c r="R474" s="48">
        <v>0</v>
      </c>
      <c r="S474" s="131">
        <v>0</v>
      </c>
      <c r="T474" s="48">
        <v>0</v>
      </c>
      <c r="U474" s="82">
        <f t="shared" si="117"/>
        <v>0</v>
      </c>
      <c r="V474" s="48">
        <f t="shared" si="107"/>
        <v>0</v>
      </c>
      <c r="W474" s="48">
        <v>0</v>
      </c>
      <c r="X474" s="48">
        <v>0</v>
      </c>
      <c r="Y474" s="48">
        <v>0</v>
      </c>
      <c r="Z474" s="48">
        <v>0</v>
      </c>
      <c r="AA474" s="48">
        <v>0</v>
      </c>
      <c r="AB474" s="48">
        <v>0</v>
      </c>
      <c r="AC474" s="72">
        <f t="shared" si="118"/>
        <v>0</v>
      </c>
      <c r="AD474" s="114">
        <f t="shared" si="119"/>
        <v>0</v>
      </c>
    </row>
    <row r="475" spans="1:30" s="50" customFormat="1" ht="12.75" hidden="1" x14ac:dyDescent="0.2">
      <c r="A475" s="95">
        <v>470</v>
      </c>
      <c r="B475" s="37"/>
      <c r="C475" s="143"/>
      <c r="D475" s="58"/>
      <c r="E475" s="80">
        <f t="shared" si="116"/>
        <v>0</v>
      </c>
      <c r="F475" s="81">
        <f t="shared" si="108"/>
        <v>0</v>
      </c>
      <c r="G475" s="48">
        <f t="shared" si="109"/>
        <v>0</v>
      </c>
      <c r="H475" s="48">
        <f t="shared" si="110"/>
        <v>0</v>
      </c>
      <c r="I475" s="48">
        <f t="shared" si="111"/>
        <v>0</v>
      </c>
      <c r="J475" s="48">
        <f t="shared" si="112"/>
        <v>0</v>
      </c>
      <c r="K475" s="48">
        <f t="shared" si="113"/>
        <v>0</v>
      </c>
      <c r="L475" s="48">
        <f t="shared" si="114"/>
        <v>0</v>
      </c>
      <c r="M475" s="48">
        <f t="shared" si="115"/>
        <v>0</v>
      </c>
      <c r="N475" s="81">
        <v>0</v>
      </c>
      <c r="O475" s="48">
        <v>0</v>
      </c>
      <c r="P475" s="48">
        <v>0</v>
      </c>
      <c r="Q475" s="48">
        <v>0</v>
      </c>
      <c r="R475" s="48">
        <v>0</v>
      </c>
      <c r="S475" s="131">
        <v>0</v>
      </c>
      <c r="T475" s="48">
        <v>0</v>
      </c>
      <c r="U475" s="82">
        <f t="shared" si="117"/>
        <v>0</v>
      </c>
      <c r="V475" s="48">
        <f t="shared" si="107"/>
        <v>0</v>
      </c>
      <c r="W475" s="48">
        <v>0</v>
      </c>
      <c r="X475" s="48">
        <v>0</v>
      </c>
      <c r="Y475" s="48">
        <v>0</v>
      </c>
      <c r="Z475" s="48">
        <v>0</v>
      </c>
      <c r="AA475" s="48">
        <v>0</v>
      </c>
      <c r="AB475" s="48">
        <v>0</v>
      </c>
      <c r="AC475" s="72">
        <f t="shared" si="118"/>
        <v>0</v>
      </c>
      <c r="AD475" s="114">
        <f t="shared" si="119"/>
        <v>0</v>
      </c>
    </row>
    <row r="476" spans="1:30" s="50" customFormat="1" ht="12.75" hidden="1" x14ac:dyDescent="0.2">
      <c r="A476" s="95">
        <v>471</v>
      </c>
      <c r="B476" s="37"/>
      <c r="C476" s="143"/>
      <c r="D476" s="58"/>
      <c r="E476" s="80">
        <f t="shared" si="116"/>
        <v>0</v>
      </c>
      <c r="F476" s="81">
        <f t="shared" si="108"/>
        <v>0</v>
      </c>
      <c r="G476" s="48">
        <f t="shared" si="109"/>
        <v>0</v>
      </c>
      <c r="H476" s="48">
        <f t="shared" si="110"/>
        <v>0</v>
      </c>
      <c r="I476" s="48">
        <f t="shared" si="111"/>
        <v>0</v>
      </c>
      <c r="J476" s="48">
        <f t="shared" si="112"/>
        <v>0</v>
      </c>
      <c r="K476" s="48">
        <f t="shared" si="113"/>
        <v>0</v>
      </c>
      <c r="L476" s="48">
        <f t="shared" si="114"/>
        <v>0</v>
      </c>
      <c r="M476" s="48">
        <f t="shared" si="115"/>
        <v>0</v>
      </c>
      <c r="N476" s="81">
        <v>0</v>
      </c>
      <c r="O476" s="48">
        <v>0</v>
      </c>
      <c r="P476" s="48">
        <v>0</v>
      </c>
      <c r="Q476" s="48">
        <v>0</v>
      </c>
      <c r="R476" s="48">
        <v>0</v>
      </c>
      <c r="S476" s="131">
        <v>0</v>
      </c>
      <c r="T476" s="48">
        <v>0</v>
      </c>
      <c r="U476" s="82">
        <f t="shared" si="117"/>
        <v>0</v>
      </c>
      <c r="V476" s="48">
        <f t="shared" si="107"/>
        <v>0</v>
      </c>
      <c r="W476" s="48">
        <v>0</v>
      </c>
      <c r="X476" s="48">
        <v>0</v>
      </c>
      <c r="Y476" s="48">
        <v>0</v>
      </c>
      <c r="Z476" s="48">
        <v>0</v>
      </c>
      <c r="AA476" s="48">
        <v>0</v>
      </c>
      <c r="AB476" s="48">
        <v>0</v>
      </c>
      <c r="AC476" s="72">
        <f t="shared" si="118"/>
        <v>0</v>
      </c>
      <c r="AD476" s="114">
        <f t="shared" si="119"/>
        <v>0</v>
      </c>
    </row>
    <row r="477" spans="1:30" s="50" customFormat="1" ht="12.75" hidden="1" x14ac:dyDescent="0.2">
      <c r="A477" s="95">
        <v>472</v>
      </c>
      <c r="B477" s="37"/>
      <c r="C477" s="143"/>
      <c r="D477" s="58"/>
      <c r="E477" s="80">
        <f t="shared" si="116"/>
        <v>0</v>
      </c>
      <c r="F477" s="81">
        <f t="shared" si="108"/>
        <v>0</v>
      </c>
      <c r="G477" s="48">
        <f t="shared" si="109"/>
        <v>0</v>
      </c>
      <c r="H477" s="48">
        <f t="shared" si="110"/>
        <v>0</v>
      </c>
      <c r="I477" s="48">
        <f t="shared" si="111"/>
        <v>0</v>
      </c>
      <c r="J477" s="48">
        <f t="shared" si="112"/>
        <v>0</v>
      </c>
      <c r="K477" s="48">
        <f t="shared" si="113"/>
        <v>0</v>
      </c>
      <c r="L477" s="48">
        <f t="shared" si="114"/>
        <v>0</v>
      </c>
      <c r="M477" s="48">
        <f t="shared" si="115"/>
        <v>0</v>
      </c>
      <c r="N477" s="81">
        <v>0</v>
      </c>
      <c r="O477" s="48">
        <v>0</v>
      </c>
      <c r="P477" s="48">
        <v>0</v>
      </c>
      <c r="Q477" s="48">
        <v>0</v>
      </c>
      <c r="R477" s="48">
        <v>0</v>
      </c>
      <c r="S477" s="131">
        <v>0</v>
      </c>
      <c r="T477" s="48">
        <v>0</v>
      </c>
      <c r="U477" s="82">
        <f t="shared" si="117"/>
        <v>0</v>
      </c>
      <c r="V477" s="48">
        <f t="shared" si="107"/>
        <v>0</v>
      </c>
      <c r="W477" s="48">
        <v>0</v>
      </c>
      <c r="X477" s="48">
        <v>0</v>
      </c>
      <c r="Y477" s="48">
        <v>0</v>
      </c>
      <c r="Z477" s="48">
        <v>0</v>
      </c>
      <c r="AA477" s="48">
        <v>0</v>
      </c>
      <c r="AB477" s="48">
        <v>0</v>
      </c>
      <c r="AC477" s="72">
        <f t="shared" si="118"/>
        <v>0</v>
      </c>
      <c r="AD477" s="114">
        <f t="shared" si="119"/>
        <v>0</v>
      </c>
    </row>
    <row r="478" spans="1:30" s="50" customFormat="1" ht="12.75" hidden="1" x14ac:dyDescent="0.2">
      <c r="A478" s="95">
        <v>473</v>
      </c>
      <c r="B478" s="37"/>
      <c r="C478" s="143"/>
      <c r="D478" s="58"/>
      <c r="E478" s="80">
        <f t="shared" si="116"/>
        <v>0</v>
      </c>
      <c r="F478" s="81">
        <f t="shared" si="108"/>
        <v>0</v>
      </c>
      <c r="G478" s="48">
        <f t="shared" si="109"/>
        <v>0</v>
      </c>
      <c r="H478" s="48">
        <f t="shared" si="110"/>
        <v>0</v>
      </c>
      <c r="I478" s="48">
        <f t="shared" si="111"/>
        <v>0</v>
      </c>
      <c r="J478" s="48">
        <f t="shared" si="112"/>
        <v>0</v>
      </c>
      <c r="K478" s="48">
        <f t="shared" si="113"/>
        <v>0</v>
      </c>
      <c r="L478" s="48">
        <f t="shared" si="114"/>
        <v>0</v>
      </c>
      <c r="M478" s="48">
        <f t="shared" si="115"/>
        <v>0</v>
      </c>
      <c r="N478" s="81">
        <v>0</v>
      </c>
      <c r="O478" s="48">
        <v>0</v>
      </c>
      <c r="P478" s="48">
        <v>0</v>
      </c>
      <c r="Q478" s="48">
        <v>0</v>
      </c>
      <c r="R478" s="48">
        <v>0</v>
      </c>
      <c r="S478" s="131">
        <v>0</v>
      </c>
      <c r="T478" s="48">
        <v>0</v>
      </c>
      <c r="U478" s="82">
        <f t="shared" si="117"/>
        <v>0</v>
      </c>
      <c r="V478" s="48">
        <f t="shared" si="107"/>
        <v>0</v>
      </c>
      <c r="W478" s="48">
        <v>0</v>
      </c>
      <c r="X478" s="48">
        <v>0</v>
      </c>
      <c r="Y478" s="48">
        <v>0</v>
      </c>
      <c r="Z478" s="48">
        <v>0</v>
      </c>
      <c r="AA478" s="48">
        <v>0</v>
      </c>
      <c r="AB478" s="48">
        <v>0</v>
      </c>
      <c r="AC478" s="72">
        <f t="shared" si="118"/>
        <v>0</v>
      </c>
      <c r="AD478" s="114">
        <f t="shared" si="119"/>
        <v>0</v>
      </c>
    </row>
    <row r="479" spans="1:30" s="50" customFormat="1" ht="12.75" hidden="1" x14ac:dyDescent="0.2">
      <c r="A479" s="95">
        <v>474</v>
      </c>
      <c r="B479" s="37"/>
      <c r="C479" s="143"/>
      <c r="D479" s="58"/>
      <c r="E479" s="80">
        <f t="shared" si="116"/>
        <v>0</v>
      </c>
      <c r="F479" s="81">
        <f t="shared" si="108"/>
        <v>0</v>
      </c>
      <c r="G479" s="48">
        <f t="shared" si="109"/>
        <v>0</v>
      </c>
      <c r="H479" s="48">
        <f t="shared" si="110"/>
        <v>0</v>
      </c>
      <c r="I479" s="48">
        <f t="shared" si="111"/>
        <v>0</v>
      </c>
      <c r="J479" s="48">
        <f t="shared" si="112"/>
        <v>0</v>
      </c>
      <c r="K479" s="48">
        <f t="shared" si="113"/>
        <v>0</v>
      </c>
      <c r="L479" s="48">
        <f t="shared" si="114"/>
        <v>0</v>
      </c>
      <c r="M479" s="48">
        <f t="shared" si="115"/>
        <v>0</v>
      </c>
      <c r="N479" s="81">
        <v>0</v>
      </c>
      <c r="O479" s="48">
        <v>0</v>
      </c>
      <c r="P479" s="48">
        <v>0</v>
      </c>
      <c r="Q479" s="48">
        <v>0</v>
      </c>
      <c r="R479" s="48">
        <v>0</v>
      </c>
      <c r="S479" s="131">
        <v>0</v>
      </c>
      <c r="T479" s="48">
        <v>0</v>
      </c>
      <c r="U479" s="82">
        <f t="shared" si="117"/>
        <v>0</v>
      </c>
      <c r="V479" s="48">
        <f t="shared" si="107"/>
        <v>0</v>
      </c>
      <c r="W479" s="48">
        <v>0</v>
      </c>
      <c r="X479" s="48">
        <v>0</v>
      </c>
      <c r="Y479" s="48">
        <v>0</v>
      </c>
      <c r="Z479" s="48">
        <v>0</v>
      </c>
      <c r="AA479" s="48">
        <v>0</v>
      </c>
      <c r="AB479" s="48">
        <v>0</v>
      </c>
      <c r="AC479" s="72">
        <f t="shared" si="118"/>
        <v>0</v>
      </c>
      <c r="AD479" s="114">
        <f t="shared" si="119"/>
        <v>0</v>
      </c>
    </row>
    <row r="480" spans="1:30" s="50" customFormat="1" ht="12.75" hidden="1" x14ac:dyDescent="0.2">
      <c r="A480" s="95">
        <v>475</v>
      </c>
      <c r="B480" s="37"/>
      <c r="C480" s="143"/>
      <c r="D480" s="58"/>
      <c r="E480" s="80">
        <f t="shared" si="116"/>
        <v>0</v>
      </c>
      <c r="F480" s="81">
        <f t="shared" si="108"/>
        <v>0</v>
      </c>
      <c r="G480" s="48">
        <f t="shared" si="109"/>
        <v>0</v>
      </c>
      <c r="H480" s="48">
        <f t="shared" si="110"/>
        <v>0</v>
      </c>
      <c r="I480" s="48">
        <f t="shared" si="111"/>
        <v>0</v>
      </c>
      <c r="J480" s="48">
        <f t="shared" si="112"/>
        <v>0</v>
      </c>
      <c r="K480" s="48">
        <f t="shared" si="113"/>
        <v>0</v>
      </c>
      <c r="L480" s="48">
        <f t="shared" si="114"/>
        <v>0</v>
      </c>
      <c r="M480" s="48">
        <f t="shared" si="115"/>
        <v>0</v>
      </c>
      <c r="N480" s="81">
        <v>0</v>
      </c>
      <c r="O480" s="48">
        <v>0</v>
      </c>
      <c r="P480" s="48">
        <v>0</v>
      </c>
      <c r="Q480" s="48">
        <v>0</v>
      </c>
      <c r="R480" s="48">
        <v>0</v>
      </c>
      <c r="S480" s="131">
        <v>0</v>
      </c>
      <c r="T480" s="48">
        <v>0</v>
      </c>
      <c r="U480" s="82">
        <f t="shared" si="117"/>
        <v>0</v>
      </c>
      <c r="V480" s="48">
        <f t="shared" si="107"/>
        <v>0</v>
      </c>
      <c r="W480" s="48">
        <v>0</v>
      </c>
      <c r="X480" s="48">
        <v>0</v>
      </c>
      <c r="Y480" s="48">
        <v>0</v>
      </c>
      <c r="Z480" s="48">
        <v>0</v>
      </c>
      <c r="AA480" s="48">
        <v>0</v>
      </c>
      <c r="AB480" s="48">
        <v>0</v>
      </c>
      <c r="AC480" s="72">
        <f t="shared" si="118"/>
        <v>0</v>
      </c>
      <c r="AD480" s="114">
        <f t="shared" si="119"/>
        <v>0</v>
      </c>
    </row>
    <row r="481" spans="1:30" s="50" customFormat="1" ht="12.75" hidden="1" x14ac:dyDescent="0.2">
      <c r="A481" s="95">
        <v>476</v>
      </c>
      <c r="B481" s="37"/>
      <c r="C481" s="143"/>
      <c r="D481" s="58"/>
      <c r="E481" s="80">
        <f t="shared" si="116"/>
        <v>0</v>
      </c>
      <c r="F481" s="81">
        <f t="shared" si="108"/>
        <v>0</v>
      </c>
      <c r="G481" s="48">
        <f t="shared" si="109"/>
        <v>0</v>
      </c>
      <c r="H481" s="48">
        <f t="shared" si="110"/>
        <v>0</v>
      </c>
      <c r="I481" s="48">
        <f t="shared" si="111"/>
        <v>0</v>
      </c>
      <c r="J481" s="48">
        <f t="shared" si="112"/>
        <v>0</v>
      </c>
      <c r="K481" s="48">
        <f t="shared" si="113"/>
        <v>0</v>
      </c>
      <c r="L481" s="48">
        <f t="shared" si="114"/>
        <v>0</v>
      </c>
      <c r="M481" s="48">
        <f t="shared" si="115"/>
        <v>0</v>
      </c>
      <c r="N481" s="81">
        <v>0</v>
      </c>
      <c r="O481" s="48">
        <v>0</v>
      </c>
      <c r="P481" s="48">
        <v>0</v>
      </c>
      <c r="Q481" s="48">
        <v>0</v>
      </c>
      <c r="R481" s="48">
        <v>0</v>
      </c>
      <c r="S481" s="131">
        <v>0</v>
      </c>
      <c r="T481" s="48">
        <v>0</v>
      </c>
      <c r="U481" s="82">
        <f t="shared" si="117"/>
        <v>0</v>
      </c>
      <c r="V481" s="48">
        <f t="shared" si="107"/>
        <v>0</v>
      </c>
      <c r="W481" s="48">
        <v>0</v>
      </c>
      <c r="X481" s="48">
        <v>0</v>
      </c>
      <c r="Y481" s="48">
        <v>0</v>
      </c>
      <c r="Z481" s="48">
        <v>0</v>
      </c>
      <c r="AA481" s="48">
        <v>0</v>
      </c>
      <c r="AB481" s="48">
        <v>0</v>
      </c>
      <c r="AC481" s="72">
        <f t="shared" si="118"/>
        <v>0</v>
      </c>
      <c r="AD481" s="114">
        <f t="shared" si="119"/>
        <v>0</v>
      </c>
    </row>
    <row r="482" spans="1:30" s="50" customFormat="1" ht="12.75" hidden="1" x14ac:dyDescent="0.2">
      <c r="A482" s="95">
        <v>477</v>
      </c>
      <c r="B482" s="37"/>
      <c r="C482" s="143"/>
      <c r="D482" s="58"/>
      <c r="E482" s="80">
        <f t="shared" si="116"/>
        <v>0</v>
      </c>
      <c r="F482" s="81">
        <f t="shared" si="108"/>
        <v>0</v>
      </c>
      <c r="G482" s="48">
        <f t="shared" si="109"/>
        <v>0</v>
      </c>
      <c r="H482" s="48">
        <f t="shared" si="110"/>
        <v>0</v>
      </c>
      <c r="I482" s="48">
        <f t="shared" si="111"/>
        <v>0</v>
      </c>
      <c r="J482" s="48">
        <f t="shared" si="112"/>
        <v>0</v>
      </c>
      <c r="K482" s="48">
        <f t="shared" si="113"/>
        <v>0</v>
      </c>
      <c r="L482" s="48">
        <f t="shared" si="114"/>
        <v>0</v>
      </c>
      <c r="M482" s="48">
        <f t="shared" si="115"/>
        <v>0</v>
      </c>
      <c r="N482" s="81">
        <v>0</v>
      </c>
      <c r="O482" s="48">
        <v>0</v>
      </c>
      <c r="P482" s="48">
        <v>0</v>
      </c>
      <c r="Q482" s="48">
        <v>0</v>
      </c>
      <c r="R482" s="48">
        <v>0</v>
      </c>
      <c r="S482" s="131">
        <v>0</v>
      </c>
      <c r="T482" s="48">
        <v>0</v>
      </c>
      <c r="U482" s="82">
        <f t="shared" si="117"/>
        <v>0</v>
      </c>
      <c r="V482" s="48">
        <f t="shared" si="107"/>
        <v>0</v>
      </c>
      <c r="W482" s="48">
        <v>0</v>
      </c>
      <c r="X482" s="48">
        <v>0</v>
      </c>
      <c r="Y482" s="48">
        <v>0</v>
      </c>
      <c r="Z482" s="48">
        <v>0</v>
      </c>
      <c r="AA482" s="48">
        <v>0</v>
      </c>
      <c r="AB482" s="48">
        <v>0</v>
      </c>
      <c r="AC482" s="72">
        <f t="shared" si="118"/>
        <v>0</v>
      </c>
      <c r="AD482" s="114">
        <f t="shared" si="119"/>
        <v>0</v>
      </c>
    </row>
    <row r="483" spans="1:30" s="50" customFormat="1" ht="12.75" hidden="1" x14ac:dyDescent="0.2">
      <c r="A483" s="95">
        <v>478</v>
      </c>
      <c r="B483" s="37"/>
      <c r="C483" s="143"/>
      <c r="D483" s="58"/>
      <c r="E483" s="80">
        <f t="shared" si="116"/>
        <v>0</v>
      </c>
      <c r="F483" s="81">
        <f t="shared" si="108"/>
        <v>0</v>
      </c>
      <c r="G483" s="48">
        <f t="shared" si="109"/>
        <v>0</v>
      </c>
      <c r="H483" s="48">
        <f t="shared" si="110"/>
        <v>0</v>
      </c>
      <c r="I483" s="48">
        <f t="shared" si="111"/>
        <v>0</v>
      </c>
      <c r="J483" s="48">
        <f t="shared" si="112"/>
        <v>0</v>
      </c>
      <c r="K483" s="48">
        <f t="shared" si="113"/>
        <v>0</v>
      </c>
      <c r="L483" s="48">
        <f t="shared" si="114"/>
        <v>0</v>
      </c>
      <c r="M483" s="48">
        <f t="shared" si="115"/>
        <v>0</v>
      </c>
      <c r="N483" s="81">
        <v>0</v>
      </c>
      <c r="O483" s="48">
        <v>0</v>
      </c>
      <c r="P483" s="48">
        <v>0</v>
      </c>
      <c r="Q483" s="48">
        <v>0</v>
      </c>
      <c r="R483" s="48">
        <v>0</v>
      </c>
      <c r="S483" s="131">
        <v>0</v>
      </c>
      <c r="T483" s="48">
        <v>0</v>
      </c>
      <c r="U483" s="82">
        <f t="shared" si="117"/>
        <v>0</v>
      </c>
      <c r="V483" s="48">
        <f t="shared" si="107"/>
        <v>0</v>
      </c>
      <c r="W483" s="48">
        <v>0</v>
      </c>
      <c r="X483" s="48">
        <v>0</v>
      </c>
      <c r="Y483" s="48">
        <v>0</v>
      </c>
      <c r="Z483" s="48">
        <v>0</v>
      </c>
      <c r="AA483" s="48">
        <v>0</v>
      </c>
      <c r="AB483" s="48">
        <v>0</v>
      </c>
      <c r="AC483" s="72">
        <f t="shared" si="118"/>
        <v>0</v>
      </c>
      <c r="AD483" s="114">
        <f t="shared" si="119"/>
        <v>0</v>
      </c>
    </row>
    <row r="484" spans="1:30" s="50" customFormat="1" ht="12.75" hidden="1" x14ac:dyDescent="0.2">
      <c r="A484" s="95">
        <v>479</v>
      </c>
      <c r="B484" s="37"/>
      <c r="C484" s="143"/>
      <c r="D484" s="58"/>
      <c r="E484" s="80">
        <f t="shared" si="116"/>
        <v>0</v>
      </c>
      <c r="F484" s="81">
        <f t="shared" si="108"/>
        <v>0</v>
      </c>
      <c r="G484" s="48">
        <f t="shared" si="109"/>
        <v>0</v>
      </c>
      <c r="H484" s="48">
        <f t="shared" si="110"/>
        <v>0</v>
      </c>
      <c r="I484" s="48">
        <f t="shared" si="111"/>
        <v>0</v>
      </c>
      <c r="J484" s="48">
        <f t="shared" si="112"/>
        <v>0</v>
      </c>
      <c r="K484" s="48">
        <f t="shared" si="113"/>
        <v>0</v>
      </c>
      <c r="L484" s="48">
        <f t="shared" si="114"/>
        <v>0</v>
      </c>
      <c r="M484" s="48">
        <f t="shared" si="115"/>
        <v>0</v>
      </c>
      <c r="N484" s="81">
        <v>0</v>
      </c>
      <c r="O484" s="48">
        <v>0</v>
      </c>
      <c r="P484" s="48">
        <v>0</v>
      </c>
      <c r="Q484" s="48">
        <v>0</v>
      </c>
      <c r="R484" s="48">
        <v>0</v>
      </c>
      <c r="S484" s="131">
        <v>0</v>
      </c>
      <c r="T484" s="48">
        <v>0</v>
      </c>
      <c r="U484" s="82">
        <f t="shared" si="117"/>
        <v>0</v>
      </c>
      <c r="V484" s="48">
        <f t="shared" si="107"/>
        <v>0</v>
      </c>
      <c r="W484" s="48">
        <v>0</v>
      </c>
      <c r="X484" s="48">
        <v>0</v>
      </c>
      <c r="Y484" s="48">
        <v>0</v>
      </c>
      <c r="Z484" s="48">
        <v>0</v>
      </c>
      <c r="AA484" s="48">
        <v>0</v>
      </c>
      <c r="AB484" s="48">
        <v>0</v>
      </c>
      <c r="AC484" s="72">
        <f t="shared" si="118"/>
        <v>0</v>
      </c>
      <c r="AD484" s="114">
        <f t="shared" si="119"/>
        <v>0</v>
      </c>
    </row>
    <row r="485" spans="1:30" s="50" customFormat="1" ht="12.75" hidden="1" x14ac:dyDescent="0.2">
      <c r="A485" s="95">
        <v>480</v>
      </c>
      <c r="B485" s="37"/>
      <c r="C485" s="143"/>
      <c r="D485" s="58"/>
      <c r="E485" s="80">
        <f t="shared" si="116"/>
        <v>0</v>
      </c>
      <c r="F485" s="81">
        <f t="shared" si="108"/>
        <v>0</v>
      </c>
      <c r="G485" s="48">
        <f t="shared" si="109"/>
        <v>0</v>
      </c>
      <c r="H485" s="48">
        <f t="shared" si="110"/>
        <v>0</v>
      </c>
      <c r="I485" s="48">
        <f t="shared" si="111"/>
        <v>0</v>
      </c>
      <c r="J485" s="48">
        <f t="shared" si="112"/>
        <v>0</v>
      </c>
      <c r="K485" s="48">
        <f t="shared" si="113"/>
        <v>0</v>
      </c>
      <c r="L485" s="48">
        <f t="shared" si="114"/>
        <v>0</v>
      </c>
      <c r="M485" s="48">
        <f t="shared" si="115"/>
        <v>0</v>
      </c>
      <c r="N485" s="81">
        <v>0</v>
      </c>
      <c r="O485" s="48">
        <v>0</v>
      </c>
      <c r="P485" s="48">
        <v>0</v>
      </c>
      <c r="Q485" s="48">
        <v>0</v>
      </c>
      <c r="R485" s="48">
        <v>0</v>
      </c>
      <c r="S485" s="131">
        <v>0</v>
      </c>
      <c r="T485" s="48">
        <v>0</v>
      </c>
      <c r="U485" s="82">
        <f t="shared" si="117"/>
        <v>0</v>
      </c>
      <c r="V485" s="48">
        <f t="shared" si="107"/>
        <v>0</v>
      </c>
      <c r="W485" s="48">
        <v>0</v>
      </c>
      <c r="X485" s="48">
        <v>0</v>
      </c>
      <c r="Y485" s="48">
        <v>0</v>
      </c>
      <c r="Z485" s="48">
        <v>0</v>
      </c>
      <c r="AA485" s="48">
        <v>0</v>
      </c>
      <c r="AB485" s="48">
        <v>0</v>
      </c>
      <c r="AC485" s="72">
        <f t="shared" si="118"/>
        <v>0</v>
      </c>
      <c r="AD485" s="114">
        <f t="shared" si="119"/>
        <v>0</v>
      </c>
    </row>
    <row r="486" spans="1:30" s="50" customFormat="1" ht="12.75" hidden="1" x14ac:dyDescent="0.2">
      <c r="A486" s="95">
        <v>481</v>
      </c>
      <c r="B486" s="37"/>
      <c r="C486" s="143"/>
      <c r="D486" s="58"/>
      <c r="E486" s="80">
        <f t="shared" si="116"/>
        <v>0</v>
      </c>
      <c r="F486" s="81">
        <f t="shared" si="108"/>
        <v>0</v>
      </c>
      <c r="G486" s="48">
        <f t="shared" si="109"/>
        <v>0</v>
      </c>
      <c r="H486" s="48">
        <f t="shared" si="110"/>
        <v>0</v>
      </c>
      <c r="I486" s="48">
        <f t="shared" si="111"/>
        <v>0</v>
      </c>
      <c r="J486" s="48">
        <f t="shared" si="112"/>
        <v>0</v>
      </c>
      <c r="K486" s="48">
        <f t="shared" si="113"/>
        <v>0</v>
      </c>
      <c r="L486" s="48">
        <f t="shared" si="114"/>
        <v>0</v>
      </c>
      <c r="M486" s="48">
        <f t="shared" si="115"/>
        <v>0</v>
      </c>
      <c r="N486" s="81">
        <v>0</v>
      </c>
      <c r="O486" s="48">
        <v>0</v>
      </c>
      <c r="P486" s="48">
        <v>0</v>
      </c>
      <c r="Q486" s="48">
        <v>0</v>
      </c>
      <c r="R486" s="48">
        <v>0</v>
      </c>
      <c r="S486" s="131">
        <v>0</v>
      </c>
      <c r="T486" s="48">
        <v>0</v>
      </c>
      <c r="U486" s="82">
        <f t="shared" si="117"/>
        <v>0</v>
      </c>
      <c r="V486" s="48">
        <f t="shared" si="107"/>
        <v>0</v>
      </c>
      <c r="W486" s="48">
        <v>0</v>
      </c>
      <c r="X486" s="48">
        <v>0</v>
      </c>
      <c r="Y486" s="48">
        <v>0</v>
      </c>
      <c r="Z486" s="48">
        <v>0</v>
      </c>
      <c r="AA486" s="48">
        <v>0</v>
      </c>
      <c r="AB486" s="48">
        <v>0</v>
      </c>
      <c r="AC486" s="72">
        <f t="shared" si="118"/>
        <v>0</v>
      </c>
      <c r="AD486" s="114">
        <f t="shared" si="119"/>
        <v>0</v>
      </c>
    </row>
    <row r="487" spans="1:30" s="50" customFormat="1" ht="12.75" hidden="1" x14ac:dyDescent="0.2">
      <c r="A487" s="95">
        <v>482</v>
      </c>
      <c r="B487" s="37"/>
      <c r="C487" s="143"/>
      <c r="D487" s="58"/>
      <c r="E487" s="80">
        <f t="shared" si="116"/>
        <v>0</v>
      </c>
      <c r="F487" s="81">
        <f t="shared" si="108"/>
        <v>0</v>
      </c>
      <c r="G487" s="48">
        <f t="shared" si="109"/>
        <v>0</v>
      </c>
      <c r="H487" s="48">
        <f t="shared" si="110"/>
        <v>0</v>
      </c>
      <c r="I487" s="48">
        <f t="shared" si="111"/>
        <v>0</v>
      </c>
      <c r="J487" s="48">
        <f t="shared" si="112"/>
        <v>0</v>
      </c>
      <c r="K487" s="48">
        <f t="shared" si="113"/>
        <v>0</v>
      </c>
      <c r="L487" s="48">
        <f t="shared" si="114"/>
        <v>0</v>
      </c>
      <c r="M487" s="48">
        <f t="shared" si="115"/>
        <v>0</v>
      </c>
      <c r="N487" s="81">
        <v>0</v>
      </c>
      <c r="O487" s="48">
        <v>0</v>
      </c>
      <c r="P487" s="48">
        <v>0</v>
      </c>
      <c r="Q487" s="48">
        <v>0</v>
      </c>
      <c r="R487" s="48">
        <v>0</v>
      </c>
      <c r="S487" s="131">
        <v>0</v>
      </c>
      <c r="T487" s="48">
        <v>0</v>
      </c>
      <c r="U487" s="82">
        <f t="shared" si="117"/>
        <v>0</v>
      </c>
      <c r="V487" s="48">
        <f t="shared" si="107"/>
        <v>0</v>
      </c>
      <c r="W487" s="48">
        <v>0</v>
      </c>
      <c r="X487" s="48">
        <v>0</v>
      </c>
      <c r="Y487" s="48">
        <v>0</v>
      </c>
      <c r="Z487" s="48">
        <v>0</v>
      </c>
      <c r="AA487" s="48">
        <v>0</v>
      </c>
      <c r="AB487" s="48">
        <v>0</v>
      </c>
      <c r="AC487" s="72">
        <f t="shared" si="118"/>
        <v>0</v>
      </c>
      <c r="AD487" s="114">
        <f t="shared" si="119"/>
        <v>0</v>
      </c>
    </row>
    <row r="488" spans="1:30" s="50" customFormat="1" ht="12.75" hidden="1" x14ac:dyDescent="0.2">
      <c r="A488" s="95">
        <v>483</v>
      </c>
      <c r="B488" s="37"/>
      <c r="C488" s="143"/>
      <c r="D488" s="58"/>
      <c r="E488" s="80">
        <f t="shared" si="116"/>
        <v>0</v>
      </c>
      <c r="F488" s="81">
        <f t="shared" si="108"/>
        <v>0</v>
      </c>
      <c r="G488" s="48">
        <f t="shared" si="109"/>
        <v>0</v>
      </c>
      <c r="H488" s="48">
        <f t="shared" si="110"/>
        <v>0</v>
      </c>
      <c r="I488" s="48">
        <f t="shared" si="111"/>
        <v>0</v>
      </c>
      <c r="J488" s="48">
        <f t="shared" si="112"/>
        <v>0</v>
      </c>
      <c r="K488" s="48">
        <f t="shared" si="113"/>
        <v>0</v>
      </c>
      <c r="L488" s="48">
        <f t="shared" si="114"/>
        <v>0</v>
      </c>
      <c r="M488" s="48">
        <f t="shared" si="115"/>
        <v>0</v>
      </c>
      <c r="N488" s="81">
        <v>0</v>
      </c>
      <c r="O488" s="48">
        <v>0</v>
      </c>
      <c r="P488" s="48">
        <v>0</v>
      </c>
      <c r="Q488" s="48">
        <v>0</v>
      </c>
      <c r="R488" s="48">
        <v>0</v>
      </c>
      <c r="S488" s="131">
        <v>0</v>
      </c>
      <c r="T488" s="48">
        <v>0</v>
      </c>
      <c r="U488" s="82">
        <f t="shared" si="117"/>
        <v>0</v>
      </c>
      <c r="V488" s="48">
        <f t="shared" si="107"/>
        <v>0</v>
      </c>
      <c r="W488" s="48">
        <v>0</v>
      </c>
      <c r="X488" s="48">
        <v>0</v>
      </c>
      <c r="Y488" s="48">
        <v>0</v>
      </c>
      <c r="Z488" s="48">
        <v>0</v>
      </c>
      <c r="AA488" s="48">
        <v>0</v>
      </c>
      <c r="AB488" s="48">
        <v>0</v>
      </c>
      <c r="AC488" s="72">
        <f t="shared" si="118"/>
        <v>0</v>
      </c>
      <c r="AD488" s="114">
        <f t="shared" si="119"/>
        <v>0</v>
      </c>
    </row>
    <row r="489" spans="1:30" s="50" customFormat="1" ht="12.75" hidden="1" x14ac:dyDescent="0.2">
      <c r="A489" s="95">
        <v>484</v>
      </c>
      <c r="B489" s="37"/>
      <c r="C489" s="143"/>
      <c r="D489" s="58"/>
      <c r="E489" s="80">
        <f t="shared" si="116"/>
        <v>0</v>
      </c>
      <c r="F489" s="81">
        <f t="shared" si="108"/>
        <v>0</v>
      </c>
      <c r="G489" s="48">
        <f t="shared" si="109"/>
        <v>0</v>
      </c>
      <c r="H489" s="48">
        <f t="shared" si="110"/>
        <v>0</v>
      </c>
      <c r="I489" s="48">
        <f t="shared" si="111"/>
        <v>0</v>
      </c>
      <c r="J489" s="48">
        <f t="shared" si="112"/>
        <v>0</v>
      </c>
      <c r="K489" s="48">
        <f t="shared" si="113"/>
        <v>0</v>
      </c>
      <c r="L489" s="48">
        <f t="shared" si="114"/>
        <v>0</v>
      </c>
      <c r="M489" s="48">
        <f t="shared" si="115"/>
        <v>0</v>
      </c>
      <c r="N489" s="81">
        <v>0</v>
      </c>
      <c r="O489" s="48">
        <v>0</v>
      </c>
      <c r="P489" s="48">
        <v>0</v>
      </c>
      <c r="Q489" s="48">
        <v>0</v>
      </c>
      <c r="R489" s="48">
        <v>0</v>
      </c>
      <c r="S489" s="131">
        <v>0</v>
      </c>
      <c r="T489" s="48">
        <v>0</v>
      </c>
      <c r="U489" s="82">
        <f t="shared" si="117"/>
        <v>0</v>
      </c>
      <c r="V489" s="48">
        <f t="shared" si="107"/>
        <v>0</v>
      </c>
      <c r="W489" s="48">
        <v>0</v>
      </c>
      <c r="X489" s="48">
        <v>0</v>
      </c>
      <c r="Y489" s="48">
        <v>0</v>
      </c>
      <c r="Z489" s="48">
        <v>0</v>
      </c>
      <c r="AA489" s="48">
        <v>0</v>
      </c>
      <c r="AB489" s="48">
        <v>0</v>
      </c>
      <c r="AC489" s="72">
        <f t="shared" si="118"/>
        <v>0</v>
      </c>
      <c r="AD489" s="114">
        <f t="shared" si="119"/>
        <v>0</v>
      </c>
    </row>
    <row r="490" spans="1:30" s="50" customFormat="1" ht="12.75" hidden="1" x14ac:dyDescent="0.2">
      <c r="A490" s="95">
        <v>485</v>
      </c>
      <c r="B490" s="37"/>
      <c r="C490" s="143"/>
      <c r="D490" s="58"/>
      <c r="E490" s="80">
        <f t="shared" si="116"/>
        <v>0</v>
      </c>
      <c r="F490" s="81">
        <f t="shared" si="108"/>
        <v>0</v>
      </c>
      <c r="G490" s="48">
        <f t="shared" si="109"/>
        <v>0</v>
      </c>
      <c r="H490" s="48">
        <f t="shared" si="110"/>
        <v>0</v>
      </c>
      <c r="I490" s="48">
        <f t="shared" si="111"/>
        <v>0</v>
      </c>
      <c r="J490" s="48">
        <f t="shared" si="112"/>
        <v>0</v>
      </c>
      <c r="K490" s="48">
        <f t="shared" si="113"/>
        <v>0</v>
      </c>
      <c r="L490" s="48">
        <f t="shared" si="114"/>
        <v>0</v>
      </c>
      <c r="M490" s="48">
        <f t="shared" si="115"/>
        <v>0</v>
      </c>
      <c r="N490" s="81">
        <v>0</v>
      </c>
      <c r="O490" s="48">
        <v>0</v>
      </c>
      <c r="P490" s="48">
        <v>0</v>
      </c>
      <c r="Q490" s="48">
        <v>0</v>
      </c>
      <c r="R490" s="48">
        <v>0</v>
      </c>
      <c r="S490" s="131">
        <v>0</v>
      </c>
      <c r="T490" s="48">
        <v>0</v>
      </c>
      <c r="U490" s="82">
        <f t="shared" si="117"/>
        <v>0</v>
      </c>
      <c r="V490" s="48">
        <f t="shared" si="107"/>
        <v>0</v>
      </c>
      <c r="W490" s="48">
        <v>0</v>
      </c>
      <c r="X490" s="48">
        <v>0</v>
      </c>
      <c r="Y490" s="48">
        <v>0</v>
      </c>
      <c r="Z490" s="48">
        <v>0</v>
      </c>
      <c r="AA490" s="48">
        <v>0</v>
      </c>
      <c r="AB490" s="48">
        <v>0</v>
      </c>
      <c r="AC490" s="72">
        <f t="shared" si="118"/>
        <v>0</v>
      </c>
      <c r="AD490" s="114">
        <f t="shared" si="119"/>
        <v>0</v>
      </c>
    </row>
    <row r="491" spans="1:30" s="50" customFormat="1" ht="12.75" hidden="1" x14ac:dyDescent="0.2">
      <c r="A491" s="95">
        <v>486</v>
      </c>
      <c r="B491" s="37"/>
      <c r="C491" s="143"/>
      <c r="D491" s="58"/>
      <c r="E491" s="80">
        <f t="shared" si="116"/>
        <v>0</v>
      </c>
      <c r="F491" s="81">
        <f t="shared" si="108"/>
        <v>0</v>
      </c>
      <c r="G491" s="48">
        <f t="shared" si="109"/>
        <v>0</v>
      </c>
      <c r="H491" s="48">
        <f t="shared" si="110"/>
        <v>0</v>
      </c>
      <c r="I491" s="48">
        <f t="shared" si="111"/>
        <v>0</v>
      </c>
      <c r="J491" s="48">
        <f t="shared" si="112"/>
        <v>0</v>
      </c>
      <c r="K491" s="48">
        <f t="shared" si="113"/>
        <v>0</v>
      </c>
      <c r="L491" s="48">
        <f t="shared" si="114"/>
        <v>0</v>
      </c>
      <c r="M491" s="48">
        <f t="shared" si="115"/>
        <v>0</v>
      </c>
      <c r="N491" s="81">
        <v>0</v>
      </c>
      <c r="O491" s="48">
        <v>0</v>
      </c>
      <c r="P491" s="48">
        <v>0</v>
      </c>
      <c r="Q491" s="48">
        <v>0</v>
      </c>
      <c r="R491" s="48">
        <v>0</v>
      </c>
      <c r="S491" s="131">
        <v>0</v>
      </c>
      <c r="T491" s="48">
        <v>0</v>
      </c>
      <c r="U491" s="82">
        <f t="shared" si="117"/>
        <v>0</v>
      </c>
      <c r="V491" s="48">
        <f t="shared" si="107"/>
        <v>0</v>
      </c>
      <c r="W491" s="48">
        <v>0</v>
      </c>
      <c r="X491" s="48">
        <v>0</v>
      </c>
      <c r="Y491" s="48">
        <v>0</v>
      </c>
      <c r="Z491" s="48">
        <v>0</v>
      </c>
      <c r="AA491" s="48">
        <v>0</v>
      </c>
      <c r="AB491" s="48">
        <v>0</v>
      </c>
      <c r="AC491" s="72">
        <f t="shared" si="118"/>
        <v>0</v>
      </c>
      <c r="AD491" s="114">
        <f t="shared" si="119"/>
        <v>0</v>
      </c>
    </row>
    <row r="492" spans="1:30" s="50" customFormat="1" ht="12.75" hidden="1" x14ac:dyDescent="0.2">
      <c r="A492" s="95">
        <v>487</v>
      </c>
      <c r="B492" s="37"/>
      <c r="C492" s="143"/>
      <c r="D492" s="58"/>
      <c r="E492" s="80">
        <f t="shared" si="116"/>
        <v>0</v>
      </c>
      <c r="F492" s="81">
        <f t="shared" si="108"/>
        <v>0</v>
      </c>
      <c r="G492" s="48">
        <f t="shared" si="109"/>
        <v>0</v>
      </c>
      <c r="H492" s="48">
        <f t="shared" si="110"/>
        <v>0</v>
      </c>
      <c r="I492" s="48">
        <f t="shared" si="111"/>
        <v>0</v>
      </c>
      <c r="J492" s="48">
        <f t="shared" si="112"/>
        <v>0</v>
      </c>
      <c r="K492" s="48">
        <f t="shared" si="113"/>
        <v>0</v>
      </c>
      <c r="L492" s="48">
        <f t="shared" si="114"/>
        <v>0</v>
      </c>
      <c r="M492" s="48">
        <f t="shared" si="115"/>
        <v>0</v>
      </c>
      <c r="N492" s="81">
        <v>0</v>
      </c>
      <c r="O492" s="48">
        <v>0</v>
      </c>
      <c r="P492" s="48">
        <v>0</v>
      </c>
      <c r="Q492" s="48">
        <v>0</v>
      </c>
      <c r="R492" s="48">
        <v>0</v>
      </c>
      <c r="S492" s="131">
        <v>0</v>
      </c>
      <c r="T492" s="48">
        <v>0</v>
      </c>
      <c r="U492" s="82">
        <f t="shared" si="117"/>
        <v>0</v>
      </c>
      <c r="V492" s="48">
        <f t="shared" si="107"/>
        <v>0</v>
      </c>
      <c r="W492" s="48">
        <v>0</v>
      </c>
      <c r="X492" s="48">
        <v>0</v>
      </c>
      <c r="Y492" s="48">
        <v>0</v>
      </c>
      <c r="Z492" s="48">
        <v>0</v>
      </c>
      <c r="AA492" s="48">
        <v>0</v>
      </c>
      <c r="AB492" s="48">
        <v>0</v>
      </c>
      <c r="AC492" s="72">
        <f t="shared" si="118"/>
        <v>0</v>
      </c>
      <c r="AD492" s="114">
        <f t="shared" si="119"/>
        <v>0</v>
      </c>
    </row>
    <row r="493" spans="1:30" s="50" customFormat="1" ht="12.75" hidden="1" x14ac:dyDescent="0.2">
      <c r="A493" s="95">
        <v>488</v>
      </c>
      <c r="B493" s="37"/>
      <c r="C493" s="143"/>
      <c r="D493" s="58"/>
      <c r="E493" s="80">
        <f t="shared" si="116"/>
        <v>0</v>
      </c>
      <c r="F493" s="81">
        <f t="shared" si="108"/>
        <v>0</v>
      </c>
      <c r="G493" s="48">
        <f t="shared" si="109"/>
        <v>0</v>
      </c>
      <c r="H493" s="48">
        <f t="shared" si="110"/>
        <v>0</v>
      </c>
      <c r="I493" s="48">
        <f t="shared" si="111"/>
        <v>0</v>
      </c>
      <c r="J493" s="48">
        <f t="shared" si="112"/>
        <v>0</v>
      </c>
      <c r="K493" s="48">
        <f t="shared" si="113"/>
        <v>0</v>
      </c>
      <c r="L493" s="48">
        <f t="shared" si="114"/>
        <v>0</v>
      </c>
      <c r="M493" s="48">
        <f t="shared" si="115"/>
        <v>0</v>
      </c>
      <c r="N493" s="81">
        <v>0</v>
      </c>
      <c r="O493" s="48">
        <v>0</v>
      </c>
      <c r="P493" s="48">
        <v>0</v>
      </c>
      <c r="Q493" s="48">
        <v>0</v>
      </c>
      <c r="R493" s="48">
        <v>0</v>
      </c>
      <c r="S493" s="131">
        <v>0</v>
      </c>
      <c r="T493" s="48">
        <v>0</v>
      </c>
      <c r="U493" s="82">
        <f t="shared" si="117"/>
        <v>0</v>
      </c>
      <c r="V493" s="48">
        <f t="shared" si="107"/>
        <v>0</v>
      </c>
      <c r="W493" s="48">
        <v>0</v>
      </c>
      <c r="X493" s="48">
        <v>0</v>
      </c>
      <c r="Y493" s="48">
        <v>0</v>
      </c>
      <c r="Z493" s="48">
        <v>0</v>
      </c>
      <c r="AA493" s="48">
        <v>0</v>
      </c>
      <c r="AB493" s="48">
        <v>0</v>
      </c>
      <c r="AC493" s="72">
        <f t="shared" si="118"/>
        <v>0</v>
      </c>
      <c r="AD493" s="114">
        <f t="shared" si="119"/>
        <v>0</v>
      </c>
    </row>
    <row r="494" spans="1:30" s="50" customFormat="1" ht="12.75" hidden="1" x14ac:dyDescent="0.2">
      <c r="A494" s="95">
        <v>489</v>
      </c>
      <c r="B494" s="37"/>
      <c r="C494" s="143"/>
      <c r="D494" s="58"/>
      <c r="E494" s="80">
        <f t="shared" si="116"/>
        <v>0</v>
      </c>
      <c r="F494" s="81">
        <f t="shared" si="108"/>
        <v>0</v>
      </c>
      <c r="G494" s="48">
        <f t="shared" si="109"/>
        <v>0</v>
      </c>
      <c r="H494" s="48">
        <f t="shared" si="110"/>
        <v>0</v>
      </c>
      <c r="I494" s="48">
        <f t="shared" si="111"/>
        <v>0</v>
      </c>
      <c r="J494" s="48">
        <f t="shared" si="112"/>
        <v>0</v>
      </c>
      <c r="K494" s="48">
        <f t="shared" si="113"/>
        <v>0</v>
      </c>
      <c r="L494" s="48">
        <f t="shared" si="114"/>
        <v>0</v>
      </c>
      <c r="M494" s="48">
        <f t="shared" si="115"/>
        <v>0</v>
      </c>
      <c r="N494" s="81">
        <v>0</v>
      </c>
      <c r="O494" s="48">
        <v>0</v>
      </c>
      <c r="P494" s="48">
        <v>0</v>
      </c>
      <c r="Q494" s="48">
        <v>0</v>
      </c>
      <c r="R494" s="48">
        <v>0</v>
      </c>
      <c r="S494" s="131">
        <v>0</v>
      </c>
      <c r="T494" s="48">
        <v>0</v>
      </c>
      <c r="U494" s="82">
        <f t="shared" si="117"/>
        <v>0</v>
      </c>
      <c r="V494" s="48">
        <f t="shared" si="107"/>
        <v>0</v>
      </c>
      <c r="W494" s="48">
        <v>0</v>
      </c>
      <c r="X494" s="48">
        <v>0</v>
      </c>
      <c r="Y494" s="48">
        <v>0</v>
      </c>
      <c r="Z494" s="48">
        <v>0</v>
      </c>
      <c r="AA494" s="48">
        <v>0</v>
      </c>
      <c r="AB494" s="48">
        <v>0</v>
      </c>
      <c r="AC494" s="72">
        <f t="shared" si="118"/>
        <v>0</v>
      </c>
      <c r="AD494" s="114">
        <f t="shared" si="119"/>
        <v>0</v>
      </c>
    </row>
    <row r="495" spans="1:30" s="50" customFormat="1" ht="12.75" hidden="1" x14ac:dyDescent="0.2">
      <c r="A495" s="95">
        <v>490</v>
      </c>
      <c r="B495" s="37"/>
      <c r="C495" s="143"/>
      <c r="D495" s="58"/>
      <c r="E495" s="80">
        <f t="shared" si="116"/>
        <v>0</v>
      </c>
      <c r="F495" s="81">
        <f t="shared" si="108"/>
        <v>0</v>
      </c>
      <c r="G495" s="48">
        <f t="shared" si="109"/>
        <v>0</v>
      </c>
      <c r="H495" s="48">
        <f t="shared" si="110"/>
        <v>0</v>
      </c>
      <c r="I495" s="48">
        <f t="shared" si="111"/>
        <v>0</v>
      </c>
      <c r="J495" s="48">
        <f t="shared" si="112"/>
        <v>0</v>
      </c>
      <c r="K495" s="48">
        <f t="shared" si="113"/>
        <v>0</v>
      </c>
      <c r="L495" s="48">
        <f t="shared" si="114"/>
        <v>0</v>
      </c>
      <c r="M495" s="48">
        <f t="shared" si="115"/>
        <v>0</v>
      </c>
      <c r="N495" s="81">
        <v>0</v>
      </c>
      <c r="O495" s="48">
        <v>0</v>
      </c>
      <c r="P495" s="48">
        <v>0</v>
      </c>
      <c r="Q495" s="48">
        <v>0</v>
      </c>
      <c r="R495" s="48">
        <v>0</v>
      </c>
      <c r="S495" s="131">
        <v>0</v>
      </c>
      <c r="T495" s="48">
        <v>0</v>
      </c>
      <c r="U495" s="82">
        <f t="shared" si="117"/>
        <v>0</v>
      </c>
      <c r="V495" s="48">
        <f t="shared" si="107"/>
        <v>0</v>
      </c>
      <c r="W495" s="48">
        <v>0</v>
      </c>
      <c r="X495" s="48">
        <v>0</v>
      </c>
      <c r="Y495" s="48">
        <v>0</v>
      </c>
      <c r="Z495" s="48">
        <v>0</v>
      </c>
      <c r="AA495" s="48">
        <v>0</v>
      </c>
      <c r="AB495" s="48">
        <v>0</v>
      </c>
      <c r="AC495" s="72">
        <f t="shared" si="118"/>
        <v>0</v>
      </c>
      <c r="AD495" s="114">
        <f t="shared" si="119"/>
        <v>0</v>
      </c>
    </row>
    <row r="496" spans="1:30" s="50" customFormat="1" ht="12.75" hidden="1" x14ac:dyDescent="0.2">
      <c r="A496" s="95">
        <v>491</v>
      </c>
      <c r="B496" s="37"/>
      <c r="C496" s="143"/>
      <c r="D496" s="58"/>
      <c r="E496" s="80">
        <f t="shared" si="116"/>
        <v>0</v>
      </c>
      <c r="F496" s="81">
        <f t="shared" si="108"/>
        <v>0</v>
      </c>
      <c r="G496" s="48">
        <f t="shared" si="109"/>
        <v>0</v>
      </c>
      <c r="H496" s="48">
        <f t="shared" si="110"/>
        <v>0</v>
      </c>
      <c r="I496" s="48">
        <f t="shared" si="111"/>
        <v>0</v>
      </c>
      <c r="J496" s="48">
        <f t="shared" si="112"/>
        <v>0</v>
      </c>
      <c r="K496" s="48">
        <f t="shared" si="113"/>
        <v>0</v>
      </c>
      <c r="L496" s="48">
        <f t="shared" si="114"/>
        <v>0</v>
      </c>
      <c r="M496" s="48">
        <f t="shared" si="115"/>
        <v>0</v>
      </c>
      <c r="N496" s="81">
        <v>0</v>
      </c>
      <c r="O496" s="48">
        <v>0</v>
      </c>
      <c r="P496" s="48">
        <v>0</v>
      </c>
      <c r="Q496" s="48">
        <v>0</v>
      </c>
      <c r="R496" s="48">
        <v>0</v>
      </c>
      <c r="S496" s="131">
        <v>0</v>
      </c>
      <c r="T496" s="48">
        <v>0</v>
      </c>
      <c r="U496" s="82">
        <f t="shared" si="117"/>
        <v>0</v>
      </c>
      <c r="V496" s="48">
        <f t="shared" si="107"/>
        <v>0</v>
      </c>
      <c r="W496" s="48">
        <v>0</v>
      </c>
      <c r="X496" s="48">
        <v>0</v>
      </c>
      <c r="Y496" s="48">
        <v>0</v>
      </c>
      <c r="Z496" s="48">
        <v>0</v>
      </c>
      <c r="AA496" s="48">
        <v>0</v>
      </c>
      <c r="AB496" s="48">
        <v>0</v>
      </c>
      <c r="AC496" s="72">
        <f t="shared" si="118"/>
        <v>0</v>
      </c>
      <c r="AD496" s="114">
        <f t="shared" si="119"/>
        <v>0</v>
      </c>
    </row>
    <row r="497" spans="1:30" s="50" customFormat="1" ht="12.75" hidden="1" x14ac:dyDescent="0.2">
      <c r="A497" s="95">
        <v>492</v>
      </c>
      <c r="B497" s="37"/>
      <c r="C497" s="143"/>
      <c r="D497" s="58"/>
      <c r="E497" s="80">
        <f t="shared" si="116"/>
        <v>0</v>
      </c>
      <c r="F497" s="81">
        <f t="shared" si="108"/>
        <v>0</v>
      </c>
      <c r="G497" s="48">
        <f t="shared" si="109"/>
        <v>0</v>
      </c>
      <c r="H497" s="48">
        <f t="shared" si="110"/>
        <v>0</v>
      </c>
      <c r="I497" s="48">
        <f t="shared" si="111"/>
        <v>0</v>
      </c>
      <c r="J497" s="48">
        <f t="shared" si="112"/>
        <v>0</v>
      </c>
      <c r="K497" s="48">
        <f t="shared" si="113"/>
        <v>0</v>
      </c>
      <c r="L497" s="48">
        <f t="shared" si="114"/>
        <v>0</v>
      </c>
      <c r="M497" s="48">
        <f t="shared" si="115"/>
        <v>0</v>
      </c>
      <c r="N497" s="81">
        <v>0</v>
      </c>
      <c r="O497" s="48">
        <v>0</v>
      </c>
      <c r="P497" s="48">
        <v>0</v>
      </c>
      <c r="Q497" s="48">
        <v>0</v>
      </c>
      <c r="R497" s="48">
        <v>0</v>
      </c>
      <c r="S497" s="131">
        <v>0</v>
      </c>
      <c r="T497" s="48">
        <v>0</v>
      </c>
      <c r="U497" s="82">
        <f t="shared" si="117"/>
        <v>0</v>
      </c>
      <c r="V497" s="48">
        <f t="shared" si="107"/>
        <v>0</v>
      </c>
      <c r="W497" s="48">
        <v>0</v>
      </c>
      <c r="X497" s="48">
        <v>0</v>
      </c>
      <c r="Y497" s="48">
        <v>0</v>
      </c>
      <c r="Z497" s="48">
        <v>0</v>
      </c>
      <c r="AA497" s="48">
        <v>0</v>
      </c>
      <c r="AB497" s="48">
        <v>0</v>
      </c>
      <c r="AC497" s="72">
        <f t="shared" si="118"/>
        <v>0</v>
      </c>
      <c r="AD497" s="114">
        <f t="shared" si="119"/>
        <v>0</v>
      </c>
    </row>
    <row r="498" spans="1:30" s="50" customFormat="1" ht="12.75" hidden="1" x14ac:dyDescent="0.2">
      <c r="A498" s="95">
        <v>493</v>
      </c>
      <c r="B498" s="37"/>
      <c r="C498" s="143"/>
      <c r="D498" s="58"/>
      <c r="E498" s="80">
        <f t="shared" si="116"/>
        <v>0</v>
      </c>
      <c r="F498" s="81">
        <f t="shared" si="108"/>
        <v>0</v>
      </c>
      <c r="G498" s="48">
        <f t="shared" si="109"/>
        <v>0</v>
      </c>
      <c r="H498" s="48">
        <f t="shared" si="110"/>
        <v>0</v>
      </c>
      <c r="I498" s="48">
        <f t="shared" si="111"/>
        <v>0</v>
      </c>
      <c r="J498" s="48">
        <f t="shared" si="112"/>
        <v>0</v>
      </c>
      <c r="K498" s="48">
        <f t="shared" si="113"/>
        <v>0</v>
      </c>
      <c r="L498" s="48">
        <f t="shared" si="114"/>
        <v>0</v>
      </c>
      <c r="M498" s="48">
        <f t="shared" si="115"/>
        <v>0</v>
      </c>
      <c r="N498" s="81">
        <v>0</v>
      </c>
      <c r="O498" s="48">
        <v>0</v>
      </c>
      <c r="P498" s="48">
        <v>0</v>
      </c>
      <c r="Q498" s="48">
        <v>0</v>
      </c>
      <c r="R498" s="48">
        <v>0</v>
      </c>
      <c r="S498" s="131">
        <v>0</v>
      </c>
      <c r="T498" s="48">
        <v>0</v>
      </c>
      <c r="U498" s="82">
        <f t="shared" si="117"/>
        <v>0</v>
      </c>
      <c r="V498" s="48">
        <f t="shared" si="107"/>
        <v>0</v>
      </c>
      <c r="W498" s="48">
        <v>0</v>
      </c>
      <c r="X498" s="48">
        <v>0</v>
      </c>
      <c r="Y498" s="48">
        <v>0</v>
      </c>
      <c r="Z498" s="48">
        <v>0</v>
      </c>
      <c r="AA498" s="48">
        <v>0</v>
      </c>
      <c r="AB498" s="48">
        <v>0</v>
      </c>
      <c r="AC498" s="72">
        <f t="shared" si="118"/>
        <v>0</v>
      </c>
      <c r="AD498" s="114">
        <f t="shared" si="119"/>
        <v>0</v>
      </c>
    </row>
    <row r="499" spans="1:30" s="50" customFormat="1" ht="12.75" hidden="1" x14ac:dyDescent="0.2">
      <c r="A499" s="95">
        <v>494</v>
      </c>
      <c r="B499" s="37"/>
      <c r="C499" s="143"/>
      <c r="D499" s="58"/>
      <c r="E499" s="80">
        <f t="shared" si="116"/>
        <v>0</v>
      </c>
      <c r="F499" s="81">
        <f t="shared" si="108"/>
        <v>0</v>
      </c>
      <c r="G499" s="48">
        <f t="shared" si="109"/>
        <v>0</v>
      </c>
      <c r="H499" s="48">
        <f t="shared" si="110"/>
        <v>0</v>
      </c>
      <c r="I499" s="48">
        <f t="shared" si="111"/>
        <v>0</v>
      </c>
      <c r="J499" s="48">
        <f t="shared" si="112"/>
        <v>0</v>
      </c>
      <c r="K499" s="48">
        <f t="shared" si="113"/>
        <v>0</v>
      </c>
      <c r="L499" s="48">
        <f t="shared" si="114"/>
        <v>0</v>
      </c>
      <c r="M499" s="48">
        <f t="shared" si="115"/>
        <v>0</v>
      </c>
      <c r="N499" s="81">
        <v>0</v>
      </c>
      <c r="O499" s="48">
        <v>0</v>
      </c>
      <c r="P499" s="48">
        <v>0</v>
      </c>
      <c r="Q499" s="48">
        <v>0</v>
      </c>
      <c r="R499" s="48">
        <v>0</v>
      </c>
      <c r="S499" s="131">
        <v>0</v>
      </c>
      <c r="T499" s="48">
        <v>0</v>
      </c>
      <c r="U499" s="82">
        <f t="shared" si="117"/>
        <v>0</v>
      </c>
      <c r="V499" s="48">
        <f t="shared" si="107"/>
        <v>0</v>
      </c>
      <c r="W499" s="48">
        <v>0</v>
      </c>
      <c r="X499" s="48">
        <v>0</v>
      </c>
      <c r="Y499" s="48">
        <v>0</v>
      </c>
      <c r="Z499" s="48">
        <v>0</v>
      </c>
      <c r="AA499" s="48">
        <v>0</v>
      </c>
      <c r="AB499" s="48">
        <v>0</v>
      </c>
      <c r="AC499" s="72">
        <f t="shared" si="118"/>
        <v>0</v>
      </c>
      <c r="AD499" s="114">
        <f t="shared" si="119"/>
        <v>0</v>
      </c>
    </row>
    <row r="500" spans="1:30" s="50" customFormat="1" ht="12.75" hidden="1" x14ac:dyDescent="0.2">
      <c r="A500" s="95">
        <v>495</v>
      </c>
      <c r="B500" s="37"/>
      <c r="C500" s="143"/>
      <c r="D500" s="58"/>
      <c r="E500" s="80">
        <f t="shared" si="116"/>
        <v>0</v>
      </c>
      <c r="F500" s="81">
        <f t="shared" si="108"/>
        <v>0</v>
      </c>
      <c r="G500" s="48">
        <f t="shared" si="109"/>
        <v>0</v>
      </c>
      <c r="H500" s="48">
        <f t="shared" si="110"/>
        <v>0</v>
      </c>
      <c r="I500" s="48">
        <f t="shared" si="111"/>
        <v>0</v>
      </c>
      <c r="J500" s="48">
        <f t="shared" si="112"/>
        <v>0</v>
      </c>
      <c r="K500" s="48">
        <f t="shared" si="113"/>
        <v>0</v>
      </c>
      <c r="L500" s="48">
        <f t="shared" si="114"/>
        <v>0</v>
      </c>
      <c r="M500" s="48">
        <f t="shared" si="115"/>
        <v>0</v>
      </c>
      <c r="N500" s="81">
        <v>0</v>
      </c>
      <c r="O500" s="48">
        <v>0</v>
      </c>
      <c r="P500" s="48">
        <v>0</v>
      </c>
      <c r="Q500" s="48">
        <v>0</v>
      </c>
      <c r="R500" s="48">
        <v>0</v>
      </c>
      <c r="S500" s="131">
        <v>0</v>
      </c>
      <c r="T500" s="48">
        <v>0</v>
      </c>
      <c r="U500" s="82">
        <f t="shared" si="117"/>
        <v>0</v>
      </c>
      <c r="V500" s="48">
        <f t="shared" si="107"/>
        <v>0</v>
      </c>
      <c r="W500" s="48">
        <v>0</v>
      </c>
      <c r="X500" s="48">
        <v>0</v>
      </c>
      <c r="Y500" s="48">
        <v>0</v>
      </c>
      <c r="Z500" s="48">
        <v>0</v>
      </c>
      <c r="AA500" s="48">
        <v>0</v>
      </c>
      <c r="AB500" s="48">
        <v>0</v>
      </c>
      <c r="AC500" s="72">
        <f t="shared" si="118"/>
        <v>0</v>
      </c>
      <c r="AD500" s="114">
        <f t="shared" si="119"/>
        <v>0</v>
      </c>
    </row>
    <row r="501" spans="1:30" s="50" customFormat="1" ht="12.75" hidden="1" x14ac:dyDescent="0.2">
      <c r="A501" s="95">
        <v>496</v>
      </c>
      <c r="B501" s="37"/>
      <c r="C501" s="143"/>
      <c r="D501" s="58"/>
      <c r="E501" s="80">
        <f t="shared" si="116"/>
        <v>0</v>
      </c>
      <c r="F501" s="81">
        <f t="shared" si="108"/>
        <v>0</v>
      </c>
      <c r="G501" s="48">
        <f t="shared" si="109"/>
        <v>0</v>
      </c>
      <c r="H501" s="48">
        <f t="shared" si="110"/>
        <v>0</v>
      </c>
      <c r="I501" s="48">
        <f t="shared" si="111"/>
        <v>0</v>
      </c>
      <c r="J501" s="48">
        <f t="shared" si="112"/>
        <v>0</v>
      </c>
      <c r="K501" s="48">
        <f t="shared" si="113"/>
        <v>0</v>
      </c>
      <c r="L501" s="48">
        <f t="shared" si="114"/>
        <v>0</v>
      </c>
      <c r="M501" s="48">
        <f t="shared" si="115"/>
        <v>0</v>
      </c>
      <c r="N501" s="81">
        <v>0</v>
      </c>
      <c r="O501" s="48">
        <v>0</v>
      </c>
      <c r="P501" s="48">
        <v>0</v>
      </c>
      <c r="Q501" s="48">
        <v>0</v>
      </c>
      <c r="R501" s="48">
        <v>0</v>
      </c>
      <c r="S501" s="131">
        <v>0</v>
      </c>
      <c r="T501" s="48">
        <v>0</v>
      </c>
      <c r="U501" s="82">
        <f t="shared" si="117"/>
        <v>0</v>
      </c>
      <c r="V501" s="48">
        <f t="shared" si="107"/>
        <v>0</v>
      </c>
      <c r="W501" s="48">
        <v>0</v>
      </c>
      <c r="X501" s="48">
        <v>0</v>
      </c>
      <c r="Y501" s="48">
        <v>0</v>
      </c>
      <c r="Z501" s="48">
        <v>0</v>
      </c>
      <c r="AA501" s="48">
        <v>0</v>
      </c>
      <c r="AB501" s="48">
        <v>0</v>
      </c>
      <c r="AC501" s="72">
        <f t="shared" si="118"/>
        <v>0</v>
      </c>
      <c r="AD501" s="114">
        <f t="shared" si="119"/>
        <v>0</v>
      </c>
    </row>
    <row r="502" spans="1:30" s="50" customFormat="1" ht="12.75" hidden="1" x14ac:dyDescent="0.2">
      <c r="A502" s="95">
        <v>497</v>
      </c>
      <c r="B502" s="37"/>
      <c r="C502" s="143"/>
      <c r="D502" s="58"/>
      <c r="E502" s="80">
        <f t="shared" si="116"/>
        <v>0</v>
      </c>
      <c r="F502" s="81">
        <f t="shared" si="108"/>
        <v>0</v>
      </c>
      <c r="G502" s="48">
        <f t="shared" si="109"/>
        <v>0</v>
      </c>
      <c r="H502" s="48">
        <f t="shared" si="110"/>
        <v>0</v>
      </c>
      <c r="I502" s="48">
        <f t="shared" si="111"/>
        <v>0</v>
      </c>
      <c r="J502" s="48">
        <f t="shared" si="112"/>
        <v>0</v>
      </c>
      <c r="K502" s="48">
        <f t="shared" si="113"/>
        <v>0</v>
      </c>
      <c r="L502" s="48">
        <f t="shared" si="114"/>
        <v>0</v>
      </c>
      <c r="M502" s="48">
        <f t="shared" si="115"/>
        <v>0</v>
      </c>
      <c r="N502" s="81">
        <v>0</v>
      </c>
      <c r="O502" s="48">
        <v>0</v>
      </c>
      <c r="P502" s="48">
        <v>0</v>
      </c>
      <c r="Q502" s="48">
        <v>0</v>
      </c>
      <c r="R502" s="48">
        <v>0</v>
      </c>
      <c r="S502" s="131">
        <v>0</v>
      </c>
      <c r="T502" s="48">
        <v>0</v>
      </c>
      <c r="U502" s="82">
        <f t="shared" si="117"/>
        <v>0</v>
      </c>
      <c r="V502" s="48">
        <f t="shared" si="107"/>
        <v>0</v>
      </c>
      <c r="W502" s="48">
        <v>0</v>
      </c>
      <c r="X502" s="48">
        <v>0</v>
      </c>
      <c r="Y502" s="48">
        <v>0</v>
      </c>
      <c r="Z502" s="48">
        <v>0</v>
      </c>
      <c r="AA502" s="48">
        <v>0</v>
      </c>
      <c r="AB502" s="48">
        <v>0</v>
      </c>
      <c r="AC502" s="72">
        <f t="shared" si="118"/>
        <v>0</v>
      </c>
      <c r="AD502" s="114">
        <f t="shared" si="119"/>
        <v>0</v>
      </c>
    </row>
    <row r="503" spans="1:30" s="50" customFormat="1" ht="12.75" hidden="1" x14ac:dyDescent="0.2">
      <c r="A503" s="95">
        <v>498</v>
      </c>
      <c r="B503" s="37"/>
      <c r="C503" s="143"/>
      <c r="D503" s="58"/>
      <c r="E503" s="80">
        <f t="shared" si="116"/>
        <v>0</v>
      </c>
      <c r="F503" s="81">
        <f t="shared" si="108"/>
        <v>0</v>
      </c>
      <c r="G503" s="48">
        <f t="shared" si="109"/>
        <v>0</v>
      </c>
      <c r="H503" s="48">
        <f t="shared" si="110"/>
        <v>0</v>
      </c>
      <c r="I503" s="48">
        <f t="shared" si="111"/>
        <v>0</v>
      </c>
      <c r="J503" s="48">
        <f t="shared" si="112"/>
        <v>0</v>
      </c>
      <c r="K503" s="48">
        <f t="shared" si="113"/>
        <v>0</v>
      </c>
      <c r="L503" s="48">
        <f t="shared" si="114"/>
        <v>0</v>
      </c>
      <c r="M503" s="48">
        <f t="shared" si="115"/>
        <v>0</v>
      </c>
      <c r="N503" s="81">
        <v>0</v>
      </c>
      <c r="O503" s="48">
        <v>0</v>
      </c>
      <c r="P503" s="48">
        <v>0</v>
      </c>
      <c r="Q503" s="48">
        <v>0</v>
      </c>
      <c r="R503" s="48">
        <v>0</v>
      </c>
      <c r="S503" s="131">
        <v>0</v>
      </c>
      <c r="T503" s="48">
        <v>0</v>
      </c>
      <c r="U503" s="82">
        <f t="shared" si="117"/>
        <v>0</v>
      </c>
      <c r="V503" s="48">
        <f t="shared" si="107"/>
        <v>0</v>
      </c>
      <c r="W503" s="48">
        <v>0</v>
      </c>
      <c r="X503" s="48">
        <v>0</v>
      </c>
      <c r="Y503" s="48">
        <v>0</v>
      </c>
      <c r="Z503" s="48">
        <v>0</v>
      </c>
      <c r="AA503" s="48">
        <v>0</v>
      </c>
      <c r="AB503" s="48">
        <v>0</v>
      </c>
      <c r="AC503" s="72">
        <f t="shared" si="118"/>
        <v>0</v>
      </c>
      <c r="AD503" s="114">
        <f t="shared" si="119"/>
        <v>0</v>
      </c>
    </row>
    <row r="504" spans="1:30" s="50" customFormat="1" ht="12.75" hidden="1" x14ac:dyDescent="0.2">
      <c r="A504" s="95">
        <v>499</v>
      </c>
      <c r="B504" s="37"/>
      <c r="C504" s="143"/>
      <c r="D504" s="58"/>
      <c r="E504" s="80">
        <f t="shared" si="116"/>
        <v>0</v>
      </c>
      <c r="F504" s="81">
        <f t="shared" si="108"/>
        <v>0</v>
      </c>
      <c r="G504" s="48">
        <f t="shared" si="109"/>
        <v>0</v>
      </c>
      <c r="H504" s="48">
        <f t="shared" si="110"/>
        <v>0</v>
      </c>
      <c r="I504" s="48">
        <f t="shared" si="111"/>
        <v>0</v>
      </c>
      <c r="J504" s="48">
        <f t="shared" si="112"/>
        <v>0</v>
      </c>
      <c r="K504" s="48">
        <f t="shared" si="113"/>
        <v>0</v>
      </c>
      <c r="L504" s="48">
        <f t="shared" si="114"/>
        <v>0</v>
      </c>
      <c r="M504" s="48">
        <f t="shared" si="115"/>
        <v>0</v>
      </c>
      <c r="N504" s="81">
        <v>0</v>
      </c>
      <c r="O504" s="48">
        <v>0</v>
      </c>
      <c r="P504" s="48">
        <v>0</v>
      </c>
      <c r="Q504" s="48">
        <v>0</v>
      </c>
      <c r="R504" s="48">
        <v>0</v>
      </c>
      <c r="S504" s="131">
        <v>0</v>
      </c>
      <c r="T504" s="48">
        <v>0</v>
      </c>
      <c r="U504" s="82">
        <f t="shared" si="117"/>
        <v>0</v>
      </c>
      <c r="V504" s="48">
        <f t="shared" si="107"/>
        <v>0</v>
      </c>
      <c r="W504" s="48">
        <v>0</v>
      </c>
      <c r="X504" s="48">
        <v>0</v>
      </c>
      <c r="Y504" s="48">
        <v>0</v>
      </c>
      <c r="Z504" s="48">
        <v>0</v>
      </c>
      <c r="AA504" s="48">
        <v>0</v>
      </c>
      <c r="AB504" s="48">
        <v>0</v>
      </c>
      <c r="AC504" s="72">
        <f t="shared" si="118"/>
        <v>0</v>
      </c>
      <c r="AD504" s="114">
        <f t="shared" si="119"/>
        <v>0</v>
      </c>
    </row>
    <row r="505" spans="1:30" s="50" customFormat="1" ht="12.75" hidden="1" x14ac:dyDescent="0.2">
      <c r="A505" s="95">
        <v>500</v>
      </c>
      <c r="B505" s="37"/>
      <c r="C505" s="143"/>
      <c r="D505" s="58"/>
      <c r="E505" s="80">
        <f t="shared" si="116"/>
        <v>0</v>
      </c>
      <c r="F505" s="81">
        <f t="shared" si="108"/>
        <v>0</v>
      </c>
      <c r="G505" s="48">
        <f t="shared" si="109"/>
        <v>0</v>
      </c>
      <c r="H505" s="48">
        <f t="shared" si="110"/>
        <v>0</v>
      </c>
      <c r="I505" s="48">
        <f t="shared" si="111"/>
        <v>0</v>
      </c>
      <c r="J505" s="48">
        <f t="shared" si="112"/>
        <v>0</v>
      </c>
      <c r="K505" s="48">
        <f t="shared" si="113"/>
        <v>0</v>
      </c>
      <c r="L505" s="48">
        <f t="shared" si="114"/>
        <v>0</v>
      </c>
      <c r="M505" s="48">
        <f t="shared" si="115"/>
        <v>0</v>
      </c>
      <c r="N505" s="81">
        <v>0</v>
      </c>
      <c r="O505" s="48">
        <v>0</v>
      </c>
      <c r="P505" s="48">
        <v>0</v>
      </c>
      <c r="Q505" s="48">
        <v>0</v>
      </c>
      <c r="R505" s="48">
        <v>0</v>
      </c>
      <c r="S505" s="131">
        <v>0</v>
      </c>
      <c r="T505" s="48">
        <v>0</v>
      </c>
      <c r="U505" s="82">
        <f t="shared" si="117"/>
        <v>0</v>
      </c>
      <c r="V505" s="48">
        <f t="shared" si="107"/>
        <v>0</v>
      </c>
      <c r="W505" s="48">
        <v>0</v>
      </c>
      <c r="X505" s="48">
        <v>0</v>
      </c>
      <c r="Y505" s="48">
        <v>0</v>
      </c>
      <c r="Z505" s="48">
        <v>0</v>
      </c>
      <c r="AA505" s="48">
        <v>0</v>
      </c>
      <c r="AB505" s="48">
        <v>0</v>
      </c>
      <c r="AC505" s="72">
        <f t="shared" si="118"/>
        <v>0</v>
      </c>
      <c r="AD505" s="114">
        <f t="shared" si="119"/>
        <v>0</v>
      </c>
    </row>
    <row r="506" spans="1:30" s="50" customFormat="1" ht="27" customHeight="1" x14ac:dyDescent="0.2">
      <c r="A506" s="329" t="s">
        <v>61</v>
      </c>
      <c r="B506" s="330"/>
      <c r="C506" s="330"/>
      <c r="D506" s="331">
        <f t="shared" ref="D506:AD506" si="120">ROUND(SUM(D6:D505),2)</f>
        <v>74843.83</v>
      </c>
      <c r="E506" s="331">
        <f t="shared" si="120"/>
        <v>114498.66</v>
      </c>
      <c r="F506" s="331">
        <f t="shared" ref="F506" si="121">ROUND(SUM(F6:F505),2)</f>
        <v>6583.67</v>
      </c>
      <c r="G506" s="331">
        <f t="shared" ref="G506" si="122">ROUND(SUM(G6:G505),2)</f>
        <v>0</v>
      </c>
      <c r="H506" s="331">
        <f t="shared" ref="H506" si="123">ROUND(SUM(H6:H505),2)</f>
        <v>11704.31</v>
      </c>
      <c r="I506" s="331">
        <f t="shared" ref="I506" si="124">ROUND(SUM(I6:I505),2)</f>
        <v>5852.15</v>
      </c>
      <c r="J506" s="331">
        <f t="shared" ref="J506" si="125">ROUND(SUM(J6:J505),2)</f>
        <v>9541.56</v>
      </c>
      <c r="K506" s="331">
        <f t="shared" ref="K506" si="126">ROUND(SUM(K6:K505),2)</f>
        <v>9541.56</v>
      </c>
      <c r="L506" s="331">
        <f t="shared" ref="L506" si="127">ROUND(SUM(L6:L505),2)</f>
        <v>3180.52</v>
      </c>
      <c r="M506" s="331">
        <f t="shared" ref="M506" si="128">ROUND(SUM(M6:M505),2)</f>
        <v>9541.56</v>
      </c>
      <c r="N506" s="331">
        <f t="shared" si="120"/>
        <v>0</v>
      </c>
      <c r="O506" s="331">
        <f t="shared" si="120"/>
        <v>0</v>
      </c>
      <c r="P506" s="331">
        <f t="shared" si="120"/>
        <v>0</v>
      </c>
      <c r="Q506" s="331">
        <f t="shared" si="120"/>
        <v>0</v>
      </c>
      <c r="R506" s="331">
        <f t="shared" si="120"/>
        <v>0</v>
      </c>
      <c r="S506" s="331">
        <f t="shared" si="120"/>
        <v>0</v>
      </c>
      <c r="T506" s="331">
        <f t="shared" si="120"/>
        <v>0</v>
      </c>
      <c r="U506" s="331">
        <f t="shared" si="120"/>
        <v>55945.32</v>
      </c>
      <c r="V506" s="331">
        <f t="shared" si="120"/>
        <v>9418.08</v>
      </c>
      <c r="W506" s="331">
        <f t="shared" si="120"/>
        <v>895</v>
      </c>
      <c r="X506" s="331">
        <f t="shared" ref="X506" si="129">ROUND(SUM(X6:X505),2)</f>
        <v>13856</v>
      </c>
      <c r="Y506" s="331">
        <f t="shared" si="120"/>
        <v>188.48</v>
      </c>
      <c r="Z506" s="331">
        <f t="shared" si="120"/>
        <v>712.07</v>
      </c>
      <c r="AA506" s="331">
        <f t="shared" si="120"/>
        <v>700.8</v>
      </c>
      <c r="AB506" s="331">
        <f t="shared" si="120"/>
        <v>382.4</v>
      </c>
      <c r="AC506" s="331">
        <f t="shared" si="120"/>
        <v>26152.83</v>
      </c>
      <c r="AD506" s="331">
        <f t="shared" si="120"/>
        <v>196596.81</v>
      </c>
    </row>
    <row r="507" spans="1:30" s="50" customFormat="1" ht="15.75" customHeight="1" x14ac:dyDescent="0.2">
      <c r="A507" s="215"/>
      <c r="B507" s="126"/>
      <c r="C507" s="328"/>
      <c r="D507" s="112"/>
      <c r="E507" s="112"/>
      <c r="F507" s="112"/>
      <c r="G507" s="112"/>
      <c r="H507" s="112"/>
      <c r="I507" s="112"/>
      <c r="J507" s="112"/>
      <c r="K507" s="112"/>
      <c r="L507" s="112"/>
      <c r="M507" s="112"/>
      <c r="N507" s="112"/>
      <c r="O507" s="112"/>
      <c r="P507" s="112"/>
      <c r="Q507" s="112"/>
      <c r="R507" s="112"/>
      <c r="S507" s="112"/>
      <c r="T507" s="112"/>
      <c r="U507" s="112"/>
      <c r="V507" s="112"/>
      <c r="W507" s="112"/>
      <c r="X507" s="112"/>
      <c r="Y507" s="112"/>
      <c r="Z507" s="112"/>
      <c r="AA507" s="112"/>
      <c r="AB507" s="112"/>
      <c r="AC507" s="112"/>
      <c r="AD507" s="112"/>
    </row>
    <row r="508" spans="1:30" s="50" customFormat="1" ht="15.75" customHeight="1" x14ac:dyDescent="0.2">
      <c r="T508" s="112"/>
      <c r="U508" s="112"/>
      <c r="V508" s="112"/>
      <c r="W508" s="112"/>
      <c r="X508" s="112"/>
      <c r="Y508" s="112"/>
      <c r="Z508" s="112"/>
      <c r="AA508" s="112"/>
      <c r="AB508" s="112"/>
      <c r="AC508" s="112"/>
      <c r="AD508" s="112"/>
    </row>
    <row r="509" spans="1:30" s="50" customFormat="1" ht="30" customHeight="1" x14ac:dyDescent="0.2">
      <c r="A509" s="388" t="s">
        <v>372</v>
      </c>
      <c r="B509" s="388"/>
      <c r="C509" s="388"/>
      <c r="D509" s="388"/>
      <c r="E509" s="388"/>
      <c r="F509" s="388"/>
      <c r="G509" s="388"/>
      <c r="H509" s="388"/>
      <c r="I509" s="388"/>
      <c r="J509" s="388"/>
      <c r="K509" s="388"/>
      <c r="L509" s="388"/>
      <c r="M509" s="388"/>
      <c r="N509" s="162"/>
      <c r="O509" s="162"/>
      <c r="P509" s="162"/>
      <c r="Q509" s="162"/>
      <c r="R509" s="162"/>
      <c r="S509" s="162"/>
      <c r="T509" s="123"/>
      <c r="U509" s="123"/>
      <c r="W509" s="51"/>
      <c r="X509" s="51"/>
      <c r="Y509" s="51"/>
      <c r="Z509" s="51"/>
      <c r="AA509" s="51"/>
      <c r="AB509" s="51"/>
      <c r="AC509" s="51"/>
      <c r="AD509" s="51"/>
    </row>
    <row r="510" spans="1:30" s="51" customFormat="1" ht="30" customHeight="1" x14ac:dyDescent="0.2">
      <c r="A510" s="332"/>
      <c r="B510" s="332"/>
      <c r="C510" s="332"/>
      <c r="D510" s="332"/>
      <c r="E510" s="332"/>
      <c r="F510" s="332"/>
      <c r="G510" s="386" t="s">
        <v>89</v>
      </c>
      <c r="H510" s="386"/>
      <c r="I510" s="386"/>
      <c r="J510" s="386"/>
      <c r="K510" s="386"/>
      <c r="L510" s="386"/>
      <c r="M510" s="386" t="s">
        <v>373</v>
      </c>
      <c r="N510" s="126"/>
      <c r="O510" s="126"/>
      <c r="P510" s="126"/>
      <c r="Q510" s="126"/>
      <c r="R510" s="126"/>
      <c r="S510" s="126"/>
    </row>
    <row r="511" spans="1:30" s="51" customFormat="1" ht="38.25" customHeight="1" x14ac:dyDescent="0.2">
      <c r="A511" s="327" t="s">
        <v>32</v>
      </c>
      <c r="B511" s="327" t="s">
        <v>350</v>
      </c>
      <c r="C511" s="327" t="s">
        <v>374</v>
      </c>
      <c r="D511" s="327" t="s">
        <v>375</v>
      </c>
      <c r="E511" s="327" t="s">
        <v>132</v>
      </c>
      <c r="F511" s="327" t="s">
        <v>147</v>
      </c>
      <c r="G511" s="327" t="s">
        <v>134</v>
      </c>
      <c r="H511" s="327" t="s">
        <v>166</v>
      </c>
      <c r="I511" s="302" t="s">
        <v>170</v>
      </c>
      <c r="J511" s="302"/>
      <c r="K511" s="302"/>
      <c r="L511" s="327" t="s">
        <v>61</v>
      </c>
      <c r="M511" s="387"/>
      <c r="N511" s="126"/>
      <c r="O511" s="126"/>
      <c r="P511" s="126"/>
      <c r="Q511" s="126"/>
      <c r="R511" s="126"/>
      <c r="S511" s="126"/>
    </row>
    <row r="512" spans="1:30" s="50" customFormat="1" ht="17.25" customHeight="1" x14ac:dyDescent="0.2">
      <c r="A512" s="95">
        <v>1</v>
      </c>
      <c r="B512" s="37" t="s">
        <v>376</v>
      </c>
      <c r="C512" s="47">
        <v>4</v>
      </c>
      <c r="D512" s="58">
        <v>1000</v>
      </c>
      <c r="E512" s="80">
        <f>C512*D512</f>
        <v>4000</v>
      </c>
      <c r="F512" s="113">
        <f>D512/12</f>
        <v>83.333333333333329</v>
      </c>
      <c r="G512" s="48">
        <f>500*C512</f>
        <v>2000</v>
      </c>
      <c r="H512" s="48">
        <f>9*C512</f>
        <v>36</v>
      </c>
      <c r="I512" s="48"/>
      <c r="J512" s="48"/>
      <c r="K512" s="48"/>
      <c r="L512" s="72">
        <f>SUM(G512:K512)</f>
        <v>2036</v>
      </c>
      <c r="M512" s="114">
        <f>E512+L512+F512</f>
        <v>6119.333333333333</v>
      </c>
      <c r="N512" s="72"/>
      <c r="O512" s="72"/>
      <c r="P512" s="72"/>
      <c r="Q512" s="72"/>
      <c r="R512" s="72"/>
      <c r="S512" s="72"/>
      <c r="T512" s="51"/>
      <c r="U512" s="51"/>
      <c r="V512" s="51"/>
      <c r="W512" s="51"/>
      <c r="Y512" s="51"/>
    </row>
    <row r="513" spans="1:30" s="50" customFormat="1" ht="12.75" hidden="1" x14ac:dyDescent="0.2">
      <c r="A513" s="95">
        <v>2</v>
      </c>
      <c r="B513" s="37"/>
      <c r="C513" s="47"/>
      <c r="D513" s="58"/>
      <c r="E513" s="80">
        <f t="shared" ref="E513:E521" si="130">C513*D513</f>
        <v>0</v>
      </c>
      <c r="F513" s="113"/>
      <c r="G513" s="48"/>
      <c r="H513" s="48"/>
      <c r="I513" s="48"/>
      <c r="J513" s="48"/>
      <c r="K513" s="48"/>
      <c r="L513" s="72">
        <f t="shared" ref="L513:L521" si="131">SUM(G513:K513)</f>
        <v>0</v>
      </c>
      <c r="M513" s="114">
        <f t="shared" ref="M513:M521" si="132">E513+L513+F513</f>
        <v>0</v>
      </c>
      <c r="N513" s="72"/>
      <c r="O513" s="72"/>
      <c r="P513" s="72"/>
      <c r="Q513" s="72"/>
      <c r="R513" s="72"/>
      <c r="S513" s="72"/>
      <c r="T513" s="51"/>
      <c r="U513" s="51"/>
      <c r="V513" s="51"/>
      <c r="W513" s="51"/>
      <c r="Y513" s="51"/>
    </row>
    <row r="514" spans="1:30" s="50" customFormat="1" ht="12.75" hidden="1" x14ac:dyDescent="0.2">
      <c r="A514" s="95">
        <v>3</v>
      </c>
      <c r="B514" s="37"/>
      <c r="C514" s="47"/>
      <c r="D514" s="58"/>
      <c r="E514" s="80">
        <f t="shared" si="130"/>
        <v>0</v>
      </c>
      <c r="F514" s="113"/>
      <c r="G514" s="48"/>
      <c r="H514" s="48"/>
      <c r="I514" s="48"/>
      <c r="J514" s="48"/>
      <c r="K514" s="48"/>
      <c r="L514" s="72">
        <f t="shared" si="131"/>
        <v>0</v>
      </c>
      <c r="M514" s="114">
        <f t="shared" si="132"/>
        <v>0</v>
      </c>
      <c r="N514" s="72"/>
      <c r="O514" s="72"/>
      <c r="P514" s="72"/>
      <c r="Q514" s="72"/>
      <c r="R514" s="72"/>
      <c r="S514" s="72"/>
      <c r="T514" s="51"/>
      <c r="U514" s="51"/>
      <c r="V514" s="51"/>
      <c r="W514" s="51"/>
      <c r="Y514" s="51"/>
    </row>
    <row r="515" spans="1:30" s="50" customFormat="1" ht="12.75" hidden="1" x14ac:dyDescent="0.2">
      <c r="A515" s="95">
        <v>4</v>
      </c>
      <c r="B515" s="37"/>
      <c r="C515" s="47"/>
      <c r="D515" s="58"/>
      <c r="E515" s="80">
        <f t="shared" si="130"/>
        <v>0</v>
      </c>
      <c r="F515" s="113"/>
      <c r="G515" s="48"/>
      <c r="H515" s="48"/>
      <c r="I515" s="48"/>
      <c r="J515" s="48"/>
      <c r="K515" s="48"/>
      <c r="L515" s="72">
        <f t="shared" si="131"/>
        <v>0</v>
      </c>
      <c r="M515" s="114">
        <f t="shared" si="132"/>
        <v>0</v>
      </c>
      <c r="N515" s="72"/>
      <c r="O515" s="72"/>
      <c r="P515" s="72"/>
      <c r="Q515" s="72"/>
      <c r="R515" s="72"/>
      <c r="S515" s="72"/>
      <c r="T515" s="51"/>
      <c r="U515" s="51"/>
      <c r="V515" s="51"/>
      <c r="W515" s="51"/>
      <c r="Y515" s="51"/>
    </row>
    <row r="516" spans="1:30" s="50" customFormat="1" ht="12.75" hidden="1" x14ac:dyDescent="0.2">
      <c r="A516" s="95">
        <v>5</v>
      </c>
      <c r="B516" s="37"/>
      <c r="C516" s="47"/>
      <c r="D516" s="58"/>
      <c r="E516" s="80">
        <f t="shared" si="130"/>
        <v>0</v>
      </c>
      <c r="F516" s="113"/>
      <c r="G516" s="48"/>
      <c r="H516" s="48"/>
      <c r="I516" s="48"/>
      <c r="J516" s="48"/>
      <c r="K516" s="48"/>
      <c r="L516" s="72">
        <f t="shared" si="131"/>
        <v>0</v>
      </c>
      <c r="M516" s="114">
        <f t="shared" si="132"/>
        <v>0</v>
      </c>
      <c r="N516" s="72"/>
      <c r="O516" s="72"/>
      <c r="P516" s="72"/>
      <c r="Q516" s="72"/>
      <c r="R516" s="72"/>
      <c r="S516" s="72"/>
      <c r="T516" s="51"/>
      <c r="U516" s="51"/>
      <c r="V516" s="51"/>
      <c r="W516" s="51"/>
      <c r="Y516" s="51"/>
    </row>
    <row r="517" spans="1:30" s="50" customFormat="1" ht="12.75" hidden="1" x14ac:dyDescent="0.2">
      <c r="A517" s="95">
        <v>6</v>
      </c>
      <c r="B517" s="37"/>
      <c r="C517" s="47"/>
      <c r="D517" s="58"/>
      <c r="E517" s="80">
        <f t="shared" si="130"/>
        <v>0</v>
      </c>
      <c r="F517" s="113"/>
      <c r="G517" s="48"/>
      <c r="H517" s="48"/>
      <c r="I517" s="48"/>
      <c r="J517" s="48"/>
      <c r="K517" s="48"/>
      <c r="L517" s="72">
        <f t="shared" si="131"/>
        <v>0</v>
      </c>
      <c r="M517" s="114">
        <f t="shared" si="132"/>
        <v>0</v>
      </c>
      <c r="N517" s="72"/>
      <c r="O517" s="72"/>
      <c r="P517" s="72"/>
      <c r="Q517" s="72"/>
      <c r="R517" s="72"/>
      <c r="S517" s="72"/>
      <c r="T517" s="51"/>
      <c r="U517" s="51"/>
      <c r="V517" s="51"/>
      <c r="W517" s="51"/>
      <c r="Y517" s="51"/>
    </row>
    <row r="518" spans="1:30" s="50" customFormat="1" ht="12.75" hidden="1" x14ac:dyDescent="0.2">
      <c r="A518" s="95">
        <v>7</v>
      </c>
      <c r="B518" s="37"/>
      <c r="C518" s="47"/>
      <c r="D518" s="58"/>
      <c r="E518" s="80">
        <f t="shared" si="130"/>
        <v>0</v>
      </c>
      <c r="F518" s="113"/>
      <c r="G518" s="48"/>
      <c r="H518" s="48"/>
      <c r="I518" s="48"/>
      <c r="J518" s="48"/>
      <c r="K518" s="48"/>
      <c r="L518" s="72">
        <f t="shared" si="131"/>
        <v>0</v>
      </c>
      <c r="M518" s="114">
        <f t="shared" si="132"/>
        <v>0</v>
      </c>
      <c r="N518" s="72"/>
      <c r="O518" s="72"/>
      <c r="P518" s="72"/>
      <c r="Q518" s="72"/>
      <c r="R518" s="72"/>
      <c r="S518" s="72"/>
      <c r="T518" s="51"/>
      <c r="U518" s="51"/>
      <c r="V518" s="51"/>
      <c r="W518" s="51"/>
      <c r="Y518" s="51"/>
    </row>
    <row r="519" spans="1:30" s="50" customFormat="1" ht="12.75" hidden="1" x14ac:dyDescent="0.2">
      <c r="A519" s="95">
        <v>8</v>
      </c>
      <c r="B519" s="37"/>
      <c r="C519" s="47"/>
      <c r="D519" s="58"/>
      <c r="E519" s="80">
        <f t="shared" si="130"/>
        <v>0</v>
      </c>
      <c r="F519" s="113"/>
      <c r="G519" s="48"/>
      <c r="H519" s="48"/>
      <c r="I519" s="48"/>
      <c r="J519" s="48"/>
      <c r="K519" s="48"/>
      <c r="L519" s="72">
        <f t="shared" si="131"/>
        <v>0</v>
      </c>
      <c r="M519" s="114">
        <f t="shared" si="132"/>
        <v>0</v>
      </c>
      <c r="N519" s="72"/>
      <c r="O519" s="72"/>
      <c r="P519" s="72"/>
      <c r="Q519" s="72"/>
      <c r="R519" s="72"/>
      <c r="S519" s="72"/>
      <c r="T519" s="51"/>
      <c r="U519" s="51"/>
      <c r="V519" s="51"/>
      <c r="W519" s="51"/>
      <c r="Y519" s="51"/>
    </row>
    <row r="520" spans="1:30" s="50" customFormat="1" ht="12.75" hidden="1" x14ac:dyDescent="0.2">
      <c r="A520" s="95">
        <v>9</v>
      </c>
      <c r="B520" s="37"/>
      <c r="C520" s="47"/>
      <c r="D520" s="58"/>
      <c r="E520" s="80">
        <f t="shared" si="130"/>
        <v>0</v>
      </c>
      <c r="F520" s="113"/>
      <c r="G520" s="48"/>
      <c r="H520" s="48"/>
      <c r="I520" s="48"/>
      <c r="J520" s="48"/>
      <c r="K520" s="48"/>
      <c r="L520" s="72">
        <f t="shared" si="131"/>
        <v>0</v>
      </c>
      <c r="M520" s="114">
        <f t="shared" si="132"/>
        <v>0</v>
      </c>
      <c r="N520" s="72"/>
      <c r="O520" s="72"/>
      <c r="P520" s="72"/>
      <c r="Q520" s="72"/>
      <c r="R520" s="72"/>
      <c r="S520" s="72"/>
      <c r="T520" s="51"/>
      <c r="U520" s="51"/>
      <c r="V520" s="51"/>
      <c r="W520" s="51"/>
      <c r="Y520" s="51"/>
    </row>
    <row r="521" spans="1:30" s="50" customFormat="1" ht="12.75" hidden="1" x14ac:dyDescent="0.2">
      <c r="A521" s="95">
        <v>10</v>
      </c>
      <c r="B521" s="37"/>
      <c r="C521" s="47"/>
      <c r="D521" s="58"/>
      <c r="E521" s="80">
        <f t="shared" si="130"/>
        <v>0</v>
      </c>
      <c r="F521" s="113"/>
      <c r="G521" s="48"/>
      <c r="H521" s="48"/>
      <c r="I521" s="48"/>
      <c r="J521" s="48"/>
      <c r="K521" s="48"/>
      <c r="L521" s="72">
        <f t="shared" si="131"/>
        <v>0</v>
      </c>
      <c r="M521" s="114">
        <f t="shared" si="132"/>
        <v>0</v>
      </c>
      <c r="N521" s="72"/>
      <c r="O521" s="72"/>
      <c r="P521" s="72"/>
      <c r="Q521" s="72"/>
      <c r="R521" s="72"/>
      <c r="S521" s="72"/>
      <c r="T521" s="51"/>
      <c r="U521" s="51"/>
      <c r="V521" s="51"/>
      <c r="W521" s="51"/>
      <c r="Y521" s="51"/>
    </row>
    <row r="522" spans="1:30" s="50" customFormat="1" ht="27" customHeight="1" x14ac:dyDescent="0.2">
      <c r="A522" s="329" t="s">
        <v>61</v>
      </c>
      <c r="B522" s="330"/>
      <c r="C522" s="333">
        <f>SUM(C512:C521)</f>
        <v>4</v>
      </c>
      <c r="D522" s="331">
        <f>SUM(D512:D521)</f>
        <v>1000</v>
      </c>
      <c r="E522" s="331">
        <f>SUM(E512:E521)</f>
        <v>4000</v>
      </c>
      <c r="F522" s="331">
        <f t="shared" ref="F522:M522" si="133">ROUND(SUM(F512:F521),2)</f>
        <v>83.33</v>
      </c>
      <c r="G522" s="331">
        <f t="shared" si="133"/>
        <v>2000</v>
      </c>
      <c r="H522" s="331">
        <f t="shared" si="133"/>
        <v>36</v>
      </c>
      <c r="I522" s="331">
        <f t="shared" si="133"/>
        <v>0</v>
      </c>
      <c r="J522" s="331">
        <f t="shared" si="133"/>
        <v>0</v>
      </c>
      <c r="K522" s="331">
        <f t="shared" si="133"/>
        <v>0</v>
      </c>
      <c r="L522" s="331">
        <f t="shared" si="133"/>
        <v>2036</v>
      </c>
      <c r="M522" s="331">
        <f t="shared" si="133"/>
        <v>6119.33</v>
      </c>
      <c r="N522" s="112"/>
      <c r="O522" s="112"/>
      <c r="P522" s="112"/>
      <c r="Q522" s="112"/>
      <c r="R522" s="112"/>
      <c r="S522" s="112"/>
      <c r="T522" s="51"/>
      <c r="U522" s="51"/>
      <c r="V522" s="51"/>
      <c r="W522" s="51"/>
      <c r="Y522" s="51"/>
    </row>
    <row r="523" spans="1:30" s="50" customFormat="1" ht="27" customHeight="1" x14ac:dyDescent="0.2">
      <c r="A523" s="3"/>
      <c r="B523" s="3"/>
      <c r="C523" s="3"/>
      <c r="D523" s="3"/>
      <c r="E523" s="3"/>
      <c r="F523" s="75"/>
      <c r="G523" s="75"/>
      <c r="H523" s="75"/>
      <c r="I523" s="75"/>
      <c r="J523" s="75"/>
      <c r="K523" s="75"/>
      <c r="L523" s="75"/>
      <c r="M523" s="75"/>
      <c r="N523" s="75"/>
      <c r="O523" s="75"/>
      <c r="P523" s="75"/>
      <c r="Q523" s="75"/>
      <c r="R523" s="75"/>
      <c r="S523" s="75"/>
      <c r="T523" s="75"/>
      <c r="U523" s="75"/>
      <c r="V523" s="75"/>
      <c r="W523" s="75"/>
      <c r="X523" s="75"/>
      <c r="Y523" s="75"/>
      <c r="Z523" s="75"/>
      <c r="AA523" s="75"/>
      <c r="AB523" s="75"/>
      <c r="AC523" s="75"/>
      <c r="AD523" s="75"/>
    </row>
    <row r="524" spans="1:30" s="50" customFormat="1" ht="27" customHeight="1" x14ac:dyDescent="0.2">
      <c r="A524" s="3"/>
      <c r="B524" s="3"/>
      <c r="C524" s="3"/>
      <c r="D524" s="3"/>
      <c r="E524" s="3"/>
      <c r="F524" s="75"/>
      <c r="G524" s="75"/>
      <c r="H524" s="75"/>
      <c r="I524" s="75"/>
      <c r="J524" s="75"/>
      <c r="K524" s="75"/>
      <c r="L524" s="75"/>
      <c r="M524" s="75"/>
      <c r="N524" s="75"/>
      <c r="O524" s="75"/>
      <c r="P524" s="75"/>
      <c r="Q524" s="75"/>
      <c r="R524" s="75"/>
      <c r="S524" s="75"/>
      <c r="T524" s="75"/>
      <c r="U524" s="75"/>
      <c r="V524" s="75"/>
      <c r="W524" s="75"/>
      <c r="X524" s="75"/>
      <c r="Y524" s="75"/>
      <c r="Z524" s="75"/>
      <c r="AA524" s="75"/>
      <c r="AB524" s="75"/>
      <c r="AC524" s="75"/>
      <c r="AD524" s="75"/>
    </row>
    <row r="525" spans="1:30" s="50" customFormat="1" ht="27" customHeight="1" x14ac:dyDescent="0.2">
      <c r="A525" s="3"/>
      <c r="B525" s="96"/>
      <c r="C525" s="96"/>
      <c r="D525" s="83"/>
      <c r="E525" s="3"/>
      <c r="F525" s="3"/>
      <c r="G525" s="3"/>
      <c r="H525" s="3"/>
      <c r="I525" s="3"/>
      <c r="J525" s="3"/>
      <c r="K525" s="3"/>
      <c r="L525" s="3"/>
      <c r="M525" s="3"/>
      <c r="N525" s="3"/>
      <c r="O525" s="3"/>
      <c r="P525" s="3"/>
      <c r="Q525" s="3"/>
      <c r="R525" s="3"/>
      <c r="S525" s="3"/>
      <c r="T525" s="3"/>
      <c r="U525" s="4"/>
      <c r="V525" s="3"/>
      <c r="W525" s="4"/>
      <c r="X525" s="3"/>
      <c r="Y525" s="4"/>
      <c r="Z525" s="3"/>
      <c r="AA525" s="3"/>
      <c r="AB525" s="3"/>
      <c r="AC525" s="3"/>
      <c r="AD525" s="3"/>
    </row>
    <row r="526" spans="1:30" s="50" customFormat="1" ht="27" customHeight="1" x14ac:dyDescent="0.2">
      <c r="A526" s="3"/>
      <c r="B526" s="96"/>
      <c r="C526" s="96"/>
      <c r="D526" s="83"/>
      <c r="E526" s="3"/>
      <c r="F526" s="3"/>
      <c r="G526" s="3"/>
      <c r="H526" s="3"/>
      <c r="I526" s="3"/>
      <c r="J526" s="3"/>
      <c r="K526" s="3"/>
      <c r="L526" s="3"/>
      <c r="M526" s="3"/>
      <c r="N526" s="3"/>
      <c r="O526" s="3"/>
      <c r="P526" s="3"/>
      <c r="Q526" s="3"/>
      <c r="R526" s="3"/>
      <c r="S526" s="3"/>
      <c r="T526" s="3"/>
      <c r="U526" s="4"/>
      <c r="V526" s="3"/>
      <c r="W526" s="4"/>
      <c r="X526" s="3"/>
      <c r="Y526" s="4"/>
      <c r="Z526" s="3"/>
      <c r="AA526" s="3"/>
      <c r="AB526" s="3"/>
      <c r="AC526" s="3"/>
      <c r="AD526" s="3"/>
    </row>
    <row r="527" spans="1:30" s="50" customFormat="1" ht="19.5" customHeight="1" x14ac:dyDescent="0.2">
      <c r="A527" s="3"/>
      <c r="M527" s="3"/>
      <c r="N527" s="3"/>
      <c r="O527" s="3"/>
      <c r="P527" s="3"/>
      <c r="Q527" s="3"/>
      <c r="R527" s="3"/>
      <c r="S527" s="3"/>
      <c r="T527" s="3"/>
      <c r="U527" s="4"/>
      <c r="V527" s="3"/>
      <c r="W527" s="4"/>
      <c r="X527" s="3"/>
      <c r="Y527" s="4"/>
      <c r="Z527" s="3"/>
      <c r="AA527" s="3"/>
      <c r="AB527" s="3"/>
      <c r="AC527" s="3"/>
      <c r="AD527" s="3"/>
    </row>
    <row r="528" spans="1:30" s="50" customFormat="1" ht="24.75" customHeight="1" x14ac:dyDescent="0.2">
      <c r="A528" s="3"/>
      <c r="M528" s="3"/>
      <c r="N528" s="3"/>
      <c r="O528" s="3"/>
      <c r="P528" s="3"/>
      <c r="Q528" s="3"/>
      <c r="R528" s="3"/>
      <c r="S528" s="3"/>
      <c r="T528" s="3"/>
      <c r="U528" s="3"/>
      <c r="V528" s="4"/>
      <c r="W528" s="3"/>
      <c r="X528" s="4"/>
      <c r="Y528" s="3"/>
      <c r="Z528" s="4"/>
      <c r="AA528" s="3"/>
      <c r="AB528" s="3"/>
      <c r="AC528" s="3"/>
      <c r="AD528" s="3"/>
    </row>
    <row r="529" spans="1:30" s="50" customFormat="1" ht="19.5" customHeight="1" x14ac:dyDescent="0.2">
      <c r="A529" s="3"/>
      <c r="M529" s="3"/>
      <c r="N529" s="3"/>
      <c r="O529" s="3"/>
      <c r="P529" s="3"/>
      <c r="Q529" s="3"/>
      <c r="R529" s="3"/>
      <c r="S529" s="3"/>
      <c r="T529" s="3"/>
      <c r="U529" s="3"/>
      <c r="V529" s="4"/>
      <c r="W529" s="3"/>
      <c r="X529" s="4"/>
      <c r="Y529" s="3"/>
      <c r="Z529" s="4"/>
      <c r="AA529" s="3"/>
      <c r="AB529" s="3"/>
      <c r="AC529" s="3"/>
      <c r="AD529" s="3"/>
    </row>
    <row r="530" spans="1:30" s="50" customFormat="1" ht="19.5" customHeight="1" x14ac:dyDescent="0.2">
      <c r="A530" s="3"/>
      <c r="M530" s="3"/>
      <c r="N530" s="3"/>
      <c r="O530" s="3"/>
      <c r="P530" s="3"/>
      <c r="Q530" s="3"/>
      <c r="R530" s="3"/>
      <c r="S530" s="3"/>
      <c r="T530" s="3"/>
      <c r="U530" s="3"/>
      <c r="V530" s="4"/>
      <c r="W530" s="3"/>
      <c r="X530" s="4"/>
      <c r="Y530" s="3"/>
      <c r="Z530" s="4"/>
      <c r="AA530" s="3"/>
      <c r="AB530" s="3"/>
      <c r="AC530" s="3"/>
      <c r="AD530" s="3"/>
    </row>
    <row r="531" spans="1:30" ht="14.25" customHeight="1" x14ac:dyDescent="0.2"/>
  </sheetData>
  <sheetProtection algorithmName="SHA-512" hashValue="vu8xOXw0vIUROvBs2BJzdJZBFVeg2aYTTq6I5lkYYqdyJZidKRC6YtUBU3Nz2uEFLK38h5DEu1UxnyG/F98s1g==" saltValue="sZEkAl2qicSgb22wwUUiVg==" spinCount="100000" sheet="1" objects="1" scenarios="1" formatColumns="0" formatRows="0"/>
  <mergeCells count="9">
    <mergeCell ref="G510:L510"/>
    <mergeCell ref="M510:M511"/>
    <mergeCell ref="A509:M509"/>
    <mergeCell ref="AD4:AD5"/>
    <mergeCell ref="A1:AD1"/>
    <mergeCell ref="A2:AD2"/>
    <mergeCell ref="A3:AD3"/>
    <mergeCell ref="V4:AC4"/>
    <mergeCell ref="F4:U4"/>
  </mergeCells>
  <dataValidations count="2">
    <dataValidation type="list" allowBlank="1" showInputMessage="1" showErrorMessage="1" sqref="V5:AB5">
      <formula1>Benefícios</formula1>
    </dataValidation>
    <dataValidation type="list" allowBlank="1" showInputMessage="1" showErrorMessage="1" sqref="I511:K511">
      <formula1>Beneficios2</formula1>
    </dataValidation>
  </dataValidations>
  <pageMargins left="0.19685039370078741" right="0.19685039370078741" top="0.59055118110236227" bottom="0.59055118110236227" header="0" footer="0"/>
  <pageSetup paperSize="9" scale="46" fitToHeight="0" orientation="landscape" r:id="rId1"/>
  <headerFooter>
    <oddFooter>Página &amp;P de &amp;N</oddFooter>
  </headerFooter>
  <rowBreaks count="1" manualBreakCount="1">
    <brk id="507" max="21" man="1"/>
  </rowBreaks>
  <ignoredErrors>
    <ignoredError sqref="L512:L521 U6:U9" formulaRange="1"/>
    <ignoredError sqref="E6:E9 F25:M505 H6:M6 H7:M24"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4">
    <tabColor theme="3" tint="-0.249977111117893"/>
    <pageSetUpPr fitToPage="1"/>
  </sheetPr>
  <dimension ref="A1:BJ532"/>
  <sheetViews>
    <sheetView tabSelected="1" zoomScaleNormal="100" zoomScaleSheetLayoutView="100" workbookViewId="0">
      <pane xSplit="6" ySplit="6" topLeftCell="AF7" activePane="bottomRight" state="frozen"/>
      <selection pane="topRight" activeCell="G1" sqref="G1"/>
      <selection pane="bottomLeft" activeCell="A7" sqref="A7"/>
      <selection pane="bottomRight" activeCell="AQ509" sqref="AQ509"/>
    </sheetView>
  </sheetViews>
  <sheetFormatPr defaultColWidth="17" defaultRowHeight="30" customHeight="1" x14ac:dyDescent="0.2"/>
  <cols>
    <col min="1" max="1" width="6.7109375" style="3" customWidth="1"/>
    <col min="2" max="2" width="31.140625" style="3" customWidth="1"/>
    <col min="3" max="3" width="6.7109375" style="3" customWidth="1"/>
    <col min="4" max="4" width="10.7109375" style="40" customWidth="1"/>
    <col min="5" max="6" width="9.28515625" style="3" customWidth="1"/>
    <col min="7" max="7" width="10.28515625" style="40" bestFit="1" customWidth="1"/>
    <col min="8" max="8" width="7.85546875" style="40" customWidth="1"/>
    <col min="9" max="10" width="9.5703125" style="40" customWidth="1"/>
    <col min="11" max="12" width="8.7109375" style="40" customWidth="1"/>
    <col min="13" max="13" width="10.28515625" style="40" customWidth="1"/>
    <col min="14" max="14" width="7.85546875" style="3" customWidth="1"/>
    <col min="15" max="17" width="9.5703125" style="3" customWidth="1"/>
    <col min="18" max="18" width="9.5703125" style="4" customWidth="1"/>
    <col min="19" max="19" width="10.28515625" style="40" customWidth="1"/>
    <col min="20" max="20" width="7.7109375" style="3" customWidth="1"/>
    <col min="21" max="23" width="9.5703125" style="3" customWidth="1"/>
    <col min="24" max="24" width="9.5703125" style="4" customWidth="1"/>
    <col min="25" max="25" width="10.28515625" style="40" customWidth="1"/>
    <col min="26" max="26" width="7.7109375" style="3" customWidth="1"/>
    <col min="27" max="29" width="9.5703125" style="3" customWidth="1"/>
    <col min="30" max="30" width="9.5703125" style="4" customWidth="1"/>
    <col min="31" max="31" width="10.28515625" style="40" customWidth="1"/>
    <col min="32" max="32" width="7.7109375" style="3" customWidth="1"/>
    <col min="33" max="35" width="10.140625" style="3" customWidth="1"/>
    <col min="36" max="36" width="10.140625" style="4" customWidth="1"/>
    <col min="37" max="37" width="11.7109375" style="4" customWidth="1"/>
    <col min="38" max="40" width="9.5703125" style="3" customWidth="1"/>
    <col min="41" max="41" width="11.85546875" style="3" customWidth="1"/>
    <col min="42" max="42" width="8.7109375" style="3" customWidth="1"/>
    <col min="43" max="43" width="9.5703125" style="3" bestFit="1" customWidth="1"/>
    <col min="44" max="44" width="72.42578125" style="40" customWidth="1"/>
    <col min="45" max="45" width="8.7109375" style="3" customWidth="1"/>
    <col min="46" max="46" width="17" style="3" customWidth="1"/>
    <col min="47" max="47" width="17" style="3" hidden="1" customWidth="1"/>
    <col min="48" max="48" width="17" style="3" customWidth="1"/>
    <col min="49" max="16384" width="17" style="3"/>
  </cols>
  <sheetData>
    <row r="1" spans="1:47" ht="30.75" customHeight="1" x14ac:dyDescent="0.2">
      <c r="A1" s="377" t="str">
        <f>Capa!A1</f>
        <v>Memória de Cálculo
Contrato de Gestão nº 016/2026 celebrado entre a Secretaria de Estado de Justiça e Segurança Pública e o Instituto Elo</v>
      </c>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124"/>
      <c r="AU1" s="12" t="s">
        <v>134</v>
      </c>
    </row>
    <row r="2" spans="1:47" ht="21.75" customHeight="1" x14ac:dyDescent="0.2">
      <c r="A2" s="377" t="s">
        <v>377</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124"/>
      <c r="AU2" s="12" t="s">
        <v>162</v>
      </c>
    </row>
    <row r="3" spans="1:47" ht="15" customHeight="1" x14ac:dyDescent="0.2">
      <c r="A3" s="377" t="s">
        <v>348</v>
      </c>
      <c r="B3" s="377"/>
      <c r="C3" s="377"/>
      <c r="D3" s="377"/>
      <c r="E3" s="377"/>
      <c r="F3" s="377"/>
      <c r="G3" s="377"/>
      <c r="H3" s="377"/>
      <c r="I3" s="377"/>
      <c r="J3" s="377"/>
      <c r="K3" s="377"/>
      <c r="L3" s="377"/>
      <c r="M3" s="377"/>
      <c r="N3" s="377"/>
      <c r="O3" s="377"/>
      <c r="P3" s="377"/>
      <c r="Q3" s="377"/>
      <c r="R3" s="377"/>
      <c r="S3" s="377"/>
      <c r="T3" s="377"/>
      <c r="U3" s="377"/>
      <c r="V3" s="377"/>
      <c r="W3" s="377"/>
      <c r="X3" s="377"/>
      <c r="Y3" s="377"/>
      <c r="Z3" s="377"/>
      <c r="AA3" s="377"/>
      <c r="AB3" s="377"/>
      <c r="AC3" s="377"/>
      <c r="AD3" s="377"/>
      <c r="AE3" s="377"/>
      <c r="AF3" s="377"/>
      <c r="AG3" s="377"/>
      <c r="AH3" s="377"/>
      <c r="AI3" s="377"/>
      <c r="AJ3" s="377"/>
      <c r="AK3" s="377"/>
      <c r="AL3" s="377"/>
      <c r="AM3" s="377"/>
      <c r="AN3" s="377"/>
      <c r="AO3" s="377"/>
      <c r="AP3" s="377"/>
      <c r="AQ3" s="377"/>
      <c r="AR3" s="377"/>
      <c r="AS3" s="124"/>
      <c r="AU3" s="12" t="s">
        <v>378</v>
      </c>
    </row>
    <row r="4" spans="1:47" s="78" customFormat="1" ht="21" customHeight="1" x14ac:dyDescent="0.2">
      <c r="A4" s="386" t="s">
        <v>32</v>
      </c>
      <c r="B4" s="386" t="s">
        <v>350</v>
      </c>
      <c r="C4" s="386" t="s">
        <v>379</v>
      </c>
      <c r="D4" s="386" t="s">
        <v>380</v>
      </c>
      <c r="E4" s="386" t="s">
        <v>381</v>
      </c>
      <c r="F4" s="398" t="s">
        <v>382</v>
      </c>
      <c r="G4" s="396" t="s">
        <v>383</v>
      </c>
      <c r="H4" s="386"/>
      <c r="I4" s="386"/>
      <c r="J4" s="386"/>
      <c r="K4" s="386"/>
      <c r="L4" s="398"/>
      <c r="M4" s="396" t="s">
        <v>384</v>
      </c>
      <c r="N4" s="386"/>
      <c r="O4" s="386"/>
      <c r="P4" s="386"/>
      <c r="Q4" s="386"/>
      <c r="R4" s="398"/>
      <c r="S4" s="396" t="s">
        <v>385</v>
      </c>
      <c r="T4" s="386"/>
      <c r="U4" s="386"/>
      <c r="V4" s="386"/>
      <c r="W4" s="386"/>
      <c r="X4" s="398"/>
      <c r="Y4" s="396" t="s">
        <v>386</v>
      </c>
      <c r="Z4" s="386"/>
      <c r="AA4" s="386"/>
      <c r="AB4" s="386"/>
      <c r="AC4" s="386"/>
      <c r="AD4" s="398"/>
      <c r="AE4" s="396" t="s">
        <v>387</v>
      </c>
      <c r="AF4" s="386"/>
      <c r="AG4" s="386"/>
      <c r="AH4" s="386"/>
      <c r="AI4" s="386"/>
      <c r="AJ4" s="398"/>
      <c r="AK4" s="396" t="s">
        <v>388</v>
      </c>
      <c r="AL4" s="386"/>
      <c r="AM4" s="386"/>
      <c r="AN4" s="398"/>
      <c r="AO4" s="403" t="s">
        <v>389</v>
      </c>
      <c r="AP4" s="404"/>
      <c r="AQ4" s="404"/>
      <c r="AR4" s="400" t="s">
        <v>101</v>
      </c>
      <c r="AS4" s="127"/>
      <c r="AU4" s="12" t="s">
        <v>166</v>
      </c>
    </row>
    <row r="5" spans="1:47" s="78" customFormat="1" ht="27" customHeight="1" x14ac:dyDescent="0.2">
      <c r="A5" s="390"/>
      <c r="B5" s="390"/>
      <c r="C5" s="390"/>
      <c r="D5" s="390"/>
      <c r="E5" s="390"/>
      <c r="F5" s="391"/>
      <c r="G5" s="394" t="s">
        <v>390</v>
      </c>
      <c r="H5" s="392" t="s">
        <v>391</v>
      </c>
      <c r="I5" s="399" t="s">
        <v>392</v>
      </c>
      <c r="J5" s="390"/>
      <c r="K5" s="390"/>
      <c r="L5" s="391"/>
      <c r="M5" s="394" t="s">
        <v>390</v>
      </c>
      <c r="N5" s="392" t="s">
        <v>391</v>
      </c>
      <c r="O5" s="399" t="s">
        <v>392</v>
      </c>
      <c r="P5" s="390"/>
      <c r="Q5" s="390"/>
      <c r="R5" s="391"/>
      <c r="S5" s="394" t="s">
        <v>390</v>
      </c>
      <c r="T5" s="392" t="s">
        <v>391</v>
      </c>
      <c r="U5" s="399" t="s">
        <v>392</v>
      </c>
      <c r="V5" s="390"/>
      <c r="W5" s="390"/>
      <c r="X5" s="391"/>
      <c r="Y5" s="394" t="s">
        <v>390</v>
      </c>
      <c r="Z5" s="392" t="s">
        <v>391</v>
      </c>
      <c r="AA5" s="399" t="s">
        <v>392</v>
      </c>
      <c r="AB5" s="390"/>
      <c r="AC5" s="390"/>
      <c r="AD5" s="391"/>
      <c r="AE5" s="394" t="s">
        <v>390</v>
      </c>
      <c r="AF5" s="392" t="s">
        <v>391</v>
      </c>
      <c r="AG5" s="399" t="s">
        <v>392</v>
      </c>
      <c r="AH5" s="390"/>
      <c r="AI5" s="390"/>
      <c r="AJ5" s="391"/>
      <c r="AK5" s="394" t="s">
        <v>393</v>
      </c>
      <c r="AL5" s="390" t="s">
        <v>87</v>
      </c>
      <c r="AM5" s="390" t="s">
        <v>89</v>
      </c>
      <c r="AN5" s="391" t="s">
        <v>394</v>
      </c>
      <c r="AO5" s="394" t="s">
        <v>395</v>
      </c>
      <c r="AP5" s="390" t="s">
        <v>396</v>
      </c>
      <c r="AQ5" s="390" t="s">
        <v>397</v>
      </c>
      <c r="AR5" s="401"/>
      <c r="AS5" s="126"/>
      <c r="AU5" s="12" t="s">
        <v>168</v>
      </c>
    </row>
    <row r="6" spans="1:47" s="78" customFormat="1" ht="39" customHeight="1" x14ac:dyDescent="0.2">
      <c r="A6" s="387"/>
      <c r="B6" s="387"/>
      <c r="C6" s="387"/>
      <c r="D6" s="387"/>
      <c r="E6" s="387"/>
      <c r="F6" s="397"/>
      <c r="G6" s="395"/>
      <c r="H6" s="393"/>
      <c r="I6" s="302" t="s">
        <v>160</v>
      </c>
      <c r="J6" s="302" t="s">
        <v>164</v>
      </c>
      <c r="K6" s="302" t="s">
        <v>168</v>
      </c>
      <c r="L6" s="302" t="s">
        <v>172</v>
      </c>
      <c r="M6" s="395"/>
      <c r="N6" s="393"/>
      <c r="O6" s="302" t="s">
        <v>160</v>
      </c>
      <c r="P6" s="302" t="s">
        <v>164</v>
      </c>
      <c r="Q6" s="302" t="s">
        <v>168</v>
      </c>
      <c r="R6" s="302" t="s">
        <v>172</v>
      </c>
      <c r="S6" s="395"/>
      <c r="T6" s="393"/>
      <c r="U6" s="302" t="s">
        <v>160</v>
      </c>
      <c r="V6" s="302" t="s">
        <v>164</v>
      </c>
      <c r="W6" s="302" t="s">
        <v>168</v>
      </c>
      <c r="X6" s="302" t="s">
        <v>172</v>
      </c>
      <c r="Y6" s="395"/>
      <c r="Z6" s="393"/>
      <c r="AA6" s="302" t="s">
        <v>160</v>
      </c>
      <c r="AB6" s="302" t="s">
        <v>164</v>
      </c>
      <c r="AC6" s="302" t="s">
        <v>168</v>
      </c>
      <c r="AD6" s="302" t="s">
        <v>172</v>
      </c>
      <c r="AE6" s="395"/>
      <c r="AF6" s="393"/>
      <c r="AG6" s="302" t="s">
        <v>160</v>
      </c>
      <c r="AH6" s="302" t="s">
        <v>164</v>
      </c>
      <c r="AI6" s="302" t="s">
        <v>168</v>
      </c>
      <c r="AJ6" s="302" t="s">
        <v>172</v>
      </c>
      <c r="AK6" s="395"/>
      <c r="AL6" s="387"/>
      <c r="AM6" s="387"/>
      <c r="AN6" s="397"/>
      <c r="AO6" s="395"/>
      <c r="AP6" s="387"/>
      <c r="AQ6" s="387"/>
      <c r="AR6" s="402"/>
      <c r="AS6" s="126"/>
      <c r="AU6" s="12" t="s">
        <v>170</v>
      </c>
    </row>
    <row r="7" spans="1:47" ht="12.75" x14ac:dyDescent="0.2">
      <c r="A7" s="49">
        <v>1</v>
      </c>
      <c r="B7" s="12" t="str">
        <f>'Encargos e Benefícios'!B6</f>
        <v>Gerente administrativo</v>
      </c>
      <c r="C7" s="10">
        <f>'Encargos e Benefícios'!C6</f>
        <v>1</v>
      </c>
      <c r="D7" s="39">
        <v>40</v>
      </c>
      <c r="E7" s="169">
        <v>46054</v>
      </c>
      <c r="F7" s="168">
        <v>47849</v>
      </c>
      <c r="G7" s="167">
        <v>46388</v>
      </c>
      <c r="H7" s="128">
        <v>0.04</v>
      </c>
      <c r="I7" s="48">
        <v>12</v>
      </c>
      <c r="J7" s="48">
        <v>216.5</v>
      </c>
      <c r="K7" s="48">
        <v>2.278</v>
      </c>
      <c r="L7" s="48">
        <v>1.095</v>
      </c>
      <c r="M7" s="167">
        <v>46753</v>
      </c>
      <c r="N7" s="128">
        <v>0.04</v>
      </c>
      <c r="O7" s="48">
        <v>12</v>
      </c>
      <c r="P7" s="48">
        <v>43.300000000000004</v>
      </c>
      <c r="Q7" s="48">
        <v>2.278</v>
      </c>
      <c r="R7" s="48">
        <v>2.19</v>
      </c>
      <c r="S7" s="167">
        <v>47119</v>
      </c>
      <c r="T7" s="128">
        <v>0.04</v>
      </c>
      <c r="U7" s="48">
        <v>24</v>
      </c>
      <c r="V7" s="48">
        <v>43.300000000000004</v>
      </c>
      <c r="W7" s="48">
        <v>2.278</v>
      </c>
      <c r="X7" s="48">
        <v>2.19</v>
      </c>
      <c r="Y7" s="167">
        <v>47484</v>
      </c>
      <c r="Z7" s="128">
        <v>0.04</v>
      </c>
      <c r="AA7" s="48">
        <v>24</v>
      </c>
      <c r="AB7" s="48">
        <v>43.300000000000004</v>
      </c>
      <c r="AC7" s="48">
        <v>2.278</v>
      </c>
      <c r="AD7" s="48">
        <v>2.19</v>
      </c>
      <c r="AE7" s="167">
        <v>47849</v>
      </c>
      <c r="AF7" s="128">
        <v>0.04</v>
      </c>
      <c r="AG7" s="48">
        <v>24</v>
      </c>
      <c r="AH7" s="48">
        <v>43.300000000000004</v>
      </c>
      <c r="AI7" s="48">
        <v>2.278</v>
      </c>
      <c r="AJ7" s="131">
        <v>2.19</v>
      </c>
      <c r="AK7" s="11">
        <f>'Encargos e Benefícios'!D6</f>
        <v>5000</v>
      </c>
      <c r="AL7" s="11">
        <f>IF('Encargos e Benefícios'!C6=0,0,'Encargos e Benefícios'!U6/'Encargos e Benefícios'!C6)</f>
        <v>2443.0555555555557</v>
      </c>
      <c r="AM7" s="11">
        <f>IF('Encargos e Benefícios'!C6=0,0,'Encargos e Benefícios'!AC6/'Encargos e Benefícios'!C6)</f>
        <v>704.52</v>
      </c>
      <c r="AN7" s="115">
        <f>IF('Encargos e Benefícios'!C6=0,0,'Encargos e Benefícios'!AD6/'Encargos e Benefícios'!C6)</f>
        <v>8147.5755555555552</v>
      </c>
      <c r="AO7" s="32">
        <v>7674.29</v>
      </c>
      <c r="AP7" s="31">
        <v>4541</v>
      </c>
      <c r="AQ7" s="31">
        <v>12969.55</v>
      </c>
      <c r="AR7" s="300" t="s">
        <v>108</v>
      </c>
      <c r="AS7" s="32"/>
      <c r="AU7" s="12" t="s">
        <v>172</v>
      </c>
    </row>
    <row r="8" spans="1:47" ht="12.75" x14ac:dyDescent="0.2">
      <c r="A8" s="49">
        <v>2</v>
      </c>
      <c r="B8" s="12" t="str">
        <f>'Encargos e Benefícios'!B7</f>
        <v>Gerente de humanização do atendimento</v>
      </c>
      <c r="C8" s="10">
        <f>'Encargos e Benefícios'!C7</f>
        <v>1</v>
      </c>
      <c r="D8" s="39">
        <v>40</v>
      </c>
      <c r="E8" s="169">
        <v>46054</v>
      </c>
      <c r="F8" s="168">
        <v>47849</v>
      </c>
      <c r="G8" s="167">
        <v>46388</v>
      </c>
      <c r="H8" s="128">
        <v>0.04</v>
      </c>
      <c r="I8" s="48">
        <v>12</v>
      </c>
      <c r="J8" s="48">
        <v>216.5</v>
      </c>
      <c r="K8" s="48">
        <v>2.278</v>
      </c>
      <c r="L8" s="48">
        <v>1.095</v>
      </c>
      <c r="M8" s="167">
        <v>46753</v>
      </c>
      <c r="N8" s="128">
        <v>0.04</v>
      </c>
      <c r="O8" s="48">
        <v>12</v>
      </c>
      <c r="P8" s="48">
        <v>43.300000000000004</v>
      </c>
      <c r="Q8" s="48">
        <v>2.278</v>
      </c>
      <c r="R8" s="48">
        <v>2.19</v>
      </c>
      <c r="S8" s="167">
        <v>47119</v>
      </c>
      <c r="T8" s="128">
        <v>0.04</v>
      </c>
      <c r="U8" s="48">
        <v>24</v>
      </c>
      <c r="V8" s="48">
        <v>43.300000000000004</v>
      </c>
      <c r="W8" s="48">
        <v>2.278</v>
      </c>
      <c r="X8" s="48">
        <v>2.19</v>
      </c>
      <c r="Y8" s="167">
        <v>47484</v>
      </c>
      <c r="Z8" s="128">
        <v>0.04</v>
      </c>
      <c r="AA8" s="48">
        <v>24</v>
      </c>
      <c r="AB8" s="48">
        <v>43.300000000000004</v>
      </c>
      <c r="AC8" s="48">
        <v>2.278</v>
      </c>
      <c r="AD8" s="48">
        <v>2.19</v>
      </c>
      <c r="AE8" s="167">
        <v>47849</v>
      </c>
      <c r="AF8" s="128">
        <v>0.04</v>
      </c>
      <c r="AG8" s="48">
        <v>24</v>
      </c>
      <c r="AH8" s="48">
        <v>43.300000000000004</v>
      </c>
      <c r="AI8" s="48">
        <v>2.278</v>
      </c>
      <c r="AJ8" s="131">
        <v>2.19</v>
      </c>
      <c r="AK8" s="11">
        <f>'Encargos e Benefícios'!D7</f>
        <v>5000</v>
      </c>
      <c r="AL8" s="11">
        <f>IF('Encargos e Benefícios'!C7=0,0,'Encargos e Benefícios'!U7/'Encargos e Benefícios'!C7)</f>
        <v>2443.0555555555557</v>
      </c>
      <c r="AM8" s="11">
        <f>IF('Encargos e Benefícios'!C7=0,0,'Encargos e Benefícios'!AC7/'Encargos e Benefícios'!C7)</f>
        <v>704.52</v>
      </c>
      <c r="AN8" s="115">
        <f>IF('Encargos e Benefícios'!C7=0,0,'Encargos e Benefícios'!AD7/'Encargos e Benefícios'!C7)</f>
        <v>8147.5755555555552</v>
      </c>
      <c r="AO8" s="32">
        <v>5940.5</v>
      </c>
      <c r="AP8" s="31">
        <v>3515.09</v>
      </c>
      <c r="AQ8" s="31">
        <v>10039.450000000001</v>
      </c>
      <c r="AR8" s="300" t="s">
        <v>108</v>
      </c>
      <c r="AS8" s="32"/>
      <c r="AU8" s="21" t="s">
        <v>176</v>
      </c>
    </row>
    <row r="9" spans="1:47" ht="12.75" x14ac:dyDescent="0.2">
      <c r="A9" s="49">
        <v>3</v>
      </c>
      <c r="B9" s="12" t="str">
        <f>'Encargos e Benefícios'!B8</f>
        <v>Assistente Social</v>
      </c>
      <c r="C9" s="10">
        <f>'Encargos e Benefícios'!C8</f>
        <v>2</v>
      </c>
      <c r="D9" s="39">
        <v>30</v>
      </c>
      <c r="E9" s="169">
        <v>46054</v>
      </c>
      <c r="F9" s="168">
        <v>47849</v>
      </c>
      <c r="G9" s="167">
        <v>46388</v>
      </c>
      <c r="H9" s="128">
        <v>0.04</v>
      </c>
      <c r="I9" s="48">
        <v>63.402120000000004</v>
      </c>
      <c r="J9" s="48">
        <v>433</v>
      </c>
      <c r="K9" s="48">
        <v>4.556</v>
      </c>
      <c r="L9" s="48">
        <v>2.19</v>
      </c>
      <c r="M9" s="167">
        <v>46753</v>
      </c>
      <c r="N9" s="128">
        <v>0.04</v>
      </c>
      <c r="O9" s="48">
        <v>63.402120000000004</v>
      </c>
      <c r="P9" s="48">
        <v>86.600000000000009</v>
      </c>
      <c r="Q9" s="48">
        <v>4.556</v>
      </c>
      <c r="R9" s="48">
        <v>4.38</v>
      </c>
      <c r="S9" s="167">
        <v>47119</v>
      </c>
      <c r="T9" s="128">
        <v>0.04</v>
      </c>
      <c r="U9" s="48">
        <v>126.80424000000001</v>
      </c>
      <c r="V9" s="48">
        <v>86.600000000000009</v>
      </c>
      <c r="W9" s="48">
        <v>4.556</v>
      </c>
      <c r="X9" s="48">
        <v>4.38</v>
      </c>
      <c r="Y9" s="167">
        <v>47484</v>
      </c>
      <c r="Z9" s="128">
        <v>0.04</v>
      </c>
      <c r="AA9" s="48">
        <v>126.80424000000001</v>
      </c>
      <c r="AB9" s="48">
        <v>86.600000000000009</v>
      </c>
      <c r="AC9" s="48">
        <v>4.556</v>
      </c>
      <c r="AD9" s="48">
        <v>4.38</v>
      </c>
      <c r="AE9" s="167">
        <v>47849</v>
      </c>
      <c r="AF9" s="128">
        <v>0.04</v>
      </c>
      <c r="AG9" s="48">
        <v>126.80424000000001</v>
      </c>
      <c r="AH9" s="48">
        <v>86.600000000000009</v>
      </c>
      <c r="AI9" s="48">
        <v>4.556</v>
      </c>
      <c r="AJ9" s="131">
        <v>4.38</v>
      </c>
      <c r="AK9" s="11">
        <f>'Encargos e Benefícios'!D8</f>
        <v>3432.98</v>
      </c>
      <c r="AL9" s="11">
        <f>IF('Encargos e Benefícios'!C8=0,0,'Encargos e Benefícios'!U8/'Encargos e Benefícios'!C8)</f>
        <v>1677.3921722222221</v>
      </c>
      <c r="AM9" s="11">
        <f>IF('Encargos e Benefícios'!C8=0,0,'Encargos e Benefícios'!AC8/'Encargos e Benefícios'!C8)</f>
        <v>798.5412</v>
      </c>
      <c r="AN9" s="115">
        <f>IF('Encargos e Benefícios'!C8=0,0,'Encargos e Benefícios'!AD8/'Encargos e Benefícios'!C8)</f>
        <v>5908.9133722222214</v>
      </c>
      <c r="AO9" s="32">
        <v>4153.75</v>
      </c>
      <c r="AP9" s="31">
        <v>2658.4</v>
      </c>
      <c r="AQ9" s="31">
        <v>6490.24</v>
      </c>
      <c r="AR9" s="300" t="s">
        <v>108</v>
      </c>
      <c r="AS9" s="32"/>
    </row>
    <row r="10" spans="1:47" ht="12.75" x14ac:dyDescent="0.2">
      <c r="A10" s="49">
        <v>4</v>
      </c>
      <c r="B10" s="12" t="str">
        <f>'Encargos e Benefícios'!B9</f>
        <v>Psicólogo</v>
      </c>
      <c r="C10" s="10">
        <f>'Encargos e Benefícios'!C9</f>
        <v>2</v>
      </c>
      <c r="D10" s="39">
        <v>40</v>
      </c>
      <c r="E10" s="169">
        <v>46054</v>
      </c>
      <c r="F10" s="168">
        <v>47849</v>
      </c>
      <c r="G10" s="167">
        <v>46388</v>
      </c>
      <c r="H10" s="128">
        <v>0.04</v>
      </c>
      <c r="I10" s="48">
        <v>60.6</v>
      </c>
      <c r="J10" s="48">
        <v>433</v>
      </c>
      <c r="K10" s="48">
        <v>4.556</v>
      </c>
      <c r="L10" s="48">
        <v>2.19</v>
      </c>
      <c r="M10" s="167">
        <v>46753</v>
      </c>
      <c r="N10" s="128">
        <v>0.04</v>
      </c>
      <c r="O10" s="48">
        <v>60.6</v>
      </c>
      <c r="P10" s="48">
        <v>86.600000000000009</v>
      </c>
      <c r="Q10" s="48">
        <v>4.556</v>
      </c>
      <c r="R10" s="48">
        <v>4.38</v>
      </c>
      <c r="S10" s="167">
        <v>47119</v>
      </c>
      <c r="T10" s="128">
        <v>0.04</v>
      </c>
      <c r="U10" s="48">
        <v>121.2</v>
      </c>
      <c r="V10" s="48">
        <v>86.600000000000009</v>
      </c>
      <c r="W10" s="48">
        <v>4.556</v>
      </c>
      <c r="X10" s="48">
        <v>4.38</v>
      </c>
      <c r="Y10" s="167">
        <v>47484</v>
      </c>
      <c r="Z10" s="128">
        <v>0.04</v>
      </c>
      <c r="AA10" s="48">
        <v>121.2</v>
      </c>
      <c r="AB10" s="48">
        <v>86.600000000000009</v>
      </c>
      <c r="AC10" s="48">
        <v>4.556</v>
      </c>
      <c r="AD10" s="48">
        <v>4.38</v>
      </c>
      <c r="AE10" s="167">
        <v>47849</v>
      </c>
      <c r="AF10" s="128">
        <v>0.04</v>
      </c>
      <c r="AG10" s="48">
        <v>121.2</v>
      </c>
      <c r="AH10" s="48">
        <v>86.600000000000009</v>
      </c>
      <c r="AI10" s="48">
        <v>4.556</v>
      </c>
      <c r="AJ10" s="131">
        <v>4.38</v>
      </c>
      <c r="AK10" s="11">
        <f>'Encargos e Benefícios'!D9</f>
        <v>3900</v>
      </c>
      <c r="AL10" s="11">
        <f>IF('Encargos e Benefícios'!C9=0,0,'Encargos e Benefícios'!U9/'Encargos e Benefícios'!C9)</f>
        <v>1905.5833333333333</v>
      </c>
      <c r="AM10" s="11">
        <f>IF('Encargos e Benefícios'!C9=0,0,'Encargos e Benefícios'!AC9/'Encargos e Benefícios'!C9)</f>
        <v>770.52</v>
      </c>
      <c r="AN10" s="115">
        <f>IF('Encargos e Benefícios'!C9=0,0,'Encargos e Benefícios'!AD9/'Encargos e Benefícios'!C9)</f>
        <v>6576.1033333333326</v>
      </c>
      <c r="AO10" s="32">
        <v>4187.21</v>
      </c>
      <c r="AP10" s="31">
        <v>2679.82</v>
      </c>
      <c r="AQ10" s="31">
        <v>6542.51</v>
      </c>
      <c r="AR10" s="300" t="s">
        <v>108</v>
      </c>
      <c r="AS10" s="32"/>
    </row>
    <row r="11" spans="1:47" ht="12.75" x14ac:dyDescent="0.2">
      <c r="A11" s="49">
        <v>5</v>
      </c>
      <c r="B11" s="12" t="str">
        <f>'Encargos e Benefícios'!B10</f>
        <v>Enfermeiro</v>
      </c>
      <c r="C11" s="10">
        <f>'Encargos e Benefícios'!C10</f>
        <v>1</v>
      </c>
      <c r="D11" s="39">
        <v>40</v>
      </c>
      <c r="E11" s="169">
        <v>46054</v>
      </c>
      <c r="F11" s="168">
        <v>47849</v>
      </c>
      <c r="G11" s="167">
        <v>46388</v>
      </c>
      <c r="H11" s="128">
        <v>0.04</v>
      </c>
      <c r="I11" s="48">
        <v>14.532</v>
      </c>
      <c r="J11" s="48">
        <v>216.5</v>
      </c>
      <c r="K11" s="48">
        <v>2.278</v>
      </c>
      <c r="L11" s="48">
        <v>1.095</v>
      </c>
      <c r="M11" s="167">
        <v>46753</v>
      </c>
      <c r="N11" s="128">
        <v>0.04</v>
      </c>
      <c r="O11" s="48">
        <v>14.532</v>
      </c>
      <c r="P11" s="48">
        <v>43.300000000000004</v>
      </c>
      <c r="Q11" s="48">
        <v>2.278</v>
      </c>
      <c r="R11" s="48">
        <v>2.19</v>
      </c>
      <c r="S11" s="167">
        <v>47119</v>
      </c>
      <c r="T11" s="128">
        <v>0.04</v>
      </c>
      <c r="U11" s="48">
        <v>29.064</v>
      </c>
      <c r="V11" s="48">
        <v>43.300000000000004</v>
      </c>
      <c r="W11" s="48">
        <v>2.278</v>
      </c>
      <c r="X11" s="48">
        <v>2.19</v>
      </c>
      <c r="Y11" s="167">
        <v>47484</v>
      </c>
      <c r="Z11" s="128">
        <v>0.04</v>
      </c>
      <c r="AA11" s="48">
        <v>29.064</v>
      </c>
      <c r="AB11" s="48">
        <v>43.300000000000004</v>
      </c>
      <c r="AC11" s="48">
        <v>2.278</v>
      </c>
      <c r="AD11" s="48">
        <v>2.19</v>
      </c>
      <c r="AE11" s="167">
        <v>47849</v>
      </c>
      <c r="AF11" s="128">
        <v>0.04</v>
      </c>
      <c r="AG11" s="48">
        <v>29.064</v>
      </c>
      <c r="AH11" s="48">
        <v>43.300000000000004</v>
      </c>
      <c r="AI11" s="48">
        <v>2.278</v>
      </c>
      <c r="AJ11" s="131">
        <v>2.19</v>
      </c>
      <c r="AK11" s="11">
        <f>'Encargos e Benefícios'!D10</f>
        <v>4578</v>
      </c>
      <c r="AL11" s="11">
        <f>IF('Encargos e Benefícios'!C10=0,0,'Encargos e Benefícios'!U10/'Encargos e Benefícios'!C10)</f>
        <v>2236.8616666666667</v>
      </c>
      <c r="AM11" s="11">
        <f>IF('Encargos e Benefícios'!C10=0,0,'Encargos e Benefícios'!AC10/'Encargos e Benefícios'!C10)</f>
        <v>729.83999999999992</v>
      </c>
      <c r="AN11" s="115">
        <f>IF('Encargos e Benefícios'!C10=0,0,'Encargos e Benefícios'!AD10/'Encargos e Benefícios'!C10)</f>
        <v>7544.7016666666668</v>
      </c>
      <c r="AO11" s="32">
        <v>4364.33</v>
      </c>
      <c r="AP11" s="31">
        <v>3300.06</v>
      </c>
      <c r="AQ11" s="31">
        <v>5771.83</v>
      </c>
      <c r="AR11" s="300" t="s">
        <v>108</v>
      </c>
      <c r="AS11" s="32"/>
    </row>
    <row r="12" spans="1:47" ht="12.75" x14ac:dyDescent="0.2">
      <c r="A12" s="49">
        <v>6</v>
      </c>
      <c r="B12" s="12" t="str">
        <f>'Encargos e Benefícios'!B11</f>
        <v>Técnico em Enfermagem</v>
      </c>
      <c r="C12" s="10">
        <f>'Encargos e Benefícios'!C11</f>
        <v>2</v>
      </c>
      <c r="D12" s="39">
        <v>40</v>
      </c>
      <c r="E12" s="169">
        <v>46082</v>
      </c>
      <c r="F12" s="168">
        <v>47849</v>
      </c>
      <c r="G12" s="167">
        <v>46388</v>
      </c>
      <c r="H12" s="128">
        <v>0.04</v>
      </c>
      <c r="I12" s="48">
        <v>62.940899999999999</v>
      </c>
      <c r="J12" s="48">
        <v>433</v>
      </c>
      <c r="K12" s="48">
        <v>4.556</v>
      </c>
      <c r="L12" s="48">
        <v>2.19</v>
      </c>
      <c r="M12" s="167">
        <v>46753</v>
      </c>
      <c r="N12" s="128">
        <v>0.04</v>
      </c>
      <c r="O12" s="48">
        <v>62.940899999999999</v>
      </c>
      <c r="P12" s="48">
        <v>86.600000000000009</v>
      </c>
      <c r="Q12" s="48">
        <v>4.556</v>
      </c>
      <c r="R12" s="48">
        <v>4.38</v>
      </c>
      <c r="S12" s="167">
        <v>47119</v>
      </c>
      <c r="T12" s="128">
        <v>0.04</v>
      </c>
      <c r="U12" s="48">
        <v>125.8818</v>
      </c>
      <c r="V12" s="48">
        <v>86.600000000000009</v>
      </c>
      <c r="W12" s="48">
        <v>4.556</v>
      </c>
      <c r="X12" s="48">
        <v>4.38</v>
      </c>
      <c r="Y12" s="167">
        <v>47484</v>
      </c>
      <c r="Z12" s="128">
        <v>0.04</v>
      </c>
      <c r="AA12" s="48">
        <v>125.8818</v>
      </c>
      <c r="AB12" s="48">
        <v>86.600000000000009</v>
      </c>
      <c r="AC12" s="48">
        <v>4.556</v>
      </c>
      <c r="AD12" s="48">
        <v>4.38</v>
      </c>
      <c r="AE12" s="167">
        <v>47849</v>
      </c>
      <c r="AF12" s="128">
        <v>0.04</v>
      </c>
      <c r="AG12" s="48">
        <v>125.8818</v>
      </c>
      <c r="AH12" s="48">
        <v>86.600000000000009</v>
      </c>
      <c r="AI12" s="48">
        <v>4.556</v>
      </c>
      <c r="AJ12" s="131">
        <v>4.38</v>
      </c>
      <c r="AK12" s="11">
        <f>'Encargos e Benefícios'!D11</f>
        <v>3509.85</v>
      </c>
      <c r="AL12" s="11">
        <f>IF('Encargos e Benefícios'!C11=0,0,'Encargos e Benefícios'!U11/'Encargos e Benefícios'!C11)</f>
        <v>1714.9517083333333</v>
      </c>
      <c r="AM12" s="11">
        <f>IF('Encargos e Benefícios'!C11=0,0,'Encargos e Benefícios'!AC11/'Encargos e Benefícios'!C11)</f>
        <v>793.92899999999997</v>
      </c>
      <c r="AN12" s="115">
        <f>IF('Encargos e Benefícios'!C11=0,0,'Encargos e Benefícios'!AD11/'Encargos e Benefícios'!C11)</f>
        <v>6018.7307083333335</v>
      </c>
      <c r="AO12" s="32">
        <v>2843.92</v>
      </c>
      <c r="AP12" s="31">
        <v>2150.41</v>
      </c>
      <c r="AQ12" s="31">
        <v>3761.09</v>
      </c>
      <c r="AR12" s="300" t="s">
        <v>108</v>
      </c>
      <c r="AS12" s="32"/>
    </row>
    <row r="13" spans="1:47" ht="12.75" x14ac:dyDescent="0.2">
      <c r="A13" s="49">
        <v>7</v>
      </c>
      <c r="B13" s="12" t="str">
        <f>'Encargos e Benefícios'!B12</f>
        <v>Dentista</v>
      </c>
      <c r="C13" s="10">
        <f>'Encargos e Benefícios'!C12</f>
        <v>1</v>
      </c>
      <c r="D13" s="39">
        <v>40</v>
      </c>
      <c r="E13" s="169">
        <v>46054</v>
      </c>
      <c r="F13" s="168">
        <v>47849</v>
      </c>
      <c r="G13" s="167">
        <v>46388</v>
      </c>
      <c r="H13" s="128">
        <v>0.04</v>
      </c>
      <c r="I13" s="48">
        <v>16.8</v>
      </c>
      <c r="J13" s="48">
        <v>216.5</v>
      </c>
      <c r="K13" s="48">
        <v>2.278</v>
      </c>
      <c r="L13" s="48">
        <v>1.095</v>
      </c>
      <c r="M13" s="167">
        <v>46753</v>
      </c>
      <c r="N13" s="128">
        <v>0.04</v>
      </c>
      <c r="O13" s="48">
        <v>16.8</v>
      </c>
      <c r="P13" s="48">
        <v>43.300000000000004</v>
      </c>
      <c r="Q13" s="48">
        <v>2.278</v>
      </c>
      <c r="R13" s="48">
        <v>2.19</v>
      </c>
      <c r="S13" s="167">
        <v>47119</v>
      </c>
      <c r="T13" s="128">
        <v>0.04</v>
      </c>
      <c r="U13" s="48">
        <v>33.6</v>
      </c>
      <c r="V13" s="48">
        <v>43.300000000000004</v>
      </c>
      <c r="W13" s="48">
        <v>2.278</v>
      </c>
      <c r="X13" s="48">
        <v>2.19</v>
      </c>
      <c r="Y13" s="167">
        <v>47484</v>
      </c>
      <c r="Z13" s="128">
        <v>0.04</v>
      </c>
      <c r="AA13" s="48">
        <v>33.6</v>
      </c>
      <c r="AB13" s="48">
        <v>43.300000000000004</v>
      </c>
      <c r="AC13" s="48">
        <v>2.278</v>
      </c>
      <c r="AD13" s="48">
        <v>2.19</v>
      </c>
      <c r="AE13" s="167">
        <v>47849</v>
      </c>
      <c r="AF13" s="128">
        <v>0.04</v>
      </c>
      <c r="AG13" s="48">
        <v>33.6</v>
      </c>
      <c r="AH13" s="48">
        <v>43.300000000000004</v>
      </c>
      <c r="AI13" s="48">
        <v>2.278</v>
      </c>
      <c r="AJ13" s="131">
        <v>2.19</v>
      </c>
      <c r="AK13" s="11">
        <f>'Encargos e Benefícios'!D12</f>
        <v>4200</v>
      </c>
      <c r="AL13" s="11">
        <f>IF('Encargos e Benefícios'!C12=0,0,'Encargos e Benefícios'!U12/'Encargos e Benefícios'!C12)</f>
        <v>2052.166666666667</v>
      </c>
      <c r="AM13" s="11">
        <f>IF('Encargos e Benefícios'!C12=0,0,'Encargos e Benefícios'!AC12/'Encargos e Benefícios'!C12)</f>
        <v>752.52</v>
      </c>
      <c r="AN13" s="115">
        <f>IF('Encargos e Benefícios'!C12=0,0,'Encargos e Benefícios'!AD12/'Encargos e Benefícios'!C12)</f>
        <v>7004.6866666666665</v>
      </c>
      <c r="AO13" s="32">
        <v>5006.9799999999996</v>
      </c>
      <c r="AP13" s="31">
        <v>3204.46</v>
      </c>
      <c r="AQ13" s="31">
        <v>7823.41</v>
      </c>
      <c r="AR13" s="300" t="s">
        <v>108</v>
      </c>
      <c r="AS13" s="32"/>
    </row>
    <row r="14" spans="1:47" ht="12.75" x14ac:dyDescent="0.2">
      <c r="A14" s="49">
        <v>8</v>
      </c>
      <c r="B14" s="12" t="str">
        <f>'Encargos e Benefícios'!B13</f>
        <v>Técnico em Saúde Bucal</v>
      </c>
      <c r="C14" s="10">
        <f>'Encargos e Benefícios'!C13</f>
        <v>1</v>
      </c>
      <c r="D14" s="39">
        <v>40</v>
      </c>
      <c r="E14" s="169">
        <v>46082</v>
      </c>
      <c r="F14" s="168">
        <v>47849</v>
      </c>
      <c r="G14" s="167">
        <v>46388</v>
      </c>
      <c r="H14" s="128">
        <v>0.04</v>
      </c>
      <c r="I14" s="48">
        <v>28.170000000000005</v>
      </c>
      <c r="J14" s="48">
        <v>216.5</v>
      </c>
      <c r="K14" s="48">
        <v>2.278</v>
      </c>
      <c r="L14" s="48">
        <v>1.095</v>
      </c>
      <c r="M14" s="167">
        <v>46753</v>
      </c>
      <c r="N14" s="128">
        <v>0.04</v>
      </c>
      <c r="O14" s="48">
        <v>28.170000000000005</v>
      </c>
      <c r="P14" s="48">
        <v>43.300000000000004</v>
      </c>
      <c r="Q14" s="48">
        <v>2.278</v>
      </c>
      <c r="R14" s="48">
        <v>2.19</v>
      </c>
      <c r="S14" s="167">
        <v>47119</v>
      </c>
      <c r="T14" s="128">
        <v>0.04</v>
      </c>
      <c r="U14" s="48">
        <v>56.340000000000011</v>
      </c>
      <c r="V14" s="48">
        <v>43.300000000000004</v>
      </c>
      <c r="W14" s="48">
        <v>2.278</v>
      </c>
      <c r="X14" s="48">
        <v>2.19</v>
      </c>
      <c r="Y14" s="167">
        <v>47484</v>
      </c>
      <c r="Z14" s="128">
        <v>0.04</v>
      </c>
      <c r="AA14" s="48">
        <v>56.340000000000011</v>
      </c>
      <c r="AB14" s="48">
        <v>43.300000000000004</v>
      </c>
      <c r="AC14" s="48">
        <v>2.278</v>
      </c>
      <c r="AD14" s="48">
        <v>2.19</v>
      </c>
      <c r="AE14" s="167">
        <v>47849</v>
      </c>
      <c r="AF14" s="128">
        <v>0.04</v>
      </c>
      <c r="AG14" s="48">
        <v>56.340000000000011</v>
      </c>
      <c r="AH14" s="48">
        <v>43.300000000000004</v>
      </c>
      <c r="AI14" s="48">
        <v>2.278</v>
      </c>
      <c r="AJ14" s="131">
        <v>2.19</v>
      </c>
      <c r="AK14" s="11">
        <f>'Encargos e Benefícios'!D13</f>
        <v>2305</v>
      </c>
      <c r="AL14" s="11">
        <f>IF('Encargos e Benefícios'!C13=0,0,'Encargos e Benefícios'!U13/'Encargos e Benefícios'!C13)</f>
        <v>1126.2486111111114</v>
      </c>
      <c r="AM14" s="11">
        <f>IF('Encargos e Benefícios'!C13=0,0,'Encargos e Benefícios'!AC13/'Encargos e Benefícios'!C13)</f>
        <v>866.22</v>
      </c>
      <c r="AN14" s="115">
        <f>IF('Encargos e Benefícios'!C13=0,0,'Encargos e Benefícios'!AD13/'Encargos e Benefícios'!C13)</f>
        <v>4297.4686111111114</v>
      </c>
      <c r="AO14" s="32">
        <v>3045.48</v>
      </c>
      <c r="AP14" s="31">
        <v>2302.8200000000002</v>
      </c>
      <c r="AQ14" s="31">
        <v>4027.65</v>
      </c>
      <c r="AR14" s="300" t="s">
        <v>108</v>
      </c>
      <c r="AS14" s="32"/>
    </row>
    <row r="15" spans="1:47" ht="12.75" x14ac:dyDescent="0.2">
      <c r="A15" s="49">
        <v>9</v>
      </c>
      <c r="B15" s="12" t="str">
        <f>'Encargos e Benefícios'!B14</f>
        <v>Médico Clínico</v>
      </c>
      <c r="C15" s="10">
        <f>'Encargos e Benefícios'!C14</f>
        <v>1</v>
      </c>
      <c r="D15" s="39">
        <v>24</v>
      </c>
      <c r="E15" s="169">
        <v>46054</v>
      </c>
      <c r="F15" s="168">
        <v>47849</v>
      </c>
      <c r="G15" s="167">
        <v>46388</v>
      </c>
      <c r="H15" s="128">
        <v>0.04</v>
      </c>
      <c r="I15" s="48">
        <v>12</v>
      </c>
      <c r="J15" s="48">
        <v>216.5</v>
      </c>
      <c r="K15" s="48">
        <v>2.278</v>
      </c>
      <c r="L15" s="48">
        <v>1.095</v>
      </c>
      <c r="M15" s="167">
        <v>46753</v>
      </c>
      <c r="N15" s="128">
        <v>0.04</v>
      </c>
      <c r="O15" s="48">
        <v>12</v>
      </c>
      <c r="P15" s="48">
        <v>43.300000000000004</v>
      </c>
      <c r="Q15" s="48">
        <v>2.278</v>
      </c>
      <c r="R15" s="48">
        <v>2.19</v>
      </c>
      <c r="S15" s="167">
        <v>47119</v>
      </c>
      <c r="T15" s="128">
        <v>0.04</v>
      </c>
      <c r="U15" s="48">
        <v>24</v>
      </c>
      <c r="V15" s="48">
        <v>43.300000000000004</v>
      </c>
      <c r="W15" s="48">
        <v>2.278</v>
      </c>
      <c r="X15" s="48">
        <v>2.19</v>
      </c>
      <c r="Y15" s="167">
        <v>47484</v>
      </c>
      <c r="Z15" s="128">
        <v>0.04</v>
      </c>
      <c r="AA15" s="48">
        <v>24</v>
      </c>
      <c r="AB15" s="48">
        <v>43.300000000000004</v>
      </c>
      <c r="AC15" s="48">
        <v>2.278</v>
      </c>
      <c r="AD15" s="48">
        <v>2.19</v>
      </c>
      <c r="AE15" s="167">
        <v>47849</v>
      </c>
      <c r="AF15" s="128">
        <v>0.04</v>
      </c>
      <c r="AG15" s="48">
        <v>24</v>
      </c>
      <c r="AH15" s="48">
        <v>43.300000000000004</v>
      </c>
      <c r="AI15" s="48">
        <v>2.278</v>
      </c>
      <c r="AJ15" s="131">
        <v>2.19</v>
      </c>
      <c r="AK15" s="11">
        <f>'Encargos e Benefícios'!D14</f>
        <v>5000</v>
      </c>
      <c r="AL15" s="11">
        <f>IF('Encargos e Benefícios'!C14=0,0,'Encargos e Benefícios'!U14/'Encargos e Benefícios'!C14)</f>
        <v>2443.0555555555557</v>
      </c>
      <c r="AM15" s="11">
        <f>IF('Encargos e Benefícios'!C14=0,0,'Encargos e Benefícios'!AC14/'Encargos e Benefícios'!C14)</f>
        <v>704.52</v>
      </c>
      <c r="AN15" s="115">
        <f>IF('Encargos e Benefícios'!C14=0,0,'Encargos e Benefícios'!AD14/'Encargos e Benefícios'!C14)</f>
        <v>8147.5755555555552</v>
      </c>
      <c r="AO15" s="32">
        <v>5104.76</v>
      </c>
      <c r="AP15" s="31">
        <v>4559.92</v>
      </c>
      <c r="AQ15" s="31">
        <v>5882.98</v>
      </c>
      <c r="AR15" s="300" t="s">
        <v>108</v>
      </c>
      <c r="AS15" s="32"/>
    </row>
    <row r="16" spans="1:47" ht="12.75" x14ac:dyDescent="0.2">
      <c r="A16" s="49">
        <v>10</v>
      </c>
      <c r="B16" s="12" t="str">
        <f>'Encargos e Benefícios'!B15</f>
        <v xml:space="preserve">Médico Psiquiatra </v>
      </c>
      <c r="C16" s="10">
        <f>'Encargos e Benefícios'!C15</f>
        <v>1</v>
      </c>
      <c r="D16" s="39">
        <v>24</v>
      </c>
      <c r="E16" s="169">
        <v>46054</v>
      </c>
      <c r="F16" s="168">
        <v>47849</v>
      </c>
      <c r="G16" s="167">
        <v>46388</v>
      </c>
      <c r="H16" s="128">
        <v>0.04</v>
      </c>
      <c r="I16" s="48">
        <v>1.8</v>
      </c>
      <c r="J16" s="48">
        <v>216.5</v>
      </c>
      <c r="K16" s="48">
        <v>2.278</v>
      </c>
      <c r="L16" s="48">
        <v>1.095</v>
      </c>
      <c r="M16" s="167">
        <v>46753</v>
      </c>
      <c r="N16" s="128">
        <v>0.04</v>
      </c>
      <c r="O16" s="48">
        <v>1.8</v>
      </c>
      <c r="P16" s="48">
        <v>43.300000000000004</v>
      </c>
      <c r="Q16" s="48">
        <v>2.278</v>
      </c>
      <c r="R16" s="48">
        <v>2.19</v>
      </c>
      <c r="S16" s="167">
        <v>47119</v>
      </c>
      <c r="T16" s="128">
        <v>0.04</v>
      </c>
      <c r="U16" s="48">
        <v>3.6</v>
      </c>
      <c r="V16" s="48">
        <v>43.300000000000004</v>
      </c>
      <c r="W16" s="48">
        <v>2.278</v>
      </c>
      <c r="X16" s="48">
        <v>2.19</v>
      </c>
      <c r="Y16" s="167">
        <v>47484</v>
      </c>
      <c r="Z16" s="128">
        <v>0.04</v>
      </c>
      <c r="AA16" s="48">
        <v>3.6</v>
      </c>
      <c r="AB16" s="48">
        <v>43.300000000000004</v>
      </c>
      <c r="AC16" s="48">
        <v>2.278</v>
      </c>
      <c r="AD16" s="48">
        <v>2.19</v>
      </c>
      <c r="AE16" s="167">
        <v>47849</v>
      </c>
      <c r="AF16" s="128">
        <v>0.04</v>
      </c>
      <c r="AG16" s="48">
        <v>3.6</v>
      </c>
      <c r="AH16" s="48">
        <v>43.300000000000004</v>
      </c>
      <c r="AI16" s="48">
        <v>2.278</v>
      </c>
      <c r="AJ16" s="131">
        <v>2.19</v>
      </c>
      <c r="AK16" s="11">
        <f>'Encargos e Benefícios'!D15</f>
        <v>6550</v>
      </c>
      <c r="AL16" s="11">
        <f>IF('Encargos e Benefícios'!C15=0,0,'Encargos e Benefícios'!U15/'Encargos e Benefícios'!C15)</f>
        <v>3200.4027777777778</v>
      </c>
      <c r="AM16" s="11">
        <f>IF('Encargos e Benefícios'!C15=0,0,'Encargos e Benefícios'!AC15/'Encargos e Benefícios'!C15)</f>
        <v>611.52</v>
      </c>
      <c r="AN16" s="115">
        <f>IF('Encargos e Benefícios'!C15=0,0,'Encargos e Benefícios'!AD15/'Encargos e Benefícios'!C15)</f>
        <v>10361.922777777778</v>
      </c>
      <c r="AO16" s="32">
        <v>7491.08</v>
      </c>
      <c r="AP16" s="31">
        <v>6680.02</v>
      </c>
      <c r="AQ16" s="31">
        <v>8649.3799999999992</v>
      </c>
      <c r="AR16" s="300" t="s">
        <v>108</v>
      </c>
      <c r="AS16" s="32"/>
    </row>
    <row r="17" spans="1:45" ht="12.75" x14ac:dyDescent="0.2">
      <c r="A17" s="49">
        <v>11</v>
      </c>
      <c r="B17" s="12" t="str">
        <f>'Encargos e Benefícios'!B16</f>
        <v>Farmacêutico</v>
      </c>
      <c r="C17" s="10">
        <f>'Encargos e Benefícios'!C16</f>
        <v>1</v>
      </c>
      <c r="D17" s="39">
        <v>40</v>
      </c>
      <c r="E17" s="169">
        <v>46054</v>
      </c>
      <c r="F17" s="168">
        <v>47849</v>
      </c>
      <c r="G17" s="167">
        <v>46388</v>
      </c>
      <c r="H17" s="128">
        <v>0.04</v>
      </c>
      <c r="I17" s="48">
        <v>21</v>
      </c>
      <c r="J17" s="48">
        <v>216.5</v>
      </c>
      <c r="K17" s="48">
        <v>2.278</v>
      </c>
      <c r="L17" s="48">
        <v>1.095</v>
      </c>
      <c r="M17" s="167">
        <v>46753</v>
      </c>
      <c r="N17" s="128">
        <v>0.04</v>
      </c>
      <c r="O17" s="48">
        <v>21</v>
      </c>
      <c r="P17" s="48">
        <v>43.300000000000004</v>
      </c>
      <c r="Q17" s="48">
        <v>2.278</v>
      </c>
      <c r="R17" s="48">
        <v>2.19</v>
      </c>
      <c r="S17" s="167">
        <v>47119</v>
      </c>
      <c r="T17" s="128">
        <v>0.04</v>
      </c>
      <c r="U17" s="48">
        <v>42</v>
      </c>
      <c r="V17" s="48">
        <v>43.300000000000004</v>
      </c>
      <c r="W17" s="48">
        <v>2.278</v>
      </c>
      <c r="X17" s="48">
        <v>2.19</v>
      </c>
      <c r="Y17" s="167">
        <v>47484</v>
      </c>
      <c r="Z17" s="128">
        <v>0.04</v>
      </c>
      <c r="AA17" s="48">
        <v>42</v>
      </c>
      <c r="AB17" s="48">
        <v>43.300000000000004</v>
      </c>
      <c r="AC17" s="48">
        <v>2.278</v>
      </c>
      <c r="AD17" s="48">
        <v>2.19</v>
      </c>
      <c r="AE17" s="167">
        <v>47849</v>
      </c>
      <c r="AF17" s="128">
        <v>0.04</v>
      </c>
      <c r="AG17" s="48">
        <v>42</v>
      </c>
      <c r="AH17" s="48">
        <v>43.300000000000004</v>
      </c>
      <c r="AI17" s="48">
        <v>2.278</v>
      </c>
      <c r="AJ17" s="131">
        <v>2.19</v>
      </c>
      <c r="AK17" s="11">
        <f>'Encargos e Benefícios'!D16</f>
        <v>3500</v>
      </c>
      <c r="AL17" s="11">
        <f>IF('Encargos e Benefícios'!C16=0,0,'Encargos e Benefícios'!U16/'Encargos e Benefícios'!C16)</f>
        <v>1710.1388888888891</v>
      </c>
      <c r="AM17" s="11">
        <f>IF('Encargos e Benefícios'!C16=0,0,'Encargos e Benefícios'!AC16/'Encargos e Benefícios'!C16)</f>
        <v>794.52</v>
      </c>
      <c r="AN17" s="115">
        <f>IF('Encargos e Benefícios'!C16=0,0,'Encargos e Benefícios'!AD16/'Encargos e Benefícios'!C16)</f>
        <v>6004.6588888888891</v>
      </c>
      <c r="AO17" s="32">
        <v>5063.58</v>
      </c>
      <c r="AP17" s="31">
        <v>3240.69</v>
      </c>
      <c r="AQ17" s="31">
        <v>7911.85</v>
      </c>
      <c r="AR17" s="300" t="s">
        <v>108</v>
      </c>
      <c r="AS17" s="32"/>
    </row>
    <row r="18" spans="1:45" ht="12.75" x14ac:dyDescent="0.2">
      <c r="A18" s="49">
        <v>12</v>
      </c>
      <c r="B18" s="12" t="str">
        <f>'Encargos e Benefícios'!B17</f>
        <v>Pedagogo</v>
      </c>
      <c r="C18" s="10">
        <f>'Encargos e Benefícios'!C17</f>
        <v>1</v>
      </c>
      <c r="D18" s="39">
        <v>40</v>
      </c>
      <c r="E18" s="169">
        <v>46054</v>
      </c>
      <c r="F18" s="168">
        <v>47849</v>
      </c>
      <c r="G18" s="167">
        <v>46388</v>
      </c>
      <c r="H18" s="128">
        <v>0.04</v>
      </c>
      <c r="I18" s="48">
        <v>18.600000000000001</v>
      </c>
      <c r="J18" s="48">
        <v>216.5</v>
      </c>
      <c r="K18" s="48">
        <v>2.278</v>
      </c>
      <c r="L18" s="48">
        <v>1.095</v>
      </c>
      <c r="M18" s="167">
        <v>46753</v>
      </c>
      <c r="N18" s="128">
        <v>0.04</v>
      </c>
      <c r="O18" s="48">
        <v>18.600000000000001</v>
      </c>
      <c r="P18" s="48">
        <v>43.300000000000004</v>
      </c>
      <c r="Q18" s="48">
        <v>2.278</v>
      </c>
      <c r="R18" s="48">
        <v>2.19</v>
      </c>
      <c r="S18" s="167">
        <v>47119</v>
      </c>
      <c r="T18" s="128">
        <v>0.04</v>
      </c>
      <c r="U18" s="48">
        <v>37.200000000000003</v>
      </c>
      <c r="V18" s="48">
        <v>43.300000000000004</v>
      </c>
      <c r="W18" s="48">
        <v>2.278</v>
      </c>
      <c r="X18" s="48">
        <v>2.19</v>
      </c>
      <c r="Y18" s="167">
        <v>47484</v>
      </c>
      <c r="Z18" s="128">
        <v>0.04</v>
      </c>
      <c r="AA18" s="48">
        <v>37.200000000000003</v>
      </c>
      <c r="AB18" s="48">
        <v>43.300000000000004</v>
      </c>
      <c r="AC18" s="48">
        <v>2.278</v>
      </c>
      <c r="AD18" s="48">
        <v>2.19</v>
      </c>
      <c r="AE18" s="167">
        <v>47849</v>
      </c>
      <c r="AF18" s="128">
        <v>0.04</v>
      </c>
      <c r="AG18" s="48">
        <v>37.200000000000003</v>
      </c>
      <c r="AH18" s="48">
        <v>43.300000000000004</v>
      </c>
      <c r="AI18" s="48">
        <v>2.278</v>
      </c>
      <c r="AJ18" s="131">
        <v>2.19</v>
      </c>
      <c r="AK18" s="11">
        <f>'Encargos e Benefícios'!D17</f>
        <v>3900</v>
      </c>
      <c r="AL18" s="11">
        <f>IF('Encargos e Benefícios'!C17=0,0,'Encargos e Benefícios'!U17/'Encargos e Benefícios'!C17)</f>
        <v>1905.5833333333333</v>
      </c>
      <c r="AM18" s="11">
        <f>IF('Encargos e Benefícios'!C17=0,0,'Encargos e Benefícios'!AC17/'Encargos e Benefícios'!C17)</f>
        <v>770.52</v>
      </c>
      <c r="AN18" s="115">
        <f>IF('Encargos e Benefícios'!C17=0,0,'Encargos e Benefícios'!AD17/'Encargos e Benefícios'!C17)</f>
        <v>6576.1033333333326</v>
      </c>
      <c r="AO18" s="32">
        <v>3802.76</v>
      </c>
      <c r="AP18" s="31">
        <v>2433.4699999999998</v>
      </c>
      <c r="AQ18" s="31">
        <v>5941.81</v>
      </c>
      <c r="AR18" s="300" t="s">
        <v>108</v>
      </c>
      <c r="AS18" s="32"/>
    </row>
    <row r="19" spans="1:45" ht="12.75" x14ac:dyDescent="0.2">
      <c r="A19" s="49">
        <v>13</v>
      </c>
      <c r="B19" s="12" t="str">
        <f>'Encargos e Benefícios'!B18</f>
        <v>Assistente Jurídico</v>
      </c>
      <c r="C19" s="10">
        <f>'Encargos e Benefícios'!C18</f>
        <v>2</v>
      </c>
      <c r="D19" s="39">
        <v>40</v>
      </c>
      <c r="E19" s="169">
        <v>46054</v>
      </c>
      <c r="F19" s="168">
        <v>47849</v>
      </c>
      <c r="G19" s="167">
        <v>46388</v>
      </c>
      <c r="H19" s="128">
        <v>0.04</v>
      </c>
      <c r="I19" s="48">
        <v>60.900000000000006</v>
      </c>
      <c r="J19" s="48">
        <v>433</v>
      </c>
      <c r="K19" s="48">
        <v>4.556</v>
      </c>
      <c r="L19" s="48">
        <v>2.19</v>
      </c>
      <c r="M19" s="167">
        <v>46753</v>
      </c>
      <c r="N19" s="128">
        <v>0.04</v>
      </c>
      <c r="O19" s="48">
        <v>60.900000000000006</v>
      </c>
      <c r="P19" s="48">
        <v>86.600000000000009</v>
      </c>
      <c r="Q19" s="48">
        <v>4.556</v>
      </c>
      <c r="R19" s="48">
        <v>4.38</v>
      </c>
      <c r="S19" s="167">
        <v>47119</v>
      </c>
      <c r="T19" s="128">
        <v>0.04</v>
      </c>
      <c r="U19" s="48">
        <v>121.80000000000001</v>
      </c>
      <c r="V19" s="48">
        <v>86.600000000000009</v>
      </c>
      <c r="W19" s="48">
        <v>4.556</v>
      </c>
      <c r="X19" s="48">
        <v>4.38</v>
      </c>
      <c r="Y19" s="167">
        <v>47484</v>
      </c>
      <c r="Z19" s="128">
        <v>0.04</v>
      </c>
      <c r="AA19" s="48">
        <v>121.80000000000001</v>
      </c>
      <c r="AB19" s="48">
        <v>86.600000000000009</v>
      </c>
      <c r="AC19" s="48">
        <v>4.556</v>
      </c>
      <c r="AD19" s="48">
        <v>4.38</v>
      </c>
      <c r="AE19" s="167">
        <v>47849</v>
      </c>
      <c r="AF19" s="128">
        <v>0.04</v>
      </c>
      <c r="AG19" s="48">
        <v>121.80000000000001</v>
      </c>
      <c r="AH19" s="48">
        <v>86.600000000000009</v>
      </c>
      <c r="AI19" s="48">
        <v>4.556</v>
      </c>
      <c r="AJ19" s="131">
        <v>4.38</v>
      </c>
      <c r="AK19" s="11">
        <f>'Encargos e Benefícios'!D18</f>
        <v>3850</v>
      </c>
      <c r="AL19" s="11">
        <f>IF('Encargos e Benefícios'!C18=0,0,'Encargos e Benefícios'!U18/'Encargos e Benefícios'!C18)</f>
        <v>1881.1527777777774</v>
      </c>
      <c r="AM19" s="11">
        <f>IF('Encargos e Benefícios'!C18=0,0,'Encargos e Benefícios'!AC18/'Encargos e Benefícios'!C18)</f>
        <v>773.52</v>
      </c>
      <c r="AN19" s="115">
        <f>IF('Encargos e Benefícios'!C18=0,0,'Encargos e Benefícios'!AD18/'Encargos e Benefícios'!C18)</f>
        <v>6504.6727777777778</v>
      </c>
      <c r="AO19" s="32">
        <v>2917.72</v>
      </c>
      <c r="AP19" s="31">
        <v>2206.2199999999998</v>
      </c>
      <c r="AQ19" s="31">
        <v>3858.69</v>
      </c>
      <c r="AR19" s="300" t="s">
        <v>108</v>
      </c>
      <c r="AS19" s="32"/>
    </row>
    <row r="20" spans="1:45" ht="12.75" x14ac:dyDescent="0.2">
      <c r="A20" s="49">
        <v>14</v>
      </c>
      <c r="B20" s="12" t="str">
        <f>'Encargos e Benefícios'!B19</f>
        <v>Gerente de Produção</v>
      </c>
      <c r="C20" s="10">
        <f>'Encargos e Benefícios'!C19</f>
        <v>1</v>
      </c>
      <c r="D20" s="39">
        <v>40</v>
      </c>
      <c r="E20" s="169">
        <v>46054</v>
      </c>
      <c r="F20" s="168">
        <v>47849</v>
      </c>
      <c r="G20" s="167">
        <v>46388</v>
      </c>
      <c r="H20" s="128">
        <v>0.04</v>
      </c>
      <c r="I20" s="48">
        <v>11.940000000000005</v>
      </c>
      <c r="J20" s="48">
        <v>216.5</v>
      </c>
      <c r="K20" s="48">
        <v>2.278</v>
      </c>
      <c r="L20" s="48">
        <v>1.095</v>
      </c>
      <c r="M20" s="167">
        <v>46753</v>
      </c>
      <c r="N20" s="128">
        <v>0.04</v>
      </c>
      <c r="O20" s="48">
        <v>11.940000000000005</v>
      </c>
      <c r="P20" s="48">
        <v>43.300000000000004</v>
      </c>
      <c r="Q20" s="48">
        <v>2.278</v>
      </c>
      <c r="R20" s="48">
        <v>2.19</v>
      </c>
      <c r="S20" s="167">
        <v>47119</v>
      </c>
      <c r="T20" s="128">
        <v>0.04</v>
      </c>
      <c r="U20" s="48">
        <v>23.88000000000001</v>
      </c>
      <c r="V20" s="48">
        <v>43.300000000000004</v>
      </c>
      <c r="W20" s="48">
        <v>2.278</v>
      </c>
      <c r="X20" s="48">
        <v>2.19</v>
      </c>
      <c r="Y20" s="167">
        <v>47484</v>
      </c>
      <c r="Z20" s="128">
        <v>0.04</v>
      </c>
      <c r="AA20" s="48">
        <v>23.88000000000001</v>
      </c>
      <c r="AB20" s="48">
        <v>43.300000000000004</v>
      </c>
      <c r="AC20" s="48">
        <v>2.278</v>
      </c>
      <c r="AD20" s="48">
        <v>2.19</v>
      </c>
      <c r="AE20" s="167">
        <v>47849</v>
      </c>
      <c r="AF20" s="128">
        <v>0.04</v>
      </c>
      <c r="AG20" s="48">
        <v>23.88000000000001</v>
      </c>
      <c r="AH20" s="48">
        <v>43.300000000000004</v>
      </c>
      <c r="AI20" s="48">
        <v>2.278</v>
      </c>
      <c r="AJ20" s="131">
        <v>2.19</v>
      </c>
      <c r="AK20" s="11">
        <f>'Encargos e Benefícios'!D19</f>
        <v>5000</v>
      </c>
      <c r="AL20" s="11">
        <f>IF('Encargos e Benefícios'!C19=0,0,'Encargos e Benefícios'!U19/'Encargos e Benefícios'!C19)</f>
        <v>2443.0555555555557</v>
      </c>
      <c r="AM20" s="11">
        <f>IF('Encargos e Benefícios'!C19=0,0,'Encargos e Benefícios'!AC19/'Encargos e Benefícios'!C19)</f>
        <v>704.52</v>
      </c>
      <c r="AN20" s="115">
        <f>IF('Encargos e Benefícios'!C19=0,0,'Encargos e Benefícios'!AD19/'Encargos e Benefícios'!C19)</f>
        <v>8147.5755555555552</v>
      </c>
      <c r="AO20" s="32">
        <v>7000</v>
      </c>
      <c r="AP20" s="31">
        <v>5000</v>
      </c>
      <c r="AQ20" s="31">
        <v>17000</v>
      </c>
      <c r="AR20" s="300" t="s">
        <v>108</v>
      </c>
      <c r="AS20" s="32"/>
    </row>
    <row r="21" spans="1:45" ht="12.75" x14ac:dyDescent="0.2">
      <c r="A21" s="49">
        <v>15</v>
      </c>
      <c r="B21" s="12" t="str">
        <f>'Encargos e Benefícios'!B20</f>
        <v>Assistente Administrativo</v>
      </c>
      <c r="C21" s="10">
        <f>'Encargos e Benefícios'!C20</f>
        <v>10</v>
      </c>
      <c r="D21" s="39">
        <v>40</v>
      </c>
      <c r="E21" s="169">
        <v>46082</v>
      </c>
      <c r="F21" s="168">
        <v>47849</v>
      </c>
      <c r="G21" s="167">
        <v>46388</v>
      </c>
      <c r="H21" s="128">
        <v>0.04</v>
      </c>
      <c r="I21" s="48">
        <v>404.88000000000005</v>
      </c>
      <c r="J21" s="48">
        <v>2165</v>
      </c>
      <c r="K21" s="48">
        <v>22.78</v>
      </c>
      <c r="L21" s="48">
        <v>10.950000000000001</v>
      </c>
      <c r="M21" s="167">
        <v>46753</v>
      </c>
      <c r="N21" s="128">
        <v>0.04</v>
      </c>
      <c r="O21" s="48">
        <v>404.88000000000005</v>
      </c>
      <c r="P21" s="48">
        <v>433</v>
      </c>
      <c r="Q21" s="48">
        <v>22.78</v>
      </c>
      <c r="R21" s="48">
        <v>21.900000000000002</v>
      </c>
      <c r="S21" s="167">
        <v>47119</v>
      </c>
      <c r="T21" s="128">
        <v>0.04</v>
      </c>
      <c r="U21" s="48">
        <v>809.7600000000001</v>
      </c>
      <c r="V21" s="48">
        <v>433</v>
      </c>
      <c r="W21" s="48">
        <v>22.78</v>
      </c>
      <c r="X21" s="48">
        <v>21.900000000000002</v>
      </c>
      <c r="Y21" s="167">
        <v>47484</v>
      </c>
      <c r="Z21" s="128">
        <v>0.04</v>
      </c>
      <c r="AA21" s="48">
        <v>809.7600000000001</v>
      </c>
      <c r="AB21" s="48">
        <v>433</v>
      </c>
      <c r="AC21" s="48">
        <v>22.78</v>
      </c>
      <c r="AD21" s="48">
        <v>21.900000000000002</v>
      </c>
      <c r="AE21" s="167">
        <v>47849</v>
      </c>
      <c r="AF21" s="128">
        <v>0.04</v>
      </c>
      <c r="AG21" s="48">
        <v>809.7600000000001</v>
      </c>
      <c r="AH21" s="48">
        <v>433</v>
      </c>
      <c r="AI21" s="48">
        <v>22.78</v>
      </c>
      <c r="AJ21" s="131">
        <v>21.900000000000002</v>
      </c>
      <c r="AK21" s="11">
        <f>'Encargos e Benefícios'!D20</f>
        <v>2518</v>
      </c>
      <c r="AL21" s="11">
        <f>IF('Encargos e Benefícios'!C20=0,0,'Encargos e Benefícios'!U20/'Encargos e Benefícios'!C20)</f>
        <v>1230.3227777777779</v>
      </c>
      <c r="AM21" s="11">
        <f>IF('Encargos e Benefícios'!C20=0,0,'Encargos e Benefícios'!AC20/'Encargos e Benefícios'!C20)</f>
        <v>853.43999999999994</v>
      </c>
      <c r="AN21" s="115">
        <f>IF('Encargos e Benefícios'!C20=0,0,'Encargos e Benefícios'!AD20/'Encargos e Benefícios'!C20)</f>
        <v>4601.762777777778</v>
      </c>
      <c r="AO21" s="32">
        <v>3330.1</v>
      </c>
      <c r="AP21" s="31">
        <v>2517.9699999999998</v>
      </c>
      <c r="AQ21" s="31">
        <v>4403.9399999999996</v>
      </c>
      <c r="AR21" s="300" t="s">
        <v>108</v>
      </c>
      <c r="AS21" s="32"/>
    </row>
    <row r="22" spans="1:45" ht="12.75" x14ac:dyDescent="0.2">
      <c r="A22" s="49">
        <v>16</v>
      </c>
      <c r="B22" s="12" t="str">
        <f>'Encargos e Benefícios'!B21</f>
        <v>Zelador</v>
      </c>
      <c r="C22" s="10">
        <f>'Encargos e Benefícios'!C21</f>
        <v>1</v>
      </c>
      <c r="D22" s="39">
        <v>40</v>
      </c>
      <c r="E22" s="169">
        <v>46082</v>
      </c>
      <c r="F22" s="168">
        <v>47849</v>
      </c>
      <c r="G22" s="167">
        <v>46388</v>
      </c>
      <c r="H22" s="128">
        <v>0.04</v>
      </c>
      <c r="I22" s="48">
        <v>30.6</v>
      </c>
      <c r="J22" s="48">
        <v>216.5</v>
      </c>
      <c r="K22" s="48">
        <v>2.278</v>
      </c>
      <c r="L22" s="48">
        <v>1.095</v>
      </c>
      <c r="M22" s="167">
        <v>46753</v>
      </c>
      <c r="N22" s="128">
        <v>0.04</v>
      </c>
      <c r="O22" s="48">
        <v>30.6</v>
      </c>
      <c r="P22" s="48">
        <v>43.300000000000004</v>
      </c>
      <c r="Q22" s="48">
        <v>2.278</v>
      </c>
      <c r="R22" s="48">
        <v>2.19</v>
      </c>
      <c r="S22" s="167">
        <v>47119</v>
      </c>
      <c r="T22" s="128">
        <v>0.04</v>
      </c>
      <c r="U22" s="48">
        <v>61.2</v>
      </c>
      <c r="V22" s="48">
        <v>43.300000000000004</v>
      </c>
      <c r="W22" s="48">
        <v>2.278</v>
      </c>
      <c r="X22" s="48">
        <v>2.19</v>
      </c>
      <c r="Y22" s="167">
        <v>47484</v>
      </c>
      <c r="Z22" s="128">
        <v>0.04</v>
      </c>
      <c r="AA22" s="48">
        <v>61.2</v>
      </c>
      <c r="AB22" s="48">
        <v>43.300000000000004</v>
      </c>
      <c r="AC22" s="48">
        <v>2.278</v>
      </c>
      <c r="AD22" s="48">
        <v>2.19</v>
      </c>
      <c r="AE22" s="167">
        <v>47849</v>
      </c>
      <c r="AF22" s="128">
        <v>0.04</v>
      </c>
      <c r="AG22" s="48">
        <v>61.2</v>
      </c>
      <c r="AH22" s="48">
        <v>43.300000000000004</v>
      </c>
      <c r="AI22" s="48">
        <v>2.278</v>
      </c>
      <c r="AJ22" s="131">
        <v>2.19</v>
      </c>
      <c r="AK22" s="11">
        <f>'Encargos e Benefícios'!D21</f>
        <v>1900</v>
      </c>
      <c r="AL22" s="11">
        <f>IF('Encargos e Benefícios'!C21=0,0,'Encargos e Benefícios'!U21/'Encargos e Benefícios'!C21)</f>
        <v>928.36111111111131</v>
      </c>
      <c r="AM22" s="11">
        <f>IF('Encargos e Benefícios'!C21=0,0,'Encargos e Benefícios'!AC21/'Encargos e Benefícios'!C21)</f>
        <v>890.52</v>
      </c>
      <c r="AN22" s="115">
        <f>IF('Encargos e Benefícios'!C21=0,0,'Encargos e Benefícios'!AD21/'Encargos e Benefícios'!C21)</f>
        <v>3718.8811111111113</v>
      </c>
      <c r="AO22" s="32">
        <v>2290.48</v>
      </c>
      <c r="AP22" s="31">
        <v>1892.95</v>
      </c>
      <c r="AQ22" s="31">
        <v>2771.48</v>
      </c>
      <c r="AR22" s="300" t="s">
        <v>108</v>
      </c>
      <c r="AS22" s="32"/>
    </row>
    <row r="23" spans="1:45" ht="12.75" x14ac:dyDescent="0.2">
      <c r="A23" s="49">
        <v>17</v>
      </c>
      <c r="B23" s="12" t="str">
        <f>'Encargos e Benefícios'!B22</f>
        <v>Oficial de Manutenção predial</v>
      </c>
      <c r="C23" s="10">
        <f>'Encargos e Benefícios'!C22</f>
        <v>2</v>
      </c>
      <c r="D23" s="39">
        <v>40</v>
      </c>
      <c r="E23" s="169">
        <v>46082</v>
      </c>
      <c r="F23" s="168">
        <v>47849</v>
      </c>
      <c r="G23" s="167">
        <v>46388</v>
      </c>
      <c r="H23" s="128">
        <v>0.04</v>
      </c>
      <c r="I23" s="48">
        <v>70.2</v>
      </c>
      <c r="J23" s="48">
        <v>433</v>
      </c>
      <c r="K23" s="48">
        <v>4.556</v>
      </c>
      <c r="L23" s="48">
        <v>2.19</v>
      </c>
      <c r="M23" s="167">
        <v>46753</v>
      </c>
      <c r="N23" s="128">
        <v>0.04</v>
      </c>
      <c r="O23" s="48">
        <v>70.2</v>
      </c>
      <c r="P23" s="48">
        <v>86.600000000000009</v>
      </c>
      <c r="Q23" s="48">
        <v>4.556</v>
      </c>
      <c r="R23" s="48">
        <v>4.38</v>
      </c>
      <c r="S23" s="167">
        <v>47119</v>
      </c>
      <c r="T23" s="128">
        <v>0.04</v>
      </c>
      <c r="U23" s="48">
        <v>140.4</v>
      </c>
      <c r="V23" s="48">
        <v>86.600000000000009</v>
      </c>
      <c r="W23" s="48">
        <v>4.556</v>
      </c>
      <c r="X23" s="48">
        <v>4.38</v>
      </c>
      <c r="Y23" s="167">
        <v>47484</v>
      </c>
      <c r="Z23" s="128">
        <v>0.04</v>
      </c>
      <c r="AA23" s="48">
        <v>140.4</v>
      </c>
      <c r="AB23" s="48">
        <v>86.600000000000009</v>
      </c>
      <c r="AC23" s="48">
        <v>4.556</v>
      </c>
      <c r="AD23" s="48">
        <v>4.38</v>
      </c>
      <c r="AE23" s="167">
        <v>47849</v>
      </c>
      <c r="AF23" s="128">
        <v>0.04</v>
      </c>
      <c r="AG23" s="48">
        <v>140.4</v>
      </c>
      <c r="AH23" s="48">
        <v>86.600000000000009</v>
      </c>
      <c r="AI23" s="48">
        <v>4.556</v>
      </c>
      <c r="AJ23" s="131">
        <v>4.38</v>
      </c>
      <c r="AK23" s="11">
        <f>'Encargos e Benefícios'!D22</f>
        <v>2300</v>
      </c>
      <c r="AL23" s="11">
        <f>IF('Encargos e Benefícios'!C22=0,0,'Encargos e Benefícios'!U22/'Encargos e Benefícios'!C22)</f>
        <v>1123.8055555555554</v>
      </c>
      <c r="AM23" s="11">
        <f>IF('Encargos e Benefícios'!C22=0,0,'Encargos e Benefícios'!AC22/'Encargos e Benefícios'!C22)</f>
        <v>866.52</v>
      </c>
      <c r="AN23" s="115">
        <f>IF('Encargos e Benefícios'!C22=0,0,'Encargos e Benefícios'!AD22/'Encargos e Benefícios'!C22)</f>
        <v>4290.3255555555552</v>
      </c>
      <c r="AO23" s="32">
        <v>2635.46</v>
      </c>
      <c r="AP23" s="31">
        <v>2178.06</v>
      </c>
      <c r="AQ23" s="31">
        <v>3188.91</v>
      </c>
      <c r="AR23" s="300" t="s">
        <v>108</v>
      </c>
      <c r="AS23" s="32"/>
    </row>
    <row r="24" spans="1:45" ht="11.25" customHeight="1" x14ac:dyDescent="0.2">
      <c r="A24" s="49">
        <v>18</v>
      </c>
      <c r="B24" s="12" t="str">
        <f>'Encargos e Benefícios'!B23</f>
        <v>Coordenador Administrtivo/Financeiro</v>
      </c>
      <c r="C24" s="10">
        <f>'Encargos e Benefícios'!C23</f>
        <v>1</v>
      </c>
      <c r="D24" s="39">
        <v>40</v>
      </c>
      <c r="E24" s="169">
        <v>46054</v>
      </c>
      <c r="F24" s="168">
        <v>47849</v>
      </c>
      <c r="G24" s="167">
        <v>46388</v>
      </c>
      <c r="H24" s="128">
        <v>0.04</v>
      </c>
      <c r="I24" s="48">
        <v>70.2</v>
      </c>
      <c r="J24" s="48">
        <v>433</v>
      </c>
      <c r="K24" s="48">
        <v>4.556</v>
      </c>
      <c r="L24" s="48">
        <v>2.19</v>
      </c>
      <c r="M24" s="167">
        <v>46753</v>
      </c>
      <c r="N24" s="128">
        <v>0.04</v>
      </c>
      <c r="O24" s="48">
        <v>70.2</v>
      </c>
      <c r="P24" s="48">
        <v>86.600000000000009</v>
      </c>
      <c r="Q24" s="48">
        <v>4.556</v>
      </c>
      <c r="R24" s="48">
        <v>4.38</v>
      </c>
      <c r="S24" s="167">
        <v>47119</v>
      </c>
      <c r="T24" s="128">
        <v>0.04</v>
      </c>
      <c r="U24" s="48">
        <v>140.4</v>
      </c>
      <c r="V24" s="48">
        <v>86.600000000000009</v>
      </c>
      <c r="W24" s="48">
        <v>4.556</v>
      </c>
      <c r="X24" s="48">
        <v>4.38</v>
      </c>
      <c r="Y24" s="167">
        <v>47484</v>
      </c>
      <c r="Z24" s="128">
        <v>0.04</v>
      </c>
      <c r="AA24" s="48">
        <v>140.4</v>
      </c>
      <c r="AB24" s="48">
        <v>86.600000000000009</v>
      </c>
      <c r="AC24" s="48">
        <v>4.556</v>
      </c>
      <c r="AD24" s="48">
        <v>4.38</v>
      </c>
      <c r="AE24" s="167">
        <v>47849</v>
      </c>
      <c r="AF24" s="128">
        <v>0.04</v>
      </c>
      <c r="AG24" s="48">
        <v>140.4</v>
      </c>
      <c r="AH24" s="48">
        <v>86.600000000000009</v>
      </c>
      <c r="AI24" s="48">
        <v>4.556</v>
      </c>
      <c r="AJ24" s="131">
        <v>4.38</v>
      </c>
      <c r="AK24" s="11">
        <f>'Encargos e Benefícios'!D23</f>
        <v>8400</v>
      </c>
      <c r="AL24" s="11">
        <f>IF('Encargos e Benefícios'!C23=0,0,'Encargos e Benefícios'!U23/'Encargos e Benefícios'!C23)</f>
        <v>4104.3333333333339</v>
      </c>
      <c r="AM24" s="11">
        <f>IF('Encargos e Benefícios'!C23=0,0,'Encargos e Benefícios'!AC23/'Encargos e Benefícios'!C23)</f>
        <v>1378.6300000000003</v>
      </c>
      <c r="AN24" s="115">
        <f>IF('Encargos e Benefícios'!C23=0,0,'Encargos e Benefícios'!AD23/'Encargos e Benefícios'!C23)</f>
        <v>13882.963333333335</v>
      </c>
      <c r="AO24" s="32">
        <v>5944.44</v>
      </c>
      <c r="AP24" s="31">
        <v>8916.66</v>
      </c>
      <c r="AQ24" s="31">
        <v>13374.99</v>
      </c>
      <c r="AR24" s="300" t="s">
        <v>102</v>
      </c>
      <c r="AS24" s="32"/>
    </row>
    <row r="25" spans="1:45" ht="12.75" hidden="1" x14ac:dyDescent="0.2">
      <c r="A25" s="49">
        <v>19</v>
      </c>
      <c r="B25" s="12">
        <f>'Encargos e Benefícios'!B24</f>
        <v>0</v>
      </c>
      <c r="C25" s="10">
        <f>'Encargos e Benefícios'!C24</f>
        <v>0</v>
      </c>
      <c r="D25" s="39"/>
      <c r="E25" s="169"/>
      <c r="F25" s="168"/>
      <c r="G25" s="167"/>
      <c r="H25" s="128"/>
      <c r="I25" s="48">
        <v>0</v>
      </c>
      <c r="J25" s="48"/>
      <c r="K25" s="48"/>
      <c r="L25" s="48"/>
      <c r="M25" s="167"/>
      <c r="N25" s="128"/>
      <c r="O25" s="48"/>
      <c r="P25" s="48"/>
      <c r="Q25" s="48"/>
      <c r="R25" s="48"/>
      <c r="S25" s="167"/>
      <c r="T25" s="128"/>
      <c r="U25" s="48"/>
      <c r="V25" s="48"/>
      <c r="W25" s="48"/>
      <c r="X25" s="48"/>
      <c r="Y25" s="167"/>
      <c r="Z25" s="128"/>
      <c r="AA25" s="48"/>
      <c r="AB25" s="48"/>
      <c r="AC25" s="48"/>
      <c r="AD25" s="48"/>
      <c r="AE25" s="167"/>
      <c r="AF25" s="128"/>
      <c r="AG25" s="48"/>
      <c r="AH25" s="48"/>
      <c r="AI25" s="48"/>
      <c r="AJ25" s="131"/>
      <c r="AK25" s="11">
        <f>'Encargos e Benefícios'!D24</f>
        <v>0</v>
      </c>
      <c r="AL25" s="11">
        <f>IF('Encargos e Benefícios'!C24=0,0,'Encargos e Benefícios'!U24/'Encargos e Benefícios'!C24)</f>
        <v>0</v>
      </c>
      <c r="AM25" s="11">
        <f>IF('Encargos e Benefícios'!C24=0,0,'Encargos e Benefícios'!AC24/'Encargos e Benefícios'!C24)</f>
        <v>0</v>
      </c>
      <c r="AN25" s="115">
        <f>IF('Encargos e Benefícios'!C24=0,0,'Encargos e Benefícios'!AD24/'Encargos e Benefícios'!C24)</f>
        <v>0</v>
      </c>
      <c r="AO25" s="32">
        <v>7674.29</v>
      </c>
      <c r="AP25" s="31">
        <v>7137.77</v>
      </c>
      <c r="AQ25" s="31">
        <v>12847.99</v>
      </c>
      <c r="AR25" s="300" t="s">
        <v>102</v>
      </c>
      <c r="AS25" s="32"/>
    </row>
    <row r="26" spans="1:45" ht="12.75" hidden="1" x14ac:dyDescent="0.2">
      <c r="A26" s="49">
        <v>20</v>
      </c>
      <c r="B26" s="12">
        <f>'Encargos e Benefícios'!B25</f>
        <v>0</v>
      </c>
      <c r="C26" s="10">
        <f>'Encargos e Benefícios'!C25</f>
        <v>0</v>
      </c>
      <c r="D26" s="39"/>
      <c r="E26" s="169"/>
      <c r="F26" s="168"/>
      <c r="G26" s="167"/>
      <c r="H26" s="128"/>
      <c r="I26" s="48"/>
      <c r="J26" s="48"/>
      <c r="K26" s="48"/>
      <c r="L26" s="48"/>
      <c r="M26" s="167"/>
      <c r="N26" s="128"/>
      <c r="O26" s="48"/>
      <c r="P26" s="48"/>
      <c r="Q26" s="48"/>
      <c r="R26" s="48"/>
      <c r="S26" s="167"/>
      <c r="T26" s="128"/>
      <c r="U26" s="48"/>
      <c r="V26" s="48"/>
      <c r="W26" s="48"/>
      <c r="X26" s="48"/>
      <c r="Y26" s="167"/>
      <c r="Z26" s="128"/>
      <c r="AA26" s="48"/>
      <c r="AB26" s="48"/>
      <c r="AC26" s="48"/>
      <c r="AD26" s="48"/>
      <c r="AE26" s="167">
        <v>47849</v>
      </c>
      <c r="AF26" s="128"/>
      <c r="AG26" s="48"/>
      <c r="AH26" s="48"/>
      <c r="AI26" s="48"/>
      <c r="AJ26" s="131"/>
      <c r="AK26" s="11">
        <f>'Encargos e Benefícios'!D25</f>
        <v>0</v>
      </c>
      <c r="AL26" s="11">
        <f>IF('Encargos e Benefícios'!C25=0,0,'Encargos e Benefícios'!U25/'Encargos e Benefícios'!C25)</f>
        <v>0</v>
      </c>
      <c r="AM26" s="11">
        <f>IF('Encargos e Benefícios'!C25=0,0,'Encargos e Benefícios'!AC25/'Encargos e Benefícios'!C25)</f>
        <v>0</v>
      </c>
      <c r="AN26" s="115">
        <f>IF('Encargos e Benefícios'!C25=0,0,'Encargos e Benefícios'!AD25/'Encargos e Benefícios'!C25)</f>
        <v>0</v>
      </c>
      <c r="AO26" s="32"/>
      <c r="AP26" s="31"/>
      <c r="AQ26" s="31"/>
      <c r="AR26" s="300"/>
      <c r="AS26" s="32"/>
    </row>
    <row r="27" spans="1:45" ht="12.75" hidden="1" x14ac:dyDescent="0.2">
      <c r="A27" s="49">
        <v>21</v>
      </c>
      <c r="B27" s="12">
        <f>'Encargos e Benefícios'!B26</f>
        <v>0</v>
      </c>
      <c r="C27" s="10">
        <f>'Encargos e Benefícios'!C26</f>
        <v>0</v>
      </c>
      <c r="D27" s="39"/>
      <c r="E27" s="169"/>
      <c r="F27" s="168"/>
      <c r="G27" s="167"/>
      <c r="H27" s="128"/>
      <c r="I27" s="48"/>
      <c r="J27" s="48"/>
      <c r="K27" s="48"/>
      <c r="L27" s="48"/>
      <c r="M27" s="167"/>
      <c r="N27" s="128"/>
      <c r="O27" s="48"/>
      <c r="P27" s="48"/>
      <c r="Q27" s="48"/>
      <c r="R27" s="48"/>
      <c r="S27" s="167"/>
      <c r="T27" s="128"/>
      <c r="U27" s="48"/>
      <c r="V27" s="48"/>
      <c r="W27" s="48"/>
      <c r="X27" s="48"/>
      <c r="Y27" s="167"/>
      <c r="Z27" s="128"/>
      <c r="AA27" s="48"/>
      <c r="AB27" s="48"/>
      <c r="AC27" s="48"/>
      <c r="AD27" s="48"/>
      <c r="AE27" s="167">
        <v>47849</v>
      </c>
      <c r="AF27" s="128"/>
      <c r="AG27" s="48"/>
      <c r="AH27" s="48"/>
      <c r="AI27" s="48"/>
      <c r="AJ27" s="131"/>
      <c r="AK27" s="11">
        <f>'Encargos e Benefícios'!D26</f>
        <v>0</v>
      </c>
      <c r="AL27" s="11">
        <f>IF('Encargos e Benefícios'!C26=0,0,'Encargos e Benefícios'!U26/'Encargos e Benefícios'!C26)</f>
        <v>0</v>
      </c>
      <c r="AM27" s="11">
        <f>IF('Encargos e Benefícios'!C26=0,0,'Encargos e Benefícios'!AC26/'Encargos e Benefícios'!C26)</f>
        <v>0</v>
      </c>
      <c r="AN27" s="115">
        <f>IF('Encargos e Benefícios'!C26=0,0,'Encargos e Benefícios'!AD26/'Encargos e Benefícios'!C26)</f>
        <v>0</v>
      </c>
      <c r="AO27" s="32"/>
      <c r="AP27" s="31"/>
      <c r="AQ27" s="31"/>
      <c r="AR27" s="300"/>
      <c r="AS27" s="32"/>
    </row>
    <row r="28" spans="1:45" ht="12.75" hidden="1" x14ac:dyDescent="0.2">
      <c r="A28" s="49">
        <v>22</v>
      </c>
      <c r="B28" s="12">
        <f>'Encargos e Benefícios'!B27</f>
        <v>0</v>
      </c>
      <c r="C28" s="10">
        <f>'Encargos e Benefícios'!C27</f>
        <v>0</v>
      </c>
      <c r="D28" s="39"/>
      <c r="E28" s="169"/>
      <c r="F28" s="168"/>
      <c r="G28" s="167"/>
      <c r="H28" s="128"/>
      <c r="I28" s="48"/>
      <c r="J28" s="48"/>
      <c r="K28" s="48"/>
      <c r="L28" s="48"/>
      <c r="M28" s="167"/>
      <c r="N28" s="128"/>
      <c r="O28" s="48"/>
      <c r="P28" s="48"/>
      <c r="Q28" s="48"/>
      <c r="R28" s="48"/>
      <c r="S28" s="167"/>
      <c r="T28" s="128"/>
      <c r="U28" s="48"/>
      <c r="V28" s="48"/>
      <c r="W28" s="48"/>
      <c r="X28" s="48"/>
      <c r="Y28" s="167"/>
      <c r="Z28" s="128"/>
      <c r="AA28" s="48"/>
      <c r="AB28" s="48"/>
      <c r="AC28" s="48"/>
      <c r="AD28" s="48"/>
      <c r="AE28" s="167">
        <v>47849</v>
      </c>
      <c r="AF28" s="128"/>
      <c r="AG28" s="48"/>
      <c r="AH28" s="48"/>
      <c r="AI28" s="48"/>
      <c r="AJ28" s="131"/>
      <c r="AK28" s="11">
        <f>'Encargos e Benefícios'!D27</f>
        <v>0</v>
      </c>
      <c r="AL28" s="11">
        <f>IF('Encargos e Benefícios'!C27=0,0,'Encargos e Benefícios'!U27/'Encargos e Benefícios'!C27)</f>
        <v>0</v>
      </c>
      <c r="AM28" s="11">
        <f>IF('Encargos e Benefícios'!C27=0,0,'Encargos e Benefícios'!AC27/'Encargos e Benefícios'!C27)</f>
        <v>0</v>
      </c>
      <c r="AN28" s="115">
        <f>IF('Encargos e Benefícios'!C27=0,0,'Encargos e Benefícios'!AD27/'Encargos e Benefícios'!C27)</f>
        <v>0</v>
      </c>
      <c r="AO28" s="32"/>
      <c r="AP28" s="31"/>
      <c r="AQ28" s="31"/>
      <c r="AR28" s="300"/>
      <c r="AS28" s="32"/>
    </row>
    <row r="29" spans="1:45" ht="12.75" hidden="1" x14ac:dyDescent="0.2">
      <c r="A29" s="49">
        <v>23</v>
      </c>
      <c r="B29" s="12">
        <f>'Encargos e Benefícios'!B28</f>
        <v>0</v>
      </c>
      <c r="C29" s="10">
        <f>'Encargos e Benefícios'!C28</f>
        <v>0</v>
      </c>
      <c r="D29" s="39"/>
      <c r="E29" s="169"/>
      <c r="F29" s="168"/>
      <c r="G29" s="167"/>
      <c r="H29" s="128"/>
      <c r="I29" s="48"/>
      <c r="J29" s="48"/>
      <c r="K29" s="48"/>
      <c r="L29" s="48"/>
      <c r="M29" s="167"/>
      <c r="N29" s="128"/>
      <c r="O29" s="48"/>
      <c r="P29" s="48"/>
      <c r="Q29" s="48"/>
      <c r="R29" s="48"/>
      <c r="S29" s="167"/>
      <c r="T29" s="128"/>
      <c r="U29" s="48"/>
      <c r="V29" s="48"/>
      <c r="W29" s="48"/>
      <c r="X29" s="48"/>
      <c r="Y29" s="167"/>
      <c r="Z29" s="128"/>
      <c r="AA29" s="48"/>
      <c r="AB29" s="48"/>
      <c r="AC29" s="48"/>
      <c r="AD29" s="48"/>
      <c r="AE29" s="167">
        <v>47849</v>
      </c>
      <c r="AF29" s="128"/>
      <c r="AG29" s="48"/>
      <c r="AH29" s="48"/>
      <c r="AI29" s="48"/>
      <c r="AJ29" s="131"/>
      <c r="AK29" s="11">
        <f>'Encargos e Benefícios'!D28</f>
        <v>0</v>
      </c>
      <c r="AL29" s="11">
        <f>IF('Encargos e Benefícios'!C28=0,0,'Encargos e Benefícios'!U28/'Encargos e Benefícios'!C28)</f>
        <v>0</v>
      </c>
      <c r="AM29" s="11">
        <f>IF('Encargos e Benefícios'!C28=0,0,'Encargos e Benefícios'!AC28/'Encargos e Benefícios'!C28)</f>
        <v>0</v>
      </c>
      <c r="AN29" s="115">
        <f>IF('Encargos e Benefícios'!C28=0,0,'Encargos e Benefícios'!AD28/'Encargos e Benefícios'!C28)</f>
        <v>0</v>
      </c>
      <c r="AO29" s="32"/>
      <c r="AP29" s="31"/>
      <c r="AQ29" s="31"/>
      <c r="AR29" s="300"/>
      <c r="AS29" s="32"/>
    </row>
    <row r="30" spans="1:45" ht="12.75" hidden="1" x14ac:dyDescent="0.2">
      <c r="A30" s="49">
        <v>24</v>
      </c>
      <c r="B30" s="12">
        <f>'Encargos e Benefícios'!B29</f>
        <v>0</v>
      </c>
      <c r="C30" s="10">
        <f>'Encargos e Benefícios'!C29</f>
        <v>0</v>
      </c>
      <c r="D30" s="39"/>
      <c r="E30" s="169"/>
      <c r="F30" s="168"/>
      <c r="G30" s="167"/>
      <c r="H30" s="128"/>
      <c r="I30" s="48"/>
      <c r="J30" s="48"/>
      <c r="K30" s="48"/>
      <c r="L30" s="48"/>
      <c r="M30" s="167"/>
      <c r="N30" s="128"/>
      <c r="O30" s="48"/>
      <c r="P30" s="48"/>
      <c r="Q30" s="48"/>
      <c r="R30" s="48"/>
      <c r="S30" s="167"/>
      <c r="T30" s="128"/>
      <c r="U30" s="48"/>
      <c r="V30" s="48"/>
      <c r="W30" s="48"/>
      <c r="X30" s="48"/>
      <c r="Y30" s="167"/>
      <c r="Z30" s="128"/>
      <c r="AA30" s="48"/>
      <c r="AB30" s="48"/>
      <c r="AC30" s="48"/>
      <c r="AD30" s="48"/>
      <c r="AE30" s="167">
        <v>47849</v>
      </c>
      <c r="AF30" s="128"/>
      <c r="AG30" s="48"/>
      <c r="AH30" s="48"/>
      <c r="AI30" s="48"/>
      <c r="AJ30" s="131"/>
      <c r="AK30" s="11">
        <f>'Encargos e Benefícios'!D29</f>
        <v>0</v>
      </c>
      <c r="AL30" s="11">
        <f>IF('Encargos e Benefícios'!C29=0,0,'Encargos e Benefícios'!U29/'Encargos e Benefícios'!C29)</f>
        <v>0</v>
      </c>
      <c r="AM30" s="11">
        <f>IF('Encargos e Benefícios'!C29=0,0,'Encargos e Benefícios'!AC29/'Encargos e Benefícios'!C29)</f>
        <v>0</v>
      </c>
      <c r="AN30" s="115">
        <f>IF('Encargos e Benefícios'!C29=0,0,'Encargos e Benefícios'!AD29/'Encargos e Benefícios'!C29)</f>
        <v>0</v>
      </c>
      <c r="AO30" s="32"/>
      <c r="AP30" s="31"/>
      <c r="AQ30" s="31"/>
      <c r="AR30" s="300"/>
      <c r="AS30" s="32"/>
    </row>
    <row r="31" spans="1:45" ht="12.75" hidden="1" x14ac:dyDescent="0.2">
      <c r="A31" s="49">
        <v>25</v>
      </c>
      <c r="B31" s="12">
        <f>'Encargos e Benefícios'!B30</f>
        <v>0</v>
      </c>
      <c r="C31" s="10">
        <f>'Encargos e Benefícios'!C30</f>
        <v>0</v>
      </c>
      <c r="D31" s="39"/>
      <c r="E31" s="169"/>
      <c r="F31" s="168"/>
      <c r="G31" s="167"/>
      <c r="H31" s="128"/>
      <c r="I31" s="48"/>
      <c r="J31" s="48"/>
      <c r="K31" s="48"/>
      <c r="L31" s="48"/>
      <c r="M31" s="167"/>
      <c r="N31" s="128"/>
      <c r="O31" s="48"/>
      <c r="P31" s="48"/>
      <c r="Q31" s="48"/>
      <c r="R31" s="48"/>
      <c r="S31" s="167"/>
      <c r="T31" s="128"/>
      <c r="U31" s="48"/>
      <c r="V31" s="48"/>
      <c r="W31" s="48"/>
      <c r="X31" s="48"/>
      <c r="Y31" s="167"/>
      <c r="Z31" s="128"/>
      <c r="AA31" s="48"/>
      <c r="AB31" s="48"/>
      <c r="AC31" s="48"/>
      <c r="AD31" s="48"/>
      <c r="AE31" s="167">
        <v>47849</v>
      </c>
      <c r="AF31" s="128"/>
      <c r="AG31" s="48"/>
      <c r="AH31" s="48"/>
      <c r="AI31" s="48"/>
      <c r="AJ31" s="131"/>
      <c r="AK31" s="11">
        <f>'Encargos e Benefícios'!D30</f>
        <v>0</v>
      </c>
      <c r="AL31" s="11">
        <f>IF('Encargos e Benefícios'!C30=0,0,'Encargos e Benefícios'!U30/'Encargos e Benefícios'!C30)</f>
        <v>0</v>
      </c>
      <c r="AM31" s="11">
        <f>IF('Encargos e Benefícios'!C30=0,0,'Encargos e Benefícios'!AC30/'Encargos e Benefícios'!C30)</f>
        <v>0</v>
      </c>
      <c r="AN31" s="115">
        <f>IF('Encargos e Benefícios'!C30=0,0,'Encargos e Benefícios'!AD30/'Encargos e Benefícios'!C30)</f>
        <v>0</v>
      </c>
      <c r="AO31" s="32"/>
      <c r="AP31" s="31"/>
      <c r="AQ31" s="31"/>
      <c r="AR31" s="300"/>
      <c r="AS31" s="32"/>
    </row>
    <row r="32" spans="1:45" ht="12.75" hidden="1" x14ac:dyDescent="0.2">
      <c r="A32" s="49">
        <v>26</v>
      </c>
      <c r="B32" s="12">
        <f>'Encargos e Benefícios'!B31</f>
        <v>0</v>
      </c>
      <c r="C32" s="10">
        <f>'Encargos e Benefícios'!C31</f>
        <v>0</v>
      </c>
      <c r="D32" s="39"/>
      <c r="E32" s="169"/>
      <c r="F32" s="168"/>
      <c r="G32" s="167"/>
      <c r="H32" s="128"/>
      <c r="I32" s="48"/>
      <c r="J32" s="48"/>
      <c r="K32" s="48"/>
      <c r="L32" s="48"/>
      <c r="M32" s="167"/>
      <c r="N32" s="128"/>
      <c r="O32" s="48"/>
      <c r="P32" s="48"/>
      <c r="Q32" s="48"/>
      <c r="R32" s="48"/>
      <c r="S32" s="167"/>
      <c r="T32" s="128"/>
      <c r="U32" s="48"/>
      <c r="V32" s="48"/>
      <c r="W32" s="48"/>
      <c r="X32" s="48"/>
      <c r="Y32" s="167"/>
      <c r="Z32" s="128"/>
      <c r="AA32" s="48"/>
      <c r="AB32" s="48"/>
      <c r="AC32" s="48"/>
      <c r="AD32" s="48"/>
      <c r="AE32" s="167">
        <v>47849</v>
      </c>
      <c r="AF32" s="128"/>
      <c r="AG32" s="48"/>
      <c r="AH32" s="48"/>
      <c r="AI32" s="48"/>
      <c r="AJ32" s="131"/>
      <c r="AK32" s="11">
        <f>'Encargos e Benefícios'!D31</f>
        <v>0</v>
      </c>
      <c r="AL32" s="11">
        <f>IF('Encargos e Benefícios'!C31=0,0,'Encargos e Benefícios'!U31/'Encargos e Benefícios'!C31)</f>
        <v>0</v>
      </c>
      <c r="AM32" s="11">
        <f>IF('Encargos e Benefícios'!C31=0,0,'Encargos e Benefícios'!AC31/'Encargos e Benefícios'!C31)</f>
        <v>0</v>
      </c>
      <c r="AN32" s="115">
        <f>IF('Encargos e Benefícios'!C31=0,0,'Encargos e Benefícios'!AD31/'Encargos e Benefícios'!C31)</f>
        <v>0</v>
      </c>
      <c r="AO32" s="32"/>
      <c r="AP32" s="31"/>
      <c r="AQ32" s="31"/>
      <c r="AR32" s="300"/>
      <c r="AS32" s="32"/>
    </row>
    <row r="33" spans="1:45" ht="12.75" hidden="1" x14ac:dyDescent="0.2">
      <c r="A33" s="49">
        <v>27</v>
      </c>
      <c r="B33" s="12">
        <f>'Encargos e Benefícios'!B32</f>
        <v>0</v>
      </c>
      <c r="C33" s="10">
        <f>'Encargos e Benefícios'!C32</f>
        <v>0</v>
      </c>
      <c r="D33" s="39"/>
      <c r="E33" s="169"/>
      <c r="F33" s="168"/>
      <c r="G33" s="167"/>
      <c r="H33" s="128"/>
      <c r="I33" s="48"/>
      <c r="J33" s="48"/>
      <c r="K33" s="48"/>
      <c r="L33" s="48"/>
      <c r="M33" s="167"/>
      <c r="N33" s="128"/>
      <c r="O33" s="48"/>
      <c r="P33" s="48"/>
      <c r="Q33" s="48"/>
      <c r="R33" s="48"/>
      <c r="S33" s="167"/>
      <c r="T33" s="128"/>
      <c r="U33" s="48"/>
      <c r="V33" s="48"/>
      <c r="W33" s="48"/>
      <c r="X33" s="48"/>
      <c r="Y33" s="167"/>
      <c r="Z33" s="128"/>
      <c r="AA33" s="48"/>
      <c r="AB33" s="48"/>
      <c r="AC33" s="48"/>
      <c r="AD33" s="48"/>
      <c r="AE33" s="167">
        <v>47849</v>
      </c>
      <c r="AF33" s="128"/>
      <c r="AG33" s="48"/>
      <c r="AH33" s="48"/>
      <c r="AI33" s="48"/>
      <c r="AJ33" s="131"/>
      <c r="AK33" s="11">
        <f>'Encargos e Benefícios'!D32</f>
        <v>0</v>
      </c>
      <c r="AL33" s="11">
        <f>IF('Encargos e Benefícios'!C32=0,0,'Encargos e Benefícios'!U32/'Encargos e Benefícios'!C32)</f>
        <v>0</v>
      </c>
      <c r="AM33" s="11">
        <f>IF('Encargos e Benefícios'!C32=0,0,'Encargos e Benefícios'!AC32/'Encargos e Benefícios'!C32)</f>
        <v>0</v>
      </c>
      <c r="AN33" s="115">
        <f>IF('Encargos e Benefícios'!C32=0,0,'Encargos e Benefícios'!AD32/'Encargos e Benefícios'!C32)</f>
        <v>0</v>
      </c>
      <c r="AO33" s="32"/>
      <c r="AP33" s="31"/>
      <c r="AQ33" s="31"/>
      <c r="AR33" s="300"/>
      <c r="AS33" s="32"/>
    </row>
    <row r="34" spans="1:45" ht="12.75" hidden="1" x14ac:dyDescent="0.2">
      <c r="A34" s="49">
        <v>28</v>
      </c>
      <c r="B34" s="12">
        <f>'Encargos e Benefícios'!B33</f>
        <v>0</v>
      </c>
      <c r="C34" s="10">
        <f>'Encargos e Benefícios'!C33</f>
        <v>0</v>
      </c>
      <c r="D34" s="39"/>
      <c r="E34" s="169"/>
      <c r="F34" s="168"/>
      <c r="G34" s="167"/>
      <c r="H34" s="128"/>
      <c r="I34" s="48"/>
      <c r="J34" s="48"/>
      <c r="K34" s="48"/>
      <c r="L34" s="48"/>
      <c r="M34" s="167"/>
      <c r="N34" s="128"/>
      <c r="O34" s="48"/>
      <c r="P34" s="48"/>
      <c r="Q34" s="48"/>
      <c r="R34" s="48"/>
      <c r="S34" s="167"/>
      <c r="T34" s="128"/>
      <c r="U34" s="48"/>
      <c r="V34" s="48"/>
      <c r="W34" s="48"/>
      <c r="X34" s="48"/>
      <c r="Y34" s="167"/>
      <c r="Z34" s="128"/>
      <c r="AA34" s="48"/>
      <c r="AB34" s="48"/>
      <c r="AC34" s="48"/>
      <c r="AD34" s="48"/>
      <c r="AE34" s="167">
        <v>47849</v>
      </c>
      <c r="AF34" s="128"/>
      <c r="AG34" s="48"/>
      <c r="AH34" s="48"/>
      <c r="AI34" s="48"/>
      <c r="AJ34" s="131"/>
      <c r="AK34" s="11">
        <f>'Encargos e Benefícios'!D33</f>
        <v>0</v>
      </c>
      <c r="AL34" s="11">
        <f>IF('Encargos e Benefícios'!C33=0,0,'Encargos e Benefícios'!U33/'Encargos e Benefícios'!C33)</f>
        <v>0</v>
      </c>
      <c r="AM34" s="11">
        <f>IF('Encargos e Benefícios'!C33=0,0,'Encargos e Benefícios'!AC33/'Encargos e Benefícios'!C33)</f>
        <v>0</v>
      </c>
      <c r="AN34" s="115">
        <f>IF('Encargos e Benefícios'!C33=0,0,'Encargos e Benefícios'!AD33/'Encargos e Benefícios'!C33)</f>
        <v>0</v>
      </c>
      <c r="AO34" s="32"/>
      <c r="AP34" s="31"/>
      <c r="AQ34" s="31"/>
      <c r="AR34" s="300"/>
      <c r="AS34" s="32"/>
    </row>
    <row r="35" spans="1:45" ht="12.75" hidden="1" x14ac:dyDescent="0.2">
      <c r="A35" s="49">
        <v>29</v>
      </c>
      <c r="B35" s="12">
        <f>'Encargos e Benefícios'!B34</f>
        <v>0</v>
      </c>
      <c r="C35" s="10">
        <f>'Encargos e Benefícios'!C34</f>
        <v>0</v>
      </c>
      <c r="D35" s="39"/>
      <c r="E35" s="169"/>
      <c r="F35" s="168"/>
      <c r="G35" s="167"/>
      <c r="H35" s="128"/>
      <c r="I35" s="48"/>
      <c r="J35" s="48"/>
      <c r="K35" s="48"/>
      <c r="L35" s="48"/>
      <c r="M35" s="167"/>
      <c r="N35" s="128"/>
      <c r="O35" s="48"/>
      <c r="P35" s="48"/>
      <c r="Q35" s="48"/>
      <c r="R35" s="48"/>
      <c r="S35" s="167"/>
      <c r="T35" s="128"/>
      <c r="U35" s="48"/>
      <c r="V35" s="48"/>
      <c r="W35" s="48"/>
      <c r="X35" s="48"/>
      <c r="Y35" s="167"/>
      <c r="Z35" s="128"/>
      <c r="AA35" s="48"/>
      <c r="AB35" s="48"/>
      <c r="AC35" s="48"/>
      <c r="AD35" s="48"/>
      <c r="AE35" s="167">
        <v>47849</v>
      </c>
      <c r="AF35" s="128"/>
      <c r="AG35" s="48"/>
      <c r="AH35" s="48"/>
      <c r="AI35" s="48"/>
      <c r="AJ35" s="131"/>
      <c r="AK35" s="11">
        <f>'Encargos e Benefícios'!D34</f>
        <v>0</v>
      </c>
      <c r="AL35" s="11">
        <f>IF('Encargos e Benefícios'!C34=0,0,'Encargos e Benefícios'!U34/'Encargos e Benefícios'!C34)</f>
        <v>0</v>
      </c>
      <c r="AM35" s="11">
        <f>IF('Encargos e Benefícios'!C34=0,0,'Encargos e Benefícios'!AC34/'Encargos e Benefícios'!C34)</f>
        <v>0</v>
      </c>
      <c r="AN35" s="115">
        <f>IF('Encargos e Benefícios'!C34=0,0,'Encargos e Benefícios'!AD34/'Encargos e Benefícios'!C34)</f>
        <v>0</v>
      </c>
      <c r="AO35" s="32"/>
      <c r="AP35" s="31"/>
      <c r="AQ35" s="31"/>
      <c r="AR35" s="300"/>
      <c r="AS35" s="32"/>
    </row>
    <row r="36" spans="1:45" ht="12.75" hidden="1" x14ac:dyDescent="0.2">
      <c r="A36" s="49">
        <v>30</v>
      </c>
      <c r="B36" s="12">
        <f>'Encargos e Benefícios'!B35</f>
        <v>0</v>
      </c>
      <c r="C36" s="10">
        <f>'Encargos e Benefícios'!C35</f>
        <v>0</v>
      </c>
      <c r="D36" s="39"/>
      <c r="E36" s="169"/>
      <c r="F36" s="168"/>
      <c r="G36" s="167"/>
      <c r="H36" s="128"/>
      <c r="I36" s="48"/>
      <c r="J36" s="48"/>
      <c r="K36" s="48"/>
      <c r="L36" s="48"/>
      <c r="M36" s="167"/>
      <c r="N36" s="128"/>
      <c r="O36" s="48"/>
      <c r="P36" s="48"/>
      <c r="Q36" s="48"/>
      <c r="R36" s="48"/>
      <c r="S36" s="167"/>
      <c r="T36" s="128"/>
      <c r="U36" s="48"/>
      <c r="V36" s="48"/>
      <c r="W36" s="48"/>
      <c r="X36" s="48"/>
      <c r="Y36" s="167"/>
      <c r="Z36" s="128"/>
      <c r="AA36" s="48"/>
      <c r="AB36" s="48"/>
      <c r="AC36" s="48"/>
      <c r="AD36" s="48"/>
      <c r="AE36" s="167">
        <v>47849</v>
      </c>
      <c r="AF36" s="128"/>
      <c r="AG36" s="48"/>
      <c r="AH36" s="48"/>
      <c r="AI36" s="48"/>
      <c r="AJ36" s="131"/>
      <c r="AK36" s="11">
        <f>'Encargos e Benefícios'!D35</f>
        <v>0</v>
      </c>
      <c r="AL36" s="11">
        <f>IF('Encargos e Benefícios'!C35=0,0,'Encargos e Benefícios'!U35/'Encargos e Benefícios'!C35)</f>
        <v>0</v>
      </c>
      <c r="AM36" s="11">
        <f>IF('Encargos e Benefícios'!C35=0,0,'Encargos e Benefícios'!AC35/'Encargos e Benefícios'!C35)</f>
        <v>0</v>
      </c>
      <c r="AN36" s="115">
        <f>IF('Encargos e Benefícios'!C35=0,0,'Encargos e Benefícios'!AD35/'Encargos e Benefícios'!C35)</f>
        <v>0</v>
      </c>
      <c r="AO36" s="32"/>
      <c r="AP36" s="31"/>
      <c r="AQ36" s="31"/>
      <c r="AR36" s="300"/>
      <c r="AS36" s="32"/>
    </row>
    <row r="37" spans="1:45" ht="12.75" hidden="1" x14ac:dyDescent="0.2">
      <c r="A37" s="49">
        <v>31</v>
      </c>
      <c r="B37" s="12">
        <f>'Encargos e Benefícios'!B36</f>
        <v>0</v>
      </c>
      <c r="C37" s="10">
        <f>'Encargos e Benefícios'!C36</f>
        <v>0</v>
      </c>
      <c r="D37" s="39"/>
      <c r="E37" s="169"/>
      <c r="F37" s="168"/>
      <c r="G37" s="167"/>
      <c r="H37" s="128"/>
      <c r="I37" s="48"/>
      <c r="J37" s="48"/>
      <c r="K37" s="48"/>
      <c r="L37" s="48"/>
      <c r="M37" s="167"/>
      <c r="N37" s="128"/>
      <c r="O37" s="48"/>
      <c r="P37" s="48"/>
      <c r="Q37" s="48"/>
      <c r="R37" s="48"/>
      <c r="S37" s="167"/>
      <c r="T37" s="128"/>
      <c r="U37" s="48"/>
      <c r="V37" s="48"/>
      <c r="W37" s="48"/>
      <c r="X37" s="48"/>
      <c r="Y37" s="167"/>
      <c r="Z37" s="128"/>
      <c r="AA37" s="48"/>
      <c r="AB37" s="48"/>
      <c r="AC37" s="48"/>
      <c r="AD37" s="48"/>
      <c r="AE37" s="167">
        <v>47849</v>
      </c>
      <c r="AF37" s="128"/>
      <c r="AG37" s="48"/>
      <c r="AH37" s="48"/>
      <c r="AI37" s="48"/>
      <c r="AJ37" s="131"/>
      <c r="AK37" s="11">
        <f>'Encargos e Benefícios'!D36</f>
        <v>0</v>
      </c>
      <c r="AL37" s="11">
        <f>IF('Encargos e Benefícios'!C36=0,0,'Encargos e Benefícios'!U36/'Encargos e Benefícios'!C36)</f>
        <v>0</v>
      </c>
      <c r="AM37" s="11">
        <f>IF('Encargos e Benefícios'!C36=0,0,'Encargos e Benefícios'!AC36/'Encargos e Benefícios'!C36)</f>
        <v>0</v>
      </c>
      <c r="AN37" s="115">
        <f>IF('Encargos e Benefícios'!C36=0,0,'Encargos e Benefícios'!AD36/'Encargos e Benefícios'!C36)</f>
        <v>0</v>
      </c>
      <c r="AO37" s="32"/>
      <c r="AP37" s="31"/>
      <c r="AQ37" s="31"/>
      <c r="AR37" s="300"/>
      <c r="AS37" s="32"/>
    </row>
    <row r="38" spans="1:45" ht="12.75" hidden="1" x14ac:dyDescent="0.2">
      <c r="A38" s="49">
        <v>32</v>
      </c>
      <c r="B38" s="12">
        <f>'Encargos e Benefícios'!B37</f>
        <v>0</v>
      </c>
      <c r="C38" s="10">
        <f>'Encargos e Benefícios'!C37</f>
        <v>0</v>
      </c>
      <c r="D38" s="39"/>
      <c r="E38" s="169"/>
      <c r="F38" s="168"/>
      <c r="G38" s="167"/>
      <c r="H38" s="128"/>
      <c r="I38" s="48"/>
      <c r="J38" s="48"/>
      <c r="K38" s="48"/>
      <c r="L38" s="48"/>
      <c r="M38" s="167"/>
      <c r="N38" s="128"/>
      <c r="O38" s="48"/>
      <c r="P38" s="48"/>
      <c r="Q38" s="48"/>
      <c r="R38" s="48"/>
      <c r="S38" s="167"/>
      <c r="T38" s="128"/>
      <c r="U38" s="48"/>
      <c r="V38" s="48"/>
      <c r="W38" s="48"/>
      <c r="X38" s="48"/>
      <c r="Y38" s="167"/>
      <c r="Z38" s="128"/>
      <c r="AA38" s="48"/>
      <c r="AB38" s="48"/>
      <c r="AC38" s="48"/>
      <c r="AD38" s="48"/>
      <c r="AE38" s="167">
        <v>47849</v>
      </c>
      <c r="AF38" s="128"/>
      <c r="AG38" s="48"/>
      <c r="AH38" s="48"/>
      <c r="AI38" s="48"/>
      <c r="AJ38" s="131"/>
      <c r="AK38" s="11">
        <f>'Encargos e Benefícios'!D37</f>
        <v>0</v>
      </c>
      <c r="AL38" s="11">
        <f>IF('Encargos e Benefícios'!C37=0,0,'Encargos e Benefícios'!U37/'Encargos e Benefícios'!C37)</f>
        <v>0</v>
      </c>
      <c r="AM38" s="11">
        <f>IF('Encargos e Benefícios'!C37=0,0,'Encargos e Benefícios'!AC37/'Encargos e Benefícios'!C37)</f>
        <v>0</v>
      </c>
      <c r="AN38" s="115">
        <f>IF('Encargos e Benefícios'!C37=0,0,'Encargos e Benefícios'!AD37/'Encargos e Benefícios'!C37)</f>
        <v>0</v>
      </c>
      <c r="AO38" s="32"/>
      <c r="AP38" s="31"/>
      <c r="AQ38" s="31"/>
      <c r="AR38" s="300"/>
      <c r="AS38" s="32"/>
    </row>
    <row r="39" spans="1:45" ht="12.75" hidden="1" x14ac:dyDescent="0.2">
      <c r="A39" s="49">
        <v>33</v>
      </c>
      <c r="B39" s="12">
        <f>'Encargos e Benefícios'!B38</f>
        <v>0</v>
      </c>
      <c r="C39" s="10">
        <f>'Encargos e Benefícios'!C38</f>
        <v>0</v>
      </c>
      <c r="D39" s="39"/>
      <c r="E39" s="169"/>
      <c r="F39" s="168"/>
      <c r="G39" s="167"/>
      <c r="H39" s="128"/>
      <c r="I39" s="48"/>
      <c r="J39" s="48"/>
      <c r="K39" s="48"/>
      <c r="L39" s="48"/>
      <c r="M39" s="167"/>
      <c r="N39" s="128"/>
      <c r="O39" s="48"/>
      <c r="P39" s="48"/>
      <c r="Q39" s="48"/>
      <c r="R39" s="48"/>
      <c r="S39" s="167"/>
      <c r="T39" s="128"/>
      <c r="U39" s="48"/>
      <c r="V39" s="48"/>
      <c r="W39" s="48"/>
      <c r="X39" s="48"/>
      <c r="Y39" s="167"/>
      <c r="Z39" s="128"/>
      <c r="AA39" s="48"/>
      <c r="AB39" s="48"/>
      <c r="AC39" s="48"/>
      <c r="AD39" s="48"/>
      <c r="AE39" s="167">
        <v>47849</v>
      </c>
      <c r="AF39" s="128"/>
      <c r="AG39" s="48"/>
      <c r="AH39" s="48"/>
      <c r="AI39" s="48"/>
      <c r="AJ39" s="131"/>
      <c r="AK39" s="11">
        <f>'Encargos e Benefícios'!D38</f>
        <v>0</v>
      </c>
      <c r="AL39" s="11">
        <f>IF('Encargos e Benefícios'!C38=0,0,'Encargos e Benefícios'!U38/'Encargos e Benefícios'!C38)</f>
        <v>0</v>
      </c>
      <c r="AM39" s="11">
        <f>IF('Encargos e Benefícios'!C38=0,0,'Encargos e Benefícios'!AC38/'Encargos e Benefícios'!C38)</f>
        <v>0</v>
      </c>
      <c r="AN39" s="115">
        <f>IF('Encargos e Benefícios'!C38=0,0,'Encargos e Benefícios'!AD38/'Encargos e Benefícios'!C38)</f>
        <v>0</v>
      </c>
      <c r="AO39" s="32"/>
      <c r="AP39" s="31"/>
      <c r="AQ39" s="31"/>
      <c r="AR39" s="300"/>
      <c r="AS39" s="32"/>
    </row>
    <row r="40" spans="1:45" ht="12.75" hidden="1" x14ac:dyDescent="0.2">
      <c r="A40" s="49">
        <v>34</v>
      </c>
      <c r="B40" s="12">
        <f>'Encargos e Benefícios'!B39</f>
        <v>0</v>
      </c>
      <c r="C40" s="10">
        <f>'Encargos e Benefícios'!C39</f>
        <v>0</v>
      </c>
      <c r="D40" s="39"/>
      <c r="E40" s="169"/>
      <c r="F40" s="168"/>
      <c r="G40" s="167"/>
      <c r="H40" s="128"/>
      <c r="I40" s="48"/>
      <c r="J40" s="48"/>
      <c r="K40" s="48"/>
      <c r="L40" s="48"/>
      <c r="M40" s="167"/>
      <c r="N40" s="128"/>
      <c r="O40" s="48"/>
      <c r="P40" s="48"/>
      <c r="Q40" s="48"/>
      <c r="R40" s="48"/>
      <c r="S40" s="167"/>
      <c r="T40" s="128"/>
      <c r="U40" s="48"/>
      <c r="V40" s="48"/>
      <c r="W40" s="48"/>
      <c r="X40" s="48"/>
      <c r="Y40" s="167"/>
      <c r="Z40" s="128"/>
      <c r="AA40" s="48"/>
      <c r="AB40" s="48"/>
      <c r="AC40" s="48"/>
      <c r="AD40" s="48"/>
      <c r="AE40" s="167">
        <v>47849</v>
      </c>
      <c r="AF40" s="128"/>
      <c r="AG40" s="48"/>
      <c r="AH40" s="48"/>
      <c r="AI40" s="48"/>
      <c r="AJ40" s="131"/>
      <c r="AK40" s="11">
        <f>'Encargos e Benefícios'!D39</f>
        <v>0</v>
      </c>
      <c r="AL40" s="11">
        <f>IF('Encargos e Benefícios'!C39=0,0,'Encargos e Benefícios'!U39/'Encargos e Benefícios'!C39)</f>
        <v>0</v>
      </c>
      <c r="AM40" s="11">
        <f>IF('Encargos e Benefícios'!C39=0,0,'Encargos e Benefícios'!AC39/'Encargos e Benefícios'!C39)</f>
        <v>0</v>
      </c>
      <c r="AN40" s="115">
        <f>IF('Encargos e Benefícios'!C39=0,0,'Encargos e Benefícios'!AD39/'Encargos e Benefícios'!C39)</f>
        <v>0</v>
      </c>
      <c r="AO40" s="32"/>
      <c r="AP40" s="31"/>
      <c r="AQ40" s="31"/>
      <c r="AR40" s="300"/>
      <c r="AS40" s="32"/>
    </row>
    <row r="41" spans="1:45" ht="12.75" hidden="1" x14ac:dyDescent="0.2">
      <c r="A41" s="49">
        <v>35</v>
      </c>
      <c r="B41" s="12">
        <f>'Encargos e Benefícios'!B40</f>
        <v>0</v>
      </c>
      <c r="C41" s="10">
        <f>'Encargos e Benefícios'!C40</f>
        <v>0</v>
      </c>
      <c r="D41" s="39"/>
      <c r="E41" s="169"/>
      <c r="F41" s="168"/>
      <c r="G41" s="167"/>
      <c r="H41" s="128"/>
      <c r="I41" s="48"/>
      <c r="J41" s="48"/>
      <c r="K41" s="48"/>
      <c r="L41" s="48"/>
      <c r="M41" s="167"/>
      <c r="N41" s="128"/>
      <c r="O41" s="48"/>
      <c r="P41" s="48"/>
      <c r="Q41" s="48"/>
      <c r="R41" s="48"/>
      <c r="S41" s="167"/>
      <c r="T41" s="128"/>
      <c r="U41" s="48"/>
      <c r="V41" s="48"/>
      <c r="W41" s="48"/>
      <c r="X41" s="48"/>
      <c r="Y41" s="167"/>
      <c r="Z41" s="128"/>
      <c r="AA41" s="48"/>
      <c r="AB41" s="48"/>
      <c r="AC41" s="48"/>
      <c r="AD41" s="48"/>
      <c r="AE41" s="167">
        <v>47849</v>
      </c>
      <c r="AF41" s="128"/>
      <c r="AG41" s="48"/>
      <c r="AH41" s="48"/>
      <c r="AI41" s="48"/>
      <c r="AJ41" s="131"/>
      <c r="AK41" s="11">
        <f>'Encargos e Benefícios'!D40</f>
        <v>0</v>
      </c>
      <c r="AL41" s="11">
        <f>IF('Encargos e Benefícios'!C40=0,0,'Encargos e Benefícios'!U40/'Encargos e Benefícios'!C40)</f>
        <v>0</v>
      </c>
      <c r="AM41" s="11">
        <f>IF('Encargos e Benefícios'!C40=0,0,'Encargos e Benefícios'!AC40/'Encargos e Benefícios'!C40)</f>
        <v>0</v>
      </c>
      <c r="AN41" s="115">
        <f>IF('Encargos e Benefícios'!C40=0,0,'Encargos e Benefícios'!AD40/'Encargos e Benefícios'!C40)</f>
        <v>0</v>
      </c>
      <c r="AO41" s="32"/>
      <c r="AP41" s="31"/>
      <c r="AQ41" s="31"/>
      <c r="AR41" s="300"/>
      <c r="AS41" s="32"/>
    </row>
    <row r="42" spans="1:45" ht="12.75" hidden="1" x14ac:dyDescent="0.2">
      <c r="A42" s="49">
        <v>36</v>
      </c>
      <c r="B42" s="12">
        <f>'Encargos e Benefícios'!B41</f>
        <v>0</v>
      </c>
      <c r="C42" s="10">
        <f>'Encargos e Benefícios'!C41</f>
        <v>0</v>
      </c>
      <c r="D42" s="39"/>
      <c r="E42" s="169"/>
      <c r="F42" s="168"/>
      <c r="G42" s="167"/>
      <c r="H42" s="128"/>
      <c r="I42" s="48"/>
      <c r="J42" s="48"/>
      <c r="K42" s="48"/>
      <c r="L42" s="48"/>
      <c r="M42" s="167"/>
      <c r="N42" s="128"/>
      <c r="O42" s="48"/>
      <c r="P42" s="48"/>
      <c r="Q42" s="48"/>
      <c r="R42" s="48"/>
      <c r="S42" s="167"/>
      <c r="T42" s="128"/>
      <c r="U42" s="48"/>
      <c r="V42" s="48"/>
      <c r="W42" s="48"/>
      <c r="X42" s="48"/>
      <c r="Y42" s="167"/>
      <c r="Z42" s="128"/>
      <c r="AA42" s="48"/>
      <c r="AB42" s="48"/>
      <c r="AC42" s="48"/>
      <c r="AD42" s="48"/>
      <c r="AE42" s="167">
        <v>47849</v>
      </c>
      <c r="AF42" s="128"/>
      <c r="AG42" s="48"/>
      <c r="AH42" s="48"/>
      <c r="AI42" s="48"/>
      <c r="AJ42" s="131"/>
      <c r="AK42" s="11">
        <f>'Encargos e Benefícios'!D41</f>
        <v>0</v>
      </c>
      <c r="AL42" s="11">
        <f>IF('Encargos e Benefícios'!C41=0,0,'Encargos e Benefícios'!U41/'Encargos e Benefícios'!C41)</f>
        <v>0</v>
      </c>
      <c r="AM42" s="11">
        <f>IF('Encargos e Benefícios'!C41=0,0,'Encargos e Benefícios'!AC41/'Encargos e Benefícios'!C41)</f>
        <v>0</v>
      </c>
      <c r="AN42" s="115">
        <f>IF('Encargos e Benefícios'!C41=0,0,'Encargos e Benefícios'!AD41/'Encargos e Benefícios'!C41)</f>
        <v>0</v>
      </c>
      <c r="AO42" s="32"/>
      <c r="AP42" s="31"/>
      <c r="AQ42" s="31"/>
      <c r="AR42" s="300"/>
      <c r="AS42" s="32"/>
    </row>
    <row r="43" spans="1:45" ht="12.75" hidden="1" x14ac:dyDescent="0.2">
      <c r="A43" s="49">
        <v>37</v>
      </c>
      <c r="B43" s="12">
        <f>'Encargos e Benefícios'!B42</f>
        <v>0</v>
      </c>
      <c r="C43" s="10">
        <f>'Encargos e Benefícios'!C42</f>
        <v>0</v>
      </c>
      <c r="D43" s="39"/>
      <c r="E43" s="169"/>
      <c r="F43" s="168"/>
      <c r="G43" s="167"/>
      <c r="H43" s="128"/>
      <c r="I43" s="48"/>
      <c r="J43" s="48"/>
      <c r="K43" s="48"/>
      <c r="L43" s="48"/>
      <c r="M43" s="167"/>
      <c r="N43" s="128"/>
      <c r="O43" s="48"/>
      <c r="P43" s="48"/>
      <c r="Q43" s="48"/>
      <c r="R43" s="48"/>
      <c r="S43" s="167"/>
      <c r="T43" s="128"/>
      <c r="U43" s="48"/>
      <c r="V43" s="48"/>
      <c r="W43" s="48"/>
      <c r="X43" s="48"/>
      <c r="Y43" s="167"/>
      <c r="Z43" s="128"/>
      <c r="AA43" s="48"/>
      <c r="AB43" s="48"/>
      <c r="AC43" s="48"/>
      <c r="AD43" s="48"/>
      <c r="AE43" s="167">
        <v>47849</v>
      </c>
      <c r="AF43" s="128"/>
      <c r="AG43" s="48"/>
      <c r="AH43" s="48"/>
      <c r="AI43" s="48"/>
      <c r="AJ43" s="131"/>
      <c r="AK43" s="11">
        <f>'Encargos e Benefícios'!D42</f>
        <v>0</v>
      </c>
      <c r="AL43" s="11">
        <f>IF('Encargos e Benefícios'!C42=0,0,'Encargos e Benefícios'!U42/'Encargos e Benefícios'!C42)</f>
        <v>0</v>
      </c>
      <c r="AM43" s="11">
        <f>IF('Encargos e Benefícios'!C42=0,0,'Encargos e Benefícios'!AC42/'Encargos e Benefícios'!C42)</f>
        <v>0</v>
      </c>
      <c r="AN43" s="115">
        <f>IF('Encargos e Benefícios'!C42=0,0,'Encargos e Benefícios'!AD42/'Encargos e Benefícios'!C42)</f>
        <v>0</v>
      </c>
      <c r="AO43" s="32"/>
      <c r="AP43" s="31"/>
      <c r="AQ43" s="31"/>
      <c r="AR43" s="300"/>
      <c r="AS43" s="32"/>
    </row>
    <row r="44" spans="1:45" ht="12.75" hidden="1" x14ac:dyDescent="0.2">
      <c r="A44" s="49">
        <v>38</v>
      </c>
      <c r="B44" s="12">
        <f>'Encargos e Benefícios'!B43</f>
        <v>0</v>
      </c>
      <c r="C44" s="10">
        <f>'Encargos e Benefícios'!C43</f>
        <v>0</v>
      </c>
      <c r="D44" s="39"/>
      <c r="E44" s="169"/>
      <c r="F44" s="168"/>
      <c r="G44" s="167"/>
      <c r="H44" s="128"/>
      <c r="I44" s="48"/>
      <c r="J44" s="48"/>
      <c r="K44" s="48"/>
      <c r="L44" s="48"/>
      <c r="M44" s="167"/>
      <c r="N44" s="128"/>
      <c r="O44" s="48"/>
      <c r="P44" s="48"/>
      <c r="Q44" s="48"/>
      <c r="R44" s="48"/>
      <c r="S44" s="167"/>
      <c r="T44" s="128"/>
      <c r="U44" s="48"/>
      <c r="V44" s="48"/>
      <c r="W44" s="48"/>
      <c r="X44" s="48"/>
      <c r="Y44" s="167"/>
      <c r="Z44" s="128"/>
      <c r="AA44" s="48"/>
      <c r="AB44" s="48"/>
      <c r="AC44" s="48"/>
      <c r="AD44" s="48"/>
      <c r="AE44" s="167">
        <v>47849</v>
      </c>
      <c r="AF44" s="128"/>
      <c r="AG44" s="48"/>
      <c r="AH44" s="48"/>
      <c r="AI44" s="48"/>
      <c r="AJ44" s="131"/>
      <c r="AK44" s="11">
        <f>'Encargos e Benefícios'!D43</f>
        <v>0</v>
      </c>
      <c r="AL44" s="11">
        <f>IF('Encargos e Benefícios'!C43=0,0,'Encargos e Benefícios'!U43/'Encargos e Benefícios'!C43)</f>
        <v>0</v>
      </c>
      <c r="AM44" s="11">
        <f>IF('Encargos e Benefícios'!C43=0,0,'Encargos e Benefícios'!AC43/'Encargos e Benefícios'!C43)</f>
        <v>0</v>
      </c>
      <c r="AN44" s="115">
        <f>IF('Encargos e Benefícios'!C43=0,0,'Encargos e Benefícios'!AD43/'Encargos e Benefícios'!C43)</f>
        <v>0</v>
      </c>
      <c r="AO44" s="32"/>
      <c r="AP44" s="31"/>
      <c r="AQ44" s="31"/>
      <c r="AR44" s="300"/>
      <c r="AS44" s="32"/>
    </row>
    <row r="45" spans="1:45" ht="12.75" hidden="1" x14ac:dyDescent="0.2">
      <c r="A45" s="49">
        <v>39</v>
      </c>
      <c r="B45" s="12">
        <f>'Encargos e Benefícios'!B44</f>
        <v>0</v>
      </c>
      <c r="C45" s="10">
        <f>'Encargos e Benefícios'!C44</f>
        <v>0</v>
      </c>
      <c r="D45" s="39"/>
      <c r="E45" s="169"/>
      <c r="F45" s="168"/>
      <c r="G45" s="167"/>
      <c r="H45" s="128"/>
      <c r="I45" s="48"/>
      <c r="J45" s="48"/>
      <c r="K45" s="48"/>
      <c r="L45" s="48"/>
      <c r="M45" s="167"/>
      <c r="N45" s="128"/>
      <c r="O45" s="48"/>
      <c r="P45" s="48"/>
      <c r="Q45" s="48"/>
      <c r="R45" s="48"/>
      <c r="S45" s="167"/>
      <c r="T45" s="128"/>
      <c r="U45" s="48"/>
      <c r="V45" s="48"/>
      <c r="W45" s="48"/>
      <c r="X45" s="48"/>
      <c r="Y45" s="167"/>
      <c r="Z45" s="128"/>
      <c r="AA45" s="48"/>
      <c r="AB45" s="48"/>
      <c r="AC45" s="48"/>
      <c r="AD45" s="48"/>
      <c r="AE45" s="167">
        <v>47849</v>
      </c>
      <c r="AF45" s="128"/>
      <c r="AG45" s="48"/>
      <c r="AH45" s="48"/>
      <c r="AI45" s="48"/>
      <c r="AJ45" s="131"/>
      <c r="AK45" s="11">
        <f>'Encargos e Benefícios'!D44</f>
        <v>0</v>
      </c>
      <c r="AL45" s="11">
        <f>IF('Encargos e Benefícios'!C44=0,0,'Encargos e Benefícios'!U44/'Encargos e Benefícios'!C44)</f>
        <v>0</v>
      </c>
      <c r="AM45" s="11">
        <f>IF('Encargos e Benefícios'!C44=0,0,'Encargos e Benefícios'!AC44/'Encargos e Benefícios'!C44)</f>
        <v>0</v>
      </c>
      <c r="AN45" s="115">
        <f>IF('Encargos e Benefícios'!C44=0,0,'Encargos e Benefícios'!AD44/'Encargos e Benefícios'!C44)</f>
        <v>0</v>
      </c>
      <c r="AO45" s="32"/>
      <c r="AP45" s="31"/>
      <c r="AQ45" s="31"/>
      <c r="AR45" s="300"/>
      <c r="AS45" s="32"/>
    </row>
    <row r="46" spans="1:45" ht="12.75" hidden="1" x14ac:dyDescent="0.2">
      <c r="A46" s="49">
        <v>40</v>
      </c>
      <c r="B46" s="12">
        <f>'Encargos e Benefícios'!B45</f>
        <v>0</v>
      </c>
      <c r="C46" s="10">
        <f>'Encargos e Benefícios'!C45</f>
        <v>0</v>
      </c>
      <c r="D46" s="39"/>
      <c r="E46" s="169"/>
      <c r="F46" s="168"/>
      <c r="G46" s="167"/>
      <c r="H46" s="128"/>
      <c r="I46" s="48"/>
      <c r="J46" s="48"/>
      <c r="K46" s="48"/>
      <c r="L46" s="48"/>
      <c r="M46" s="167"/>
      <c r="N46" s="128"/>
      <c r="O46" s="48"/>
      <c r="P46" s="48"/>
      <c r="Q46" s="48"/>
      <c r="R46" s="48"/>
      <c r="S46" s="167"/>
      <c r="T46" s="128"/>
      <c r="U46" s="48"/>
      <c r="V46" s="48"/>
      <c r="W46" s="48"/>
      <c r="X46" s="48"/>
      <c r="Y46" s="167"/>
      <c r="Z46" s="128"/>
      <c r="AA46" s="48"/>
      <c r="AB46" s="48"/>
      <c r="AC46" s="48"/>
      <c r="AD46" s="48"/>
      <c r="AE46" s="167">
        <v>47849</v>
      </c>
      <c r="AF46" s="128"/>
      <c r="AG46" s="48"/>
      <c r="AH46" s="48"/>
      <c r="AI46" s="48"/>
      <c r="AJ46" s="131"/>
      <c r="AK46" s="11">
        <f>'Encargos e Benefícios'!D45</f>
        <v>0</v>
      </c>
      <c r="AL46" s="11">
        <f>IF('Encargos e Benefícios'!C45=0,0,'Encargos e Benefícios'!U45/'Encargos e Benefícios'!C45)</f>
        <v>0</v>
      </c>
      <c r="AM46" s="11">
        <f>IF('Encargos e Benefícios'!C45=0,0,'Encargos e Benefícios'!AC45/'Encargos e Benefícios'!C45)</f>
        <v>0</v>
      </c>
      <c r="AN46" s="115">
        <f>IF('Encargos e Benefícios'!C45=0,0,'Encargos e Benefícios'!AD45/'Encargos e Benefícios'!C45)</f>
        <v>0</v>
      </c>
      <c r="AO46" s="32"/>
      <c r="AP46" s="31"/>
      <c r="AQ46" s="31"/>
      <c r="AR46" s="300"/>
      <c r="AS46" s="32"/>
    </row>
    <row r="47" spans="1:45" ht="12.75" hidden="1" x14ac:dyDescent="0.2">
      <c r="A47" s="49">
        <v>41</v>
      </c>
      <c r="B47" s="12">
        <f>'Encargos e Benefícios'!B46</f>
        <v>0</v>
      </c>
      <c r="C47" s="10">
        <f>'Encargos e Benefícios'!C46</f>
        <v>0</v>
      </c>
      <c r="D47" s="39"/>
      <c r="E47" s="169"/>
      <c r="F47" s="168"/>
      <c r="G47" s="167"/>
      <c r="H47" s="128"/>
      <c r="I47" s="48"/>
      <c r="J47" s="48"/>
      <c r="K47" s="48"/>
      <c r="L47" s="48"/>
      <c r="M47" s="167"/>
      <c r="N47" s="128"/>
      <c r="O47" s="48"/>
      <c r="P47" s="48"/>
      <c r="Q47" s="48"/>
      <c r="R47" s="48"/>
      <c r="S47" s="167"/>
      <c r="T47" s="128"/>
      <c r="U47" s="48"/>
      <c r="V47" s="48"/>
      <c r="W47" s="48"/>
      <c r="X47" s="48"/>
      <c r="Y47" s="167"/>
      <c r="Z47" s="128"/>
      <c r="AA47" s="48"/>
      <c r="AB47" s="48"/>
      <c r="AC47" s="48"/>
      <c r="AD47" s="48"/>
      <c r="AE47" s="167">
        <v>47849</v>
      </c>
      <c r="AF47" s="128"/>
      <c r="AG47" s="48"/>
      <c r="AH47" s="48"/>
      <c r="AI47" s="48"/>
      <c r="AJ47" s="131"/>
      <c r="AK47" s="11">
        <f>'Encargos e Benefícios'!D46</f>
        <v>0</v>
      </c>
      <c r="AL47" s="11">
        <f>IF('Encargos e Benefícios'!C46=0,0,'Encargos e Benefícios'!U46/'Encargos e Benefícios'!C46)</f>
        <v>0</v>
      </c>
      <c r="AM47" s="11">
        <f>IF('Encargos e Benefícios'!C46=0,0,'Encargos e Benefícios'!AC46/'Encargos e Benefícios'!C46)</f>
        <v>0</v>
      </c>
      <c r="AN47" s="115">
        <f>IF('Encargos e Benefícios'!C46=0,0,'Encargos e Benefícios'!AD46/'Encargos e Benefícios'!C46)</f>
        <v>0</v>
      </c>
      <c r="AO47" s="32"/>
      <c r="AP47" s="31"/>
      <c r="AQ47" s="31"/>
      <c r="AR47" s="300"/>
      <c r="AS47" s="32"/>
    </row>
    <row r="48" spans="1:45" ht="12.75" hidden="1" x14ac:dyDescent="0.2">
      <c r="A48" s="49">
        <v>42</v>
      </c>
      <c r="B48" s="12">
        <f>'Encargos e Benefícios'!B47</f>
        <v>0</v>
      </c>
      <c r="C48" s="10">
        <f>'Encargos e Benefícios'!C47</f>
        <v>0</v>
      </c>
      <c r="D48" s="39"/>
      <c r="E48" s="169"/>
      <c r="F48" s="168"/>
      <c r="G48" s="167"/>
      <c r="H48" s="128"/>
      <c r="I48" s="48"/>
      <c r="J48" s="48"/>
      <c r="K48" s="48"/>
      <c r="L48" s="48"/>
      <c r="M48" s="167"/>
      <c r="N48" s="128"/>
      <c r="O48" s="48"/>
      <c r="P48" s="48"/>
      <c r="Q48" s="48"/>
      <c r="R48" s="48"/>
      <c r="S48" s="167"/>
      <c r="T48" s="128"/>
      <c r="U48" s="48"/>
      <c r="V48" s="48"/>
      <c r="W48" s="48"/>
      <c r="X48" s="48"/>
      <c r="Y48" s="167"/>
      <c r="Z48" s="128"/>
      <c r="AA48" s="48"/>
      <c r="AB48" s="48"/>
      <c r="AC48" s="48"/>
      <c r="AD48" s="48"/>
      <c r="AE48" s="167">
        <v>47849</v>
      </c>
      <c r="AF48" s="128"/>
      <c r="AG48" s="48"/>
      <c r="AH48" s="48"/>
      <c r="AI48" s="48"/>
      <c r="AJ48" s="131"/>
      <c r="AK48" s="11">
        <f>'Encargos e Benefícios'!D47</f>
        <v>0</v>
      </c>
      <c r="AL48" s="11">
        <f>IF('Encargos e Benefícios'!C47=0,0,'Encargos e Benefícios'!U47/'Encargos e Benefícios'!C47)</f>
        <v>0</v>
      </c>
      <c r="AM48" s="11">
        <f>IF('Encargos e Benefícios'!C47=0,0,'Encargos e Benefícios'!AC47/'Encargos e Benefícios'!C47)</f>
        <v>0</v>
      </c>
      <c r="AN48" s="115">
        <f>IF('Encargos e Benefícios'!C47=0,0,'Encargos e Benefícios'!AD47/'Encargos e Benefícios'!C47)</f>
        <v>0</v>
      </c>
      <c r="AO48" s="32"/>
      <c r="AP48" s="31"/>
      <c r="AQ48" s="31"/>
      <c r="AR48" s="300"/>
      <c r="AS48" s="32"/>
    </row>
    <row r="49" spans="1:45" ht="12.75" hidden="1" x14ac:dyDescent="0.2">
      <c r="A49" s="49">
        <v>43</v>
      </c>
      <c r="B49" s="12">
        <f>'Encargos e Benefícios'!B48</f>
        <v>0</v>
      </c>
      <c r="C49" s="10">
        <f>'Encargos e Benefícios'!C48</f>
        <v>0</v>
      </c>
      <c r="D49" s="39"/>
      <c r="E49" s="169"/>
      <c r="F49" s="168"/>
      <c r="G49" s="167"/>
      <c r="H49" s="128"/>
      <c r="I49" s="48"/>
      <c r="J49" s="48"/>
      <c r="K49" s="48"/>
      <c r="L49" s="48"/>
      <c r="M49" s="167"/>
      <c r="N49" s="128"/>
      <c r="O49" s="48"/>
      <c r="P49" s="48"/>
      <c r="Q49" s="48"/>
      <c r="R49" s="48"/>
      <c r="S49" s="167"/>
      <c r="T49" s="128"/>
      <c r="U49" s="48"/>
      <c r="V49" s="48"/>
      <c r="W49" s="48"/>
      <c r="X49" s="48"/>
      <c r="Y49" s="167"/>
      <c r="Z49" s="128"/>
      <c r="AA49" s="48"/>
      <c r="AB49" s="48"/>
      <c r="AC49" s="48"/>
      <c r="AD49" s="48"/>
      <c r="AE49" s="167">
        <v>47849</v>
      </c>
      <c r="AF49" s="128"/>
      <c r="AG49" s="48"/>
      <c r="AH49" s="48"/>
      <c r="AI49" s="48"/>
      <c r="AJ49" s="131"/>
      <c r="AK49" s="11">
        <f>'Encargos e Benefícios'!D48</f>
        <v>0</v>
      </c>
      <c r="AL49" s="11">
        <f>IF('Encargos e Benefícios'!C48=0,0,'Encargos e Benefícios'!U48/'Encargos e Benefícios'!C48)</f>
        <v>0</v>
      </c>
      <c r="AM49" s="11">
        <f>IF('Encargos e Benefícios'!C48=0,0,'Encargos e Benefícios'!AC48/'Encargos e Benefícios'!C48)</f>
        <v>0</v>
      </c>
      <c r="AN49" s="115">
        <f>IF('Encargos e Benefícios'!C48=0,0,'Encargos e Benefícios'!AD48/'Encargos e Benefícios'!C48)</f>
        <v>0</v>
      </c>
      <c r="AO49" s="32"/>
      <c r="AP49" s="31"/>
      <c r="AQ49" s="31"/>
      <c r="AR49" s="300"/>
      <c r="AS49" s="32"/>
    </row>
    <row r="50" spans="1:45" ht="12.75" hidden="1" x14ac:dyDescent="0.2">
      <c r="A50" s="49">
        <v>44</v>
      </c>
      <c r="B50" s="12">
        <f>'Encargos e Benefícios'!B49</f>
        <v>0</v>
      </c>
      <c r="C50" s="10">
        <f>'Encargos e Benefícios'!C49</f>
        <v>0</v>
      </c>
      <c r="D50" s="39"/>
      <c r="E50" s="169"/>
      <c r="F50" s="168"/>
      <c r="G50" s="167"/>
      <c r="H50" s="128"/>
      <c r="I50" s="48"/>
      <c r="J50" s="48"/>
      <c r="K50" s="48"/>
      <c r="L50" s="48"/>
      <c r="M50" s="167"/>
      <c r="N50" s="128"/>
      <c r="O50" s="48"/>
      <c r="P50" s="48"/>
      <c r="Q50" s="48"/>
      <c r="R50" s="48"/>
      <c r="S50" s="167"/>
      <c r="T50" s="128"/>
      <c r="U50" s="48"/>
      <c r="V50" s="48"/>
      <c r="W50" s="48"/>
      <c r="X50" s="48"/>
      <c r="Y50" s="167"/>
      <c r="Z50" s="128"/>
      <c r="AA50" s="48"/>
      <c r="AB50" s="48"/>
      <c r="AC50" s="48"/>
      <c r="AD50" s="48"/>
      <c r="AE50" s="167">
        <v>47849</v>
      </c>
      <c r="AF50" s="128"/>
      <c r="AG50" s="48"/>
      <c r="AH50" s="48"/>
      <c r="AI50" s="48"/>
      <c r="AJ50" s="131"/>
      <c r="AK50" s="11">
        <f>'Encargos e Benefícios'!D49</f>
        <v>0</v>
      </c>
      <c r="AL50" s="11">
        <f>IF('Encargos e Benefícios'!C49=0,0,'Encargos e Benefícios'!U49/'Encargos e Benefícios'!C49)</f>
        <v>0</v>
      </c>
      <c r="AM50" s="11">
        <f>IF('Encargos e Benefícios'!C49=0,0,'Encargos e Benefícios'!AC49/'Encargos e Benefícios'!C49)</f>
        <v>0</v>
      </c>
      <c r="AN50" s="115">
        <f>IF('Encargos e Benefícios'!C49=0,0,'Encargos e Benefícios'!AD49/'Encargos e Benefícios'!C49)</f>
        <v>0</v>
      </c>
      <c r="AO50" s="32"/>
      <c r="AP50" s="31"/>
      <c r="AQ50" s="31"/>
      <c r="AR50" s="300"/>
      <c r="AS50" s="32"/>
    </row>
    <row r="51" spans="1:45" ht="12.75" hidden="1" x14ac:dyDescent="0.2">
      <c r="A51" s="49">
        <v>45</v>
      </c>
      <c r="B51" s="12">
        <f>'Encargos e Benefícios'!B50</f>
        <v>0</v>
      </c>
      <c r="C51" s="10">
        <f>'Encargos e Benefícios'!C50</f>
        <v>0</v>
      </c>
      <c r="D51" s="39"/>
      <c r="E51" s="169"/>
      <c r="F51" s="168"/>
      <c r="G51" s="167"/>
      <c r="H51" s="128"/>
      <c r="I51" s="48"/>
      <c r="J51" s="48"/>
      <c r="K51" s="48"/>
      <c r="L51" s="48"/>
      <c r="M51" s="167"/>
      <c r="N51" s="128"/>
      <c r="O51" s="48"/>
      <c r="P51" s="48"/>
      <c r="Q51" s="48"/>
      <c r="R51" s="48"/>
      <c r="S51" s="167"/>
      <c r="T51" s="128"/>
      <c r="U51" s="48"/>
      <c r="V51" s="48"/>
      <c r="W51" s="48"/>
      <c r="X51" s="48"/>
      <c r="Y51" s="167"/>
      <c r="Z51" s="128"/>
      <c r="AA51" s="48"/>
      <c r="AB51" s="48"/>
      <c r="AC51" s="48"/>
      <c r="AD51" s="48"/>
      <c r="AE51" s="167">
        <v>47849</v>
      </c>
      <c r="AF51" s="128"/>
      <c r="AG51" s="48"/>
      <c r="AH51" s="48"/>
      <c r="AI51" s="48"/>
      <c r="AJ51" s="131"/>
      <c r="AK51" s="11">
        <f>'Encargos e Benefícios'!D50</f>
        <v>0</v>
      </c>
      <c r="AL51" s="11">
        <f>IF('Encargos e Benefícios'!C50=0,0,'Encargos e Benefícios'!U50/'Encargos e Benefícios'!C50)</f>
        <v>0</v>
      </c>
      <c r="AM51" s="11">
        <f>IF('Encargos e Benefícios'!C50=0,0,'Encargos e Benefícios'!AC50/'Encargos e Benefícios'!C50)</f>
        <v>0</v>
      </c>
      <c r="AN51" s="115">
        <f>IF('Encargos e Benefícios'!C50=0,0,'Encargos e Benefícios'!AD50/'Encargos e Benefícios'!C50)</f>
        <v>0</v>
      </c>
      <c r="AO51" s="32"/>
      <c r="AP51" s="31"/>
      <c r="AQ51" s="31"/>
      <c r="AR51" s="300"/>
      <c r="AS51" s="32"/>
    </row>
    <row r="52" spans="1:45" ht="12.75" hidden="1" x14ac:dyDescent="0.2">
      <c r="A52" s="49">
        <v>46</v>
      </c>
      <c r="B52" s="12">
        <f>'Encargos e Benefícios'!B51</f>
        <v>0</v>
      </c>
      <c r="C52" s="10">
        <f>'Encargos e Benefícios'!C51</f>
        <v>0</v>
      </c>
      <c r="D52" s="39"/>
      <c r="E52" s="169"/>
      <c r="F52" s="168"/>
      <c r="G52" s="167"/>
      <c r="H52" s="128"/>
      <c r="I52" s="48"/>
      <c r="J52" s="48"/>
      <c r="K52" s="48"/>
      <c r="L52" s="48"/>
      <c r="M52" s="167"/>
      <c r="N52" s="128"/>
      <c r="O52" s="48"/>
      <c r="P52" s="48"/>
      <c r="Q52" s="48"/>
      <c r="R52" s="48"/>
      <c r="S52" s="167"/>
      <c r="T52" s="128"/>
      <c r="U52" s="48"/>
      <c r="V52" s="48"/>
      <c r="W52" s="48"/>
      <c r="X52" s="48"/>
      <c r="Y52" s="167"/>
      <c r="Z52" s="128"/>
      <c r="AA52" s="48"/>
      <c r="AB52" s="48"/>
      <c r="AC52" s="48"/>
      <c r="AD52" s="48"/>
      <c r="AE52" s="167">
        <v>47849</v>
      </c>
      <c r="AF52" s="128"/>
      <c r="AG52" s="48"/>
      <c r="AH52" s="48"/>
      <c r="AI52" s="48"/>
      <c r="AJ52" s="131"/>
      <c r="AK52" s="11">
        <f>'Encargos e Benefícios'!D51</f>
        <v>0</v>
      </c>
      <c r="AL52" s="11">
        <f>IF('Encargos e Benefícios'!C51=0,0,'Encargos e Benefícios'!U51/'Encargos e Benefícios'!C51)</f>
        <v>0</v>
      </c>
      <c r="AM52" s="11">
        <f>IF('Encargos e Benefícios'!C51=0,0,'Encargos e Benefícios'!AC51/'Encargos e Benefícios'!C51)</f>
        <v>0</v>
      </c>
      <c r="AN52" s="115">
        <f>IF('Encargos e Benefícios'!C51=0,0,'Encargos e Benefícios'!AD51/'Encargos e Benefícios'!C51)</f>
        <v>0</v>
      </c>
      <c r="AO52" s="32"/>
      <c r="AP52" s="31"/>
      <c r="AQ52" s="31"/>
      <c r="AR52" s="300"/>
      <c r="AS52" s="32"/>
    </row>
    <row r="53" spans="1:45" ht="12.75" hidden="1" x14ac:dyDescent="0.2">
      <c r="A53" s="49">
        <v>47</v>
      </c>
      <c r="B53" s="12">
        <f>'Encargos e Benefícios'!B52</f>
        <v>0</v>
      </c>
      <c r="C53" s="10">
        <f>'Encargos e Benefícios'!C52</f>
        <v>0</v>
      </c>
      <c r="D53" s="39"/>
      <c r="E53" s="169"/>
      <c r="F53" s="168"/>
      <c r="G53" s="167"/>
      <c r="H53" s="128"/>
      <c r="I53" s="48"/>
      <c r="J53" s="48"/>
      <c r="K53" s="48"/>
      <c r="L53" s="48"/>
      <c r="M53" s="167"/>
      <c r="N53" s="128"/>
      <c r="O53" s="48"/>
      <c r="P53" s="48"/>
      <c r="Q53" s="48"/>
      <c r="R53" s="48"/>
      <c r="S53" s="167"/>
      <c r="T53" s="128"/>
      <c r="U53" s="48"/>
      <c r="V53" s="48"/>
      <c r="W53" s="48"/>
      <c r="X53" s="48"/>
      <c r="Y53" s="167"/>
      <c r="Z53" s="128"/>
      <c r="AA53" s="48"/>
      <c r="AB53" s="48"/>
      <c r="AC53" s="48"/>
      <c r="AD53" s="48"/>
      <c r="AE53" s="167">
        <v>47849</v>
      </c>
      <c r="AF53" s="128"/>
      <c r="AG53" s="48"/>
      <c r="AH53" s="48"/>
      <c r="AI53" s="48"/>
      <c r="AJ53" s="131"/>
      <c r="AK53" s="11">
        <f>'Encargos e Benefícios'!D52</f>
        <v>0</v>
      </c>
      <c r="AL53" s="11">
        <f>IF('Encargos e Benefícios'!C52=0,0,'Encargos e Benefícios'!U52/'Encargos e Benefícios'!C52)</f>
        <v>0</v>
      </c>
      <c r="AM53" s="11">
        <f>IF('Encargos e Benefícios'!C52=0,0,'Encargos e Benefícios'!AC52/'Encargos e Benefícios'!C52)</f>
        <v>0</v>
      </c>
      <c r="AN53" s="115">
        <f>IF('Encargos e Benefícios'!C52=0,0,'Encargos e Benefícios'!AD52/'Encargos e Benefícios'!C52)</f>
        <v>0</v>
      </c>
      <c r="AO53" s="32"/>
      <c r="AP53" s="31"/>
      <c r="AQ53" s="31"/>
      <c r="AR53" s="300"/>
      <c r="AS53" s="32"/>
    </row>
    <row r="54" spans="1:45" ht="12.75" hidden="1" x14ac:dyDescent="0.2">
      <c r="A54" s="49">
        <v>48</v>
      </c>
      <c r="B54" s="12">
        <f>'Encargos e Benefícios'!B53</f>
        <v>0</v>
      </c>
      <c r="C54" s="10">
        <f>'Encargos e Benefícios'!C53</f>
        <v>0</v>
      </c>
      <c r="D54" s="39"/>
      <c r="E54" s="169"/>
      <c r="F54" s="168"/>
      <c r="G54" s="167"/>
      <c r="H54" s="128"/>
      <c r="I54" s="48"/>
      <c r="J54" s="48"/>
      <c r="K54" s="48"/>
      <c r="L54" s="48"/>
      <c r="M54" s="167"/>
      <c r="N54" s="128"/>
      <c r="O54" s="48"/>
      <c r="P54" s="48"/>
      <c r="Q54" s="48"/>
      <c r="R54" s="48"/>
      <c r="S54" s="167"/>
      <c r="T54" s="128"/>
      <c r="U54" s="48"/>
      <c r="V54" s="48"/>
      <c r="W54" s="48"/>
      <c r="X54" s="48"/>
      <c r="Y54" s="167"/>
      <c r="Z54" s="128"/>
      <c r="AA54" s="48"/>
      <c r="AB54" s="48"/>
      <c r="AC54" s="48"/>
      <c r="AD54" s="48"/>
      <c r="AE54" s="167">
        <v>47849</v>
      </c>
      <c r="AF54" s="128"/>
      <c r="AG54" s="48"/>
      <c r="AH54" s="48"/>
      <c r="AI54" s="48"/>
      <c r="AJ54" s="131"/>
      <c r="AK54" s="11">
        <f>'Encargos e Benefícios'!D53</f>
        <v>0</v>
      </c>
      <c r="AL54" s="11">
        <f>IF('Encargos e Benefícios'!C53=0,0,'Encargos e Benefícios'!U53/'Encargos e Benefícios'!C53)</f>
        <v>0</v>
      </c>
      <c r="AM54" s="11">
        <f>IF('Encargos e Benefícios'!C53=0,0,'Encargos e Benefícios'!AC53/'Encargos e Benefícios'!C53)</f>
        <v>0</v>
      </c>
      <c r="AN54" s="115">
        <f>IF('Encargos e Benefícios'!C53=0,0,'Encargos e Benefícios'!AD53/'Encargos e Benefícios'!C53)</f>
        <v>0</v>
      </c>
      <c r="AO54" s="32"/>
      <c r="AP54" s="31"/>
      <c r="AQ54" s="31"/>
      <c r="AR54" s="300"/>
      <c r="AS54" s="32"/>
    </row>
    <row r="55" spans="1:45" ht="12.75" hidden="1" x14ac:dyDescent="0.2">
      <c r="A55" s="49">
        <v>49</v>
      </c>
      <c r="B55" s="12">
        <f>'Encargos e Benefícios'!B54</f>
        <v>0</v>
      </c>
      <c r="C55" s="10">
        <f>'Encargos e Benefícios'!C54</f>
        <v>0</v>
      </c>
      <c r="D55" s="39"/>
      <c r="E55" s="169"/>
      <c r="F55" s="168"/>
      <c r="G55" s="167"/>
      <c r="H55" s="128"/>
      <c r="I55" s="48"/>
      <c r="J55" s="48"/>
      <c r="K55" s="48"/>
      <c r="L55" s="48"/>
      <c r="M55" s="167"/>
      <c r="N55" s="128"/>
      <c r="O55" s="48"/>
      <c r="P55" s="48"/>
      <c r="Q55" s="48"/>
      <c r="R55" s="48"/>
      <c r="S55" s="167"/>
      <c r="T55" s="128"/>
      <c r="U55" s="48"/>
      <c r="V55" s="48"/>
      <c r="W55" s="48"/>
      <c r="X55" s="48"/>
      <c r="Y55" s="167"/>
      <c r="Z55" s="128"/>
      <c r="AA55" s="48"/>
      <c r="AB55" s="48"/>
      <c r="AC55" s="48"/>
      <c r="AD55" s="48"/>
      <c r="AE55" s="167">
        <v>47849</v>
      </c>
      <c r="AF55" s="128"/>
      <c r="AG55" s="48"/>
      <c r="AH55" s="48"/>
      <c r="AI55" s="48"/>
      <c r="AJ55" s="131"/>
      <c r="AK55" s="11">
        <f>'Encargos e Benefícios'!D54</f>
        <v>0</v>
      </c>
      <c r="AL55" s="11">
        <f>IF('Encargos e Benefícios'!C54=0,0,'Encargos e Benefícios'!U54/'Encargos e Benefícios'!C54)</f>
        <v>0</v>
      </c>
      <c r="AM55" s="11">
        <f>IF('Encargos e Benefícios'!C54=0,0,'Encargos e Benefícios'!AC54/'Encargos e Benefícios'!C54)</f>
        <v>0</v>
      </c>
      <c r="AN55" s="115">
        <f>IF('Encargos e Benefícios'!C54=0,0,'Encargos e Benefícios'!AD54/'Encargos e Benefícios'!C54)</f>
        <v>0</v>
      </c>
      <c r="AO55" s="32"/>
      <c r="AP55" s="31"/>
      <c r="AQ55" s="31"/>
      <c r="AR55" s="300"/>
      <c r="AS55" s="32"/>
    </row>
    <row r="56" spans="1:45" ht="12.75" hidden="1" x14ac:dyDescent="0.2">
      <c r="A56" s="49">
        <v>50</v>
      </c>
      <c r="B56" s="12">
        <f>'Encargos e Benefícios'!B55</f>
        <v>0</v>
      </c>
      <c r="C56" s="10">
        <f>'Encargos e Benefícios'!C55</f>
        <v>0</v>
      </c>
      <c r="D56" s="39"/>
      <c r="E56" s="169"/>
      <c r="F56" s="168"/>
      <c r="G56" s="167"/>
      <c r="H56" s="128"/>
      <c r="I56" s="48"/>
      <c r="J56" s="48"/>
      <c r="K56" s="48"/>
      <c r="L56" s="48"/>
      <c r="M56" s="167"/>
      <c r="N56" s="128"/>
      <c r="O56" s="48"/>
      <c r="P56" s="48"/>
      <c r="Q56" s="48"/>
      <c r="R56" s="48"/>
      <c r="S56" s="167"/>
      <c r="T56" s="128"/>
      <c r="U56" s="48"/>
      <c r="V56" s="48"/>
      <c r="W56" s="48"/>
      <c r="X56" s="48"/>
      <c r="Y56" s="167"/>
      <c r="Z56" s="128"/>
      <c r="AA56" s="48"/>
      <c r="AB56" s="48"/>
      <c r="AC56" s="48"/>
      <c r="AD56" s="48"/>
      <c r="AE56" s="167">
        <v>47849</v>
      </c>
      <c r="AF56" s="128"/>
      <c r="AG56" s="48"/>
      <c r="AH56" s="48"/>
      <c r="AI56" s="48"/>
      <c r="AJ56" s="131"/>
      <c r="AK56" s="11">
        <f>'Encargos e Benefícios'!D55</f>
        <v>0</v>
      </c>
      <c r="AL56" s="11">
        <f>IF('Encargos e Benefícios'!C55=0,0,'Encargos e Benefícios'!U55/'Encargos e Benefícios'!C55)</f>
        <v>0</v>
      </c>
      <c r="AM56" s="11">
        <f>IF('Encargos e Benefícios'!C55=0,0,'Encargos e Benefícios'!AC55/'Encargos e Benefícios'!C55)</f>
        <v>0</v>
      </c>
      <c r="AN56" s="115">
        <f>IF('Encargos e Benefícios'!C55=0,0,'Encargos e Benefícios'!AD55/'Encargos e Benefícios'!C55)</f>
        <v>0</v>
      </c>
      <c r="AO56" s="32"/>
      <c r="AP56" s="31"/>
      <c r="AQ56" s="31"/>
      <c r="AR56" s="300"/>
      <c r="AS56" s="32"/>
    </row>
    <row r="57" spans="1:45" ht="12.75" hidden="1" x14ac:dyDescent="0.2">
      <c r="A57" s="49">
        <v>51</v>
      </c>
      <c r="B57" s="12">
        <f>'Encargos e Benefícios'!B56</f>
        <v>0</v>
      </c>
      <c r="C57" s="10">
        <f>'Encargos e Benefícios'!C56</f>
        <v>0</v>
      </c>
      <c r="D57" s="39"/>
      <c r="E57" s="169"/>
      <c r="F57" s="168"/>
      <c r="G57" s="167"/>
      <c r="H57" s="128"/>
      <c r="I57" s="48"/>
      <c r="J57" s="48"/>
      <c r="K57" s="48"/>
      <c r="L57" s="48"/>
      <c r="M57" s="167"/>
      <c r="N57" s="128"/>
      <c r="O57" s="48"/>
      <c r="P57" s="48"/>
      <c r="Q57" s="48"/>
      <c r="R57" s="48"/>
      <c r="S57" s="167"/>
      <c r="T57" s="128"/>
      <c r="U57" s="48"/>
      <c r="V57" s="48"/>
      <c r="W57" s="48"/>
      <c r="X57" s="48"/>
      <c r="Y57" s="167"/>
      <c r="Z57" s="128"/>
      <c r="AA57" s="48"/>
      <c r="AB57" s="48"/>
      <c r="AC57" s="48"/>
      <c r="AD57" s="48"/>
      <c r="AE57" s="167">
        <v>47849</v>
      </c>
      <c r="AF57" s="128"/>
      <c r="AG57" s="48"/>
      <c r="AH57" s="48"/>
      <c r="AI57" s="48"/>
      <c r="AJ57" s="131"/>
      <c r="AK57" s="11">
        <f>'Encargos e Benefícios'!D56</f>
        <v>0</v>
      </c>
      <c r="AL57" s="11">
        <f>IF('Encargos e Benefícios'!C56=0,0,'Encargos e Benefícios'!U56/'Encargos e Benefícios'!C56)</f>
        <v>0</v>
      </c>
      <c r="AM57" s="11">
        <f>IF('Encargos e Benefícios'!C56=0,0,'Encargos e Benefícios'!AC56/'Encargos e Benefícios'!C56)</f>
        <v>0</v>
      </c>
      <c r="AN57" s="115">
        <f>IF('Encargos e Benefícios'!C56=0,0,'Encargos e Benefícios'!AD56/'Encargos e Benefícios'!C56)</f>
        <v>0</v>
      </c>
      <c r="AO57" s="32"/>
      <c r="AP57" s="31"/>
      <c r="AQ57" s="31"/>
      <c r="AR57" s="206"/>
      <c r="AS57" s="32"/>
    </row>
    <row r="58" spans="1:45" ht="12.75" hidden="1" x14ac:dyDescent="0.2">
      <c r="A58" s="49">
        <v>52</v>
      </c>
      <c r="B58" s="12">
        <f>'Encargos e Benefícios'!B57</f>
        <v>0</v>
      </c>
      <c r="C58" s="10">
        <f>'Encargos e Benefícios'!C57</f>
        <v>0</v>
      </c>
      <c r="D58" s="39"/>
      <c r="E58" s="169"/>
      <c r="F58" s="168"/>
      <c r="G58" s="167"/>
      <c r="H58" s="128"/>
      <c r="I58" s="48"/>
      <c r="J58" s="48"/>
      <c r="K58" s="48"/>
      <c r="L58" s="48"/>
      <c r="M58" s="167"/>
      <c r="N58" s="128"/>
      <c r="O58" s="48"/>
      <c r="P58" s="48"/>
      <c r="Q58" s="48"/>
      <c r="R58" s="48"/>
      <c r="S58" s="167"/>
      <c r="T58" s="128"/>
      <c r="U58" s="48"/>
      <c r="V58" s="48"/>
      <c r="W58" s="48"/>
      <c r="X58" s="48"/>
      <c r="Y58" s="167"/>
      <c r="Z58" s="128"/>
      <c r="AA58" s="48"/>
      <c r="AB58" s="48"/>
      <c r="AC58" s="48"/>
      <c r="AD58" s="48"/>
      <c r="AE58" s="167">
        <v>47849</v>
      </c>
      <c r="AF58" s="128"/>
      <c r="AG58" s="48"/>
      <c r="AH58" s="48"/>
      <c r="AI58" s="48"/>
      <c r="AJ58" s="131"/>
      <c r="AK58" s="11">
        <f>'Encargos e Benefícios'!D57</f>
        <v>0</v>
      </c>
      <c r="AL58" s="11">
        <f>IF('Encargos e Benefícios'!C57=0,0,'Encargos e Benefícios'!U57/'Encargos e Benefícios'!C57)</f>
        <v>0</v>
      </c>
      <c r="AM58" s="11">
        <f>IF('Encargos e Benefícios'!C57=0,0,'Encargos e Benefícios'!AC57/'Encargos e Benefícios'!C57)</f>
        <v>0</v>
      </c>
      <c r="AN58" s="115">
        <f>IF('Encargos e Benefícios'!C57=0,0,'Encargos e Benefícios'!AD57/'Encargos e Benefícios'!C57)</f>
        <v>0</v>
      </c>
      <c r="AO58" s="32"/>
      <c r="AP58" s="31"/>
      <c r="AQ58" s="31"/>
      <c r="AR58" s="206"/>
      <c r="AS58" s="32"/>
    </row>
    <row r="59" spans="1:45" ht="12.75" hidden="1" x14ac:dyDescent="0.2">
      <c r="A59" s="49">
        <v>53</v>
      </c>
      <c r="B59" s="12">
        <f>'Encargos e Benefícios'!B58</f>
        <v>0</v>
      </c>
      <c r="C59" s="10">
        <f>'Encargos e Benefícios'!C58</f>
        <v>0</v>
      </c>
      <c r="D59" s="39"/>
      <c r="E59" s="169"/>
      <c r="F59" s="168"/>
      <c r="G59" s="167"/>
      <c r="H59" s="128"/>
      <c r="I59" s="48"/>
      <c r="J59" s="48"/>
      <c r="K59" s="48"/>
      <c r="L59" s="48"/>
      <c r="M59" s="167"/>
      <c r="N59" s="128"/>
      <c r="O59" s="48"/>
      <c r="P59" s="48"/>
      <c r="Q59" s="48"/>
      <c r="R59" s="48"/>
      <c r="S59" s="167"/>
      <c r="T59" s="128"/>
      <c r="U59" s="48"/>
      <c r="V59" s="48"/>
      <c r="W59" s="48"/>
      <c r="X59" s="48"/>
      <c r="Y59" s="167"/>
      <c r="Z59" s="128"/>
      <c r="AA59" s="48"/>
      <c r="AB59" s="48"/>
      <c r="AC59" s="48"/>
      <c r="AD59" s="48"/>
      <c r="AE59" s="167">
        <v>47849</v>
      </c>
      <c r="AF59" s="128"/>
      <c r="AG59" s="48"/>
      <c r="AH59" s="48"/>
      <c r="AI59" s="48"/>
      <c r="AJ59" s="131"/>
      <c r="AK59" s="11">
        <f>'Encargos e Benefícios'!D58</f>
        <v>0</v>
      </c>
      <c r="AL59" s="11">
        <f>IF('Encargos e Benefícios'!C58=0,0,'Encargos e Benefícios'!U58/'Encargos e Benefícios'!C58)</f>
        <v>0</v>
      </c>
      <c r="AM59" s="11">
        <f>IF('Encargos e Benefícios'!C58=0,0,'Encargos e Benefícios'!AC58/'Encargos e Benefícios'!C58)</f>
        <v>0</v>
      </c>
      <c r="AN59" s="115">
        <f>IF('Encargos e Benefícios'!C58=0,0,'Encargos e Benefícios'!AD58/'Encargos e Benefícios'!C58)</f>
        <v>0</v>
      </c>
      <c r="AO59" s="32"/>
      <c r="AP59" s="31"/>
      <c r="AQ59" s="31"/>
      <c r="AR59" s="206"/>
      <c r="AS59" s="32"/>
    </row>
    <row r="60" spans="1:45" ht="12.75" hidden="1" x14ac:dyDescent="0.2">
      <c r="A60" s="49">
        <v>54</v>
      </c>
      <c r="B60" s="12">
        <f>'Encargos e Benefícios'!B59</f>
        <v>0</v>
      </c>
      <c r="C60" s="10">
        <f>'Encargos e Benefícios'!C59</f>
        <v>0</v>
      </c>
      <c r="D60" s="39"/>
      <c r="E60" s="169"/>
      <c r="F60" s="168"/>
      <c r="G60" s="167"/>
      <c r="H60" s="128"/>
      <c r="I60" s="48"/>
      <c r="J60" s="48"/>
      <c r="K60" s="48"/>
      <c r="L60" s="48"/>
      <c r="M60" s="167"/>
      <c r="N60" s="128"/>
      <c r="O60" s="48"/>
      <c r="P60" s="48"/>
      <c r="Q60" s="48"/>
      <c r="R60" s="48"/>
      <c r="S60" s="167"/>
      <c r="T60" s="128"/>
      <c r="U60" s="48"/>
      <c r="V60" s="48"/>
      <c r="W60" s="48"/>
      <c r="X60" s="48"/>
      <c r="Y60" s="167"/>
      <c r="Z60" s="128"/>
      <c r="AA60" s="48"/>
      <c r="AB60" s="48"/>
      <c r="AC60" s="48"/>
      <c r="AD60" s="48"/>
      <c r="AE60" s="167">
        <v>47849</v>
      </c>
      <c r="AF60" s="128"/>
      <c r="AG60" s="48"/>
      <c r="AH60" s="48"/>
      <c r="AI60" s="48"/>
      <c r="AJ60" s="131"/>
      <c r="AK60" s="11">
        <f>'Encargos e Benefícios'!D59</f>
        <v>0</v>
      </c>
      <c r="AL60" s="11">
        <f>IF('Encargos e Benefícios'!C59=0,0,'Encargos e Benefícios'!U59/'Encargos e Benefícios'!C59)</f>
        <v>0</v>
      </c>
      <c r="AM60" s="11">
        <f>IF('Encargos e Benefícios'!C59=0,0,'Encargos e Benefícios'!AC59/'Encargos e Benefícios'!C59)</f>
        <v>0</v>
      </c>
      <c r="AN60" s="115">
        <f>IF('Encargos e Benefícios'!C59=0,0,'Encargos e Benefícios'!AD59/'Encargos e Benefícios'!C59)</f>
        <v>0</v>
      </c>
      <c r="AO60" s="32"/>
      <c r="AP60" s="31"/>
      <c r="AQ60" s="31"/>
      <c r="AR60" s="206"/>
      <c r="AS60" s="32"/>
    </row>
    <row r="61" spans="1:45" ht="12.75" hidden="1" x14ac:dyDescent="0.2">
      <c r="A61" s="49">
        <v>55</v>
      </c>
      <c r="B61" s="12">
        <f>'Encargos e Benefícios'!B60</f>
        <v>0</v>
      </c>
      <c r="C61" s="10">
        <f>'Encargos e Benefícios'!C60</f>
        <v>0</v>
      </c>
      <c r="D61" s="39"/>
      <c r="E61" s="169"/>
      <c r="F61" s="168"/>
      <c r="G61" s="167"/>
      <c r="H61" s="128"/>
      <c r="I61" s="48"/>
      <c r="J61" s="48"/>
      <c r="K61" s="48"/>
      <c r="L61" s="48"/>
      <c r="M61" s="167"/>
      <c r="N61" s="128"/>
      <c r="O61" s="48"/>
      <c r="P61" s="48"/>
      <c r="Q61" s="48"/>
      <c r="R61" s="48"/>
      <c r="S61" s="167"/>
      <c r="T61" s="128"/>
      <c r="U61" s="48"/>
      <c r="V61" s="48"/>
      <c r="W61" s="48"/>
      <c r="X61" s="48"/>
      <c r="Y61" s="167"/>
      <c r="Z61" s="128"/>
      <c r="AA61" s="48"/>
      <c r="AB61" s="48"/>
      <c r="AC61" s="48"/>
      <c r="AD61" s="48"/>
      <c r="AE61" s="167">
        <v>47849</v>
      </c>
      <c r="AF61" s="128"/>
      <c r="AG61" s="48"/>
      <c r="AH61" s="48"/>
      <c r="AI61" s="48"/>
      <c r="AJ61" s="131"/>
      <c r="AK61" s="11">
        <f>'Encargos e Benefícios'!D60</f>
        <v>0</v>
      </c>
      <c r="AL61" s="11">
        <f>IF('Encargos e Benefícios'!C60=0,0,'Encargos e Benefícios'!U60/'Encargos e Benefícios'!C60)</f>
        <v>0</v>
      </c>
      <c r="AM61" s="11">
        <f>IF('Encargos e Benefícios'!C60=0,0,'Encargos e Benefícios'!AC60/'Encargos e Benefícios'!C60)</f>
        <v>0</v>
      </c>
      <c r="AN61" s="115">
        <f>IF('Encargos e Benefícios'!C60=0,0,'Encargos e Benefícios'!AD60/'Encargos e Benefícios'!C60)</f>
        <v>0</v>
      </c>
      <c r="AO61" s="32"/>
      <c r="AP61" s="31"/>
      <c r="AQ61" s="31"/>
      <c r="AR61" s="206"/>
      <c r="AS61" s="32"/>
    </row>
    <row r="62" spans="1:45" ht="12.75" hidden="1" x14ac:dyDescent="0.2">
      <c r="A62" s="49">
        <v>56</v>
      </c>
      <c r="B62" s="12">
        <f>'Encargos e Benefícios'!B61</f>
        <v>0</v>
      </c>
      <c r="C62" s="10">
        <f>'Encargos e Benefícios'!C61</f>
        <v>0</v>
      </c>
      <c r="D62" s="39"/>
      <c r="E62" s="169"/>
      <c r="F62" s="168"/>
      <c r="G62" s="167"/>
      <c r="H62" s="128"/>
      <c r="I62" s="48"/>
      <c r="J62" s="48"/>
      <c r="K62" s="48"/>
      <c r="L62" s="48"/>
      <c r="M62" s="167"/>
      <c r="N62" s="128"/>
      <c r="O62" s="48"/>
      <c r="P62" s="48"/>
      <c r="Q62" s="48"/>
      <c r="R62" s="48"/>
      <c r="S62" s="167"/>
      <c r="T62" s="128"/>
      <c r="U62" s="48"/>
      <c r="V62" s="48"/>
      <c r="W62" s="48"/>
      <c r="X62" s="48"/>
      <c r="Y62" s="167"/>
      <c r="Z62" s="128"/>
      <c r="AA62" s="48"/>
      <c r="AB62" s="48"/>
      <c r="AC62" s="48"/>
      <c r="AD62" s="48"/>
      <c r="AE62" s="167">
        <v>47849</v>
      </c>
      <c r="AF62" s="128"/>
      <c r="AG62" s="48"/>
      <c r="AH62" s="48"/>
      <c r="AI62" s="48"/>
      <c r="AJ62" s="131"/>
      <c r="AK62" s="11">
        <f>'Encargos e Benefícios'!D61</f>
        <v>0</v>
      </c>
      <c r="AL62" s="11">
        <f>IF('Encargos e Benefícios'!C61=0,0,'Encargos e Benefícios'!U61/'Encargos e Benefícios'!C61)</f>
        <v>0</v>
      </c>
      <c r="AM62" s="11">
        <f>IF('Encargos e Benefícios'!C61=0,0,'Encargos e Benefícios'!AC61/'Encargos e Benefícios'!C61)</f>
        <v>0</v>
      </c>
      <c r="AN62" s="115">
        <f>IF('Encargos e Benefícios'!C61=0,0,'Encargos e Benefícios'!AD61/'Encargos e Benefícios'!C61)</f>
        <v>0</v>
      </c>
      <c r="AO62" s="32"/>
      <c r="AP62" s="31"/>
      <c r="AQ62" s="31"/>
      <c r="AR62" s="206"/>
      <c r="AS62" s="32"/>
    </row>
    <row r="63" spans="1:45" ht="12.75" hidden="1" x14ac:dyDescent="0.2">
      <c r="A63" s="49">
        <v>57</v>
      </c>
      <c r="B63" s="12">
        <f>'Encargos e Benefícios'!B62</f>
        <v>0</v>
      </c>
      <c r="C63" s="10">
        <f>'Encargos e Benefícios'!C62</f>
        <v>0</v>
      </c>
      <c r="D63" s="39"/>
      <c r="E63" s="169"/>
      <c r="F63" s="168"/>
      <c r="G63" s="167"/>
      <c r="H63" s="128"/>
      <c r="I63" s="48"/>
      <c r="J63" s="48"/>
      <c r="K63" s="48"/>
      <c r="L63" s="48"/>
      <c r="M63" s="167"/>
      <c r="N63" s="128"/>
      <c r="O63" s="48"/>
      <c r="P63" s="48"/>
      <c r="Q63" s="48"/>
      <c r="R63" s="48"/>
      <c r="S63" s="167"/>
      <c r="T63" s="128"/>
      <c r="U63" s="48"/>
      <c r="V63" s="48"/>
      <c r="W63" s="48"/>
      <c r="X63" s="48"/>
      <c r="Y63" s="167"/>
      <c r="Z63" s="128"/>
      <c r="AA63" s="48"/>
      <c r="AB63" s="48"/>
      <c r="AC63" s="48"/>
      <c r="AD63" s="48"/>
      <c r="AE63" s="167">
        <v>47849</v>
      </c>
      <c r="AF63" s="128"/>
      <c r="AG63" s="48"/>
      <c r="AH63" s="48"/>
      <c r="AI63" s="48"/>
      <c r="AJ63" s="131"/>
      <c r="AK63" s="11">
        <f>'Encargos e Benefícios'!D62</f>
        <v>0</v>
      </c>
      <c r="AL63" s="11">
        <f>IF('Encargos e Benefícios'!C62=0,0,'Encargos e Benefícios'!U62/'Encargos e Benefícios'!C62)</f>
        <v>0</v>
      </c>
      <c r="AM63" s="11">
        <f>IF('Encargos e Benefícios'!C62=0,0,'Encargos e Benefícios'!AC62/'Encargos e Benefícios'!C62)</f>
        <v>0</v>
      </c>
      <c r="AN63" s="115">
        <f>IF('Encargos e Benefícios'!C62=0,0,'Encargos e Benefícios'!AD62/'Encargos e Benefícios'!C62)</f>
        <v>0</v>
      </c>
      <c r="AO63" s="32"/>
      <c r="AP63" s="31"/>
      <c r="AQ63" s="31"/>
      <c r="AR63" s="206"/>
      <c r="AS63" s="32"/>
    </row>
    <row r="64" spans="1:45" ht="12.75" hidden="1" x14ac:dyDescent="0.2">
      <c r="A64" s="49">
        <v>58</v>
      </c>
      <c r="B64" s="12">
        <f>'Encargos e Benefícios'!B63</f>
        <v>0</v>
      </c>
      <c r="C64" s="10">
        <f>'Encargos e Benefícios'!C63</f>
        <v>0</v>
      </c>
      <c r="D64" s="39"/>
      <c r="E64" s="169"/>
      <c r="F64" s="168"/>
      <c r="G64" s="167"/>
      <c r="H64" s="128"/>
      <c r="I64" s="48"/>
      <c r="J64" s="48"/>
      <c r="K64" s="48"/>
      <c r="L64" s="48"/>
      <c r="M64" s="167"/>
      <c r="N64" s="128"/>
      <c r="O64" s="48"/>
      <c r="P64" s="48"/>
      <c r="Q64" s="48"/>
      <c r="R64" s="48"/>
      <c r="S64" s="167"/>
      <c r="T64" s="128"/>
      <c r="U64" s="48"/>
      <c r="V64" s="48"/>
      <c r="W64" s="48"/>
      <c r="X64" s="48"/>
      <c r="Y64" s="167"/>
      <c r="Z64" s="128"/>
      <c r="AA64" s="48"/>
      <c r="AB64" s="48"/>
      <c r="AC64" s="48"/>
      <c r="AD64" s="48"/>
      <c r="AE64" s="167">
        <v>47849</v>
      </c>
      <c r="AF64" s="128"/>
      <c r="AG64" s="48"/>
      <c r="AH64" s="48"/>
      <c r="AI64" s="48"/>
      <c r="AJ64" s="131"/>
      <c r="AK64" s="11">
        <f>'Encargos e Benefícios'!D63</f>
        <v>0</v>
      </c>
      <c r="AL64" s="11">
        <f>IF('Encargos e Benefícios'!C63=0,0,'Encargos e Benefícios'!U63/'Encargos e Benefícios'!C63)</f>
        <v>0</v>
      </c>
      <c r="AM64" s="11">
        <f>IF('Encargos e Benefícios'!C63=0,0,'Encargos e Benefícios'!AC63/'Encargos e Benefícios'!C63)</f>
        <v>0</v>
      </c>
      <c r="AN64" s="115">
        <f>IF('Encargos e Benefícios'!C63=0,0,'Encargos e Benefícios'!AD63/'Encargos e Benefícios'!C63)</f>
        <v>0</v>
      </c>
      <c r="AO64" s="32"/>
      <c r="AP64" s="31"/>
      <c r="AQ64" s="31"/>
      <c r="AR64" s="206"/>
      <c r="AS64" s="32"/>
    </row>
    <row r="65" spans="1:45" ht="12.75" hidden="1" x14ac:dyDescent="0.2">
      <c r="A65" s="49">
        <v>59</v>
      </c>
      <c r="B65" s="12">
        <f>'Encargos e Benefícios'!B64</f>
        <v>0</v>
      </c>
      <c r="C65" s="10">
        <f>'Encargos e Benefícios'!C64</f>
        <v>0</v>
      </c>
      <c r="D65" s="39"/>
      <c r="E65" s="169"/>
      <c r="F65" s="168"/>
      <c r="G65" s="167"/>
      <c r="H65" s="128"/>
      <c r="I65" s="48"/>
      <c r="J65" s="48"/>
      <c r="K65" s="48"/>
      <c r="L65" s="48"/>
      <c r="M65" s="167"/>
      <c r="N65" s="128"/>
      <c r="O65" s="48"/>
      <c r="P65" s="48"/>
      <c r="Q65" s="48"/>
      <c r="R65" s="48"/>
      <c r="S65" s="167"/>
      <c r="T65" s="128"/>
      <c r="U65" s="48"/>
      <c r="V65" s="48"/>
      <c r="W65" s="48"/>
      <c r="X65" s="48"/>
      <c r="Y65" s="167"/>
      <c r="Z65" s="128"/>
      <c r="AA65" s="48"/>
      <c r="AB65" s="48"/>
      <c r="AC65" s="48"/>
      <c r="AD65" s="48"/>
      <c r="AE65" s="167">
        <v>47849</v>
      </c>
      <c r="AF65" s="128"/>
      <c r="AG65" s="48"/>
      <c r="AH65" s="48"/>
      <c r="AI65" s="48"/>
      <c r="AJ65" s="131"/>
      <c r="AK65" s="11">
        <f>'Encargos e Benefícios'!D64</f>
        <v>0</v>
      </c>
      <c r="AL65" s="11">
        <f>IF('Encargos e Benefícios'!C64=0,0,'Encargos e Benefícios'!U64/'Encargos e Benefícios'!C64)</f>
        <v>0</v>
      </c>
      <c r="AM65" s="11">
        <f>IF('Encargos e Benefícios'!C64=0,0,'Encargos e Benefícios'!AC64/'Encargos e Benefícios'!C64)</f>
        <v>0</v>
      </c>
      <c r="AN65" s="115">
        <f>IF('Encargos e Benefícios'!C64=0,0,'Encargos e Benefícios'!AD64/'Encargos e Benefícios'!C64)</f>
        <v>0</v>
      </c>
      <c r="AO65" s="32"/>
      <c r="AP65" s="31"/>
      <c r="AQ65" s="31"/>
      <c r="AR65" s="206"/>
      <c r="AS65" s="32"/>
    </row>
    <row r="66" spans="1:45" ht="12.75" hidden="1" x14ac:dyDescent="0.2">
      <c r="A66" s="49">
        <v>60</v>
      </c>
      <c r="B66" s="12">
        <f>'Encargos e Benefícios'!B65</f>
        <v>0</v>
      </c>
      <c r="C66" s="10">
        <f>'Encargos e Benefícios'!C65</f>
        <v>0</v>
      </c>
      <c r="D66" s="39"/>
      <c r="E66" s="169"/>
      <c r="F66" s="168"/>
      <c r="G66" s="167"/>
      <c r="H66" s="128"/>
      <c r="I66" s="48"/>
      <c r="J66" s="48"/>
      <c r="K66" s="48"/>
      <c r="L66" s="48"/>
      <c r="M66" s="167"/>
      <c r="N66" s="128"/>
      <c r="O66" s="48"/>
      <c r="P66" s="48"/>
      <c r="Q66" s="48"/>
      <c r="R66" s="48"/>
      <c r="S66" s="167"/>
      <c r="T66" s="128"/>
      <c r="U66" s="48"/>
      <c r="V66" s="48"/>
      <c r="W66" s="48"/>
      <c r="X66" s="48"/>
      <c r="Y66" s="167"/>
      <c r="Z66" s="128"/>
      <c r="AA66" s="48"/>
      <c r="AB66" s="48"/>
      <c r="AC66" s="48"/>
      <c r="AD66" s="48"/>
      <c r="AE66" s="167">
        <v>47849</v>
      </c>
      <c r="AF66" s="128"/>
      <c r="AG66" s="48"/>
      <c r="AH66" s="48"/>
      <c r="AI66" s="48"/>
      <c r="AJ66" s="131"/>
      <c r="AK66" s="11">
        <f>'Encargos e Benefícios'!D65</f>
        <v>0</v>
      </c>
      <c r="AL66" s="11">
        <f>IF('Encargos e Benefícios'!C65=0,0,'Encargos e Benefícios'!U65/'Encargos e Benefícios'!C65)</f>
        <v>0</v>
      </c>
      <c r="AM66" s="11">
        <f>IF('Encargos e Benefícios'!C65=0,0,'Encargos e Benefícios'!AC65/'Encargos e Benefícios'!C65)</f>
        <v>0</v>
      </c>
      <c r="AN66" s="115">
        <f>IF('Encargos e Benefícios'!C65=0,0,'Encargos e Benefícios'!AD65/'Encargos e Benefícios'!C65)</f>
        <v>0</v>
      </c>
      <c r="AO66" s="32"/>
      <c r="AP66" s="31"/>
      <c r="AQ66" s="31"/>
      <c r="AR66" s="206"/>
      <c r="AS66" s="32"/>
    </row>
    <row r="67" spans="1:45" ht="12.75" hidden="1" x14ac:dyDescent="0.2">
      <c r="A67" s="49">
        <v>61</v>
      </c>
      <c r="B67" s="12">
        <f>'Encargos e Benefícios'!B66</f>
        <v>0</v>
      </c>
      <c r="C67" s="10">
        <f>'Encargos e Benefícios'!C66</f>
        <v>0</v>
      </c>
      <c r="D67" s="39"/>
      <c r="E67" s="169"/>
      <c r="F67" s="168"/>
      <c r="G67" s="167"/>
      <c r="H67" s="128"/>
      <c r="I67" s="48"/>
      <c r="J67" s="48"/>
      <c r="K67" s="48"/>
      <c r="L67" s="48"/>
      <c r="M67" s="167"/>
      <c r="N67" s="128"/>
      <c r="O67" s="48"/>
      <c r="P67" s="48"/>
      <c r="Q67" s="48"/>
      <c r="R67" s="48"/>
      <c r="S67" s="167"/>
      <c r="T67" s="128"/>
      <c r="U67" s="48"/>
      <c r="V67" s="48"/>
      <c r="W67" s="48"/>
      <c r="X67" s="48"/>
      <c r="Y67" s="167"/>
      <c r="Z67" s="128"/>
      <c r="AA67" s="48"/>
      <c r="AB67" s="48"/>
      <c r="AC67" s="48"/>
      <c r="AD67" s="48"/>
      <c r="AE67" s="167">
        <v>47849</v>
      </c>
      <c r="AF67" s="128"/>
      <c r="AG67" s="48"/>
      <c r="AH67" s="48"/>
      <c r="AI67" s="48"/>
      <c r="AJ67" s="131"/>
      <c r="AK67" s="11">
        <f>'Encargos e Benefícios'!D66</f>
        <v>0</v>
      </c>
      <c r="AL67" s="11">
        <f>IF('Encargos e Benefícios'!C66=0,0,'Encargos e Benefícios'!U66/'Encargos e Benefícios'!C66)</f>
        <v>0</v>
      </c>
      <c r="AM67" s="11">
        <f>IF('Encargos e Benefícios'!C66=0,0,'Encargos e Benefícios'!AC66/'Encargos e Benefícios'!C66)</f>
        <v>0</v>
      </c>
      <c r="AN67" s="115">
        <f>IF('Encargos e Benefícios'!C66=0,0,'Encargos e Benefícios'!AD66/'Encargos e Benefícios'!C66)</f>
        <v>0</v>
      </c>
      <c r="AO67" s="32"/>
      <c r="AP67" s="31"/>
      <c r="AQ67" s="31"/>
      <c r="AR67" s="206"/>
      <c r="AS67" s="32"/>
    </row>
    <row r="68" spans="1:45" ht="12.75" hidden="1" x14ac:dyDescent="0.2">
      <c r="A68" s="49">
        <v>62</v>
      </c>
      <c r="B68" s="12">
        <f>'Encargos e Benefícios'!B67</f>
        <v>0</v>
      </c>
      <c r="C68" s="10">
        <f>'Encargos e Benefícios'!C67</f>
        <v>0</v>
      </c>
      <c r="D68" s="39"/>
      <c r="E68" s="169"/>
      <c r="F68" s="168"/>
      <c r="G68" s="167"/>
      <c r="H68" s="128"/>
      <c r="I68" s="48"/>
      <c r="J68" s="48"/>
      <c r="K68" s="48"/>
      <c r="L68" s="48"/>
      <c r="M68" s="167"/>
      <c r="N68" s="128"/>
      <c r="O68" s="48"/>
      <c r="P68" s="48"/>
      <c r="Q68" s="48"/>
      <c r="R68" s="48"/>
      <c r="S68" s="167"/>
      <c r="T68" s="128"/>
      <c r="U68" s="48"/>
      <c r="V68" s="48"/>
      <c r="W68" s="48"/>
      <c r="X68" s="48"/>
      <c r="Y68" s="167"/>
      <c r="Z68" s="128"/>
      <c r="AA68" s="48"/>
      <c r="AB68" s="48"/>
      <c r="AC68" s="48"/>
      <c r="AD68" s="48"/>
      <c r="AE68" s="167">
        <v>47849</v>
      </c>
      <c r="AF68" s="128"/>
      <c r="AG68" s="48"/>
      <c r="AH68" s="48"/>
      <c r="AI68" s="48"/>
      <c r="AJ68" s="131"/>
      <c r="AK68" s="11">
        <f>'Encargos e Benefícios'!D67</f>
        <v>0</v>
      </c>
      <c r="AL68" s="11">
        <f>IF('Encargos e Benefícios'!C67=0,0,'Encargos e Benefícios'!U67/'Encargos e Benefícios'!C67)</f>
        <v>0</v>
      </c>
      <c r="AM68" s="11">
        <f>IF('Encargos e Benefícios'!C67=0,0,'Encargos e Benefícios'!AC67/'Encargos e Benefícios'!C67)</f>
        <v>0</v>
      </c>
      <c r="AN68" s="115">
        <f>IF('Encargos e Benefícios'!C67=0,0,'Encargos e Benefícios'!AD67/'Encargos e Benefícios'!C67)</f>
        <v>0</v>
      </c>
      <c r="AO68" s="32"/>
      <c r="AP68" s="31"/>
      <c r="AQ68" s="31"/>
      <c r="AR68" s="206"/>
      <c r="AS68" s="32"/>
    </row>
    <row r="69" spans="1:45" ht="12.75" hidden="1" x14ac:dyDescent="0.2">
      <c r="A69" s="49">
        <v>63</v>
      </c>
      <c r="B69" s="12">
        <f>'Encargos e Benefícios'!B68</f>
        <v>0</v>
      </c>
      <c r="C69" s="10">
        <f>'Encargos e Benefícios'!C68</f>
        <v>0</v>
      </c>
      <c r="D69" s="39"/>
      <c r="E69" s="169"/>
      <c r="F69" s="168"/>
      <c r="G69" s="167"/>
      <c r="H69" s="128"/>
      <c r="I69" s="48"/>
      <c r="J69" s="48"/>
      <c r="K69" s="48"/>
      <c r="L69" s="48"/>
      <c r="M69" s="167"/>
      <c r="N69" s="128"/>
      <c r="O69" s="48"/>
      <c r="P69" s="48"/>
      <c r="Q69" s="48"/>
      <c r="R69" s="48"/>
      <c r="S69" s="167"/>
      <c r="T69" s="128"/>
      <c r="U69" s="48"/>
      <c r="V69" s="48"/>
      <c r="W69" s="48"/>
      <c r="X69" s="48"/>
      <c r="Y69" s="167"/>
      <c r="Z69" s="128"/>
      <c r="AA69" s="48"/>
      <c r="AB69" s="48"/>
      <c r="AC69" s="48"/>
      <c r="AD69" s="48"/>
      <c r="AE69" s="167">
        <v>47849</v>
      </c>
      <c r="AF69" s="128"/>
      <c r="AG69" s="48"/>
      <c r="AH69" s="48"/>
      <c r="AI69" s="48"/>
      <c r="AJ69" s="131"/>
      <c r="AK69" s="11">
        <f>'Encargos e Benefícios'!D68</f>
        <v>0</v>
      </c>
      <c r="AL69" s="11">
        <f>IF('Encargos e Benefícios'!C68=0,0,'Encargos e Benefícios'!U68/'Encargos e Benefícios'!C68)</f>
        <v>0</v>
      </c>
      <c r="AM69" s="11">
        <f>IF('Encargos e Benefícios'!C68=0,0,'Encargos e Benefícios'!AC68/'Encargos e Benefícios'!C68)</f>
        <v>0</v>
      </c>
      <c r="AN69" s="115">
        <f>IF('Encargos e Benefícios'!C68=0,0,'Encargos e Benefícios'!AD68/'Encargos e Benefícios'!C68)</f>
        <v>0</v>
      </c>
      <c r="AO69" s="32"/>
      <c r="AP69" s="31"/>
      <c r="AQ69" s="31"/>
      <c r="AR69" s="206"/>
      <c r="AS69" s="32"/>
    </row>
    <row r="70" spans="1:45" ht="12.75" hidden="1" x14ac:dyDescent="0.2">
      <c r="A70" s="49">
        <v>64</v>
      </c>
      <c r="B70" s="12">
        <f>'Encargos e Benefícios'!B69</f>
        <v>0</v>
      </c>
      <c r="C70" s="10">
        <f>'Encargos e Benefícios'!C69</f>
        <v>0</v>
      </c>
      <c r="D70" s="39"/>
      <c r="E70" s="169"/>
      <c r="F70" s="168"/>
      <c r="G70" s="167"/>
      <c r="H70" s="128"/>
      <c r="I70" s="48"/>
      <c r="J70" s="48"/>
      <c r="K70" s="48"/>
      <c r="L70" s="48"/>
      <c r="M70" s="167"/>
      <c r="N70" s="128"/>
      <c r="O70" s="48"/>
      <c r="P70" s="48"/>
      <c r="Q70" s="48"/>
      <c r="R70" s="48"/>
      <c r="S70" s="167"/>
      <c r="T70" s="128"/>
      <c r="U70" s="48"/>
      <c r="V70" s="48"/>
      <c r="W70" s="48"/>
      <c r="X70" s="48"/>
      <c r="Y70" s="167"/>
      <c r="Z70" s="128"/>
      <c r="AA70" s="48"/>
      <c r="AB70" s="48"/>
      <c r="AC70" s="48"/>
      <c r="AD70" s="48"/>
      <c r="AE70" s="167">
        <v>47849</v>
      </c>
      <c r="AF70" s="128"/>
      <c r="AG70" s="48"/>
      <c r="AH70" s="48"/>
      <c r="AI70" s="48"/>
      <c r="AJ70" s="131"/>
      <c r="AK70" s="11">
        <f>'Encargos e Benefícios'!D69</f>
        <v>0</v>
      </c>
      <c r="AL70" s="11">
        <f>IF('Encargos e Benefícios'!C69=0,0,'Encargos e Benefícios'!U69/'Encargos e Benefícios'!C69)</f>
        <v>0</v>
      </c>
      <c r="AM70" s="11">
        <f>IF('Encargos e Benefícios'!C69=0,0,'Encargos e Benefícios'!AC69/'Encargos e Benefícios'!C69)</f>
        <v>0</v>
      </c>
      <c r="AN70" s="115">
        <f>IF('Encargos e Benefícios'!C69=0,0,'Encargos e Benefícios'!AD69/'Encargos e Benefícios'!C69)</f>
        <v>0</v>
      </c>
      <c r="AO70" s="32"/>
      <c r="AP70" s="31"/>
      <c r="AQ70" s="31"/>
      <c r="AR70" s="206"/>
      <c r="AS70" s="32"/>
    </row>
    <row r="71" spans="1:45" ht="12.75" hidden="1" x14ac:dyDescent="0.2">
      <c r="A71" s="49">
        <v>65</v>
      </c>
      <c r="B71" s="12">
        <f>'Encargos e Benefícios'!B70</f>
        <v>0</v>
      </c>
      <c r="C71" s="10">
        <f>'Encargos e Benefícios'!C70</f>
        <v>0</v>
      </c>
      <c r="D71" s="39"/>
      <c r="E71" s="169"/>
      <c r="F71" s="168"/>
      <c r="G71" s="167"/>
      <c r="H71" s="128"/>
      <c r="I71" s="48"/>
      <c r="J71" s="48"/>
      <c r="K71" s="48"/>
      <c r="L71" s="48"/>
      <c r="M71" s="167"/>
      <c r="N71" s="128"/>
      <c r="O71" s="48"/>
      <c r="P71" s="48"/>
      <c r="Q71" s="48"/>
      <c r="R71" s="48"/>
      <c r="S71" s="167"/>
      <c r="T71" s="128"/>
      <c r="U71" s="48"/>
      <c r="V71" s="48"/>
      <c r="W71" s="48"/>
      <c r="X71" s="48"/>
      <c r="Y71" s="167"/>
      <c r="Z71" s="128"/>
      <c r="AA71" s="48"/>
      <c r="AB71" s="48"/>
      <c r="AC71" s="48"/>
      <c r="AD71" s="48"/>
      <c r="AE71" s="167">
        <v>47849</v>
      </c>
      <c r="AF71" s="128"/>
      <c r="AG71" s="48"/>
      <c r="AH71" s="48"/>
      <c r="AI71" s="48"/>
      <c r="AJ71" s="131"/>
      <c r="AK71" s="11">
        <f>'Encargos e Benefícios'!D70</f>
        <v>0</v>
      </c>
      <c r="AL71" s="11">
        <f>IF('Encargos e Benefícios'!C70=0,0,'Encargos e Benefícios'!U70/'Encargos e Benefícios'!C70)</f>
        <v>0</v>
      </c>
      <c r="AM71" s="11">
        <f>IF('Encargos e Benefícios'!C70=0,0,'Encargos e Benefícios'!AC70/'Encargos e Benefícios'!C70)</f>
        <v>0</v>
      </c>
      <c r="AN71" s="115">
        <f>IF('Encargos e Benefícios'!C70=0,0,'Encargos e Benefícios'!AD70/'Encargos e Benefícios'!C70)</f>
        <v>0</v>
      </c>
      <c r="AO71" s="32"/>
      <c r="AP71" s="31"/>
      <c r="AQ71" s="31"/>
      <c r="AR71" s="206"/>
      <c r="AS71" s="32"/>
    </row>
    <row r="72" spans="1:45" ht="12.75" hidden="1" x14ac:dyDescent="0.2">
      <c r="A72" s="49">
        <v>66</v>
      </c>
      <c r="B72" s="12">
        <f>'Encargos e Benefícios'!B71</f>
        <v>0</v>
      </c>
      <c r="C72" s="10">
        <f>'Encargos e Benefícios'!C71</f>
        <v>0</v>
      </c>
      <c r="D72" s="39"/>
      <c r="E72" s="169"/>
      <c r="F72" s="168"/>
      <c r="G72" s="167"/>
      <c r="H72" s="128"/>
      <c r="I72" s="48"/>
      <c r="J72" s="48"/>
      <c r="K72" s="48"/>
      <c r="L72" s="48"/>
      <c r="M72" s="167"/>
      <c r="N72" s="128"/>
      <c r="O72" s="48"/>
      <c r="P72" s="48"/>
      <c r="Q72" s="48"/>
      <c r="R72" s="48"/>
      <c r="S72" s="167"/>
      <c r="T72" s="128"/>
      <c r="U72" s="48"/>
      <c r="V72" s="48"/>
      <c r="W72" s="48"/>
      <c r="X72" s="48"/>
      <c r="Y72" s="167"/>
      <c r="Z72" s="128"/>
      <c r="AA72" s="48"/>
      <c r="AB72" s="48"/>
      <c r="AC72" s="48"/>
      <c r="AD72" s="48"/>
      <c r="AE72" s="167">
        <v>47849</v>
      </c>
      <c r="AF72" s="128"/>
      <c r="AG72" s="48"/>
      <c r="AH72" s="48"/>
      <c r="AI72" s="48"/>
      <c r="AJ72" s="131"/>
      <c r="AK72" s="11">
        <f>'Encargos e Benefícios'!D71</f>
        <v>0</v>
      </c>
      <c r="AL72" s="11">
        <f>IF('Encargos e Benefícios'!C71=0,0,'Encargos e Benefícios'!U71/'Encargos e Benefícios'!C71)</f>
        <v>0</v>
      </c>
      <c r="AM72" s="11">
        <f>IF('Encargos e Benefícios'!C71=0,0,'Encargos e Benefícios'!AC71/'Encargos e Benefícios'!C71)</f>
        <v>0</v>
      </c>
      <c r="AN72" s="115">
        <f>IF('Encargos e Benefícios'!C71=0,0,'Encargos e Benefícios'!AD71/'Encargos e Benefícios'!C71)</f>
        <v>0</v>
      </c>
      <c r="AO72" s="32"/>
      <c r="AP72" s="31"/>
      <c r="AQ72" s="31"/>
      <c r="AR72" s="206"/>
      <c r="AS72" s="32"/>
    </row>
    <row r="73" spans="1:45" ht="12.75" hidden="1" x14ac:dyDescent="0.2">
      <c r="A73" s="49">
        <v>67</v>
      </c>
      <c r="B73" s="12">
        <f>'Encargos e Benefícios'!B72</f>
        <v>0</v>
      </c>
      <c r="C73" s="10">
        <f>'Encargos e Benefícios'!C72</f>
        <v>0</v>
      </c>
      <c r="D73" s="39"/>
      <c r="E73" s="169"/>
      <c r="F73" s="168"/>
      <c r="G73" s="167"/>
      <c r="H73" s="128"/>
      <c r="I73" s="48"/>
      <c r="J73" s="48"/>
      <c r="K73" s="48"/>
      <c r="L73" s="48"/>
      <c r="M73" s="167"/>
      <c r="N73" s="128"/>
      <c r="O73" s="48"/>
      <c r="P73" s="48"/>
      <c r="Q73" s="48"/>
      <c r="R73" s="48"/>
      <c r="S73" s="167"/>
      <c r="T73" s="128"/>
      <c r="U73" s="48"/>
      <c r="V73" s="48"/>
      <c r="W73" s="48"/>
      <c r="X73" s="48"/>
      <c r="Y73" s="167"/>
      <c r="Z73" s="128"/>
      <c r="AA73" s="48"/>
      <c r="AB73" s="48"/>
      <c r="AC73" s="48"/>
      <c r="AD73" s="48"/>
      <c r="AE73" s="167">
        <v>47849</v>
      </c>
      <c r="AF73" s="128"/>
      <c r="AG73" s="48"/>
      <c r="AH73" s="48"/>
      <c r="AI73" s="48"/>
      <c r="AJ73" s="131"/>
      <c r="AK73" s="11">
        <f>'Encargos e Benefícios'!D72</f>
        <v>0</v>
      </c>
      <c r="AL73" s="11">
        <f>IF('Encargos e Benefícios'!C72=0,0,'Encargos e Benefícios'!U72/'Encargos e Benefícios'!C72)</f>
        <v>0</v>
      </c>
      <c r="AM73" s="11">
        <f>IF('Encargos e Benefícios'!C72=0,0,'Encargos e Benefícios'!AC72/'Encargos e Benefícios'!C72)</f>
        <v>0</v>
      </c>
      <c r="AN73" s="115">
        <f>IF('Encargos e Benefícios'!C72=0,0,'Encargos e Benefícios'!AD72/'Encargos e Benefícios'!C72)</f>
        <v>0</v>
      </c>
      <c r="AO73" s="32"/>
      <c r="AP73" s="31"/>
      <c r="AQ73" s="31"/>
      <c r="AR73" s="206"/>
      <c r="AS73" s="32"/>
    </row>
    <row r="74" spans="1:45" ht="12.75" hidden="1" x14ac:dyDescent="0.2">
      <c r="A74" s="49">
        <v>68</v>
      </c>
      <c r="B74" s="12">
        <f>'Encargos e Benefícios'!B73</f>
        <v>0</v>
      </c>
      <c r="C74" s="10">
        <f>'Encargos e Benefícios'!C73</f>
        <v>0</v>
      </c>
      <c r="D74" s="39"/>
      <c r="E74" s="169"/>
      <c r="F74" s="168"/>
      <c r="G74" s="167"/>
      <c r="H74" s="128"/>
      <c r="I74" s="48"/>
      <c r="J74" s="48"/>
      <c r="K74" s="48"/>
      <c r="L74" s="48"/>
      <c r="M74" s="167"/>
      <c r="N74" s="128"/>
      <c r="O74" s="48"/>
      <c r="P74" s="48"/>
      <c r="Q74" s="48"/>
      <c r="R74" s="48"/>
      <c r="S74" s="167"/>
      <c r="T74" s="128"/>
      <c r="U74" s="48"/>
      <c r="V74" s="48"/>
      <c r="W74" s="48"/>
      <c r="X74" s="48"/>
      <c r="Y74" s="167"/>
      <c r="Z74" s="128"/>
      <c r="AA74" s="48"/>
      <c r="AB74" s="48"/>
      <c r="AC74" s="48"/>
      <c r="AD74" s="48"/>
      <c r="AE74" s="167">
        <v>47849</v>
      </c>
      <c r="AF74" s="128"/>
      <c r="AG74" s="48"/>
      <c r="AH74" s="48"/>
      <c r="AI74" s="48"/>
      <c r="AJ74" s="131"/>
      <c r="AK74" s="11">
        <f>'Encargos e Benefícios'!D73</f>
        <v>0</v>
      </c>
      <c r="AL74" s="11">
        <f>IF('Encargos e Benefícios'!C73=0,0,'Encargos e Benefícios'!U73/'Encargos e Benefícios'!C73)</f>
        <v>0</v>
      </c>
      <c r="AM74" s="11">
        <f>IF('Encargos e Benefícios'!C73=0,0,'Encargos e Benefícios'!AC73/'Encargos e Benefícios'!C73)</f>
        <v>0</v>
      </c>
      <c r="AN74" s="115">
        <f>IF('Encargos e Benefícios'!C73=0,0,'Encargos e Benefícios'!AD73/'Encargos e Benefícios'!C73)</f>
        <v>0</v>
      </c>
      <c r="AO74" s="32"/>
      <c r="AP74" s="31"/>
      <c r="AQ74" s="31"/>
      <c r="AR74" s="206"/>
      <c r="AS74" s="32"/>
    </row>
    <row r="75" spans="1:45" ht="12.75" hidden="1" x14ac:dyDescent="0.2">
      <c r="A75" s="49">
        <v>69</v>
      </c>
      <c r="B75" s="12">
        <f>'Encargos e Benefícios'!B74</f>
        <v>0</v>
      </c>
      <c r="C75" s="10">
        <f>'Encargos e Benefícios'!C74</f>
        <v>0</v>
      </c>
      <c r="D75" s="39"/>
      <c r="E75" s="169"/>
      <c r="F75" s="168"/>
      <c r="G75" s="167"/>
      <c r="H75" s="128"/>
      <c r="I75" s="48"/>
      <c r="J75" s="48"/>
      <c r="K75" s="48"/>
      <c r="L75" s="48"/>
      <c r="M75" s="167"/>
      <c r="N75" s="128"/>
      <c r="O75" s="48"/>
      <c r="P75" s="48"/>
      <c r="Q75" s="48"/>
      <c r="R75" s="48"/>
      <c r="S75" s="167"/>
      <c r="T75" s="128"/>
      <c r="U75" s="48"/>
      <c r="V75" s="48"/>
      <c r="W75" s="48"/>
      <c r="X75" s="48"/>
      <c r="Y75" s="167"/>
      <c r="Z75" s="128"/>
      <c r="AA75" s="48"/>
      <c r="AB75" s="48"/>
      <c r="AC75" s="48"/>
      <c r="AD75" s="48"/>
      <c r="AE75" s="167">
        <v>47849</v>
      </c>
      <c r="AF75" s="128"/>
      <c r="AG75" s="48"/>
      <c r="AH75" s="48"/>
      <c r="AI75" s="48"/>
      <c r="AJ75" s="131"/>
      <c r="AK75" s="11">
        <f>'Encargos e Benefícios'!D74</f>
        <v>0</v>
      </c>
      <c r="AL75" s="11">
        <f>IF('Encargos e Benefícios'!C74=0,0,'Encargos e Benefícios'!U74/'Encargos e Benefícios'!C74)</f>
        <v>0</v>
      </c>
      <c r="AM75" s="11">
        <f>IF('Encargos e Benefícios'!C74=0,0,'Encargos e Benefícios'!AC74/'Encargos e Benefícios'!C74)</f>
        <v>0</v>
      </c>
      <c r="AN75" s="115">
        <f>IF('Encargos e Benefícios'!C74=0,0,'Encargos e Benefícios'!AD74/'Encargos e Benefícios'!C74)</f>
        <v>0</v>
      </c>
      <c r="AO75" s="32"/>
      <c r="AP75" s="31"/>
      <c r="AQ75" s="31"/>
      <c r="AR75" s="206"/>
      <c r="AS75" s="32"/>
    </row>
    <row r="76" spans="1:45" ht="12.75" hidden="1" x14ac:dyDescent="0.2">
      <c r="A76" s="49">
        <v>70</v>
      </c>
      <c r="B76" s="12">
        <f>'Encargos e Benefícios'!B75</f>
        <v>0</v>
      </c>
      <c r="C76" s="10">
        <f>'Encargos e Benefícios'!C75</f>
        <v>0</v>
      </c>
      <c r="D76" s="39"/>
      <c r="E76" s="169"/>
      <c r="F76" s="168"/>
      <c r="G76" s="167"/>
      <c r="H76" s="128"/>
      <c r="I76" s="48"/>
      <c r="J76" s="48"/>
      <c r="K76" s="48"/>
      <c r="L76" s="48"/>
      <c r="M76" s="167"/>
      <c r="N76" s="128"/>
      <c r="O76" s="48"/>
      <c r="P76" s="48"/>
      <c r="Q76" s="48"/>
      <c r="R76" s="48"/>
      <c r="S76" s="167"/>
      <c r="T76" s="128"/>
      <c r="U76" s="48"/>
      <c r="V76" s="48"/>
      <c r="W76" s="48"/>
      <c r="X76" s="48"/>
      <c r="Y76" s="167"/>
      <c r="Z76" s="128"/>
      <c r="AA76" s="48"/>
      <c r="AB76" s="48"/>
      <c r="AC76" s="48"/>
      <c r="AD76" s="48"/>
      <c r="AE76" s="167">
        <v>47849</v>
      </c>
      <c r="AF76" s="128"/>
      <c r="AG76" s="48"/>
      <c r="AH76" s="48"/>
      <c r="AI76" s="48"/>
      <c r="AJ76" s="131"/>
      <c r="AK76" s="11">
        <f>'Encargos e Benefícios'!D75</f>
        <v>0</v>
      </c>
      <c r="AL76" s="11">
        <f>IF('Encargos e Benefícios'!C75=0,0,'Encargos e Benefícios'!U75/'Encargos e Benefícios'!C75)</f>
        <v>0</v>
      </c>
      <c r="AM76" s="11">
        <f>IF('Encargos e Benefícios'!C75=0,0,'Encargos e Benefícios'!AC75/'Encargos e Benefícios'!C75)</f>
        <v>0</v>
      </c>
      <c r="AN76" s="115">
        <f>IF('Encargos e Benefícios'!C75=0,0,'Encargos e Benefícios'!AD75/'Encargos e Benefícios'!C75)</f>
        <v>0</v>
      </c>
      <c r="AO76" s="32"/>
      <c r="AP76" s="31"/>
      <c r="AQ76" s="31"/>
      <c r="AR76" s="206"/>
      <c r="AS76" s="32"/>
    </row>
    <row r="77" spans="1:45" ht="12.75" hidden="1" x14ac:dyDescent="0.2">
      <c r="A77" s="49">
        <v>71</v>
      </c>
      <c r="B77" s="12">
        <f>'Encargos e Benefícios'!B76</f>
        <v>0</v>
      </c>
      <c r="C77" s="10">
        <f>'Encargos e Benefícios'!C76</f>
        <v>0</v>
      </c>
      <c r="D77" s="39"/>
      <c r="E77" s="169"/>
      <c r="F77" s="168"/>
      <c r="G77" s="167"/>
      <c r="H77" s="128"/>
      <c r="I77" s="48"/>
      <c r="J77" s="48"/>
      <c r="K77" s="48"/>
      <c r="L77" s="48"/>
      <c r="M77" s="167"/>
      <c r="N77" s="128"/>
      <c r="O77" s="48"/>
      <c r="P77" s="48"/>
      <c r="Q77" s="48"/>
      <c r="R77" s="48"/>
      <c r="S77" s="167"/>
      <c r="T77" s="128"/>
      <c r="U77" s="48"/>
      <c r="V77" s="48"/>
      <c r="W77" s="48"/>
      <c r="X77" s="48"/>
      <c r="Y77" s="167"/>
      <c r="Z77" s="128"/>
      <c r="AA77" s="48"/>
      <c r="AB77" s="48"/>
      <c r="AC77" s="48"/>
      <c r="AD77" s="48"/>
      <c r="AE77" s="167">
        <v>47849</v>
      </c>
      <c r="AF77" s="128"/>
      <c r="AG77" s="48"/>
      <c r="AH77" s="48"/>
      <c r="AI77" s="48"/>
      <c r="AJ77" s="131"/>
      <c r="AK77" s="11">
        <f>'Encargos e Benefícios'!D76</f>
        <v>0</v>
      </c>
      <c r="AL77" s="11">
        <f>IF('Encargos e Benefícios'!C76=0,0,'Encargos e Benefícios'!U76/'Encargos e Benefícios'!C76)</f>
        <v>0</v>
      </c>
      <c r="AM77" s="11">
        <f>IF('Encargos e Benefícios'!C76=0,0,'Encargos e Benefícios'!AC76/'Encargos e Benefícios'!C76)</f>
        <v>0</v>
      </c>
      <c r="AN77" s="115">
        <f>IF('Encargos e Benefícios'!C76=0,0,'Encargos e Benefícios'!AD76/'Encargos e Benefícios'!C76)</f>
        <v>0</v>
      </c>
      <c r="AO77" s="32"/>
      <c r="AP77" s="31"/>
      <c r="AQ77" s="31"/>
      <c r="AR77" s="206"/>
      <c r="AS77" s="32"/>
    </row>
    <row r="78" spans="1:45" ht="12.75" hidden="1" x14ac:dyDescent="0.2">
      <c r="A78" s="49">
        <v>72</v>
      </c>
      <c r="B78" s="12">
        <f>'Encargos e Benefícios'!B77</f>
        <v>0</v>
      </c>
      <c r="C78" s="10">
        <f>'Encargos e Benefícios'!C77</f>
        <v>0</v>
      </c>
      <c r="D78" s="39"/>
      <c r="E78" s="169"/>
      <c r="F78" s="168"/>
      <c r="G78" s="167"/>
      <c r="H78" s="128"/>
      <c r="I78" s="48"/>
      <c r="J78" s="48"/>
      <c r="K78" s="48"/>
      <c r="L78" s="48"/>
      <c r="M78" s="167"/>
      <c r="N78" s="128"/>
      <c r="O78" s="48"/>
      <c r="P78" s="48"/>
      <c r="Q78" s="48"/>
      <c r="R78" s="48"/>
      <c r="S78" s="167"/>
      <c r="T78" s="128"/>
      <c r="U78" s="48"/>
      <c r="V78" s="48"/>
      <c r="W78" s="48"/>
      <c r="X78" s="48"/>
      <c r="Y78" s="167"/>
      <c r="Z78" s="128"/>
      <c r="AA78" s="48"/>
      <c r="AB78" s="48"/>
      <c r="AC78" s="48"/>
      <c r="AD78" s="48"/>
      <c r="AE78" s="167">
        <v>47849</v>
      </c>
      <c r="AF78" s="128"/>
      <c r="AG78" s="48"/>
      <c r="AH78" s="48"/>
      <c r="AI78" s="48"/>
      <c r="AJ78" s="131"/>
      <c r="AK78" s="11">
        <f>'Encargos e Benefícios'!D77</f>
        <v>0</v>
      </c>
      <c r="AL78" s="11">
        <f>IF('Encargos e Benefícios'!C77=0,0,'Encargos e Benefícios'!U77/'Encargos e Benefícios'!C77)</f>
        <v>0</v>
      </c>
      <c r="AM78" s="11">
        <f>IF('Encargos e Benefícios'!C77=0,0,'Encargos e Benefícios'!AC77/'Encargos e Benefícios'!C77)</f>
        <v>0</v>
      </c>
      <c r="AN78" s="115">
        <f>IF('Encargos e Benefícios'!C77=0,0,'Encargos e Benefícios'!AD77/'Encargos e Benefícios'!C77)</f>
        <v>0</v>
      </c>
      <c r="AO78" s="32"/>
      <c r="AP78" s="31"/>
      <c r="AQ78" s="31"/>
      <c r="AR78" s="206"/>
      <c r="AS78" s="32"/>
    </row>
    <row r="79" spans="1:45" ht="12.75" hidden="1" x14ac:dyDescent="0.2">
      <c r="A79" s="49">
        <v>73</v>
      </c>
      <c r="B79" s="12">
        <f>'Encargos e Benefícios'!B78</f>
        <v>0</v>
      </c>
      <c r="C79" s="10">
        <f>'Encargos e Benefícios'!C78</f>
        <v>0</v>
      </c>
      <c r="D79" s="39"/>
      <c r="E79" s="169"/>
      <c r="F79" s="168"/>
      <c r="G79" s="167"/>
      <c r="H79" s="128"/>
      <c r="I79" s="48"/>
      <c r="J79" s="48"/>
      <c r="K79" s="48"/>
      <c r="L79" s="48"/>
      <c r="M79" s="167"/>
      <c r="N79" s="128"/>
      <c r="O79" s="48"/>
      <c r="P79" s="48"/>
      <c r="Q79" s="48"/>
      <c r="R79" s="48"/>
      <c r="S79" s="167"/>
      <c r="T79" s="128"/>
      <c r="U79" s="48"/>
      <c r="V79" s="48"/>
      <c r="W79" s="48"/>
      <c r="X79" s="48"/>
      <c r="Y79" s="167"/>
      <c r="Z79" s="128"/>
      <c r="AA79" s="48"/>
      <c r="AB79" s="48"/>
      <c r="AC79" s="48"/>
      <c r="AD79" s="48"/>
      <c r="AE79" s="167">
        <v>47849</v>
      </c>
      <c r="AF79" s="128"/>
      <c r="AG79" s="48"/>
      <c r="AH79" s="48"/>
      <c r="AI79" s="48"/>
      <c r="AJ79" s="131"/>
      <c r="AK79" s="11">
        <f>'Encargos e Benefícios'!D78</f>
        <v>0</v>
      </c>
      <c r="AL79" s="11">
        <f>IF('Encargos e Benefícios'!C78=0,0,'Encargos e Benefícios'!U78/'Encargos e Benefícios'!C78)</f>
        <v>0</v>
      </c>
      <c r="AM79" s="11">
        <f>IF('Encargos e Benefícios'!C78=0,0,'Encargos e Benefícios'!AC78/'Encargos e Benefícios'!C78)</f>
        <v>0</v>
      </c>
      <c r="AN79" s="115">
        <f>IF('Encargos e Benefícios'!C78=0,0,'Encargos e Benefícios'!AD78/'Encargos e Benefícios'!C78)</f>
        <v>0</v>
      </c>
      <c r="AO79" s="32"/>
      <c r="AP79" s="31"/>
      <c r="AQ79" s="31"/>
      <c r="AR79" s="206"/>
      <c r="AS79" s="32"/>
    </row>
    <row r="80" spans="1:45" ht="12.75" hidden="1" x14ac:dyDescent="0.2">
      <c r="A80" s="49">
        <v>74</v>
      </c>
      <c r="B80" s="12">
        <f>'Encargos e Benefícios'!B79</f>
        <v>0</v>
      </c>
      <c r="C80" s="10">
        <f>'Encargos e Benefícios'!C79</f>
        <v>0</v>
      </c>
      <c r="D80" s="39"/>
      <c r="E80" s="169"/>
      <c r="F80" s="168"/>
      <c r="G80" s="167"/>
      <c r="H80" s="128"/>
      <c r="I80" s="48"/>
      <c r="J80" s="48"/>
      <c r="K80" s="48"/>
      <c r="L80" s="48"/>
      <c r="M80" s="167"/>
      <c r="N80" s="128"/>
      <c r="O80" s="48"/>
      <c r="P80" s="48"/>
      <c r="Q80" s="48"/>
      <c r="R80" s="48"/>
      <c r="S80" s="167"/>
      <c r="T80" s="128"/>
      <c r="U80" s="48"/>
      <c r="V80" s="48"/>
      <c r="W80" s="48"/>
      <c r="X80" s="48"/>
      <c r="Y80" s="167"/>
      <c r="Z80" s="128"/>
      <c r="AA80" s="48"/>
      <c r="AB80" s="48"/>
      <c r="AC80" s="48"/>
      <c r="AD80" s="48"/>
      <c r="AE80" s="167">
        <v>47849</v>
      </c>
      <c r="AF80" s="128"/>
      <c r="AG80" s="48"/>
      <c r="AH80" s="48"/>
      <c r="AI80" s="48"/>
      <c r="AJ80" s="131"/>
      <c r="AK80" s="11">
        <f>'Encargos e Benefícios'!D79</f>
        <v>0</v>
      </c>
      <c r="AL80" s="11">
        <f>IF('Encargos e Benefícios'!C79=0,0,'Encargos e Benefícios'!U79/'Encargos e Benefícios'!C79)</f>
        <v>0</v>
      </c>
      <c r="AM80" s="11">
        <f>IF('Encargos e Benefícios'!C79=0,0,'Encargos e Benefícios'!AC79/'Encargos e Benefícios'!C79)</f>
        <v>0</v>
      </c>
      <c r="AN80" s="115">
        <f>IF('Encargos e Benefícios'!C79=0,0,'Encargos e Benefícios'!AD79/'Encargos e Benefícios'!C79)</f>
        <v>0</v>
      </c>
      <c r="AO80" s="32"/>
      <c r="AP80" s="31"/>
      <c r="AQ80" s="31"/>
      <c r="AR80" s="206"/>
      <c r="AS80" s="32"/>
    </row>
    <row r="81" spans="1:45" ht="12.75" hidden="1" x14ac:dyDescent="0.2">
      <c r="A81" s="49">
        <v>75</v>
      </c>
      <c r="B81" s="12">
        <f>'Encargos e Benefícios'!B80</f>
        <v>0</v>
      </c>
      <c r="C81" s="10">
        <f>'Encargos e Benefícios'!C80</f>
        <v>0</v>
      </c>
      <c r="D81" s="39"/>
      <c r="E81" s="169"/>
      <c r="F81" s="168"/>
      <c r="G81" s="167"/>
      <c r="H81" s="128"/>
      <c r="I81" s="48"/>
      <c r="J81" s="48"/>
      <c r="K81" s="48"/>
      <c r="L81" s="48"/>
      <c r="M81" s="167"/>
      <c r="N81" s="128"/>
      <c r="O81" s="48"/>
      <c r="P81" s="48"/>
      <c r="Q81" s="48"/>
      <c r="R81" s="48"/>
      <c r="S81" s="167"/>
      <c r="T81" s="128"/>
      <c r="U81" s="48"/>
      <c r="V81" s="48"/>
      <c r="W81" s="48"/>
      <c r="X81" s="48"/>
      <c r="Y81" s="167"/>
      <c r="Z81" s="128"/>
      <c r="AA81" s="48"/>
      <c r="AB81" s="48"/>
      <c r="AC81" s="48"/>
      <c r="AD81" s="48"/>
      <c r="AE81" s="167">
        <v>47849</v>
      </c>
      <c r="AF81" s="128"/>
      <c r="AG81" s="48"/>
      <c r="AH81" s="48"/>
      <c r="AI81" s="48"/>
      <c r="AJ81" s="131"/>
      <c r="AK81" s="11">
        <f>'Encargos e Benefícios'!D80</f>
        <v>0</v>
      </c>
      <c r="AL81" s="11">
        <f>IF('Encargos e Benefícios'!C80=0,0,'Encargos e Benefícios'!U80/'Encargos e Benefícios'!C80)</f>
        <v>0</v>
      </c>
      <c r="AM81" s="11">
        <f>IF('Encargos e Benefícios'!C80=0,0,'Encargos e Benefícios'!AC80/'Encargos e Benefícios'!C80)</f>
        <v>0</v>
      </c>
      <c r="AN81" s="115">
        <f>IF('Encargos e Benefícios'!C80=0,0,'Encargos e Benefícios'!AD80/'Encargos e Benefícios'!C80)</f>
        <v>0</v>
      </c>
      <c r="AO81" s="32"/>
      <c r="AP81" s="31"/>
      <c r="AQ81" s="31"/>
      <c r="AR81" s="206"/>
      <c r="AS81" s="32"/>
    </row>
    <row r="82" spans="1:45" ht="12.75" hidden="1" x14ac:dyDescent="0.2">
      <c r="A82" s="49">
        <v>76</v>
      </c>
      <c r="B82" s="12">
        <f>'Encargos e Benefícios'!B81</f>
        <v>0</v>
      </c>
      <c r="C82" s="10">
        <f>'Encargos e Benefícios'!C81</f>
        <v>0</v>
      </c>
      <c r="D82" s="39"/>
      <c r="E82" s="169"/>
      <c r="F82" s="168"/>
      <c r="G82" s="167"/>
      <c r="H82" s="128"/>
      <c r="I82" s="48"/>
      <c r="J82" s="48"/>
      <c r="K82" s="48"/>
      <c r="L82" s="48"/>
      <c r="M82" s="167"/>
      <c r="N82" s="128"/>
      <c r="O82" s="48"/>
      <c r="P82" s="48"/>
      <c r="Q82" s="48"/>
      <c r="R82" s="48"/>
      <c r="S82" s="167"/>
      <c r="T82" s="128"/>
      <c r="U82" s="48"/>
      <c r="V82" s="48"/>
      <c r="W82" s="48"/>
      <c r="X82" s="48"/>
      <c r="Y82" s="167"/>
      <c r="Z82" s="128"/>
      <c r="AA82" s="48"/>
      <c r="AB82" s="48"/>
      <c r="AC82" s="48"/>
      <c r="AD82" s="48"/>
      <c r="AE82" s="167">
        <v>47849</v>
      </c>
      <c r="AF82" s="128"/>
      <c r="AG82" s="48"/>
      <c r="AH82" s="48"/>
      <c r="AI82" s="48"/>
      <c r="AJ82" s="131"/>
      <c r="AK82" s="11">
        <f>'Encargos e Benefícios'!D81</f>
        <v>0</v>
      </c>
      <c r="AL82" s="11">
        <f>IF('Encargos e Benefícios'!C81=0,0,'Encargos e Benefícios'!U81/'Encargos e Benefícios'!C81)</f>
        <v>0</v>
      </c>
      <c r="AM82" s="11">
        <f>IF('Encargos e Benefícios'!C81=0,0,'Encargos e Benefícios'!AC81/'Encargos e Benefícios'!C81)</f>
        <v>0</v>
      </c>
      <c r="AN82" s="115">
        <f>IF('Encargos e Benefícios'!C81=0,0,'Encargos e Benefícios'!AD81/'Encargos e Benefícios'!C81)</f>
        <v>0</v>
      </c>
      <c r="AO82" s="32"/>
      <c r="AP82" s="31"/>
      <c r="AQ82" s="31"/>
      <c r="AR82" s="206"/>
      <c r="AS82" s="32"/>
    </row>
    <row r="83" spans="1:45" ht="12.75" hidden="1" x14ac:dyDescent="0.2">
      <c r="A83" s="49">
        <v>77</v>
      </c>
      <c r="B83" s="12">
        <f>'Encargos e Benefícios'!B82</f>
        <v>0</v>
      </c>
      <c r="C83" s="10">
        <f>'Encargos e Benefícios'!C82</f>
        <v>0</v>
      </c>
      <c r="D83" s="39"/>
      <c r="E83" s="169"/>
      <c r="F83" s="168"/>
      <c r="G83" s="167"/>
      <c r="H83" s="128"/>
      <c r="I83" s="48"/>
      <c r="J83" s="48"/>
      <c r="K83" s="48"/>
      <c r="L83" s="48"/>
      <c r="M83" s="167"/>
      <c r="N83" s="128"/>
      <c r="O83" s="48"/>
      <c r="P83" s="48"/>
      <c r="Q83" s="48"/>
      <c r="R83" s="48"/>
      <c r="S83" s="167"/>
      <c r="T83" s="128"/>
      <c r="U83" s="48"/>
      <c r="V83" s="48"/>
      <c r="W83" s="48"/>
      <c r="X83" s="48"/>
      <c r="Y83" s="167"/>
      <c r="Z83" s="128"/>
      <c r="AA83" s="48"/>
      <c r="AB83" s="48"/>
      <c r="AC83" s="48"/>
      <c r="AD83" s="48"/>
      <c r="AE83" s="167">
        <v>47849</v>
      </c>
      <c r="AF83" s="128"/>
      <c r="AG83" s="48"/>
      <c r="AH83" s="48"/>
      <c r="AI83" s="48"/>
      <c r="AJ83" s="131"/>
      <c r="AK83" s="11">
        <f>'Encargos e Benefícios'!D82</f>
        <v>0</v>
      </c>
      <c r="AL83" s="11">
        <f>IF('Encargos e Benefícios'!C82=0,0,'Encargos e Benefícios'!U82/'Encargos e Benefícios'!C82)</f>
        <v>0</v>
      </c>
      <c r="AM83" s="11">
        <f>IF('Encargos e Benefícios'!C82=0,0,'Encargos e Benefícios'!AC82/'Encargos e Benefícios'!C82)</f>
        <v>0</v>
      </c>
      <c r="AN83" s="115">
        <f>IF('Encargos e Benefícios'!C82=0,0,'Encargos e Benefícios'!AD82/'Encargos e Benefícios'!C82)</f>
        <v>0</v>
      </c>
      <c r="AO83" s="32"/>
      <c r="AP83" s="31"/>
      <c r="AQ83" s="31"/>
      <c r="AR83" s="206"/>
      <c r="AS83" s="32"/>
    </row>
    <row r="84" spans="1:45" ht="12.75" hidden="1" x14ac:dyDescent="0.2">
      <c r="A84" s="49">
        <v>78</v>
      </c>
      <c r="B84" s="12">
        <f>'Encargos e Benefícios'!B83</f>
        <v>0</v>
      </c>
      <c r="C84" s="10">
        <f>'Encargos e Benefícios'!C83</f>
        <v>0</v>
      </c>
      <c r="D84" s="39"/>
      <c r="E84" s="169"/>
      <c r="F84" s="168"/>
      <c r="G84" s="167"/>
      <c r="H84" s="128"/>
      <c r="I84" s="48"/>
      <c r="J84" s="48"/>
      <c r="K84" s="48"/>
      <c r="L84" s="48"/>
      <c r="M84" s="167"/>
      <c r="N84" s="128"/>
      <c r="O84" s="48"/>
      <c r="P84" s="48"/>
      <c r="Q84" s="48"/>
      <c r="R84" s="48"/>
      <c r="S84" s="167"/>
      <c r="T84" s="128"/>
      <c r="U84" s="48"/>
      <c r="V84" s="48"/>
      <c r="W84" s="48"/>
      <c r="X84" s="48"/>
      <c r="Y84" s="167"/>
      <c r="Z84" s="128"/>
      <c r="AA84" s="48"/>
      <c r="AB84" s="48"/>
      <c r="AC84" s="48"/>
      <c r="AD84" s="48"/>
      <c r="AE84" s="167">
        <v>47849</v>
      </c>
      <c r="AF84" s="128"/>
      <c r="AG84" s="48"/>
      <c r="AH84" s="48"/>
      <c r="AI84" s="48"/>
      <c r="AJ84" s="131"/>
      <c r="AK84" s="11">
        <f>'Encargos e Benefícios'!D83</f>
        <v>0</v>
      </c>
      <c r="AL84" s="11">
        <f>IF('Encargos e Benefícios'!C83=0,0,'Encargos e Benefícios'!U83/'Encargos e Benefícios'!C83)</f>
        <v>0</v>
      </c>
      <c r="AM84" s="11">
        <f>IF('Encargos e Benefícios'!C83=0,0,'Encargos e Benefícios'!AC83/'Encargos e Benefícios'!C83)</f>
        <v>0</v>
      </c>
      <c r="AN84" s="115">
        <f>IF('Encargos e Benefícios'!C83=0,0,'Encargos e Benefícios'!AD83/'Encargos e Benefícios'!C83)</f>
        <v>0</v>
      </c>
      <c r="AO84" s="32"/>
      <c r="AP84" s="31"/>
      <c r="AQ84" s="31"/>
      <c r="AR84" s="206"/>
      <c r="AS84" s="32"/>
    </row>
    <row r="85" spans="1:45" ht="12.75" hidden="1" x14ac:dyDescent="0.2">
      <c r="A85" s="49">
        <v>79</v>
      </c>
      <c r="B85" s="12">
        <f>'Encargos e Benefícios'!B84</f>
        <v>0</v>
      </c>
      <c r="C85" s="10">
        <f>'Encargos e Benefícios'!C84</f>
        <v>0</v>
      </c>
      <c r="D85" s="39"/>
      <c r="E85" s="169"/>
      <c r="F85" s="168"/>
      <c r="G85" s="167"/>
      <c r="H85" s="128"/>
      <c r="I85" s="48"/>
      <c r="J85" s="48"/>
      <c r="K85" s="48"/>
      <c r="L85" s="48"/>
      <c r="M85" s="167"/>
      <c r="N85" s="128"/>
      <c r="O85" s="48"/>
      <c r="P85" s="48"/>
      <c r="Q85" s="48"/>
      <c r="R85" s="48"/>
      <c r="S85" s="167"/>
      <c r="T85" s="128"/>
      <c r="U85" s="48"/>
      <c r="V85" s="48"/>
      <c r="W85" s="48"/>
      <c r="X85" s="48"/>
      <c r="Y85" s="167"/>
      <c r="Z85" s="128"/>
      <c r="AA85" s="48"/>
      <c r="AB85" s="48"/>
      <c r="AC85" s="48"/>
      <c r="AD85" s="48"/>
      <c r="AE85" s="167">
        <v>47849</v>
      </c>
      <c r="AF85" s="128"/>
      <c r="AG85" s="48"/>
      <c r="AH85" s="48"/>
      <c r="AI85" s="48"/>
      <c r="AJ85" s="131"/>
      <c r="AK85" s="11">
        <f>'Encargos e Benefícios'!D84</f>
        <v>0</v>
      </c>
      <c r="AL85" s="11">
        <f>IF('Encargos e Benefícios'!C84=0,0,'Encargos e Benefícios'!U84/'Encargos e Benefícios'!C84)</f>
        <v>0</v>
      </c>
      <c r="AM85" s="11">
        <f>IF('Encargos e Benefícios'!C84=0,0,'Encargos e Benefícios'!AC84/'Encargos e Benefícios'!C84)</f>
        <v>0</v>
      </c>
      <c r="AN85" s="115">
        <f>IF('Encargos e Benefícios'!C84=0,0,'Encargos e Benefícios'!AD84/'Encargos e Benefícios'!C84)</f>
        <v>0</v>
      </c>
      <c r="AO85" s="32"/>
      <c r="AP85" s="31"/>
      <c r="AQ85" s="31"/>
      <c r="AR85" s="206"/>
      <c r="AS85" s="32"/>
    </row>
    <row r="86" spans="1:45" ht="12.75" hidden="1" x14ac:dyDescent="0.2">
      <c r="A86" s="49">
        <v>80</v>
      </c>
      <c r="B86" s="12">
        <f>'Encargos e Benefícios'!B85</f>
        <v>0</v>
      </c>
      <c r="C86" s="10">
        <f>'Encargos e Benefícios'!C85</f>
        <v>0</v>
      </c>
      <c r="D86" s="39"/>
      <c r="E86" s="169"/>
      <c r="F86" s="168"/>
      <c r="G86" s="167"/>
      <c r="H86" s="128"/>
      <c r="I86" s="48"/>
      <c r="J86" s="48"/>
      <c r="K86" s="48"/>
      <c r="L86" s="48"/>
      <c r="M86" s="167"/>
      <c r="N86" s="128"/>
      <c r="O86" s="48"/>
      <c r="P86" s="48"/>
      <c r="Q86" s="48"/>
      <c r="R86" s="48"/>
      <c r="S86" s="167"/>
      <c r="T86" s="128"/>
      <c r="U86" s="48"/>
      <c r="V86" s="48"/>
      <c r="W86" s="48"/>
      <c r="X86" s="48"/>
      <c r="Y86" s="167"/>
      <c r="Z86" s="128"/>
      <c r="AA86" s="48"/>
      <c r="AB86" s="48"/>
      <c r="AC86" s="48"/>
      <c r="AD86" s="48"/>
      <c r="AE86" s="167">
        <v>47849</v>
      </c>
      <c r="AF86" s="128"/>
      <c r="AG86" s="48"/>
      <c r="AH86" s="48"/>
      <c r="AI86" s="48"/>
      <c r="AJ86" s="131"/>
      <c r="AK86" s="11">
        <f>'Encargos e Benefícios'!D85</f>
        <v>0</v>
      </c>
      <c r="AL86" s="11">
        <f>IF('Encargos e Benefícios'!C85=0,0,'Encargos e Benefícios'!U85/'Encargos e Benefícios'!C85)</f>
        <v>0</v>
      </c>
      <c r="AM86" s="11">
        <f>IF('Encargos e Benefícios'!C85=0,0,'Encargos e Benefícios'!AC85/'Encargos e Benefícios'!C85)</f>
        <v>0</v>
      </c>
      <c r="AN86" s="115">
        <f>IF('Encargos e Benefícios'!C85=0,0,'Encargos e Benefícios'!AD85/'Encargos e Benefícios'!C85)</f>
        <v>0</v>
      </c>
      <c r="AO86" s="32"/>
      <c r="AP86" s="31"/>
      <c r="AQ86" s="31"/>
      <c r="AR86" s="206"/>
      <c r="AS86" s="32"/>
    </row>
    <row r="87" spans="1:45" ht="12.75" hidden="1" x14ac:dyDescent="0.2">
      <c r="A87" s="49">
        <v>81</v>
      </c>
      <c r="B87" s="12">
        <f>'Encargos e Benefícios'!B86</f>
        <v>0</v>
      </c>
      <c r="C87" s="10">
        <f>'Encargos e Benefícios'!C86</f>
        <v>0</v>
      </c>
      <c r="D87" s="39"/>
      <c r="E87" s="169"/>
      <c r="F87" s="168"/>
      <c r="G87" s="167"/>
      <c r="H87" s="128"/>
      <c r="I87" s="48"/>
      <c r="J87" s="48"/>
      <c r="K87" s="48"/>
      <c r="L87" s="48"/>
      <c r="M87" s="167"/>
      <c r="N87" s="128"/>
      <c r="O87" s="48"/>
      <c r="P87" s="48"/>
      <c r="Q87" s="48"/>
      <c r="R87" s="48"/>
      <c r="S87" s="167"/>
      <c r="T87" s="128"/>
      <c r="U87" s="48"/>
      <c r="V87" s="48"/>
      <c r="W87" s="48"/>
      <c r="X87" s="48"/>
      <c r="Y87" s="167"/>
      <c r="Z87" s="128"/>
      <c r="AA87" s="48"/>
      <c r="AB87" s="48"/>
      <c r="AC87" s="48"/>
      <c r="AD87" s="48"/>
      <c r="AE87" s="167">
        <v>47849</v>
      </c>
      <c r="AF87" s="128"/>
      <c r="AG87" s="48"/>
      <c r="AH87" s="48"/>
      <c r="AI87" s="48"/>
      <c r="AJ87" s="131"/>
      <c r="AK87" s="11">
        <f>'Encargos e Benefícios'!D86</f>
        <v>0</v>
      </c>
      <c r="AL87" s="11">
        <f>IF('Encargos e Benefícios'!C86=0,0,'Encargos e Benefícios'!U86/'Encargos e Benefícios'!C86)</f>
        <v>0</v>
      </c>
      <c r="AM87" s="11">
        <f>IF('Encargos e Benefícios'!C86=0,0,'Encargos e Benefícios'!AC86/'Encargos e Benefícios'!C86)</f>
        <v>0</v>
      </c>
      <c r="AN87" s="115">
        <f>IF('Encargos e Benefícios'!C86=0,0,'Encargos e Benefícios'!AD86/'Encargos e Benefícios'!C86)</f>
        <v>0</v>
      </c>
      <c r="AO87" s="32"/>
      <c r="AP87" s="31"/>
      <c r="AQ87" s="31"/>
      <c r="AR87" s="206"/>
      <c r="AS87" s="32"/>
    </row>
    <row r="88" spans="1:45" ht="12.75" hidden="1" x14ac:dyDescent="0.2">
      <c r="A88" s="49">
        <v>82</v>
      </c>
      <c r="B88" s="12">
        <f>'Encargos e Benefícios'!B87</f>
        <v>0</v>
      </c>
      <c r="C88" s="10">
        <f>'Encargos e Benefícios'!C87</f>
        <v>0</v>
      </c>
      <c r="D88" s="39"/>
      <c r="E88" s="169"/>
      <c r="F88" s="168"/>
      <c r="G88" s="167"/>
      <c r="H88" s="128"/>
      <c r="I88" s="48"/>
      <c r="J88" s="48"/>
      <c r="K88" s="48"/>
      <c r="L88" s="48"/>
      <c r="M88" s="167"/>
      <c r="N88" s="128"/>
      <c r="O88" s="48"/>
      <c r="P88" s="48"/>
      <c r="Q88" s="48"/>
      <c r="R88" s="48"/>
      <c r="S88" s="167"/>
      <c r="T88" s="128"/>
      <c r="U88" s="48"/>
      <c r="V88" s="48"/>
      <c r="W88" s="48"/>
      <c r="X88" s="48"/>
      <c r="Y88" s="167"/>
      <c r="Z88" s="128"/>
      <c r="AA88" s="48"/>
      <c r="AB88" s="48"/>
      <c r="AC88" s="48"/>
      <c r="AD88" s="48"/>
      <c r="AE88" s="167">
        <v>47849</v>
      </c>
      <c r="AF88" s="128"/>
      <c r="AG88" s="48"/>
      <c r="AH88" s="48"/>
      <c r="AI88" s="48"/>
      <c r="AJ88" s="131"/>
      <c r="AK88" s="11">
        <f>'Encargos e Benefícios'!D87</f>
        <v>0</v>
      </c>
      <c r="AL88" s="11">
        <f>IF('Encargos e Benefícios'!C87=0,0,'Encargos e Benefícios'!U87/'Encargos e Benefícios'!C87)</f>
        <v>0</v>
      </c>
      <c r="AM88" s="11">
        <f>IF('Encargos e Benefícios'!C87=0,0,'Encargos e Benefícios'!AC87/'Encargos e Benefícios'!C87)</f>
        <v>0</v>
      </c>
      <c r="AN88" s="115">
        <f>IF('Encargos e Benefícios'!C87=0,0,'Encargos e Benefícios'!AD87/'Encargos e Benefícios'!C87)</f>
        <v>0</v>
      </c>
      <c r="AO88" s="32"/>
      <c r="AP88" s="31"/>
      <c r="AQ88" s="31"/>
      <c r="AR88" s="206"/>
      <c r="AS88" s="32"/>
    </row>
    <row r="89" spans="1:45" ht="12.75" hidden="1" x14ac:dyDescent="0.2">
      <c r="A89" s="49">
        <v>83</v>
      </c>
      <c r="B89" s="12">
        <f>'Encargos e Benefícios'!B88</f>
        <v>0</v>
      </c>
      <c r="C89" s="10">
        <f>'Encargos e Benefícios'!C88</f>
        <v>0</v>
      </c>
      <c r="D89" s="39"/>
      <c r="E89" s="169"/>
      <c r="F89" s="168"/>
      <c r="G89" s="167"/>
      <c r="H89" s="128"/>
      <c r="I89" s="48"/>
      <c r="J89" s="48"/>
      <c r="K89" s="48"/>
      <c r="L89" s="48"/>
      <c r="M89" s="167"/>
      <c r="N89" s="128"/>
      <c r="O89" s="48"/>
      <c r="P89" s="48"/>
      <c r="Q89" s="48"/>
      <c r="R89" s="48"/>
      <c r="S89" s="167"/>
      <c r="T89" s="128"/>
      <c r="U89" s="48"/>
      <c r="V89" s="48"/>
      <c r="W89" s="48"/>
      <c r="X89" s="48"/>
      <c r="Y89" s="167"/>
      <c r="Z89" s="128"/>
      <c r="AA89" s="48"/>
      <c r="AB89" s="48"/>
      <c r="AC89" s="48"/>
      <c r="AD89" s="48"/>
      <c r="AE89" s="167">
        <v>47849</v>
      </c>
      <c r="AF89" s="128"/>
      <c r="AG89" s="48"/>
      <c r="AH89" s="48"/>
      <c r="AI89" s="48"/>
      <c r="AJ89" s="131"/>
      <c r="AK89" s="11">
        <f>'Encargos e Benefícios'!D88</f>
        <v>0</v>
      </c>
      <c r="AL89" s="11">
        <f>IF('Encargos e Benefícios'!C88=0,0,'Encargos e Benefícios'!U88/'Encargos e Benefícios'!C88)</f>
        <v>0</v>
      </c>
      <c r="AM89" s="11">
        <f>IF('Encargos e Benefícios'!C88=0,0,'Encargos e Benefícios'!AC88/'Encargos e Benefícios'!C88)</f>
        <v>0</v>
      </c>
      <c r="AN89" s="115">
        <f>IF('Encargos e Benefícios'!C88=0,0,'Encargos e Benefícios'!AD88/'Encargos e Benefícios'!C88)</f>
        <v>0</v>
      </c>
      <c r="AO89" s="32"/>
      <c r="AP89" s="31"/>
      <c r="AQ89" s="31"/>
      <c r="AR89" s="206"/>
      <c r="AS89" s="32"/>
    </row>
    <row r="90" spans="1:45" ht="12.75" hidden="1" x14ac:dyDescent="0.2">
      <c r="A90" s="49">
        <v>84</v>
      </c>
      <c r="B90" s="12">
        <f>'Encargos e Benefícios'!B89</f>
        <v>0</v>
      </c>
      <c r="C90" s="10">
        <f>'Encargos e Benefícios'!C89</f>
        <v>0</v>
      </c>
      <c r="D90" s="39"/>
      <c r="E90" s="169"/>
      <c r="F90" s="168"/>
      <c r="G90" s="167"/>
      <c r="H90" s="128"/>
      <c r="I90" s="48"/>
      <c r="J90" s="48"/>
      <c r="K90" s="48"/>
      <c r="L90" s="48"/>
      <c r="M90" s="167"/>
      <c r="N90" s="128"/>
      <c r="O90" s="48"/>
      <c r="P90" s="48"/>
      <c r="Q90" s="48"/>
      <c r="R90" s="48"/>
      <c r="S90" s="167"/>
      <c r="T90" s="128"/>
      <c r="U90" s="48"/>
      <c r="V90" s="48"/>
      <c r="W90" s="48"/>
      <c r="X90" s="48"/>
      <c r="Y90" s="167"/>
      <c r="Z90" s="128"/>
      <c r="AA90" s="48"/>
      <c r="AB90" s="48"/>
      <c r="AC90" s="48"/>
      <c r="AD90" s="48"/>
      <c r="AE90" s="167">
        <v>47849</v>
      </c>
      <c r="AF90" s="128"/>
      <c r="AG90" s="48"/>
      <c r="AH90" s="48"/>
      <c r="AI90" s="48"/>
      <c r="AJ90" s="131"/>
      <c r="AK90" s="11">
        <f>'Encargos e Benefícios'!D89</f>
        <v>0</v>
      </c>
      <c r="AL90" s="11">
        <f>IF('Encargos e Benefícios'!C89=0,0,'Encargos e Benefícios'!U89/'Encargos e Benefícios'!C89)</f>
        <v>0</v>
      </c>
      <c r="AM90" s="11">
        <f>IF('Encargos e Benefícios'!C89=0,0,'Encargos e Benefícios'!AC89/'Encargos e Benefícios'!C89)</f>
        <v>0</v>
      </c>
      <c r="AN90" s="115">
        <f>IF('Encargos e Benefícios'!C89=0,0,'Encargos e Benefícios'!AD89/'Encargos e Benefícios'!C89)</f>
        <v>0</v>
      </c>
      <c r="AO90" s="32"/>
      <c r="AP90" s="31"/>
      <c r="AQ90" s="31"/>
      <c r="AR90" s="206"/>
      <c r="AS90" s="32"/>
    </row>
    <row r="91" spans="1:45" ht="12.75" hidden="1" x14ac:dyDescent="0.2">
      <c r="A91" s="49">
        <v>85</v>
      </c>
      <c r="B91" s="12">
        <f>'Encargos e Benefícios'!B90</f>
        <v>0</v>
      </c>
      <c r="C91" s="10">
        <f>'Encargos e Benefícios'!C90</f>
        <v>0</v>
      </c>
      <c r="D91" s="39"/>
      <c r="E91" s="169"/>
      <c r="F91" s="168"/>
      <c r="G91" s="167"/>
      <c r="H91" s="128"/>
      <c r="I91" s="48"/>
      <c r="J91" s="48"/>
      <c r="K91" s="48"/>
      <c r="L91" s="48"/>
      <c r="M91" s="167"/>
      <c r="N91" s="128"/>
      <c r="O91" s="48"/>
      <c r="P91" s="48"/>
      <c r="Q91" s="48"/>
      <c r="R91" s="48"/>
      <c r="S91" s="167"/>
      <c r="T91" s="128"/>
      <c r="U91" s="48"/>
      <c r="V91" s="48"/>
      <c r="W91" s="48"/>
      <c r="X91" s="48"/>
      <c r="Y91" s="167"/>
      <c r="Z91" s="128"/>
      <c r="AA91" s="48"/>
      <c r="AB91" s="48"/>
      <c r="AC91" s="48"/>
      <c r="AD91" s="48"/>
      <c r="AE91" s="167">
        <v>47849</v>
      </c>
      <c r="AF91" s="128"/>
      <c r="AG91" s="48"/>
      <c r="AH91" s="48"/>
      <c r="AI91" s="48"/>
      <c r="AJ91" s="131"/>
      <c r="AK91" s="11">
        <f>'Encargos e Benefícios'!D90</f>
        <v>0</v>
      </c>
      <c r="AL91" s="11">
        <f>IF('Encargos e Benefícios'!C90=0,0,'Encargos e Benefícios'!U90/'Encargos e Benefícios'!C90)</f>
        <v>0</v>
      </c>
      <c r="AM91" s="11">
        <f>IF('Encargos e Benefícios'!C90=0,0,'Encargos e Benefícios'!AC90/'Encargos e Benefícios'!C90)</f>
        <v>0</v>
      </c>
      <c r="AN91" s="115">
        <f>IF('Encargos e Benefícios'!C90=0,0,'Encargos e Benefícios'!AD90/'Encargos e Benefícios'!C90)</f>
        <v>0</v>
      </c>
      <c r="AO91" s="32"/>
      <c r="AP91" s="31"/>
      <c r="AQ91" s="31"/>
      <c r="AR91" s="206"/>
      <c r="AS91" s="32"/>
    </row>
    <row r="92" spans="1:45" ht="12.75" hidden="1" x14ac:dyDescent="0.2">
      <c r="A92" s="49">
        <v>86</v>
      </c>
      <c r="B92" s="12">
        <f>'Encargos e Benefícios'!B91</f>
        <v>0</v>
      </c>
      <c r="C92" s="10">
        <f>'Encargos e Benefícios'!C91</f>
        <v>0</v>
      </c>
      <c r="D92" s="39"/>
      <c r="E92" s="169"/>
      <c r="F92" s="168"/>
      <c r="G92" s="167"/>
      <c r="H92" s="128"/>
      <c r="I92" s="48"/>
      <c r="J92" s="48"/>
      <c r="K92" s="48"/>
      <c r="L92" s="48"/>
      <c r="M92" s="167"/>
      <c r="N92" s="128"/>
      <c r="O92" s="48"/>
      <c r="P92" s="48"/>
      <c r="Q92" s="48"/>
      <c r="R92" s="48"/>
      <c r="S92" s="167"/>
      <c r="T92" s="128"/>
      <c r="U92" s="48"/>
      <c r="V92" s="48"/>
      <c r="W92" s="48"/>
      <c r="X92" s="48"/>
      <c r="Y92" s="167"/>
      <c r="Z92" s="128"/>
      <c r="AA92" s="48"/>
      <c r="AB92" s="48"/>
      <c r="AC92" s="48"/>
      <c r="AD92" s="48"/>
      <c r="AE92" s="167">
        <v>47849</v>
      </c>
      <c r="AF92" s="128"/>
      <c r="AG92" s="48"/>
      <c r="AH92" s="48"/>
      <c r="AI92" s="48"/>
      <c r="AJ92" s="131"/>
      <c r="AK92" s="11">
        <f>'Encargos e Benefícios'!D91</f>
        <v>0</v>
      </c>
      <c r="AL92" s="11">
        <f>IF('Encargos e Benefícios'!C91=0,0,'Encargos e Benefícios'!U91/'Encargos e Benefícios'!C91)</f>
        <v>0</v>
      </c>
      <c r="AM92" s="11">
        <f>IF('Encargos e Benefícios'!C91=0,0,'Encargos e Benefícios'!AC91/'Encargos e Benefícios'!C91)</f>
        <v>0</v>
      </c>
      <c r="AN92" s="115">
        <f>IF('Encargos e Benefícios'!C91=0,0,'Encargos e Benefícios'!AD91/'Encargos e Benefícios'!C91)</f>
        <v>0</v>
      </c>
      <c r="AO92" s="32"/>
      <c r="AP92" s="31"/>
      <c r="AQ92" s="31"/>
      <c r="AR92" s="206"/>
      <c r="AS92" s="32"/>
    </row>
    <row r="93" spans="1:45" ht="12.75" hidden="1" x14ac:dyDescent="0.2">
      <c r="A93" s="49">
        <v>87</v>
      </c>
      <c r="B93" s="12">
        <f>'Encargos e Benefícios'!B92</f>
        <v>0</v>
      </c>
      <c r="C93" s="10">
        <f>'Encargos e Benefícios'!C92</f>
        <v>0</v>
      </c>
      <c r="D93" s="39"/>
      <c r="E93" s="169"/>
      <c r="F93" s="168"/>
      <c r="G93" s="167"/>
      <c r="H93" s="128"/>
      <c r="I93" s="48"/>
      <c r="J93" s="48"/>
      <c r="K93" s="48"/>
      <c r="L93" s="48"/>
      <c r="M93" s="167"/>
      <c r="N93" s="128"/>
      <c r="O93" s="48"/>
      <c r="P93" s="48"/>
      <c r="Q93" s="48"/>
      <c r="R93" s="48"/>
      <c r="S93" s="167"/>
      <c r="T93" s="128"/>
      <c r="U93" s="48"/>
      <c r="V93" s="48"/>
      <c r="W93" s="48"/>
      <c r="X93" s="48"/>
      <c r="Y93" s="167"/>
      <c r="Z93" s="128"/>
      <c r="AA93" s="48"/>
      <c r="AB93" s="48"/>
      <c r="AC93" s="48"/>
      <c r="AD93" s="48"/>
      <c r="AE93" s="167">
        <v>47849</v>
      </c>
      <c r="AF93" s="128"/>
      <c r="AG93" s="48"/>
      <c r="AH93" s="48"/>
      <c r="AI93" s="48"/>
      <c r="AJ93" s="131"/>
      <c r="AK93" s="11">
        <f>'Encargos e Benefícios'!D92</f>
        <v>0</v>
      </c>
      <c r="AL93" s="11">
        <f>IF('Encargos e Benefícios'!C92=0,0,'Encargos e Benefícios'!U92/'Encargos e Benefícios'!C92)</f>
        <v>0</v>
      </c>
      <c r="AM93" s="11">
        <f>IF('Encargos e Benefícios'!C92=0,0,'Encargos e Benefícios'!AC92/'Encargos e Benefícios'!C92)</f>
        <v>0</v>
      </c>
      <c r="AN93" s="115">
        <f>IF('Encargos e Benefícios'!C92=0,0,'Encargos e Benefícios'!AD92/'Encargos e Benefícios'!C92)</f>
        <v>0</v>
      </c>
      <c r="AO93" s="32"/>
      <c r="AP93" s="31"/>
      <c r="AQ93" s="31"/>
      <c r="AR93" s="206"/>
      <c r="AS93" s="32"/>
    </row>
    <row r="94" spans="1:45" ht="12.75" hidden="1" x14ac:dyDescent="0.2">
      <c r="A94" s="49">
        <v>88</v>
      </c>
      <c r="B94" s="12">
        <f>'Encargos e Benefícios'!B93</f>
        <v>0</v>
      </c>
      <c r="C94" s="10">
        <f>'Encargos e Benefícios'!C93</f>
        <v>0</v>
      </c>
      <c r="D94" s="39"/>
      <c r="E94" s="169"/>
      <c r="F94" s="168"/>
      <c r="G94" s="167"/>
      <c r="H94" s="128"/>
      <c r="I94" s="48"/>
      <c r="J94" s="48"/>
      <c r="K94" s="48"/>
      <c r="L94" s="48"/>
      <c r="M94" s="167"/>
      <c r="N94" s="128"/>
      <c r="O94" s="48"/>
      <c r="P94" s="48"/>
      <c r="Q94" s="48"/>
      <c r="R94" s="48"/>
      <c r="S94" s="167"/>
      <c r="T94" s="128"/>
      <c r="U94" s="48"/>
      <c r="V94" s="48"/>
      <c r="W94" s="48"/>
      <c r="X94" s="48"/>
      <c r="Y94" s="167"/>
      <c r="Z94" s="128"/>
      <c r="AA94" s="48"/>
      <c r="AB94" s="48"/>
      <c r="AC94" s="48"/>
      <c r="AD94" s="48"/>
      <c r="AE94" s="167">
        <v>47849</v>
      </c>
      <c r="AF94" s="128"/>
      <c r="AG94" s="48"/>
      <c r="AH94" s="48"/>
      <c r="AI94" s="48"/>
      <c r="AJ94" s="131"/>
      <c r="AK94" s="11">
        <f>'Encargos e Benefícios'!D93</f>
        <v>0</v>
      </c>
      <c r="AL94" s="11">
        <f>IF('Encargos e Benefícios'!C93=0,0,'Encargos e Benefícios'!U93/'Encargos e Benefícios'!C93)</f>
        <v>0</v>
      </c>
      <c r="AM94" s="11">
        <f>IF('Encargos e Benefícios'!C93=0,0,'Encargos e Benefícios'!AC93/'Encargos e Benefícios'!C93)</f>
        <v>0</v>
      </c>
      <c r="AN94" s="115">
        <f>IF('Encargos e Benefícios'!C93=0,0,'Encargos e Benefícios'!AD93/'Encargos e Benefícios'!C93)</f>
        <v>0</v>
      </c>
      <c r="AO94" s="32"/>
      <c r="AP94" s="31"/>
      <c r="AQ94" s="31"/>
      <c r="AR94" s="206"/>
      <c r="AS94" s="32"/>
    </row>
    <row r="95" spans="1:45" ht="12.75" hidden="1" x14ac:dyDescent="0.2">
      <c r="A95" s="49">
        <v>89</v>
      </c>
      <c r="B95" s="12">
        <f>'Encargos e Benefícios'!B94</f>
        <v>0</v>
      </c>
      <c r="C95" s="10">
        <f>'Encargos e Benefícios'!C94</f>
        <v>0</v>
      </c>
      <c r="D95" s="39"/>
      <c r="E95" s="169"/>
      <c r="F95" s="168"/>
      <c r="G95" s="167"/>
      <c r="H95" s="128"/>
      <c r="I95" s="48"/>
      <c r="J95" s="48"/>
      <c r="K95" s="48"/>
      <c r="L95" s="48"/>
      <c r="M95" s="167"/>
      <c r="N95" s="128"/>
      <c r="O95" s="48"/>
      <c r="P95" s="48"/>
      <c r="Q95" s="48"/>
      <c r="R95" s="48"/>
      <c r="S95" s="167"/>
      <c r="T95" s="128"/>
      <c r="U95" s="48"/>
      <c r="V95" s="48"/>
      <c r="W95" s="48"/>
      <c r="X95" s="48"/>
      <c r="Y95" s="167"/>
      <c r="Z95" s="128"/>
      <c r="AA95" s="48"/>
      <c r="AB95" s="48"/>
      <c r="AC95" s="48"/>
      <c r="AD95" s="48"/>
      <c r="AE95" s="167">
        <v>47849</v>
      </c>
      <c r="AF95" s="128"/>
      <c r="AG95" s="48"/>
      <c r="AH95" s="48"/>
      <c r="AI95" s="48"/>
      <c r="AJ95" s="131"/>
      <c r="AK95" s="11">
        <f>'Encargos e Benefícios'!D94</f>
        <v>0</v>
      </c>
      <c r="AL95" s="11">
        <f>IF('Encargos e Benefícios'!C94=0,0,'Encargos e Benefícios'!U94/'Encargos e Benefícios'!C94)</f>
        <v>0</v>
      </c>
      <c r="AM95" s="11">
        <f>IF('Encargos e Benefícios'!C94=0,0,'Encargos e Benefícios'!AC94/'Encargos e Benefícios'!C94)</f>
        <v>0</v>
      </c>
      <c r="AN95" s="115">
        <f>IF('Encargos e Benefícios'!C94=0,0,'Encargos e Benefícios'!AD94/'Encargos e Benefícios'!C94)</f>
        <v>0</v>
      </c>
      <c r="AO95" s="32"/>
      <c r="AP95" s="31"/>
      <c r="AQ95" s="31"/>
      <c r="AR95" s="206"/>
      <c r="AS95" s="32"/>
    </row>
    <row r="96" spans="1:45" ht="12.75" hidden="1" x14ac:dyDescent="0.2">
      <c r="A96" s="49">
        <v>90</v>
      </c>
      <c r="B96" s="12">
        <f>'Encargos e Benefícios'!B95</f>
        <v>0</v>
      </c>
      <c r="C96" s="10">
        <f>'Encargos e Benefícios'!C95</f>
        <v>0</v>
      </c>
      <c r="D96" s="39"/>
      <c r="E96" s="169"/>
      <c r="F96" s="168"/>
      <c r="G96" s="167"/>
      <c r="H96" s="128"/>
      <c r="I96" s="48"/>
      <c r="J96" s="48"/>
      <c r="K96" s="48"/>
      <c r="L96" s="48"/>
      <c r="M96" s="167"/>
      <c r="N96" s="128"/>
      <c r="O96" s="48"/>
      <c r="P96" s="48"/>
      <c r="Q96" s="48"/>
      <c r="R96" s="48"/>
      <c r="S96" s="167"/>
      <c r="T96" s="128"/>
      <c r="U96" s="48"/>
      <c r="V96" s="48"/>
      <c r="W96" s="48"/>
      <c r="X96" s="48"/>
      <c r="Y96" s="167"/>
      <c r="Z96" s="128"/>
      <c r="AA96" s="48"/>
      <c r="AB96" s="48"/>
      <c r="AC96" s="48"/>
      <c r="AD96" s="48"/>
      <c r="AE96" s="167">
        <v>47849</v>
      </c>
      <c r="AF96" s="128"/>
      <c r="AG96" s="48"/>
      <c r="AH96" s="48"/>
      <c r="AI96" s="48"/>
      <c r="AJ96" s="131"/>
      <c r="AK96" s="11">
        <f>'Encargos e Benefícios'!D95</f>
        <v>0</v>
      </c>
      <c r="AL96" s="11">
        <f>IF('Encargos e Benefícios'!C95=0,0,'Encargos e Benefícios'!U95/'Encargos e Benefícios'!C95)</f>
        <v>0</v>
      </c>
      <c r="AM96" s="11">
        <f>IF('Encargos e Benefícios'!C95=0,0,'Encargos e Benefícios'!AC95/'Encargos e Benefícios'!C95)</f>
        <v>0</v>
      </c>
      <c r="AN96" s="115">
        <f>IF('Encargos e Benefícios'!C95=0,0,'Encargos e Benefícios'!AD95/'Encargos e Benefícios'!C95)</f>
        <v>0</v>
      </c>
      <c r="AO96" s="32"/>
      <c r="AP96" s="31"/>
      <c r="AQ96" s="31"/>
      <c r="AR96" s="206"/>
      <c r="AS96" s="32"/>
    </row>
    <row r="97" spans="1:45" ht="12.75" hidden="1" x14ac:dyDescent="0.2">
      <c r="A97" s="49">
        <v>91</v>
      </c>
      <c r="B97" s="12">
        <f>'Encargos e Benefícios'!B96</f>
        <v>0</v>
      </c>
      <c r="C97" s="10">
        <f>'Encargos e Benefícios'!C96</f>
        <v>0</v>
      </c>
      <c r="D97" s="39"/>
      <c r="E97" s="169"/>
      <c r="F97" s="168"/>
      <c r="G97" s="167"/>
      <c r="H97" s="128"/>
      <c r="I97" s="48"/>
      <c r="J97" s="48"/>
      <c r="K97" s="48"/>
      <c r="L97" s="48"/>
      <c r="M97" s="167"/>
      <c r="N97" s="128"/>
      <c r="O97" s="48"/>
      <c r="P97" s="48"/>
      <c r="Q97" s="48"/>
      <c r="R97" s="48"/>
      <c r="S97" s="167"/>
      <c r="T97" s="128"/>
      <c r="U97" s="48"/>
      <c r="V97" s="48"/>
      <c r="W97" s="48"/>
      <c r="X97" s="48"/>
      <c r="Y97" s="167"/>
      <c r="Z97" s="128"/>
      <c r="AA97" s="48"/>
      <c r="AB97" s="48"/>
      <c r="AC97" s="48"/>
      <c r="AD97" s="48"/>
      <c r="AE97" s="167">
        <v>47849</v>
      </c>
      <c r="AF97" s="128"/>
      <c r="AG97" s="48"/>
      <c r="AH97" s="48"/>
      <c r="AI97" s="48"/>
      <c r="AJ97" s="131"/>
      <c r="AK97" s="11">
        <f>'Encargos e Benefícios'!D96</f>
        <v>0</v>
      </c>
      <c r="AL97" s="11">
        <f>IF('Encargos e Benefícios'!C96=0,0,'Encargos e Benefícios'!U96/'Encargos e Benefícios'!C96)</f>
        <v>0</v>
      </c>
      <c r="AM97" s="11">
        <f>IF('Encargos e Benefícios'!C96=0,0,'Encargos e Benefícios'!AC96/'Encargos e Benefícios'!C96)</f>
        <v>0</v>
      </c>
      <c r="AN97" s="115">
        <f>IF('Encargos e Benefícios'!C96=0,0,'Encargos e Benefícios'!AD96/'Encargos e Benefícios'!C96)</f>
        <v>0</v>
      </c>
      <c r="AO97" s="32"/>
      <c r="AP97" s="31"/>
      <c r="AQ97" s="31"/>
      <c r="AR97" s="206"/>
      <c r="AS97" s="32"/>
    </row>
    <row r="98" spans="1:45" ht="12.75" hidden="1" x14ac:dyDescent="0.2">
      <c r="A98" s="49">
        <v>92</v>
      </c>
      <c r="B98" s="12">
        <f>'Encargos e Benefícios'!B97</f>
        <v>0</v>
      </c>
      <c r="C98" s="10">
        <f>'Encargos e Benefícios'!C97</f>
        <v>0</v>
      </c>
      <c r="D98" s="39"/>
      <c r="E98" s="169"/>
      <c r="F98" s="168"/>
      <c r="G98" s="167"/>
      <c r="H98" s="128"/>
      <c r="I98" s="48"/>
      <c r="J98" s="48"/>
      <c r="K98" s="48"/>
      <c r="L98" s="48"/>
      <c r="M98" s="167"/>
      <c r="N98" s="128"/>
      <c r="O98" s="48"/>
      <c r="P98" s="48"/>
      <c r="Q98" s="48"/>
      <c r="R98" s="48"/>
      <c r="S98" s="167"/>
      <c r="T98" s="128"/>
      <c r="U98" s="48"/>
      <c r="V98" s="48"/>
      <c r="W98" s="48"/>
      <c r="X98" s="48"/>
      <c r="Y98" s="167"/>
      <c r="Z98" s="128"/>
      <c r="AA98" s="48"/>
      <c r="AB98" s="48"/>
      <c r="AC98" s="48"/>
      <c r="AD98" s="48"/>
      <c r="AE98" s="167">
        <v>47849</v>
      </c>
      <c r="AF98" s="128"/>
      <c r="AG98" s="48"/>
      <c r="AH98" s="48"/>
      <c r="AI98" s="48"/>
      <c r="AJ98" s="131"/>
      <c r="AK98" s="11">
        <f>'Encargos e Benefícios'!D97</f>
        <v>0</v>
      </c>
      <c r="AL98" s="11">
        <f>IF('Encargos e Benefícios'!C97=0,0,'Encargos e Benefícios'!U97/'Encargos e Benefícios'!C97)</f>
        <v>0</v>
      </c>
      <c r="AM98" s="11">
        <f>IF('Encargos e Benefícios'!C97=0,0,'Encargos e Benefícios'!AC97/'Encargos e Benefícios'!C97)</f>
        <v>0</v>
      </c>
      <c r="AN98" s="115">
        <f>IF('Encargos e Benefícios'!C97=0,0,'Encargos e Benefícios'!AD97/'Encargos e Benefícios'!C97)</f>
        <v>0</v>
      </c>
      <c r="AO98" s="32"/>
      <c r="AP98" s="31"/>
      <c r="AQ98" s="31"/>
      <c r="AR98" s="206"/>
      <c r="AS98" s="32"/>
    </row>
    <row r="99" spans="1:45" ht="12.75" hidden="1" x14ac:dyDescent="0.2">
      <c r="A99" s="49">
        <v>93</v>
      </c>
      <c r="B99" s="12">
        <f>'Encargos e Benefícios'!B98</f>
        <v>0</v>
      </c>
      <c r="C99" s="10">
        <f>'Encargos e Benefícios'!C98</f>
        <v>0</v>
      </c>
      <c r="D99" s="39"/>
      <c r="E99" s="169"/>
      <c r="F99" s="168"/>
      <c r="G99" s="167"/>
      <c r="H99" s="128"/>
      <c r="I99" s="48"/>
      <c r="J99" s="48"/>
      <c r="K99" s="48"/>
      <c r="L99" s="48"/>
      <c r="M99" s="167"/>
      <c r="N99" s="128"/>
      <c r="O99" s="48"/>
      <c r="P99" s="48"/>
      <c r="Q99" s="48"/>
      <c r="R99" s="48"/>
      <c r="S99" s="167"/>
      <c r="T99" s="128"/>
      <c r="U99" s="48"/>
      <c r="V99" s="48"/>
      <c r="W99" s="48"/>
      <c r="X99" s="48"/>
      <c r="Y99" s="167"/>
      <c r="Z99" s="128"/>
      <c r="AA99" s="48"/>
      <c r="AB99" s="48"/>
      <c r="AC99" s="48"/>
      <c r="AD99" s="48"/>
      <c r="AE99" s="167">
        <v>47849</v>
      </c>
      <c r="AF99" s="128"/>
      <c r="AG99" s="48"/>
      <c r="AH99" s="48"/>
      <c r="AI99" s="48"/>
      <c r="AJ99" s="131"/>
      <c r="AK99" s="11">
        <f>'Encargos e Benefícios'!D98</f>
        <v>0</v>
      </c>
      <c r="AL99" s="11">
        <f>IF('Encargos e Benefícios'!C98=0,0,'Encargos e Benefícios'!U98/'Encargos e Benefícios'!C98)</f>
        <v>0</v>
      </c>
      <c r="AM99" s="11">
        <f>IF('Encargos e Benefícios'!C98=0,0,'Encargos e Benefícios'!AC98/'Encargos e Benefícios'!C98)</f>
        <v>0</v>
      </c>
      <c r="AN99" s="115">
        <f>IF('Encargos e Benefícios'!C98=0,0,'Encargos e Benefícios'!AD98/'Encargos e Benefícios'!C98)</f>
        <v>0</v>
      </c>
      <c r="AO99" s="32"/>
      <c r="AP99" s="31"/>
      <c r="AQ99" s="31"/>
      <c r="AR99" s="206"/>
      <c r="AS99" s="32"/>
    </row>
    <row r="100" spans="1:45" ht="12.75" hidden="1" x14ac:dyDescent="0.2">
      <c r="A100" s="49">
        <v>94</v>
      </c>
      <c r="B100" s="12">
        <f>'Encargos e Benefícios'!B99</f>
        <v>0</v>
      </c>
      <c r="C100" s="10">
        <f>'Encargos e Benefícios'!C99</f>
        <v>0</v>
      </c>
      <c r="D100" s="39"/>
      <c r="E100" s="169"/>
      <c r="F100" s="168"/>
      <c r="G100" s="167"/>
      <c r="H100" s="128"/>
      <c r="I100" s="48"/>
      <c r="J100" s="48"/>
      <c r="K100" s="48"/>
      <c r="L100" s="48"/>
      <c r="M100" s="167"/>
      <c r="N100" s="128"/>
      <c r="O100" s="48"/>
      <c r="P100" s="48"/>
      <c r="Q100" s="48"/>
      <c r="R100" s="48"/>
      <c r="S100" s="167"/>
      <c r="T100" s="128"/>
      <c r="U100" s="48"/>
      <c r="V100" s="48"/>
      <c r="W100" s="48"/>
      <c r="X100" s="48"/>
      <c r="Y100" s="167"/>
      <c r="Z100" s="128"/>
      <c r="AA100" s="48"/>
      <c r="AB100" s="48"/>
      <c r="AC100" s="48"/>
      <c r="AD100" s="48"/>
      <c r="AE100" s="167">
        <v>47849</v>
      </c>
      <c r="AF100" s="128"/>
      <c r="AG100" s="48"/>
      <c r="AH100" s="48"/>
      <c r="AI100" s="48"/>
      <c r="AJ100" s="131"/>
      <c r="AK100" s="11">
        <f>'Encargos e Benefícios'!D99</f>
        <v>0</v>
      </c>
      <c r="AL100" s="11">
        <f>IF('Encargos e Benefícios'!C99=0,0,'Encargos e Benefícios'!U99/'Encargos e Benefícios'!C99)</f>
        <v>0</v>
      </c>
      <c r="AM100" s="11">
        <f>IF('Encargos e Benefícios'!C99=0,0,'Encargos e Benefícios'!AC99/'Encargos e Benefícios'!C99)</f>
        <v>0</v>
      </c>
      <c r="AN100" s="115">
        <f>IF('Encargos e Benefícios'!C99=0,0,'Encargos e Benefícios'!AD99/'Encargos e Benefícios'!C99)</f>
        <v>0</v>
      </c>
      <c r="AO100" s="32"/>
      <c r="AP100" s="31"/>
      <c r="AQ100" s="31"/>
      <c r="AR100" s="206"/>
      <c r="AS100" s="32"/>
    </row>
    <row r="101" spans="1:45" ht="12.75" hidden="1" x14ac:dyDescent="0.2">
      <c r="A101" s="49">
        <v>95</v>
      </c>
      <c r="B101" s="12">
        <f>'Encargos e Benefícios'!B100</f>
        <v>0</v>
      </c>
      <c r="C101" s="10">
        <f>'Encargos e Benefícios'!C100</f>
        <v>0</v>
      </c>
      <c r="D101" s="39"/>
      <c r="E101" s="169"/>
      <c r="F101" s="168"/>
      <c r="G101" s="167"/>
      <c r="H101" s="128"/>
      <c r="I101" s="48"/>
      <c r="J101" s="48"/>
      <c r="K101" s="48"/>
      <c r="L101" s="48"/>
      <c r="M101" s="167"/>
      <c r="N101" s="128"/>
      <c r="O101" s="48"/>
      <c r="P101" s="48"/>
      <c r="Q101" s="48"/>
      <c r="R101" s="48"/>
      <c r="S101" s="167"/>
      <c r="T101" s="128"/>
      <c r="U101" s="48"/>
      <c r="V101" s="48"/>
      <c r="W101" s="48"/>
      <c r="X101" s="48"/>
      <c r="Y101" s="167"/>
      <c r="Z101" s="128"/>
      <c r="AA101" s="48"/>
      <c r="AB101" s="48"/>
      <c r="AC101" s="48"/>
      <c r="AD101" s="48"/>
      <c r="AE101" s="167">
        <v>47849</v>
      </c>
      <c r="AF101" s="128"/>
      <c r="AG101" s="48"/>
      <c r="AH101" s="48"/>
      <c r="AI101" s="48"/>
      <c r="AJ101" s="131"/>
      <c r="AK101" s="11">
        <f>'Encargos e Benefícios'!D100</f>
        <v>0</v>
      </c>
      <c r="AL101" s="11">
        <f>IF('Encargos e Benefícios'!C100=0,0,'Encargos e Benefícios'!U100/'Encargos e Benefícios'!C100)</f>
        <v>0</v>
      </c>
      <c r="AM101" s="11">
        <f>IF('Encargos e Benefícios'!C100=0,0,'Encargos e Benefícios'!AC100/'Encargos e Benefícios'!C100)</f>
        <v>0</v>
      </c>
      <c r="AN101" s="115">
        <f>IF('Encargos e Benefícios'!C100=0,0,'Encargos e Benefícios'!AD100/'Encargos e Benefícios'!C100)</f>
        <v>0</v>
      </c>
      <c r="AO101" s="32"/>
      <c r="AP101" s="31"/>
      <c r="AQ101" s="31"/>
      <c r="AR101" s="206"/>
      <c r="AS101" s="32"/>
    </row>
    <row r="102" spans="1:45" ht="12.75" hidden="1" x14ac:dyDescent="0.2">
      <c r="A102" s="49">
        <v>96</v>
      </c>
      <c r="B102" s="12">
        <f>'Encargos e Benefícios'!B101</f>
        <v>0</v>
      </c>
      <c r="C102" s="10">
        <f>'Encargos e Benefícios'!C101</f>
        <v>0</v>
      </c>
      <c r="D102" s="39"/>
      <c r="E102" s="169"/>
      <c r="F102" s="168"/>
      <c r="G102" s="167"/>
      <c r="H102" s="128"/>
      <c r="I102" s="48"/>
      <c r="J102" s="48"/>
      <c r="K102" s="48"/>
      <c r="L102" s="48"/>
      <c r="M102" s="167"/>
      <c r="N102" s="128"/>
      <c r="O102" s="48"/>
      <c r="P102" s="48"/>
      <c r="Q102" s="48"/>
      <c r="R102" s="48"/>
      <c r="S102" s="167"/>
      <c r="T102" s="128"/>
      <c r="U102" s="48"/>
      <c r="V102" s="48"/>
      <c r="W102" s="48"/>
      <c r="X102" s="48"/>
      <c r="Y102" s="167"/>
      <c r="Z102" s="128"/>
      <c r="AA102" s="48"/>
      <c r="AB102" s="48"/>
      <c r="AC102" s="48"/>
      <c r="AD102" s="48"/>
      <c r="AE102" s="167">
        <v>47849</v>
      </c>
      <c r="AF102" s="128"/>
      <c r="AG102" s="48"/>
      <c r="AH102" s="48"/>
      <c r="AI102" s="48"/>
      <c r="AJ102" s="131"/>
      <c r="AK102" s="11">
        <f>'Encargos e Benefícios'!D101</f>
        <v>0</v>
      </c>
      <c r="AL102" s="11">
        <f>IF('Encargos e Benefícios'!C101=0,0,'Encargos e Benefícios'!U101/'Encargos e Benefícios'!C101)</f>
        <v>0</v>
      </c>
      <c r="AM102" s="11">
        <f>IF('Encargos e Benefícios'!C101=0,0,'Encargos e Benefícios'!AC101/'Encargos e Benefícios'!C101)</f>
        <v>0</v>
      </c>
      <c r="AN102" s="115">
        <f>IF('Encargos e Benefícios'!C101=0,0,'Encargos e Benefícios'!AD101/'Encargos e Benefícios'!C101)</f>
        <v>0</v>
      </c>
      <c r="AO102" s="32"/>
      <c r="AP102" s="31"/>
      <c r="AQ102" s="31"/>
      <c r="AR102" s="206"/>
      <c r="AS102" s="32"/>
    </row>
    <row r="103" spans="1:45" ht="12.75" hidden="1" x14ac:dyDescent="0.2">
      <c r="A103" s="49">
        <v>97</v>
      </c>
      <c r="B103" s="12">
        <f>'Encargos e Benefícios'!B102</f>
        <v>0</v>
      </c>
      <c r="C103" s="10">
        <f>'Encargos e Benefícios'!C102</f>
        <v>0</v>
      </c>
      <c r="D103" s="39"/>
      <c r="E103" s="169"/>
      <c r="F103" s="168"/>
      <c r="G103" s="167"/>
      <c r="H103" s="128"/>
      <c r="I103" s="48"/>
      <c r="J103" s="48"/>
      <c r="K103" s="48"/>
      <c r="L103" s="48"/>
      <c r="M103" s="167"/>
      <c r="N103" s="128"/>
      <c r="O103" s="48"/>
      <c r="P103" s="48"/>
      <c r="Q103" s="48"/>
      <c r="R103" s="48"/>
      <c r="S103" s="167"/>
      <c r="T103" s="128"/>
      <c r="U103" s="48"/>
      <c r="V103" s="48"/>
      <c r="W103" s="48"/>
      <c r="X103" s="48"/>
      <c r="Y103" s="167"/>
      <c r="Z103" s="128"/>
      <c r="AA103" s="48"/>
      <c r="AB103" s="48"/>
      <c r="AC103" s="48"/>
      <c r="AD103" s="48"/>
      <c r="AE103" s="167">
        <v>47849</v>
      </c>
      <c r="AF103" s="128"/>
      <c r="AG103" s="48"/>
      <c r="AH103" s="48"/>
      <c r="AI103" s="48"/>
      <c r="AJ103" s="131"/>
      <c r="AK103" s="11">
        <f>'Encargos e Benefícios'!D102</f>
        <v>0</v>
      </c>
      <c r="AL103" s="11">
        <f>IF('Encargos e Benefícios'!C102=0,0,'Encargos e Benefícios'!U102/'Encargos e Benefícios'!C102)</f>
        <v>0</v>
      </c>
      <c r="AM103" s="11">
        <f>IF('Encargos e Benefícios'!C102=0,0,'Encargos e Benefícios'!AC102/'Encargos e Benefícios'!C102)</f>
        <v>0</v>
      </c>
      <c r="AN103" s="115">
        <f>IF('Encargos e Benefícios'!C102=0,0,'Encargos e Benefícios'!AD102/'Encargos e Benefícios'!C102)</f>
        <v>0</v>
      </c>
      <c r="AO103" s="32"/>
      <c r="AP103" s="31"/>
      <c r="AQ103" s="31"/>
      <c r="AR103" s="206"/>
      <c r="AS103" s="32"/>
    </row>
    <row r="104" spans="1:45" ht="12.75" hidden="1" x14ac:dyDescent="0.2">
      <c r="A104" s="49">
        <v>98</v>
      </c>
      <c r="B104" s="12">
        <f>'Encargos e Benefícios'!B103</f>
        <v>0</v>
      </c>
      <c r="C104" s="10">
        <f>'Encargos e Benefícios'!C103</f>
        <v>0</v>
      </c>
      <c r="D104" s="39"/>
      <c r="E104" s="169"/>
      <c r="F104" s="168"/>
      <c r="G104" s="167"/>
      <c r="H104" s="128"/>
      <c r="I104" s="48"/>
      <c r="J104" s="48"/>
      <c r="K104" s="48"/>
      <c r="L104" s="48"/>
      <c r="M104" s="167"/>
      <c r="N104" s="128"/>
      <c r="O104" s="48"/>
      <c r="P104" s="48"/>
      <c r="Q104" s="48"/>
      <c r="R104" s="48"/>
      <c r="S104" s="167"/>
      <c r="T104" s="128"/>
      <c r="U104" s="48"/>
      <c r="V104" s="48"/>
      <c r="W104" s="48"/>
      <c r="X104" s="48"/>
      <c r="Y104" s="167"/>
      <c r="Z104" s="128"/>
      <c r="AA104" s="48"/>
      <c r="AB104" s="48"/>
      <c r="AC104" s="48"/>
      <c r="AD104" s="48"/>
      <c r="AE104" s="167">
        <v>47849</v>
      </c>
      <c r="AF104" s="128"/>
      <c r="AG104" s="48"/>
      <c r="AH104" s="48"/>
      <c r="AI104" s="48"/>
      <c r="AJ104" s="131"/>
      <c r="AK104" s="11">
        <f>'Encargos e Benefícios'!D103</f>
        <v>0</v>
      </c>
      <c r="AL104" s="11">
        <f>IF('Encargos e Benefícios'!C103=0,0,'Encargos e Benefícios'!U103/'Encargos e Benefícios'!C103)</f>
        <v>0</v>
      </c>
      <c r="AM104" s="11">
        <f>IF('Encargos e Benefícios'!C103=0,0,'Encargos e Benefícios'!AC103/'Encargos e Benefícios'!C103)</f>
        <v>0</v>
      </c>
      <c r="AN104" s="115">
        <f>IF('Encargos e Benefícios'!C103=0,0,'Encargos e Benefícios'!AD103/'Encargos e Benefícios'!C103)</f>
        <v>0</v>
      </c>
      <c r="AO104" s="32"/>
      <c r="AP104" s="31"/>
      <c r="AQ104" s="31"/>
      <c r="AR104" s="206"/>
      <c r="AS104" s="32"/>
    </row>
    <row r="105" spans="1:45" ht="12.75" hidden="1" x14ac:dyDescent="0.2">
      <c r="A105" s="49">
        <v>99</v>
      </c>
      <c r="B105" s="12">
        <f>'Encargos e Benefícios'!B104</f>
        <v>0</v>
      </c>
      <c r="C105" s="10">
        <f>'Encargos e Benefícios'!C104</f>
        <v>0</v>
      </c>
      <c r="D105" s="39"/>
      <c r="E105" s="169"/>
      <c r="F105" s="168"/>
      <c r="G105" s="167"/>
      <c r="H105" s="128"/>
      <c r="I105" s="48"/>
      <c r="J105" s="48"/>
      <c r="K105" s="48"/>
      <c r="L105" s="48"/>
      <c r="M105" s="167"/>
      <c r="N105" s="128"/>
      <c r="O105" s="48"/>
      <c r="P105" s="48"/>
      <c r="Q105" s="48"/>
      <c r="R105" s="48"/>
      <c r="S105" s="167"/>
      <c r="T105" s="128"/>
      <c r="U105" s="48"/>
      <c r="V105" s="48"/>
      <c r="W105" s="48"/>
      <c r="X105" s="48"/>
      <c r="Y105" s="167"/>
      <c r="Z105" s="128"/>
      <c r="AA105" s="48"/>
      <c r="AB105" s="48"/>
      <c r="AC105" s="48"/>
      <c r="AD105" s="48"/>
      <c r="AE105" s="167">
        <v>47849</v>
      </c>
      <c r="AF105" s="128"/>
      <c r="AG105" s="48"/>
      <c r="AH105" s="48"/>
      <c r="AI105" s="48"/>
      <c r="AJ105" s="131"/>
      <c r="AK105" s="11">
        <f>'Encargos e Benefícios'!D104</f>
        <v>0</v>
      </c>
      <c r="AL105" s="11">
        <f>IF('Encargos e Benefícios'!C104=0,0,'Encargos e Benefícios'!U104/'Encargos e Benefícios'!C104)</f>
        <v>0</v>
      </c>
      <c r="AM105" s="11">
        <f>IF('Encargos e Benefícios'!C104=0,0,'Encargos e Benefícios'!AC104/'Encargos e Benefícios'!C104)</f>
        <v>0</v>
      </c>
      <c r="AN105" s="115">
        <f>IF('Encargos e Benefícios'!C104=0,0,'Encargos e Benefícios'!AD104/'Encargos e Benefícios'!C104)</f>
        <v>0</v>
      </c>
      <c r="AO105" s="32"/>
      <c r="AP105" s="31"/>
      <c r="AQ105" s="31"/>
      <c r="AR105" s="206"/>
      <c r="AS105" s="32"/>
    </row>
    <row r="106" spans="1:45" ht="12.75" hidden="1" x14ac:dyDescent="0.2">
      <c r="A106" s="49">
        <v>100</v>
      </c>
      <c r="B106" s="12">
        <f>'Encargos e Benefícios'!B105</f>
        <v>0</v>
      </c>
      <c r="C106" s="10">
        <f>'Encargos e Benefícios'!C105</f>
        <v>0</v>
      </c>
      <c r="D106" s="39"/>
      <c r="E106" s="169"/>
      <c r="F106" s="168"/>
      <c r="G106" s="167"/>
      <c r="H106" s="128"/>
      <c r="I106" s="48"/>
      <c r="J106" s="48"/>
      <c r="K106" s="48"/>
      <c r="L106" s="48"/>
      <c r="M106" s="167"/>
      <c r="N106" s="128"/>
      <c r="O106" s="48"/>
      <c r="P106" s="48"/>
      <c r="Q106" s="48"/>
      <c r="R106" s="48"/>
      <c r="S106" s="167"/>
      <c r="T106" s="128"/>
      <c r="U106" s="48"/>
      <c r="V106" s="48"/>
      <c r="W106" s="48"/>
      <c r="X106" s="48"/>
      <c r="Y106" s="167"/>
      <c r="Z106" s="128"/>
      <c r="AA106" s="48"/>
      <c r="AB106" s="48"/>
      <c r="AC106" s="48"/>
      <c r="AD106" s="48"/>
      <c r="AE106" s="167">
        <v>47849</v>
      </c>
      <c r="AF106" s="128"/>
      <c r="AG106" s="48"/>
      <c r="AH106" s="48"/>
      <c r="AI106" s="48"/>
      <c r="AJ106" s="131"/>
      <c r="AK106" s="11">
        <f>'Encargos e Benefícios'!D105</f>
        <v>0</v>
      </c>
      <c r="AL106" s="11">
        <f>IF('Encargos e Benefícios'!C105=0,0,'Encargos e Benefícios'!U105/'Encargos e Benefícios'!C105)</f>
        <v>0</v>
      </c>
      <c r="AM106" s="11">
        <f>IF('Encargos e Benefícios'!C105=0,0,'Encargos e Benefícios'!AC105/'Encargos e Benefícios'!C105)</f>
        <v>0</v>
      </c>
      <c r="AN106" s="115">
        <f>IF('Encargos e Benefícios'!C105=0,0,'Encargos e Benefícios'!AD105/'Encargos e Benefícios'!C105)</f>
        <v>0</v>
      </c>
      <c r="AO106" s="32"/>
      <c r="AP106" s="31"/>
      <c r="AQ106" s="31"/>
      <c r="AR106" s="206"/>
      <c r="AS106" s="32"/>
    </row>
    <row r="107" spans="1:45" ht="12.75" hidden="1" x14ac:dyDescent="0.2">
      <c r="A107" s="49">
        <v>101</v>
      </c>
      <c r="B107" s="12">
        <f>'Encargos e Benefícios'!B106</f>
        <v>0</v>
      </c>
      <c r="C107" s="10">
        <f>'Encargos e Benefícios'!C106</f>
        <v>0</v>
      </c>
      <c r="D107" s="39"/>
      <c r="E107" s="169"/>
      <c r="F107" s="168"/>
      <c r="G107" s="167"/>
      <c r="H107" s="128"/>
      <c r="I107" s="48"/>
      <c r="J107" s="48"/>
      <c r="K107" s="48"/>
      <c r="L107" s="48"/>
      <c r="M107" s="167"/>
      <c r="N107" s="128"/>
      <c r="O107" s="48"/>
      <c r="P107" s="48"/>
      <c r="Q107" s="48"/>
      <c r="R107" s="48"/>
      <c r="S107" s="167"/>
      <c r="T107" s="128"/>
      <c r="U107" s="48"/>
      <c r="V107" s="48"/>
      <c r="W107" s="48"/>
      <c r="X107" s="48"/>
      <c r="Y107" s="167"/>
      <c r="Z107" s="128"/>
      <c r="AA107" s="48"/>
      <c r="AB107" s="48"/>
      <c r="AC107" s="48"/>
      <c r="AD107" s="48"/>
      <c r="AE107" s="167">
        <v>47849</v>
      </c>
      <c r="AF107" s="128"/>
      <c r="AG107" s="48"/>
      <c r="AH107" s="48"/>
      <c r="AI107" s="48"/>
      <c r="AJ107" s="131"/>
      <c r="AK107" s="11">
        <f>'Encargos e Benefícios'!D106</f>
        <v>0</v>
      </c>
      <c r="AL107" s="11">
        <f>IF('Encargos e Benefícios'!C106=0,0,'Encargos e Benefícios'!U106/'Encargos e Benefícios'!C106)</f>
        <v>0</v>
      </c>
      <c r="AM107" s="11">
        <f>IF('Encargos e Benefícios'!C106=0,0,'Encargos e Benefícios'!AC106/'Encargos e Benefícios'!C106)</f>
        <v>0</v>
      </c>
      <c r="AN107" s="115">
        <f>IF('Encargos e Benefícios'!C106=0,0,'Encargos e Benefícios'!AD106/'Encargos e Benefícios'!C106)</f>
        <v>0</v>
      </c>
      <c r="AO107" s="32"/>
      <c r="AP107" s="31"/>
      <c r="AQ107" s="31"/>
      <c r="AR107" s="206"/>
      <c r="AS107" s="32"/>
    </row>
    <row r="108" spans="1:45" ht="12.75" hidden="1" x14ac:dyDescent="0.2">
      <c r="A108" s="49">
        <v>102</v>
      </c>
      <c r="B108" s="12">
        <f>'Encargos e Benefícios'!B107</f>
        <v>0</v>
      </c>
      <c r="C108" s="10">
        <f>'Encargos e Benefícios'!C107</f>
        <v>0</v>
      </c>
      <c r="D108" s="39"/>
      <c r="E108" s="169"/>
      <c r="F108" s="168"/>
      <c r="G108" s="167"/>
      <c r="H108" s="128"/>
      <c r="I108" s="48"/>
      <c r="J108" s="48"/>
      <c r="K108" s="48"/>
      <c r="L108" s="48"/>
      <c r="M108" s="167"/>
      <c r="N108" s="128"/>
      <c r="O108" s="48"/>
      <c r="P108" s="48"/>
      <c r="Q108" s="48"/>
      <c r="R108" s="48"/>
      <c r="S108" s="167"/>
      <c r="T108" s="128"/>
      <c r="U108" s="48"/>
      <c r="V108" s="48"/>
      <c r="W108" s="48"/>
      <c r="X108" s="48"/>
      <c r="Y108" s="167"/>
      <c r="Z108" s="128"/>
      <c r="AA108" s="48"/>
      <c r="AB108" s="48"/>
      <c r="AC108" s="48"/>
      <c r="AD108" s="48"/>
      <c r="AE108" s="167">
        <v>47849</v>
      </c>
      <c r="AF108" s="128"/>
      <c r="AG108" s="48"/>
      <c r="AH108" s="48"/>
      <c r="AI108" s="48"/>
      <c r="AJ108" s="131"/>
      <c r="AK108" s="11">
        <f>'Encargos e Benefícios'!D107</f>
        <v>0</v>
      </c>
      <c r="AL108" s="11">
        <f>IF('Encargos e Benefícios'!C107=0,0,'Encargos e Benefícios'!U107/'Encargos e Benefícios'!C107)</f>
        <v>0</v>
      </c>
      <c r="AM108" s="11">
        <f>IF('Encargos e Benefícios'!C107=0,0,'Encargos e Benefícios'!AC107/'Encargos e Benefícios'!C107)</f>
        <v>0</v>
      </c>
      <c r="AN108" s="115">
        <f>IF('Encargos e Benefícios'!C107=0,0,'Encargos e Benefícios'!AD107/'Encargos e Benefícios'!C107)</f>
        <v>0</v>
      </c>
      <c r="AO108" s="32"/>
      <c r="AP108" s="31"/>
      <c r="AQ108" s="31"/>
      <c r="AR108" s="206"/>
      <c r="AS108" s="32"/>
    </row>
    <row r="109" spans="1:45" ht="12.75" hidden="1" x14ac:dyDescent="0.2">
      <c r="A109" s="49">
        <v>103</v>
      </c>
      <c r="B109" s="12">
        <f>'Encargos e Benefícios'!B108</f>
        <v>0</v>
      </c>
      <c r="C109" s="10">
        <f>'Encargos e Benefícios'!C108</f>
        <v>0</v>
      </c>
      <c r="D109" s="39"/>
      <c r="E109" s="169"/>
      <c r="F109" s="168"/>
      <c r="G109" s="167"/>
      <c r="H109" s="128"/>
      <c r="I109" s="48"/>
      <c r="J109" s="48"/>
      <c r="K109" s="48"/>
      <c r="L109" s="48"/>
      <c r="M109" s="167"/>
      <c r="N109" s="128"/>
      <c r="O109" s="48"/>
      <c r="P109" s="48"/>
      <c r="Q109" s="48"/>
      <c r="R109" s="48"/>
      <c r="S109" s="167"/>
      <c r="T109" s="128"/>
      <c r="U109" s="48"/>
      <c r="V109" s="48"/>
      <c r="W109" s="48"/>
      <c r="X109" s="48"/>
      <c r="Y109" s="167"/>
      <c r="Z109" s="128"/>
      <c r="AA109" s="48"/>
      <c r="AB109" s="48"/>
      <c r="AC109" s="48"/>
      <c r="AD109" s="48"/>
      <c r="AE109" s="167">
        <v>47849</v>
      </c>
      <c r="AF109" s="128"/>
      <c r="AG109" s="48"/>
      <c r="AH109" s="48"/>
      <c r="AI109" s="48"/>
      <c r="AJ109" s="131"/>
      <c r="AK109" s="11">
        <f>'Encargos e Benefícios'!D108</f>
        <v>0</v>
      </c>
      <c r="AL109" s="11">
        <f>IF('Encargos e Benefícios'!C108=0,0,'Encargos e Benefícios'!U108/'Encargos e Benefícios'!C108)</f>
        <v>0</v>
      </c>
      <c r="AM109" s="11">
        <f>IF('Encargos e Benefícios'!C108=0,0,'Encargos e Benefícios'!AC108/'Encargos e Benefícios'!C108)</f>
        <v>0</v>
      </c>
      <c r="AN109" s="115">
        <f>IF('Encargos e Benefícios'!C108=0,0,'Encargos e Benefícios'!AD108/'Encargos e Benefícios'!C108)</f>
        <v>0</v>
      </c>
      <c r="AO109" s="32"/>
      <c r="AP109" s="31"/>
      <c r="AQ109" s="31"/>
      <c r="AR109" s="206"/>
      <c r="AS109" s="32"/>
    </row>
    <row r="110" spans="1:45" ht="12.75" hidden="1" x14ac:dyDescent="0.2">
      <c r="A110" s="49">
        <v>104</v>
      </c>
      <c r="B110" s="12">
        <f>'Encargos e Benefícios'!B109</f>
        <v>0</v>
      </c>
      <c r="C110" s="10">
        <f>'Encargos e Benefícios'!C109</f>
        <v>0</v>
      </c>
      <c r="D110" s="39"/>
      <c r="E110" s="169"/>
      <c r="F110" s="168"/>
      <c r="G110" s="167"/>
      <c r="H110" s="128"/>
      <c r="I110" s="48"/>
      <c r="J110" s="48"/>
      <c r="K110" s="48"/>
      <c r="L110" s="48"/>
      <c r="M110" s="167"/>
      <c r="N110" s="128"/>
      <c r="O110" s="48"/>
      <c r="P110" s="48"/>
      <c r="Q110" s="48"/>
      <c r="R110" s="48"/>
      <c r="S110" s="167"/>
      <c r="T110" s="128"/>
      <c r="U110" s="48"/>
      <c r="V110" s="48"/>
      <c r="W110" s="48"/>
      <c r="X110" s="48"/>
      <c r="Y110" s="167"/>
      <c r="Z110" s="128"/>
      <c r="AA110" s="48"/>
      <c r="AB110" s="48"/>
      <c r="AC110" s="48"/>
      <c r="AD110" s="48"/>
      <c r="AE110" s="167">
        <v>47849</v>
      </c>
      <c r="AF110" s="128"/>
      <c r="AG110" s="48"/>
      <c r="AH110" s="48"/>
      <c r="AI110" s="48"/>
      <c r="AJ110" s="131"/>
      <c r="AK110" s="11">
        <f>'Encargos e Benefícios'!D109</f>
        <v>0</v>
      </c>
      <c r="AL110" s="11">
        <f>IF('Encargos e Benefícios'!C109=0,0,'Encargos e Benefícios'!U109/'Encargos e Benefícios'!C109)</f>
        <v>0</v>
      </c>
      <c r="AM110" s="11">
        <f>IF('Encargos e Benefícios'!C109=0,0,'Encargos e Benefícios'!AC109/'Encargos e Benefícios'!C109)</f>
        <v>0</v>
      </c>
      <c r="AN110" s="115">
        <f>IF('Encargos e Benefícios'!C109=0,0,'Encargos e Benefícios'!AD109/'Encargos e Benefícios'!C109)</f>
        <v>0</v>
      </c>
      <c r="AO110" s="32"/>
      <c r="AP110" s="31"/>
      <c r="AQ110" s="31"/>
      <c r="AR110" s="206"/>
      <c r="AS110" s="32"/>
    </row>
    <row r="111" spans="1:45" ht="12.75" hidden="1" x14ac:dyDescent="0.2">
      <c r="A111" s="49">
        <v>105</v>
      </c>
      <c r="B111" s="12">
        <f>'Encargos e Benefícios'!B110</f>
        <v>0</v>
      </c>
      <c r="C111" s="10">
        <f>'Encargos e Benefícios'!C110</f>
        <v>0</v>
      </c>
      <c r="D111" s="39"/>
      <c r="E111" s="169"/>
      <c r="F111" s="168"/>
      <c r="G111" s="167"/>
      <c r="H111" s="128"/>
      <c r="I111" s="48"/>
      <c r="J111" s="48"/>
      <c r="K111" s="48"/>
      <c r="L111" s="48"/>
      <c r="M111" s="167"/>
      <c r="N111" s="128"/>
      <c r="O111" s="48"/>
      <c r="P111" s="48"/>
      <c r="Q111" s="48"/>
      <c r="R111" s="48"/>
      <c r="S111" s="167"/>
      <c r="T111" s="128"/>
      <c r="U111" s="48"/>
      <c r="V111" s="48"/>
      <c r="W111" s="48"/>
      <c r="X111" s="48"/>
      <c r="Y111" s="167"/>
      <c r="Z111" s="128"/>
      <c r="AA111" s="48"/>
      <c r="AB111" s="48"/>
      <c r="AC111" s="48"/>
      <c r="AD111" s="48"/>
      <c r="AE111" s="167">
        <v>47849</v>
      </c>
      <c r="AF111" s="128"/>
      <c r="AG111" s="48"/>
      <c r="AH111" s="48"/>
      <c r="AI111" s="48"/>
      <c r="AJ111" s="131"/>
      <c r="AK111" s="11">
        <f>'Encargos e Benefícios'!D110</f>
        <v>0</v>
      </c>
      <c r="AL111" s="11">
        <f>IF('Encargos e Benefícios'!C110=0,0,'Encargos e Benefícios'!U110/'Encargos e Benefícios'!C110)</f>
        <v>0</v>
      </c>
      <c r="AM111" s="11">
        <f>IF('Encargos e Benefícios'!C110=0,0,'Encargos e Benefícios'!AC110/'Encargos e Benefícios'!C110)</f>
        <v>0</v>
      </c>
      <c r="AN111" s="115">
        <f>IF('Encargos e Benefícios'!C110=0,0,'Encargos e Benefícios'!AD110/'Encargos e Benefícios'!C110)</f>
        <v>0</v>
      </c>
      <c r="AO111" s="32"/>
      <c r="AP111" s="31"/>
      <c r="AQ111" s="31"/>
      <c r="AR111" s="206"/>
      <c r="AS111" s="32"/>
    </row>
    <row r="112" spans="1:45" ht="12.75" hidden="1" x14ac:dyDescent="0.2">
      <c r="A112" s="49">
        <v>106</v>
      </c>
      <c r="B112" s="12">
        <f>'Encargos e Benefícios'!B111</f>
        <v>0</v>
      </c>
      <c r="C112" s="10">
        <f>'Encargos e Benefícios'!C111</f>
        <v>0</v>
      </c>
      <c r="D112" s="39"/>
      <c r="E112" s="169"/>
      <c r="F112" s="168"/>
      <c r="G112" s="167"/>
      <c r="H112" s="128"/>
      <c r="I112" s="48"/>
      <c r="J112" s="48"/>
      <c r="K112" s="48"/>
      <c r="L112" s="48"/>
      <c r="M112" s="167"/>
      <c r="N112" s="128"/>
      <c r="O112" s="48"/>
      <c r="P112" s="48"/>
      <c r="Q112" s="48"/>
      <c r="R112" s="48"/>
      <c r="S112" s="167"/>
      <c r="T112" s="128"/>
      <c r="U112" s="48"/>
      <c r="V112" s="48"/>
      <c r="W112" s="48"/>
      <c r="X112" s="48"/>
      <c r="Y112" s="167"/>
      <c r="Z112" s="128"/>
      <c r="AA112" s="48"/>
      <c r="AB112" s="48"/>
      <c r="AC112" s="48"/>
      <c r="AD112" s="48"/>
      <c r="AE112" s="167">
        <v>47849</v>
      </c>
      <c r="AF112" s="128"/>
      <c r="AG112" s="48"/>
      <c r="AH112" s="48"/>
      <c r="AI112" s="48"/>
      <c r="AJ112" s="131"/>
      <c r="AK112" s="11">
        <f>'Encargos e Benefícios'!D111</f>
        <v>0</v>
      </c>
      <c r="AL112" s="11">
        <f>IF('Encargos e Benefícios'!C111=0,0,'Encargos e Benefícios'!U111/'Encargos e Benefícios'!C111)</f>
        <v>0</v>
      </c>
      <c r="AM112" s="11">
        <f>IF('Encargos e Benefícios'!C111=0,0,'Encargos e Benefícios'!AC111/'Encargos e Benefícios'!C111)</f>
        <v>0</v>
      </c>
      <c r="AN112" s="115">
        <f>IF('Encargos e Benefícios'!C111=0,0,'Encargos e Benefícios'!AD111/'Encargos e Benefícios'!C111)</f>
        <v>0</v>
      </c>
      <c r="AO112" s="32"/>
      <c r="AP112" s="31"/>
      <c r="AQ112" s="31"/>
      <c r="AR112" s="206"/>
      <c r="AS112" s="32"/>
    </row>
    <row r="113" spans="1:45" ht="12.75" hidden="1" x14ac:dyDescent="0.2">
      <c r="A113" s="49">
        <v>107</v>
      </c>
      <c r="B113" s="12">
        <f>'Encargos e Benefícios'!B112</f>
        <v>0</v>
      </c>
      <c r="C113" s="10">
        <f>'Encargos e Benefícios'!C112</f>
        <v>0</v>
      </c>
      <c r="D113" s="39"/>
      <c r="E113" s="169"/>
      <c r="F113" s="168"/>
      <c r="G113" s="167"/>
      <c r="H113" s="128"/>
      <c r="I113" s="48"/>
      <c r="J113" s="48"/>
      <c r="K113" s="48"/>
      <c r="L113" s="48"/>
      <c r="M113" s="167"/>
      <c r="N113" s="128"/>
      <c r="O113" s="48"/>
      <c r="P113" s="48"/>
      <c r="Q113" s="48"/>
      <c r="R113" s="48"/>
      <c r="S113" s="167"/>
      <c r="T113" s="128"/>
      <c r="U113" s="48"/>
      <c r="V113" s="48"/>
      <c r="W113" s="48"/>
      <c r="X113" s="48"/>
      <c r="Y113" s="167"/>
      <c r="Z113" s="128"/>
      <c r="AA113" s="48"/>
      <c r="AB113" s="48"/>
      <c r="AC113" s="48"/>
      <c r="AD113" s="48"/>
      <c r="AE113" s="167">
        <v>47849</v>
      </c>
      <c r="AF113" s="128"/>
      <c r="AG113" s="48"/>
      <c r="AH113" s="48"/>
      <c r="AI113" s="48"/>
      <c r="AJ113" s="131"/>
      <c r="AK113" s="11">
        <f>'Encargos e Benefícios'!D112</f>
        <v>0</v>
      </c>
      <c r="AL113" s="11">
        <f>IF('Encargos e Benefícios'!C112=0,0,'Encargos e Benefícios'!U112/'Encargos e Benefícios'!C112)</f>
        <v>0</v>
      </c>
      <c r="AM113" s="11">
        <f>IF('Encargos e Benefícios'!C112=0,0,'Encargos e Benefícios'!AC112/'Encargos e Benefícios'!C112)</f>
        <v>0</v>
      </c>
      <c r="AN113" s="115">
        <f>IF('Encargos e Benefícios'!C112=0,0,'Encargos e Benefícios'!AD112/'Encargos e Benefícios'!C112)</f>
        <v>0</v>
      </c>
      <c r="AO113" s="32"/>
      <c r="AP113" s="31"/>
      <c r="AQ113" s="31"/>
      <c r="AR113" s="206"/>
      <c r="AS113" s="32"/>
    </row>
    <row r="114" spans="1:45" ht="12.75" hidden="1" x14ac:dyDescent="0.2">
      <c r="A114" s="49">
        <v>108</v>
      </c>
      <c r="B114" s="12">
        <f>'Encargos e Benefícios'!B113</f>
        <v>0</v>
      </c>
      <c r="C114" s="10">
        <f>'Encargos e Benefícios'!C113</f>
        <v>0</v>
      </c>
      <c r="D114" s="39"/>
      <c r="E114" s="169"/>
      <c r="F114" s="168"/>
      <c r="G114" s="167"/>
      <c r="H114" s="128"/>
      <c r="I114" s="48"/>
      <c r="J114" s="48"/>
      <c r="K114" s="48"/>
      <c r="L114" s="48"/>
      <c r="M114" s="167"/>
      <c r="N114" s="128"/>
      <c r="O114" s="48"/>
      <c r="P114" s="48"/>
      <c r="Q114" s="48"/>
      <c r="R114" s="48"/>
      <c r="S114" s="167"/>
      <c r="T114" s="128"/>
      <c r="U114" s="48"/>
      <c r="V114" s="48"/>
      <c r="W114" s="48"/>
      <c r="X114" s="48"/>
      <c r="Y114" s="167"/>
      <c r="Z114" s="128"/>
      <c r="AA114" s="48"/>
      <c r="AB114" s="48"/>
      <c r="AC114" s="48"/>
      <c r="AD114" s="48"/>
      <c r="AE114" s="167">
        <v>47849</v>
      </c>
      <c r="AF114" s="128"/>
      <c r="AG114" s="48"/>
      <c r="AH114" s="48"/>
      <c r="AI114" s="48"/>
      <c r="AJ114" s="131"/>
      <c r="AK114" s="11">
        <f>'Encargos e Benefícios'!D113</f>
        <v>0</v>
      </c>
      <c r="AL114" s="11">
        <f>IF('Encargos e Benefícios'!C113=0,0,'Encargos e Benefícios'!U113/'Encargos e Benefícios'!C113)</f>
        <v>0</v>
      </c>
      <c r="AM114" s="11">
        <f>IF('Encargos e Benefícios'!C113=0,0,'Encargos e Benefícios'!AC113/'Encargos e Benefícios'!C113)</f>
        <v>0</v>
      </c>
      <c r="AN114" s="115">
        <f>IF('Encargos e Benefícios'!C113=0,0,'Encargos e Benefícios'!AD113/'Encargos e Benefícios'!C113)</f>
        <v>0</v>
      </c>
      <c r="AO114" s="32"/>
      <c r="AP114" s="31"/>
      <c r="AQ114" s="31"/>
      <c r="AR114" s="206"/>
      <c r="AS114" s="32"/>
    </row>
    <row r="115" spans="1:45" ht="12.75" hidden="1" x14ac:dyDescent="0.2">
      <c r="A115" s="49">
        <v>109</v>
      </c>
      <c r="B115" s="12">
        <f>'Encargos e Benefícios'!B114</f>
        <v>0</v>
      </c>
      <c r="C115" s="10">
        <f>'Encargos e Benefícios'!C114</f>
        <v>0</v>
      </c>
      <c r="D115" s="39"/>
      <c r="E115" s="169"/>
      <c r="F115" s="168"/>
      <c r="G115" s="167"/>
      <c r="H115" s="128"/>
      <c r="I115" s="48"/>
      <c r="J115" s="48"/>
      <c r="K115" s="48"/>
      <c r="L115" s="48"/>
      <c r="M115" s="167"/>
      <c r="N115" s="128"/>
      <c r="O115" s="48"/>
      <c r="P115" s="48"/>
      <c r="Q115" s="48"/>
      <c r="R115" s="48"/>
      <c r="S115" s="167"/>
      <c r="T115" s="128"/>
      <c r="U115" s="48"/>
      <c r="V115" s="48"/>
      <c r="W115" s="48"/>
      <c r="X115" s="48"/>
      <c r="Y115" s="167"/>
      <c r="Z115" s="128"/>
      <c r="AA115" s="48"/>
      <c r="AB115" s="48"/>
      <c r="AC115" s="48"/>
      <c r="AD115" s="48"/>
      <c r="AE115" s="167">
        <v>47849</v>
      </c>
      <c r="AF115" s="128"/>
      <c r="AG115" s="48"/>
      <c r="AH115" s="48"/>
      <c r="AI115" s="48"/>
      <c r="AJ115" s="131"/>
      <c r="AK115" s="11">
        <f>'Encargos e Benefícios'!D114</f>
        <v>0</v>
      </c>
      <c r="AL115" s="11">
        <f>IF('Encargos e Benefícios'!C114=0,0,'Encargos e Benefícios'!U114/'Encargos e Benefícios'!C114)</f>
        <v>0</v>
      </c>
      <c r="AM115" s="11">
        <f>IF('Encargos e Benefícios'!C114=0,0,'Encargos e Benefícios'!AC114/'Encargos e Benefícios'!C114)</f>
        <v>0</v>
      </c>
      <c r="AN115" s="115">
        <f>IF('Encargos e Benefícios'!C114=0,0,'Encargos e Benefícios'!AD114/'Encargos e Benefícios'!C114)</f>
        <v>0</v>
      </c>
      <c r="AO115" s="32"/>
      <c r="AP115" s="31"/>
      <c r="AQ115" s="31"/>
      <c r="AR115" s="206"/>
      <c r="AS115" s="32"/>
    </row>
    <row r="116" spans="1:45" ht="12.75" hidden="1" x14ac:dyDescent="0.2">
      <c r="A116" s="49">
        <v>110</v>
      </c>
      <c r="B116" s="12">
        <f>'Encargos e Benefícios'!B115</f>
        <v>0</v>
      </c>
      <c r="C116" s="10">
        <f>'Encargos e Benefícios'!C115</f>
        <v>0</v>
      </c>
      <c r="D116" s="39"/>
      <c r="E116" s="169"/>
      <c r="F116" s="168"/>
      <c r="G116" s="167"/>
      <c r="H116" s="128"/>
      <c r="I116" s="48"/>
      <c r="J116" s="48"/>
      <c r="K116" s="48"/>
      <c r="L116" s="48"/>
      <c r="M116" s="167"/>
      <c r="N116" s="128"/>
      <c r="O116" s="48"/>
      <c r="P116" s="48"/>
      <c r="Q116" s="48"/>
      <c r="R116" s="48"/>
      <c r="S116" s="167"/>
      <c r="T116" s="128"/>
      <c r="U116" s="48"/>
      <c r="V116" s="48"/>
      <c r="W116" s="48"/>
      <c r="X116" s="48"/>
      <c r="Y116" s="167"/>
      <c r="Z116" s="128"/>
      <c r="AA116" s="48"/>
      <c r="AB116" s="48"/>
      <c r="AC116" s="48"/>
      <c r="AD116" s="48"/>
      <c r="AE116" s="167">
        <v>47849</v>
      </c>
      <c r="AF116" s="128"/>
      <c r="AG116" s="48"/>
      <c r="AH116" s="48"/>
      <c r="AI116" s="48"/>
      <c r="AJ116" s="131"/>
      <c r="AK116" s="11">
        <f>'Encargos e Benefícios'!D115</f>
        <v>0</v>
      </c>
      <c r="AL116" s="11">
        <f>IF('Encargos e Benefícios'!C115=0,0,'Encargos e Benefícios'!U115/'Encargos e Benefícios'!C115)</f>
        <v>0</v>
      </c>
      <c r="AM116" s="11">
        <f>IF('Encargos e Benefícios'!C115=0,0,'Encargos e Benefícios'!AC115/'Encargos e Benefícios'!C115)</f>
        <v>0</v>
      </c>
      <c r="AN116" s="115">
        <f>IF('Encargos e Benefícios'!C115=0,0,'Encargos e Benefícios'!AD115/'Encargos e Benefícios'!C115)</f>
        <v>0</v>
      </c>
      <c r="AO116" s="32"/>
      <c r="AP116" s="31"/>
      <c r="AQ116" s="31"/>
      <c r="AR116" s="206"/>
      <c r="AS116" s="32"/>
    </row>
    <row r="117" spans="1:45" ht="12.75" hidden="1" x14ac:dyDescent="0.2">
      <c r="A117" s="49">
        <v>111</v>
      </c>
      <c r="B117" s="12">
        <f>'Encargos e Benefícios'!B116</f>
        <v>0</v>
      </c>
      <c r="C117" s="10">
        <f>'Encargos e Benefícios'!C116</f>
        <v>0</v>
      </c>
      <c r="D117" s="39"/>
      <c r="E117" s="169"/>
      <c r="F117" s="168"/>
      <c r="G117" s="167"/>
      <c r="H117" s="128"/>
      <c r="I117" s="48"/>
      <c r="J117" s="48"/>
      <c r="K117" s="48"/>
      <c r="L117" s="48"/>
      <c r="M117" s="167"/>
      <c r="N117" s="128"/>
      <c r="O117" s="48"/>
      <c r="P117" s="48"/>
      <c r="Q117" s="48"/>
      <c r="R117" s="48"/>
      <c r="S117" s="167"/>
      <c r="T117" s="128"/>
      <c r="U117" s="48"/>
      <c r="V117" s="48"/>
      <c r="W117" s="48"/>
      <c r="X117" s="48"/>
      <c r="Y117" s="167"/>
      <c r="Z117" s="128"/>
      <c r="AA117" s="48"/>
      <c r="AB117" s="48"/>
      <c r="AC117" s="48"/>
      <c r="AD117" s="48"/>
      <c r="AE117" s="167">
        <v>47849</v>
      </c>
      <c r="AF117" s="128"/>
      <c r="AG117" s="48"/>
      <c r="AH117" s="48"/>
      <c r="AI117" s="48"/>
      <c r="AJ117" s="131"/>
      <c r="AK117" s="11">
        <f>'Encargos e Benefícios'!D116</f>
        <v>0</v>
      </c>
      <c r="AL117" s="11">
        <f>IF('Encargos e Benefícios'!C116=0,0,'Encargos e Benefícios'!U116/'Encargos e Benefícios'!C116)</f>
        <v>0</v>
      </c>
      <c r="AM117" s="11">
        <f>IF('Encargos e Benefícios'!C116=0,0,'Encargos e Benefícios'!AC116/'Encargos e Benefícios'!C116)</f>
        <v>0</v>
      </c>
      <c r="AN117" s="115">
        <f>IF('Encargos e Benefícios'!C116=0,0,'Encargos e Benefícios'!AD116/'Encargos e Benefícios'!C116)</f>
        <v>0</v>
      </c>
      <c r="AO117" s="32"/>
      <c r="AP117" s="31"/>
      <c r="AQ117" s="31"/>
      <c r="AR117" s="206"/>
      <c r="AS117" s="32"/>
    </row>
    <row r="118" spans="1:45" ht="12.75" hidden="1" x14ac:dyDescent="0.2">
      <c r="A118" s="49">
        <v>112</v>
      </c>
      <c r="B118" s="12">
        <f>'Encargos e Benefícios'!B117</f>
        <v>0</v>
      </c>
      <c r="C118" s="10">
        <f>'Encargos e Benefícios'!C117</f>
        <v>0</v>
      </c>
      <c r="D118" s="39"/>
      <c r="E118" s="169"/>
      <c r="F118" s="168"/>
      <c r="G118" s="167"/>
      <c r="H118" s="128"/>
      <c r="I118" s="48"/>
      <c r="J118" s="48"/>
      <c r="K118" s="48"/>
      <c r="L118" s="48"/>
      <c r="M118" s="167"/>
      <c r="N118" s="128"/>
      <c r="O118" s="48"/>
      <c r="P118" s="48"/>
      <c r="Q118" s="48"/>
      <c r="R118" s="48"/>
      <c r="S118" s="167"/>
      <c r="T118" s="128"/>
      <c r="U118" s="48"/>
      <c r="V118" s="48"/>
      <c r="W118" s="48"/>
      <c r="X118" s="48"/>
      <c r="Y118" s="167"/>
      <c r="Z118" s="128"/>
      <c r="AA118" s="48"/>
      <c r="AB118" s="48"/>
      <c r="AC118" s="48"/>
      <c r="AD118" s="48"/>
      <c r="AE118" s="167">
        <v>47849</v>
      </c>
      <c r="AF118" s="128"/>
      <c r="AG118" s="48"/>
      <c r="AH118" s="48"/>
      <c r="AI118" s="48"/>
      <c r="AJ118" s="131"/>
      <c r="AK118" s="11">
        <f>'Encargos e Benefícios'!D117</f>
        <v>0</v>
      </c>
      <c r="AL118" s="11">
        <f>IF('Encargos e Benefícios'!C117=0,0,'Encargos e Benefícios'!U117/'Encargos e Benefícios'!C117)</f>
        <v>0</v>
      </c>
      <c r="AM118" s="11">
        <f>IF('Encargos e Benefícios'!C117=0,0,'Encargos e Benefícios'!AC117/'Encargos e Benefícios'!C117)</f>
        <v>0</v>
      </c>
      <c r="AN118" s="115">
        <f>IF('Encargos e Benefícios'!C117=0,0,'Encargos e Benefícios'!AD117/'Encargos e Benefícios'!C117)</f>
        <v>0</v>
      </c>
      <c r="AO118" s="32"/>
      <c r="AP118" s="31"/>
      <c r="AQ118" s="31"/>
      <c r="AR118" s="206"/>
      <c r="AS118" s="32"/>
    </row>
    <row r="119" spans="1:45" ht="12.75" hidden="1" x14ac:dyDescent="0.2">
      <c r="A119" s="49">
        <v>113</v>
      </c>
      <c r="B119" s="12">
        <f>'Encargos e Benefícios'!B118</f>
        <v>0</v>
      </c>
      <c r="C119" s="10">
        <f>'Encargos e Benefícios'!C118</f>
        <v>0</v>
      </c>
      <c r="D119" s="39"/>
      <c r="E119" s="169"/>
      <c r="F119" s="168"/>
      <c r="G119" s="167"/>
      <c r="H119" s="128"/>
      <c r="I119" s="48"/>
      <c r="J119" s="48"/>
      <c r="K119" s="48"/>
      <c r="L119" s="48"/>
      <c r="M119" s="167"/>
      <c r="N119" s="128"/>
      <c r="O119" s="48"/>
      <c r="P119" s="48"/>
      <c r="Q119" s="48"/>
      <c r="R119" s="48"/>
      <c r="S119" s="167"/>
      <c r="T119" s="128"/>
      <c r="U119" s="48"/>
      <c r="V119" s="48"/>
      <c r="W119" s="48"/>
      <c r="X119" s="48"/>
      <c r="Y119" s="167"/>
      <c r="Z119" s="128"/>
      <c r="AA119" s="48"/>
      <c r="AB119" s="48"/>
      <c r="AC119" s="48"/>
      <c r="AD119" s="48"/>
      <c r="AE119" s="167">
        <v>47849</v>
      </c>
      <c r="AF119" s="128"/>
      <c r="AG119" s="48"/>
      <c r="AH119" s="48"/>
      <c r="AI119" s="48"/>
      <c r="AJ119" s="131"/>
      <c r="AK119" s="11">
        <f>'Encargos e Benefícios'!D118</f>
        <v>0</v>
      </c>
      <c r="AL119" s="11">
        <f>IF('Encargos e Benefícios'!C118=0,0,'Encargos e Benefícios'!U118/'Encargos e Benefícios'!C118)</f>
        <v>0</v>
      </c>
      <c r="AM119" s="11">
        <f>IF('Encargos e Benefícios'!C118=0,0,'Encargos e Benefícios'!AC118/'Encargos e Benefícios'!C118)</f>
        <v>0</v>
      </c>
      <c r="AN119" s="115">
        <f>IF('Encargos e Benefícios'!C118=0,0,'Encargos e Benefícios'!AD118/'Encargos e Benefícios'!C118)</f>
        <v>0</v>
      </c>
      <c r="AO119" s="32"/>
      <c r="AP119" s="31"/>
      <c r="AQ119" s="31"/>
      <c r="AR119" s="206"/>
      <c r="AS119" s="32"/>
    </row>
    <row r="120" spans="1:45" ht="12.75" hidden="1" x14ac:dyDescent="0.2">
      <c r="A120" s="49">
        <v>114</v>
      </c>
      <c r="B120" s="12">
        <f>'Encargos e Benefícios'!B119</f>
        <v>0</v>
      </c>
      <c r="C120" s="10">
        <f>'Encargos e Benefícios'!C119</f>
        <v>0</v>
      </c>
      <c r="D120" s="39"/>
      <c r="E120" s="169"/>
      <c r="F120" s="168"/>
      <c r="G120" s="167"/>
      <c r="H120" s="128"/>
      <c r="I120" s="48"/>
      <c r="J120" s="48"/>
      <c r="K120" s="48"/>
      <c r="L120" s="48"/>
      <c r="M120" s="167"/>
      <c r="N120" s="128"/>
      <c r="O120" s="48"/>
      <c r="P120" s="48"/>
      <c r="Q120" s="48"/>
      <c r="R120" s="48"/>
      <c r="S120" s="167"/>
      <c r="T120" s="128"/>
      <c r="U120" s="48"/>
      <c r="V120" s="48"/>
      <c r="W120" s="48"/>
      <c r="X120" s="48"/>
      <c r="Y120" s="167"/>
      <c r="Z120" s="128"/>
      <c r="AA120" s="48"/>
      <c r="AB120" s="48"/>
      <c r="AC120" s="48"/>
      <c r="AD120" s="48"/>
      <c r="AE120" s="167">
        <v>47849</v>
      </c>
      <c r="AF120" s="128"/>
      <c r="AG120" s="48"/>
      <c r="AH120" s="48"/>
      <c r="AI120" s="48"/>
      <c r="AJ120" s="131"/>
      <c r="AK120" s="11">
        <f>'Encargos e Benefícios'!D119</f>
        <v>0</v>
      </c>
      <c r="AL120" s="11">
        <f>IF('Encargos e Benefícios'!C119=0,0,'Encargos e Benefícios'!U119/'Encargos e Benefícios'!C119)</f>
        <v>0</v>
      </c>
      <c r="AM120" s="11">
        <f>IF('Encargos e Benefícios'!C119=0,0,'Encargos e Benefícios'!AC119/'Encargos e Benefícios'!C119)</f>
        <v>0</v>
      </c>
      <c r="AN120" s="115">
        <f>IF('Encargos e Benefícios'!C119=0,0,'Encargos e Benefícios'!AD119/'Encargos e Benefícios'!C119)</f>
        <v>0</v>
      </c>
      <c r="AO120" s="32"/>
      <c r="AP120" s="31"/>
      <c r="AQ120" s="31"/>
      <c r="AR120" s="206"/>
      <c r="AS120" s="32"/>
    </row>
    <row r="121" spans="1:45" ht="12.75" hidden="1" x14ac:dyDescent="0.2">
      <c r="A121" s="49">
        <v>115</v>
      </c>
      <c r="B121" s="12">
        <f>'Encargos e Benefícios'!B120</f>
        <v>0</v>
      </c>
      <c r="C121" s="10">
        <f>'Encargos e Benefícios'!C120</f>
        <v>0</v>
      </c>
      <c r="D121" s="39"/>
      <c r="E121" s="169"/>
      <c r="F121" s="168"/>
      <c r="G121" s="167"/>
      <c r="H121" s="128"/>
      <c r="I121" s="48"/>
      <c r="J121" s="48"/>
      <c r="K121" s="48"/>
      <c r="L121" s="48"/>
      <c r="M121" s="167"/>
      <c r="N121" s="128"/>
      <c r="O121" s="48"/>
      <c r="P121" s="48"/>
      <c r="Q121" s="48"/>
      <c r="R121" s="48"/>
      <c r="S121" s="167"/>
      <c r="T121" s="128"/>
      <c r="U121" s="48"/>
      <c r="V121" s="48"/>
      <c r="W121" s="48"/>
      <c r="X121" s="48"/>
      <c r="Y121" s="167"/>
      <c r="Z121" s="128"/>
      <c r="AA121" s="48"/>
      <c r="AB121" s="48"/>
      <c r="AC121" s="48"/>
      <c r="AD121" s="48"/>
      <c r="AE121" s="167">
        <v>47849</v>
      </c>
      <c r="AF121" s="128"/>
      <c r="AG121" s="48"/>
      <c r="AH121" s="48"/>
      <c r="AI121" s="48"/>
      <c r="AJ121" s="131"/>
      <c r="AK121" s="11">
        <f>'Encargos e Benefícios'!D120</f>
        <v>0</v>
      </c>
      <c r="AL121" s="11">
        <f>IF('Encargos e Benefícios'!C120=0,0,'Encargos e Benefícios'!U120/'Encargos e Benefícios'!C120)</f>
        <v>0</v>
      </c>
      <c r="AM121" s="11">
        <f>IF('Encargos e Benefícios'!C120=0,0,'Encargos e Benefícios'!AC120/'Encargos e Benefícios'!C120)</f>
        <v>0</v>
      </c>
      <c r="AN121" s="115">
        <f>IF('Encargos e Benefícios'!C120=0,0,'Encargos e Benefícios'!AD120/'Encargos e Benefícios'!C120)</f>
        <v>0</v>
      </c>
      <c r="AO121" s="32"/>
      <c r="AP121" s="31"/>
      <c r="AQ121" s="31"/>
      <c r="AR121" s="206"/>
      <c r="AS121" s="32"/>
    </row>
    <row r="122" spans="1:45" ht="12.75" hidden="1" x14ac:dyDescent="0.2">
      <c r="A122" s="49">
        <v>116</v>
      </c>
      <c r="B122" s="12">
        <f>'Encargos e Benefícios'!B121</f>
        <v>0</v>
      </c>
      <c r="C122" s="10">
        <f>'Encargos e Benefícios'!C121</f>
        <v>0</v>
      </c>
      <c r="D122" s="39"/>
      <c r="E122" s="169"/>
      <c r="F122" s="168"/>
      <c r="G122" s="167"/>
      <c r="H122" s="128"/>
      <c r="I122" s="48"/>
      <c r="J122" s="48"/>
      <c r="K122" s="48"/>
      <c r="L122" s="48"/>
      <c r="M122" s="167"/>
      <c r="N122" s="128"/>
      <c r="O122" s="48"/>
      <c r="P122" s="48"/>
      <c r="Q122" s="48"/>
      <c r="R122" s="48"/>
      <c r="S122" s="167"/>
      <c r="T122" s="128"/>
      <c r="U122" s="48"/>
      <c r="V122" s="48"/>
      <c r="W122" s="48"/>
      <c r="X122" s="48"/>
      <c r="Y122" s="167"/>
      <c r="Z122" s="128"/>
      <c r="AA122" s="48"/>
      <c r="AB122" s="48"/>
      <c r="AC122" s="48"/>
      <c r="AD122" s="48"/>
      <c r="AE122" s="167">
        <v>47849</v>
      </c>
      <c r="AF122" s="128"/>
      <c r="AG122" s="48"/>
      <c r="AH122" s="48"/>
      <c r="AI122" s="48"/>
      <c r="AJ122" s="131"/>
      <c r="AK122" s="11">
        <f>'Encargos e Benefícios'!D121</f>
        <v>0</v>
      </c>
      <c r="AL122" s="11">
        <f>IF('Encargos e Benefícios'!C121=0,0,'Encargos e Benefícios'!U121/'Encargos e Benefícios'!C121)</f>
        <v>0</v>
      </c>
      <c r="AM122" s="11">
        <f>IF('Encargos e Benefícios'!C121=0,0,'Encargos e Benefícios'!AC121/'Encargos e Benefícios'!C121)</f>
        <v>0</v>
      </c>
      <c r="AN122" s="115">
        <f>IF('Encargos e Benefícios'!C121=0,0,'Encargos e Benefícios'!AD121/'Encargos e Benefícios'!C121)</f>
        <v>0</v>
      </c>
      <c r="AO122" s="32"/>
      <c r="AP122" s="31"/>
      <c r="AQ122" s="31"/>
      <c r="AR122" s="206"/>
      <c r="AS122" s="32"/>
    </row>
    <row r="123" spans="1:45" ht="12.75" hidden="1" x14ac:dyDescent="0.2">
      <c r="A123" s="49">
        <v>117</v>
      </c>
      <c r="B123" s="12">
        <f>'Encargos e Benefícios'!B122</f>
        <v>0</v>
      </c>
      <c r="C123" s="10">
        <f>'Encargos e Benefícios'!C122</f>
        <v>0</v>
      </c>
      <c r="D123" s="39"/>
      <c r="E123" s="169"/>
      <c r="F123" s="168"/>
      <c r="G123" s="167"/>
      <c r="H123" s="128"/>
      <c r="I123" s="48"/>
      <c r="J123" s="48"/>
      <c r="K123" s="48"/>
      <c r="L123" s="48"/>
      <c r="M123" s="167"/>
      <c r="N123" s="128"/>
      <c r="O123" s="48"/>
      <c r="P123" s="48"/>
      <c r="Q123" s="48"/>
      <c r="R123" s="48"/>
      <c r="S123" s="167"/>
      <c r="T123" s="128"/>
      <c r="U123" s="48"/>
      <c r="V123" s="48"/>
      <c r="W123" s="48"/>
      <c r="X123" s="48"/>
      <c r="Y123" s="167"/>
      <c r="Z123" s="128"/>
      <c r="AA123" s="48"/>
      <c r="AB123" s="48"/>
      <c r="AC123" s="48"/>
      <c r="AD123" s="48"/>
      <c r="AE123" s="167">
        <v>47849</v>
      </c>
      <c r="AF123" s="128"/>
      <c r="AG123" s="48"/>
      <c r="AH123" s="48"/>
      <c r="AI123" s="48"/>
      <c r="AJ123" s="131"/>
      <c r="AK123" s="11">
        <f>'Encargos e Benefícios'!D122</f>
        <v>0</v>
      </c>
      <c r="AL123" s="11">
        <f>IF('Encargos e Benefícios'!C122=0,0,'Encargos e Benefícios'!U122/'Encargos e Benefícios'!C122)</f>
        <v>0</v>
      </c>
      <c r="AM123" s="11">
        <f>IF('Encargos e Benefícios'!C122=0,0,'Encargos e Benefícios'!AC122/'Encargos e Benefícios'!C122)</f>
        <v>0</v>
      </c>
      <c r="AN123" s="115">
        <f>IF('Encargos e Benefícios'!C122=0,0,'Encargos e Benefícios'!AD122/'Encargos e Benefícios'!C122)</f>
        <v>0</v>
      </c>
      <c r="AO123" s="32"/>
      <c r="AP123" s="31"/>
      <c r="AQ123" s="31"/>
      <c r="AR123" s="206"/>
      <c r="AS123" s="32"/>
    </row>
    <row r="124" spans="1:45" ht="12.75" hidden="1" x14ac:dyDescent="0.2">
      <c r="A124" s="49">
        <v>118</v>
      </c>
      <c r="B124" s="12">
        <f>'Encargos e Benefícios'!B123</f>
        <v>0</v>
      </c>
      <c r="C124" s="10">
        <f>'Encargos e Benefícios'!C123</f>
        <v>0</v>
      </c>
      <c r="D124" s="39"/>
      <c r="E124" s="169"/>
      <c r="F124" s="168"/>
      <c r="G124" s="167"/>
      <c r="H124" s="128"/>
      <c r="I124" s="48"/>
      <c r="J124" s="48"/>
      <c r="K124" s="48"/>
      <c r="L124" s="48"/>
      <c r="M124" s="167"/>
      <c r="N124" s="128"/>
      <c r="O124" s="48"/>
      <c r="P124" s="48"/>
      <c r="Q124" s="48"/>
      <c r="R124" s="48"/>
      <c r="S124" s="167"/>
      <c r="T124" s="128"/>
      <c r="U124" s="48"/>
      <c r="V124" s="48"/>
      <c r="W124" s="48"/>
      <c r="X124" s="48"/>
      <c r="Y124" s="167"/>
      <c r="Z124" s="128"/>
      <c r="AA124" s="48"/>
      <c r="AB124" s="48"/>
      <c r="AC124" s="48"/>
      <c r="AD124" s="48"/>
      <c r="AE124" s="167">
        <v>47849</v>
      </c>
      <c r="AF124" s="128"/>
      <c r="AG124" s="48"/>
      <c r="AH124" s="48"/>
      <c r="AI124" s="48"/>
      <c r="AJ124" s="131"/>
      <c r="AK124" s="11">
        <f>'Encargos e Benefícios'!D123</f>
        <v>0</v>
      </c>
      <c r="AL124" s="11">
        <f>IF('Encargos e Benefícios'!C123=0,0,'Encargos e Benefícios'!U123/'Encargos e Benefícios'!C123)</f>
        <v>0</v>
      </c>
      <c r="AM124" s="11">
        <f>IF('Encargos e Benefícios'!C123=0,0,'Encargos e Benefícios'!AC123/'Encargos e Benefícios'!C123)</f>
        <v>0</v>
      </c>
      <c r="AN124" s="115">
        <f>IF('Encargos e Benefícios'!C123=0,0,'Encargos e Benefícios'!AD123/'Encargos e Benefícios'!C123)</f>
        <v>0</v>
      </c>
      <c r="AO124" s="32"/>
      <c r="AP124" s="31"/>
      <c r="AQ124" s="31"/>
      <c r="AR124" s="206"/>
      <c r="AS124" s="32"/>
    </row>
    <row r="125" spans="1:45" ht="12.75" hidden="1" x14ac:dyDescent="0.2">
      <c r="A125" s="49">
        <v>119</v>
      </c>
      <c r="B125" s="12">
        <f>'Encargos e Benefícios'!B124</f>
        <v>0</v>
      </c>
      <c r="C125" s="10">
        <f>'Encargos e Benefícios'!C124</f>
        <v>0</v>
      </c>
      <c r="D125" s="39"/>
      <c r="E125" s="169"/>
      <c r="F125" s="168"/>
      <c r="G125" s="167"/>
      <c r="H125" s="128"/>
      <c r="I125" s="48"/>
      <c r="J125" s="48"/>
      <c r="K125" s="48"/>
      <c r="L125" s="48"/>
      <c r="M125" s="167"/>
      <c r="N125" s="128"/>
      <c r="O125" s="48"/>
      <c r="P125" s="48"/>
      <c r="Q125" s="48"/>
      <c r="R125" s="48"/>
      <c r="S125" s="167"/>
      <c r="T125" s="128"/>
      <c r="U125" s="48"/>
      <c r="V125" s="48"/>
      <c r="W125" s="48"/>
      <c r="X125" s="48"/>
      <c r="Y125" s="167"/>
      <c r="Z125" s="128"/>
      <c r="AA125" s="48"/>
      <c r="AB125" s="48"/>
      <c r="AC125" s="48"/>
      <c r="AD125" s="48"/>
      <c r="AE125" s="167">
        <v>47849</v>
      </c>
      <c r="AF125" s="128"/>
      <c r="AG125" s="48"/>
      <c r="AH125" s="48"/>
      <c r="AI125" s="48"/>
      <c r="AJ125" s="131"/>
      <c r="AK125" s="11">
        <f>'Encargos e Benefícios'!D124</f>
        <v>0</v>
      </c>
      <c r="AL125" s="11">
        <f>IF('Encargos e Benefícios'!C124=0,0,'Encargos e Benefícios'!U124/'Encargos e Benefícios'!C124)</f>
        <v>0</v>
      </c>
      <c r="AM125" s="11">
        <f>IF('Encargos e Benefícios'!C124=0,0,'Encargos e Benefícios'!AC124/'Encargos e Benefícios'!C124)</f>
        <v>0</v>
      </c>
      <c r="AN125" s="115">
        <f>IF('Encargos e Benefícios'!C124=0,0,'Encargos e Benefícios'!AD124/'Encargos e Benefícios'!C124)</f>
        <v>0</v>
      </c>
      <c r="AO125" s="32"/>
      <c r="AP125" s="31"/>
      <c r="AQ125" s="31"/>
      <c r="AR125" s="206"/>
      <c r="AS125" s="32"/>
    </row>
    <row r="126" spans="1:45" ht="12.75" hidden="1" x14ac:dyDescent="0.2">
      <c r="A126" s="49">
        <v>120</v>
      </c>
      <c r="B126" s="12">
        <f>'Encargos e Benefícios'!B125</f>
        <v>0</v>
      </c>
      <c r="C126" s="10">
        <f>'Encargos e Benefícios'!C125</f>
        <v>0</v>
      </c>
      <c r="D126" s="39"/>
      <c r="E126" s="169"/>
      <c r="F126" s="168"/>
      <c r="G126" s="167"/>
      <c r="H126" s="128"/>
      <c r="I126" s="48"/>
      <c r="J126" s="48"/>
      <c r="K126" s="48"/>
      <c r="L126" s="48"/>
      <c r="M126" s="167"/>
      <c r="N126" s="128"/>
      <c r="O126" s="48"/>
      <c r="P126" s="48"/>
      <c r="Q126" s="48"/>
      <c r="R126" s="48"/>
      <c r="S126" s="167"/>
      <c r="T126" s="128"/>
      <c r="U126" s="48"/>
      <c r="V126" s="48"/>
      <c r="W126" s="48"/>
      <c r="X126" s="48"/>
      <c r="Y126" s="167"/>
      <c r="Z126" s="128"/>
      <c r="AA126" s="48"/>
      <c r="AB126" s="48"/>
      <c r="AC126" s="48"/>
      <c r="AD126" s="48"/>
      <c r="AE126" s="167">
        <v>47849</v>
      </c>
      <c r="AF126" s="128"/>
      <c r="AG126" s="48"/>
      <c r="AH126" s="48"/>
      <c r="AI126" s="48"/>
      <c r="AJ126" s="131"/>
      <c r="AK126" s="11">
        <f>'Encargos e Benefícios'!D125</f>
        <v>0</v>
      </c>
      <c r="AL126" s="11">
        <f>IF('Encargos e Benefícios'!C125=0,0,'Encargos e Benefícios'!U125/'Encargos e Benefícios'!C125)</f>
        <v>0</v>
      </c>
      <c r="AM126" s="11">
        <f>IF('Encargos e Benefícios'!C125=0,0,'Encargos e Benefícios'!AC125/'Encargos e Benefícios'!C125)</f>
        <v>0</v>
      </c>
      <c r="AN126" s="115">
        <f>IF('Encargos e Benefícios'!C125=0,0,'Encargos e Benefícios'!AD125/'Encargos e Benefícios'!C125)</f>
        <v>0</v>
      </c>
      <c r="AO126" s="32"/>
      <c r="AP126" s="31"/>
      <c r="AQ126" s="31"/>
      <c r="AR126" s="206"/>
      <c r="AS126" s="32"/>
    </row>
    <row r="127" spans="1:45" ht="12.75" hidden="1" x14ac:dyDescent="0.2">
      <c r="A127" s="49">
        <v>121</v>
      </c>
      <c r="B127" s="12">
        <f>'Encargos e Benefícios'!B126</f>
        <v>0</v>
      </c>
      <c r="C127" s="10">
        <f>'Encargos e Benefícios'!C126</f>
        <v>0</v>
      </c>
      <c r="D127" s="39"/>
      <c r="E127" s="169"/>
      <c r="F127" s="168"/>
      <c r="G127" s="167"/>
      <c r="H127" s="128"/>
      <c r="I127" s="48"/>
      <c r="J127" s="48"/>
      <c r="K127" s="48"/>
      <c r="L127" s="48"/>
      <c r="M127" s="167"/>
      <c r="N127" s="128"/>
      <c r="O127" s="48"/>
      <c r="P127" s="48"/>
      <c r="Q127" s="48"/>
      <c r="R127" s="48"/>
      <c r="S127" s="167"/>
      <c r="T127" s="128"/>
      <c r="U127" s="48"/>
      <c r="V127" s="48"/>
      <c r="W127" s="48"/>
      <c r="X127" s="48"/>
      <c r="Y127" s="167"/>
      <c r="Z127" s="128"/>
      <c r="AA127" s="48"/>
      <c r="AB127" s="48"/>
      <c r="AC127" s="48"/>
      <c r="AD127" s="48"/>
      <c r="AE127" s="167">
        <v>47849</v>
      </c>
      <c r="AF127" s="128"/>
      <c r="AG127" s="48"/>
      <c r="AH127" s="48"/>
      <c r="AI127" s="48"/>
      <c r="AJ127" s="131"/>
      <c r="AK127" s="11">
        <f>'Encargos e Benefícios'!D126</f>
        <v>0</v>
      </c>
      <c r="AL127" s="11">
        <f>IF('Encargos e Benefícios'!C126=0,0,'Encargos e Benefícios'!U126/'Encargos e Benefícios'!C126)</f>
        <v>0</v>
      </c>
      <c r="AM127" s="11">
        <f>IF('Encargos e Benefícios'!C126=0,0,'Encargos e Benefícios'!AC126/'Encargos e Benefícios'!C126)</f>
        <v>0</v>
      </c>
      <c r="AN127" s="115">
        <f>IF('Encargos e Benefícios'!C126=0,0,'Encargos e Benefícios'!AD126/'Encargos e Benefícios'!C126)</f>
        <v>0</v>
      </c>
      <c r="AO127" s="32"/>
      <c r="AP127" s="31"/>
      <c r="AQ127" s="31"/>
      <c r="AR127" s="206"/>
      <c r="AS127" s="32"/>
    </row>
    <row r="128" spans="1:45" ht="12.75" hidden="1" x14ac:dyDescent="0.2">
      <c r="A128" s="49">
        <v>122</v>
      </c>
      <c r="B128" s="12">
        <f>'Encargos e Benefícios'!B127</f>
        <v>0</v>
      </c>
      <c r="C128" s="10">
        <f>'Encargos e Benefícios'!C127</f>
        <v>0</v>
      </c>
      <c r="D128" s="39"/>
      <c r="E128" s="169"/>
      <c r="F128" s="168"/>
      <c r="G128" s="167"/>
      <c r="H128" s="128"/>
      <c r="I128" s="48"/>
      <c r="J128" s="48"/>
      <c r="K128" s="48"/>
      <c r="L128" s="48"/>
      <c r="M128" s="167"/>
      <c r="N128" s="128"/>
      <c r="O128" s="48"/>
      <c r="P128" s="48"/>
      <c r="Q128" s="48"/>
      <c r="R128" s="48"/>
      <c r="S128" s="167"/>
      <c r="T128" s="128"/>
      <c r="U128" s="48"/>
      <c r="V128" s="48"/>
      <c r="W128" s="48"/>
      <c r="X128" s="48"/>
      <c r="Y128" s="167"/>
      <c r="Z128" s="128"/>
      <c r="AA128" s="48"/>
      <c r="AB128" s="48"/>
      <c r="AC128" s="48"/>
      <c r="AD128" s="48"/>
      <c r="AE128" s="167">
        <v>47849</v>
      </c>
      <c r="AF128" s="128"/>
      <c r="AG128" s="48"/>
      <c r="AH128" s="48"/>
      <c r="AI128" s="48"/>
      <c r="AJ128" s="131"/>
      <c r="AK128" s="11">
        <f>'Encargos e Benefícios'!D127</f>
        <v>0</v>
      </c>
      <c r="AL128" s="11">
        <f>IF('Encargos e Benefícios'!C127=0,0,'Encargos e Benefícios'!U127/'Encargos e Benefícios'!C127)</f>
        <v>0</v>
      </c>
      <c r="AM128" s="11">
        <f>IF('Encargos e Benefícios'!C127=0,0,'Encargos e Benefícios'!AC127/'Encargos e Benefícios'!C127)</f>
        <v>0</v>
      </c>
      <c r="AN128" s="115">
        <f>IF('Encargos e Benefícios'!C127=0,0,'Encargos e Benefícios'!AD127/'Encargos e Benefícios'!C127)</f>
        <v>0</v>
      </c>
      <c r="AO128" s="32"/>
      <c r="AP128" s="31"/>
      <c r="AQ128" s="31"/>
      <c r="AR128" s="206"/>
      <c r="AS128" s="32"/>
    </row>
    <row r="129" spans="1:45" ht="12.75" hidden="1" x14ac:dyDescent="0.2">
      <c r="A129" s="49">
        <v>123</v>
      </c>
      <c r="B129" s="12">
        <f>'Encargos e Benefícios'!B128</f>
        <v>0</v>
      </c>
      <c r="C129" s="10">
        <f>'Encargos e Benefícios'!C128</f>
        <v>0</v>
      </c>
      <c r="D129" s="39"/>
      <c r="E129" s="169"/>
      <c r="F129" s="168"/>
      <c r="G129" s="167"/>
      <c r="H129" s="128"/>
      <c r="I129" s="48"/>
      <c r="J129" s="48"/>
      <c r="K129" s="48"/>
      <c r="L129" s="48"/>
      <c r="M129" s="167"/>
      <c r="N129" s="128"/>
      <c r="O129" s="48"/>
      <c r="P129" s="48"/>
      <c r="Q129" s="48"/>
      <c r="R129" s="48"/>
      <c r="S129" s="167"/>
      <c r="T129" s="128"/>
      <c r="U129" s="48"/>
      <c r="V129" s="48"/>
      <c r="W129" s="48"/>
      <c r="X129" s="48"/>
      <c r="Y129" s="167"/>
      <c r="Z129" s="128"/>
      <c r="AA129" s="48"/>
      <c r="AB129" s="48"/>
      <c r="AC129" s="48"/>
      <c r="AD129" s="48"/>
      <c r="AE129" s="167">
        <v>47849</v>
      </c>
      <c r="AF129" s="128"/>
      <c r="AG129" s="48"/>
      <c r="AH129" s="48"/>
      <c r="AI129" s="48"/>
      <c r="AJ129" s="131"/>
      <c r="AK129" s="11">
        <f>'Encargos e Benefícios'!D128</f>
        <v>0</v>
      </c>
      <c r="AL129" s="11">
        <f>IF('Encargos e Benefícios'!C128=0,0,'Encargos e Benefícios'!U128/'Encargos e Benefícios'!C128)</f>
        <v>0</v>
      </c>
      <c r="AM129" s="11">
        <f>IF('Encargos e Benefícios'!C128=0,0,'Encargos e Benefícios'!AC128/'Encargos e Benefícios'!C128)</f>
        <v>0</v>
      </c>
      <c r="AN129" s="115">
        <f>IF('Encargos e Benefícios'!C128=0,0,'Encargos e Benefícios'!AD128/'Encargos e Benefícios'!C128)</f>
        <v>0</v>
      </c>
      <c r="AO129" s="32"/>
      <c r="AP129" s="31"/>
      <c r="AQ129" s="31"/>
      <c r="AR129" s="206"/>
      <c r="AS129" s="32"/>
    </row>
    <row r="130" spans="1:45" ht="12.75" hidden="1" x14ac:dyDescent="0.2">
      <c r="A130" s="49">
        <v>124</v>
      </c>
      <c r="B130" s="12">
        <f>'Encargos e Benefícios'!B129</f>
        <v>0</v>
      </c>
      <c r="C130" s="10">
        <f>'Encargos e Benefícios'!C129</f>
        <v>0</v>
      </c>
      <c r="D130" s="39"/>
      <c r="E130" s="169"/>
      <c r="F130" s="168"/>
      <c r="G130" s="167"/>
      <c r="H130" s="128"/>
      <c r="I130" s="48"/>
      <c r="J130" s="48"/>
      <c r="K130" s="48"/>
      <c r="L130" s="48"/>
      <c r="M130" s="167"/>
      <c r="N130" s="128"/>
      <c r="O130" s="48"/>
      <c r="P130" s="48"/>
      <c r="Q130" s="48"/>
      <c r="R130" s="48"/>
      <c r="S130" s="167"/>
      <c r="T130" s="128"/>
      <c r="U130" s="48"/>
      <c r="V130" s="48"/>
      <c r="W130" s="48"/>
      <c r="X130" s="48"/>
      <c r="Y130" s="167"/>
      <c r="Z130" s="128"/>
      <c r="AA130" s="48"/>
      <c r="AB130" s="48"/>
      <c r="AC130" s="48"/>
      <c r="AD130" s="48"/>
      <c r="AE130" s="167">
        <v>47849</v>
      </c>
      <c r="AF130" s="128"/>
      <c r="AG130" s="48"/>
      <c r="AH130" s="48"/>
      <c r="AI130" s="48"/>
      <c r="AJ130" s="131"/>
      <c r="AK130" s="11">
        <f>'Encargos e Benefícios'!D129</f>
        <v>0</v>
      </c>
      <c r="AL130" s="11">
        <f>IF('Encargos e Benefícios'!C129=0,0,'Encargos e Benefícios'!U129/'Encargos e Benefícios'!C129)</f>
        <v>0</v>
      </c>
      <c r="AM130" s="11">
        <f>IF('Encargos e Benefícios'!C129=0,0,'Encargos e Benefícios'!AC129/'Encargos e Benefícios'!C129)</f>
        <v>0</v>
      </c>
      <c r="AN130" s="115">
        <f>IF('Encargos e Benefícios'!C129=0,0,'Encargos e Benefícios'!AD129/'Encargos e Benefícios'!C129)</f>
        <v>0</v>
      </c>
      <c r="AO130" s="32"/>
      <c r="AP130" s="31"/>
      <c r="AQ130" s="31"/>
      <c r="AR130" s="206"/>
      <c r="AS130" s="32"/>
    </row>
    <row r="131" spans="1:45" ht="12.75" hidden="1" x14ac:dyDescent="0.2">
      <c r="A131" s="49">
        <v>125</v>
      </c>
      <c r="B131" s="12">
        <f>'Encargos e Benefícios'!B130</f>
        <v>0</v>
      </c>
      <c r="C131" s="10">
        <f>'Encargos e Benefícios'!C130</f>
        <v>0</v>
      </c>
      <c r="D131" s="39"/>
      <c r="E131" s="169"/>
      <c r="F131" s="168"/>
      <c r="G131" s="167"/>
      <c r="H131" s="128"/>
      <c r="I131" s="48"/>
      <c r="J131" s="48"/>
      <c r="K131" s="48"/>
      <c r="L131" s="48"/>
      <c r="M131" s="167"/>
      <c r="N131" s="128"/>
      <c r="O131" s="48"/>
      <c r="P131" s="48"/>
      <c r="Q131" s="48"/>
      <c r="R131" s="48"/>
      <c r="S131" s="167"/>
      <c r="T131" s="128"/>
      <c r="U131" s="48"/>
      <c r="V131" s="48"/>
      <c r="W131" s="48"/>
      <c r="X131" s="48"/>
      <c r="Y131" s="167"/>
      <c r="Z131" s="128"/>
      <c r="AA131" s="48"/>
      <c r="AB131" s="48"/>
      <c r="AC131" s="48"/>
      <c r="AD131" s="48"/>
      <c r="AE131" s="167">
        <v>47849</v>
      </c>
      <c r="AF131" s="128"/>
      <c r="AG131" s="48"/>
      <c r="AH131" s="48"/>
      <c r="AI131" s="48"/>
      <c r="AJ131" s="131"/>
      <c r="AK131" s="11">
        <f>'Encargos e Benefícios'!D130</f>
        <v>0</v>
      </c>
      <c r="AL131" s="11">
        <f>IF('Encargos e Benefícios'!C130=0,0,'Encargos e Benefícios'!U130/'Encargos e Benefícios'!C130)</f>
        <v>0</v>
      </c>
      <c r="AM131" s="11">
        <f>IF('Encargos e Benefícios'!C130=0,0,'Encargos e Benefícios'!AC130/'Encargos e Benefícios'!C130)</f>
        <v>0</v>
      </c>
      <c r="AN131" s="115">
        <f>IF('Encargos e Benefícios'!C130=0,0,'Encargos e Benefícios'!AD130/'Encargos e Benefícios'!C130)</f>
        <v>0</v>
      </c>
      <c r="AO131" s="32"/>
      <c r="AP131" s="31"/>
      <c r="AQ131" s="31"/>
      <c r="AR131" s="206"/>
      <c r="AS131" s="32"/>
    </row>
    <row r="132" spans="1:45" ht="12.75" hidden="1" x14ac:dyDescent="0.2">
      <c r="A132" s="49">
        <v>126</v>
      </c>
      <c r="B132" s="12">
        <f>'Encargos e Benefícios'!B131</f>
        <v>0</v>
      </c>
      <c r="C132" s="10">
        <f>'Encargos e Benefícios'!C131</f>
        <v>0</v>
      </c>
      <c r="D132" s="39"/>
      <c r="E132" s="169"/>
      <c r="F132" s="168"/>
      <c r="G132" s="167"/>
      <c r="H132" s="128"/>
      <c r="I132" s="48"/>
      <c r="J132" s="48"/>
      <c r="K132" s="48"/>
      <c r="L132" s="48"/>
      <c r="M132" s="167"/>
      <c r="N132" s="128"/>
      <c r="O132" s="48"/>
      <c r="P132" s="48"/>
      <c r="Q132" s="48"/>
      <c r="R132" s="48"/>
      <c r="S132" s="167"/>
      <c r="T132" s="128"/>
      <c r="U132" s="48"/>
      <c r="V132" s="48"/>
      <c r="W132" s="48"/>
      <c r="X132" s="48"/>
      <c r="Y132" s="167"/>
      <c r="Z132" s="128"/>
      <c r="AA132" s="48"/>
      <c r="AB132" s="48"/>
      <c r="AC132" s="48"/>
      <c r="AD132" s="48"/>
      <c r="AE132" s="167">
        <v>47849</v>
      </c>
      <c r="AF132" s="128"/>
      <c r="AG132" s="48"/>
      <c r="AH132" s="48"/>
      <c r="AI132" s="48"/>
      <c r="AJ132" s="131"/>
      <c r="AK132" s="11">
        <f>'Encargos e Benefícios'!D131</f>
        <v>0</v>
      </c>
      <c r="AL132" s="11">
        <f>IF('Encargos e Benefícios'!C131=0,0,'Encargos e Benefícios'!U131/'Encargos e Benefícios'!C131)</f>
        <v>0</v>
      </c>
      <c r="AM132" s="11">
        <f>IF('Encargos e Benefícios'!C131=0,0,'Encargos e Benefícios'!AC131/'Encargos e Benefícios'!C131)</f>
        <v>0</v>
      </c>
      <c r="AN132" s="115">
        <f>IF('Encargos e Benefícios'!C131=0,0,'Encargos e Benefícios'!AD131/'Encargos e Benefícios'!C131)</f>
        <v>0</v>
      </c>
      <c r="AO132" s="32"/>
      <c r="AP132" s="31"/>
      <c r="AQ132" s="31"/>
      <c r="AR132" s="206"/>
      <c r="AS132" s="32"/>
    </row>
    <row r="133" spans="1:45" ht="12.75" hidden="1" x14ac:dyDescent="0.2">
      <c r="A133" s="49">
        <v>127</v>
      </c>
      <c r="B133" s="12">
        <f>'Encargos e Benefícios'!B132</f>
        <v>0</v>
      </c>
      <c r="C133" s="10">
        <f>'Encargos e Benefícios'!C132</f>
        <v>0</v>
      </c>
      <c r="D133" s="39"/>
      <c r="E133" s="169"/>
      <c r="F133" s="168"/>
      <c r="G133" s="167"/>
      <c r="H133" s="128"/>
      <c r="I133" s="48"/>
      <c r="J133" s="48"/>
      <c r="K133" s="48"/>
      <c r="L133" s="48"/>
      <c r="M133" s="167"/>
      <c r="N133" s="128"/>
      <c r="O133" s="48"/>
      <c r="P133" s="48"/>
      <c r="Q133" s="48"/>
      <c r="R133" s="48"/>
      <c r="S133" s="167"/>
      <c r="T133" s="128"/>
      <c r="U133" s="48"/>
      <c r="V133" s="48"/>
      <c r="W133" s="48"/>
      <c r="X133" s="48"/>
      <c r="Y133" s="167"/>
      <c r="Z133" s="128"/>
      <c r="AA133" s="48"/>
      <c r="AB133" s="48"/>
      <c r="AC133" s="48"/>
      <c r="AD133" s="48"/>
      <c r="AE133" s="167">
        <v>47849</v>
      </c>
      <c r="AF133" s="128"/>
      <c r="AG133" s="48"/>
      <c r="AH133" s="48"/>
      <c r="AI133" s="48"/>
      <c r="AJ133" s="131"/>
      <c r="AK133" s="11">
        <f>'Encargos e Benefícios'!D132</f>
        <v>0</v>
      </c>
      <c r="AL133" s="11">
        <f>IF('Encargos e Benefícios'!C132=0,0,'Encargos e Benefícios'!U132/'Encargos e Benefícios'!C132)</f>
        <v>0</v>
      </c>
      <c r="AM133" s="11">
        <f>IF('Encargos e Benefícios'!C132=0,0,'Encargos e Benefícios'!AC132/'Encargos e Benefícios'!C132)</f>
        <v>0</v>
      </c>
      <c r="AN133" s="115">
        <f>IF('Encargos e Benefícios'!C132=0,0,'Encargos e Benefícios'!AD132/'Encargos e Benefícios'!C132)</f>
        <v>0</v>
      </c>
      <c r="AO133" s="32"/>
      <c r="AP133" s="31"/>
      <c r="AQ133" s="31"/>
      <c r="AR133" s="206"/>
      <c r="AS133" s="32"/>
    </row>
    <row r="134" spans="1:45" ht="12.75" hidden="1" x14ac:dyDescent="0.2">
      <c r="A134" s="49">
        <v>128</v>
      </c>
      <c r="B134" s="12">
        <f>'Encargos e Benefícios'!B133</f>
        <v>0</v>
      </c>
      <c r="C134" s="10">
        <f>'Encargos e Benefícios'!C133</f>
        <v>0</v>
      </c>
      <c r="D134" s="39"/>
      <c r="E134" s="169"/>
      <c r="F134" s="168"/>
      <c r="G134" s="167"/>
      <c r="H134" s="128"/>
      <c r="I134" s="48"/>
      <c r="J134" s="48"/>
      <c r="K134" s="48"/>
      <c r="L134" s="48"/>
      <c r="M134" s="167"/>
      <c r="N134" s="128"/>
      <c r="O134" s="48"/>
      <c r="P134" s="48"/>
      <c r="Q134" s="48"/>
      <c r="R134" s="48"/>
      <c r="S134" s="167"/>
      <c r="T134" s="128"/>
      <c r="U134" s="48"/>
      <c r="V134" s="48"/>
      <c r="W134" s="48"/>
      <c r="X134" s="48"/>
      <c r="Y134" s="167"/>
      <c r="Z134" s="128"/>
      <c r="AA134" s="48"/>
      <c r="AB134" s="48"/>
      <c r="AC134" s="48"/>
      <c r="AD134" s="48"/>
      <c r="AE134" s="167">
        <v>47849</v>
      </c>
      <c r="AF134" s="128"/>
      <c r="AG134" s="48"/>
      <c r="AH134" s="48"/>
      <c r="AI134" s="48"/>
      <c r="AJ134" s="131"/>
      <c r="AK134" s="11">
        <f>'Encargos e Benefícios'!D133</f>
        <v>0</v>
      </c>
      <c r="AL134" s="11">
        <f>IF('Encargos e Benefícios'!C133=0,0,'Encargos e Benefícios'!U133/'Encargos e Benefícios'!C133)</f>
        <v>0</v>
      </c>
      <c r="AM134" s="11">
        <f>IF('Encargos e Benefícios'!C133=0,0,'Encargos e Benefícios'!AC133/'Encargos e Benefícios'!C133)</f>
        <v>0</v>
      </c>
      <c r="AN134" s="115">
        <f>IF('Encargos e Benefícios'!C133=0,0,'Encargos e Benefícios'!AD133/'Encargos e Benefícios'!C133)</f>
        <v>0</v>
      </c>
      <c r="AO134" s="32"/>
      <c r="AP134" s="31"/>
      <c r="AQ134" s="31"/>
      <c r="AR134" s="206"/>
      <c r="AS134" s="32"/>
    </row>
    <row r="135" spans="1:45" ht="12.75" hidden="1" x14ac:dyDescent="0.2">
      <c r="A135" s="49">
        <v>129</v>
      </c>
      <c r="B135" s="12">
        <f>'Encargos e Benefícios'!B134</f>
        <v>0</v>
      </c>
      <c r="C135" s="10">
        <f>'Encargos e Benefícios'!C134</f>
        <v>0</v>
      </c>
      <c r="D135" s="39"/>
      <c r="E135" s="169"/>
      <c r="F135" s="168"/>
      <c r="G135" s="167"/>
      <c r="H135" s="128"/>
      <c r="I135" s="48"/>
      <c r="J135" s="48"/>
      <c r="K135" s="48"/>
      <c r="L135" s="48"/>
      <c r="M135" s="167"/>
      <c r="N135" s="128"/>
      <c r="O135" s="48"/>
      <c r="P135" s="48"/>
      <c r="Q135" s="48"/>
      <c r="R135" s="48"/>
      <c r="S135" s="167"/>
      <c r="T135" s="128"/>
      <c r="U135" s="48"/>
      <c r="V135" s="48"/>
      <c r="W135" s="48"/>
      <c r="X135" s="48"/>
      <c r="Y135" s="167"/>
      <c r="Z135" s="128"/>
      <c r="AA135" s="48"/>
      <c r="AB135" s="48"/>
      <c r="AC135" s="48"/>
      <c r="AD135" s="48"/>
      <c r="AE135" s="167">
        <v>47849</v>
      </c>
      <c r="AF135" s="128"/>
      <c r="AG135" s="48"/>
      <c r="AH135" s="48"/>
      <c r="AI135" s="48"/>
      <c r="AJ135" s="131"/>
      <c r="AK135" s="11">
        <f>'Encargos e Benefícios'!D134</f>
        <v>0</v>
      </c>
      <c r="AL135" s="11">
        <f>IF('Encargos e Benefícios'!C134=0,0,'Encargos e Benefícios'!U134/'Encargos e Benefícios'!C134)</f>
        <v>0</v>
      </c>
      <c r="AM135" s="11">
        <f>IF('Encargos e Benefícios'!C134=0,0,'Encargos e Benefícios'!AC134/'Encargos e Benefícios'!C134)</f>
        <v>0</v>
      </c>
      <c r="AN135" s="115">
        <f>IF('Encargos e Benefícios'!C134=0,0,'Encargos e Benefícios'!AD134/'Encargos e Benefícios'!C134)</f>
        <v>0</v>
      </c>
      <c r="AO135" s="32"/>
      <c r="AP135" s="31"/>
      <c r="AQ135" s="31"/>
      <c r="AR135" s="206"/>
      <c r="AS135" s="32"/>
    </row>
    <row r="136" spans="1:45" ht="12.75" hidden="1" x14ac:dyDescent="0.2">
      <c r="A136" s="49">
        <v>130</v>
      </c>
      <c r="B136" s="12">
        <f>'Encargos e Benefícios'!B135</f>
        <v>0</v>
      </c>
      <c r="C136" s="10">
        <f>'Encargos e Benefícios'!C135</f>
        <v>0</v>
      </c>
      <c r="D136" s="39"/>
      <c r="E136" s="169"/>
      <c r="F136" s="168"/>
      <c r="G136" s="167"/>
      <c r="H136" s="128"/>
      <c r="I136" s="48"/>
      <c r="J136" s="48"/>
      <c r="K136" s="48"/>
      <c r="L136" s="48"/>
      <c r="M136" s="167"/>
      <c r="N136" s="128"/>
      <c r="O136" s="48"/>
      <c r="P136" s="48"/>
      <c r="Q136" s="48"/>
      <c r="R136" s="48"/>
      <c r="S136" s="167"/>
      <c r="T136" s="128"/>
      <c r="U136" s="48"/>
      <c r="V136" s="48"/>
      <c r="W136" s="48"/>
      <c r="X136" s="48"/>
      <c r="Y136" s="167"/>
      <c r="Z136" s="128"/>
      <c r="AA136" s="48"/>
      <c r="AB136" s="48"/>
      <c r="AC136" s="48"/>
      <c r="AD136" s="48"/>
      <c r="AE136" s="167">
        <v>47849</v>
      </c>
      <c r="AF136" s="128"/>
      <c r="AG136" s="48"/>
      <c r="AH136" s="48"/>
      <c r="AI136" s="48"/>
      <c r="AJ136" s="131"/>
      <c r="AK136" s="11">
        <f>'Encargos e Benefícios'!D135</f>
        <v>0</v>
      </c>
      <c r="AL136" s="11">
        <f>IF('Encargos e Benefícios'!C135=0,0,'Encargos e Benefícios'!U135/'Encargos e Benefícios'!C135)</f>
        <v>0</v>
      </c>
      <c r="AM136" s="11">
        <f>IF('Encargos e Benefícios'!C135=0,0,'Encargos e Benefícios'!AC135/'Encargos e Benefícios'!C135)</f>
        <v>0</v>
      </c>
      <c r="AN136" s="115">
        <f>IF('Encargos e Benefícios'!C135=0,0,'Encargos e Benefícios'!AD135/'Encargos e Benefícios'!C135)</f>
        <v>0</v>
      </c>
      <c r="AO136" s="32"/>
      <c r="AP136" s="31"/>
      <c r="AQ136" s="31"/>
      <c r="AR136" s="206"/>
      <c r="AS136" s="32"/>
    </row>
    <row r="137" spans="1:45" ht="12.75" hidden="1" x14ac:dyDescent="0.2">
      <c r="A137" s="49">
        <v>131</v>
      </c>
      <c r="B137" s="12">
        <f>'Encargos e Benefícios'!B136</f>
        <v>0</v>
      </c>
      <c r="C137" s="10">
        <f>'Encargos e Benefícios'!C136</f>
        <v>0</v>
      </c>
      <c r="D137" s="39"/>
      <c r="E137" s="169"/>
      <c r="F137" s="168"/>
      <c r="G137" s="167"/>
      <c r="H137" s="128"/>
      <c r="I137" s="48"/>
      <c r="J137" s="48"/>
      <c r="K137" s="48"/>
      <c r="L137" s="48"/>
      <c r="M137" s="167"/>
      <c r="N137" s="128"/>
      <c r="O137" s="48"/>
      <c r="P137" s="48"/>
      <c r="Q137" s="48"/>
      <c r="R137" s="48"/>
      <c r="S137" s="167"/>
      <c r="T137" s="128"/>
      <c r="U137" s="48"/>
      <c r="V137" s="48"/>
      <c r="W137" s="48"/>
      <c r="X137" s="48"/>
      <c r="Y137" s="167"/>
      <c r="Z137" s="128"/>
      <c r="AA137" s="48"/>
      <c r="AB137" s="48"/>
      <c r="AC137" s="48"/>
      <c r="AD137" s="48"/>
      <c r="AE137" s="167">
        <v>47849</v>
      </c>
      <c r="AF137" s="128"/>
      <c r="AG137" s="48"/>
      <c r="AH137" s="48"/>
      <c r="AI137" s="48"/>
      <c r="AJ137" s="131"/>
      <c r="AK137" s="11">
        <f>'Encargos e Benefícios'!D136</f>
        <v>0</v>
      </c>
      <c r="AL137" s="11">
        <f>IF('Encargos e Benefícios'!C136=0,0,'Encargos e Benefícios'!U136/'Encargos e Benefícios'!C136)</f>
        <v>0</v>
      </c>
      <c r="AM137" s="11">
        <f>IF('Encargos e Benefícios'!C136=0,0,'Encargos e Benefícios'!AC136/'Encargos e Benefícios'!C136)</f>
        <v>0</v>
      </c>
      <c r="AN137" s="115">
        <f>IF('Encargos e Benefícios'!C136=0,0,'Encargos e Benefícios'!AD136/'Encargos e Benefícios'!C136)</f>
        <v>0</v>
      </c>
      <c r="AO137" s="32"/>
      <c r="AP137" s="31"/>
      <c r="AQ137" s="31"/>
      <c r="AR137" s="206"/>
      <c r="AS137" s="32"/>
    </row>
    <row r="138" spans="1:45" ht="12.75" hidden="1" x14ac:dyDescent="0.2">
      <c r="A138" s="49">
        <v>132</v>
      </c>
      <c r="B138" s="12">
        <f>'Encargos e Benefícios'!B137</f>
        <v>0</v>
      </c>
      <c r="C138" s="10">
        <f>'Encargos e Benefícios'!C137</f>
        <v>0</v>
      </c>
      <c r="D138" s="39"/>
      <c r="E138" s="169"/>
      <c r="F138" s="168"/>
      <c r="G138" s="167"/>
      <c r="H138" s="128"/>
      <c r="I138" s="48"/>
      <c r="J138" s="48"/>
      <c r="K138" s="48"/>
      <c r="L138" s="48"/>
      <c r="M138" s="167"/>
      <c r="N138" s="128"/>
      <c r="O138" s="48"/>
      <c r="P138" s="48"/>
      <c r="Q138" s="48"/>
      <c r="R138" s="48"/>
      <c r="S138" s="167"/>
      <c r="T138" s="128"/>
      <c r="U138" s="48"/>
      <c r="V138" s="48"/>
      <c r="W138" s="48"/>
      <c r="X138" s="48"/>
      <c r="Y138" s="167"/>
      <c r="Z138" s="128"/>
      <c r="AA138" s="48"/>
      <c r="AB138" s="48"/>
      <c r="AC138" s="48"/>
      <c r="AD138" s="48"/>
      <c r="AE138" s="167">
        <v>47849</v>
      </c>
      <c r="AF138" s="128"/>
      <c r="AG138" s="48"/>
      <c r="AH138" s="48"/>
      <c r="AI138" s="48"/>
      <c r="AJ138" s="131"/>
      <c r="AK138" s="11">
        <f>'Encargos e Benefícios'!D137</f>
        <v>0</v>
      </c>
      <c r="AL138" s="11">
        <f>IF('Encargos e Benefícios'!C137=0,0,'Encargos e Benefícios'!U137/'Encargos e Benefícios'!C137)</f>
        <v>0</v>
      </c>
      <c r="AM138" s="11">
        <f>IF('Encargos e Benefícios'!C137=0,0,'Encargos e Benefícios'!AC137/'Encargos e Benefícios'!C137)</f>
        <v>0</v>
      </c>
      <c r="AN138" s="115">
        <f>IF('Encargos e Benefícios'!C137=0,0,'Encargos e Benefícios'!AD137/'Encargos e Benefícios'!C137)</f>
        <v>0</v>
      </c>
      <c r="AO138" s="32"/>
      <c r="AP138" s="31"/>
      <c r="AQ138" s="31"/>
      <c r="AR138" s="206"/>
      <c r="AS138" s="32"/>
    </row>
    <row r="139" spans="1:45" ht="12.75" hidden="1" x14ac:dyDescent="0.2">
      <c r="A139" s="49">
        <v>133</v>
      </c>
      <c r="B139" s="12">
        <f>'Encargos e Benefícios'!B138</f>
        <v>0</v>
      </c>
      <c r="C139" s="10">
        <f>'Encargos e Benefícios'!C138</f>
        <v>0</v>
      </c>
      <c r="D139" s="39"/>
      <c r="E139" s="169"/>
      <c r="F139" s="168"/>
      <c r="G139" s="167"/>
      <c r="H139" s="128"/>
      <c r="I139" s="48"/>
      <c r="J139" s="48"/>
      <c r="K139" s="48"/>
      <c r="L139" s="48"/>
      <c r="M139" s="167"/>
      <c r="N139" s="128"/>
      <c r="O139" s="48"/>
      <c r="P139" s="48"/>
      <c r="Q139" s="48"/>
      <c r="R139" s="48"/>
      <c r="S139" s="167"/>
      <c r="T139" s="128"/>
      <c r="U139" s="48"/>
      <c r="V139" s="48"/>
      <c r="W139" s="48"/>
      <c r="X139" s="48"/>
      <c r="Y139" s="167"/>
      <c r="Z139" s="128"/>
      <c r="AA139" s="48"/>
      <c r="AB139" s="48"/>
      <c r="AC139" s="48"/>
      <c r="AD139" s="48"/>
      <c r="AE139" s="167">
        <v>47849</v>
      </c>
      <c r="AF139" s="128"/>
      <c r="AG139" s="48"/>
      <c r="AH139" s="48"/>
      <c r="AI139" s="48"/>
      <c r="AJ139" s="131"/>
      <c r="AK139" s="11">
        <f>'Encargos e Benefícios'!D138</f>
        <v>0</v>
      </c>
      <c r="AL139" s="11">
        <f>IF('Encargos e Benefícios'!C138=0,0,'Encargos e Benefícios'!U138/'Encargos e Benefícios'!C138)</f>
        <v>0</v>
      </c>
      <c r="AM139" s="11">
        <f>IF('Encargos e Benefícios'!C138=0,0,'Encargos e Benefícios'!AC138/'Encargos e Benefícios'!C138)</f>
        <v>0</v>
      </c>
      <c r="AN139" s="115">
        <f>IF('Encargos e Benefícios'!C138=0,0,'Encargos e Benefícios'!AD138/'Encargos e Benefícios'!C138)</f>
        <v>0</v>
      </c>
      <c r="AO139" s="32"/>
      <c r="AP139" s="31"/>
      <c r="AQ139" s="31"/>
      <c r="AR139" s="206"/>
      <c r="AS139" s="32"/>
    </row>
    <row r="140" spans="1:45" ht="12.75" hidden="1" x14ac:dyDescent="0.2">
      <c r="A140" s="49">
        <v>134</v>
      </c>
      <c r="B140" s="12">
        <f>'Encargos e Benefícios'!B139</f>
        <v>0</v>
      </c>
      <c r="C140" s="10">
        <f>'Encargos e Benefícios'!C139</f>
        <v>0</v>
      </c>
      <c r="D140" s="39"/>
      <c r="E140" s="169"/>
      <c r="F140" s="168"/>
      <c r="G140" s="167"/>
      <c r="H140" s="128"/>
      <c r="I140" s="48"/>
      <c r="J140" s="48"/>
      <c r="K140" s="48"/>
      <c r="L140" s="48"/>
      <c r="M140" s="167"/>
      <c r="N140" s="128"/>
      <c r="O140" s="48"/>
      <c r="P140" s="48"/>
      <c r="Q140" s="48"/>
      <c r="R140" s="48"/>
      <c r="S140" s="167"/>
      <c r="T140" s="128"/>
      <c r="U140" s="48"/>
      <c r="V140" s="48"/>
      <c r="W140" s="48"/>
      <c r="X140" s="48"/>
      <c r="Y140" s="167"/>
      <c r="Z140" s="128"/>
      <c r="AA140" s="48"/>
      <c r="AB140" s="48"/>
      <c r="AC140" s="48"/>
      <c r="AD140" s="48"/>
      <c r="AE140" s="167">
        <v>47849</v>
      </c>
      <c r="AF140" s="128"/>
      <c r="AG140" s="48"/>
      <c r="AH140" s="48"/>
      <c r="AI140" s="48"/>
      <c r="AJ140" s="131"/>
      <c r="AK140" s="11">
        <f>'Encargos e Benefícios'!D139</f>
        <v>0</v>
      </c>
      <c r="AL140" s="11">
        <f>IF('Encargos e Benefícios'!C139=0,0,'Encargos e Benefícios'!U139/'Encargos e Benefícios'!C139)</f>
        <v>0</v>
      </c>
      <c r="AM140" s="11">
        <f>IF('Encargos e Benefícios'!C139=0,0,'Encargos e Benefícios'!AC139/'Encargos e Benefícios'!C139)</f>
        <v>0</v>
      </c>
      <c r="AN140" s="115">
        <f>IF('Encargos e Benefícios'!C139=0,0,'Encargos e Benefícios'!AD139/'Encargos e Benefícios'!C139)</f>
        <v>0</v>
      </c>
      <c r="AO140" s="32"/>
      <c r="AP140" s="31"/>
      <c r="AQ140" s="31"/>
      <c r="AR140" s="206"/>
      <c r="AS140" s="32"/>
    </row>
    <row r="141" spans="1:45" ht="12.75" hidden="1" x14ac:dyDescent="0.2">
      <c r="A141" s="49">
        <v>135</v>
      </c>
      <c r="B141" s="12">
        <f>'Encargos e Benefícios'!B140</f>
        <v>0</v>
      </c>
      <c r="C141" s="10">
        <f>'Encargos e Benefícios'!C140</f>
        <v>0</v>
      </c>
      <c r="D141" s="39"/>
      <c r="E141" s="169"/>
      <c r="F141" s="168"/>
      <c r="G141" s="167"/>
      <c r="H141" s="128"/>
      <c r="I141" s="48"/>
      <c r="J141" s="48"/>
      <c r="K141" s="48"/>
      <c r="L141" s="48"/>
      <c r="M141" s="167"/>
      <c r="N141" s="128"/>
      <c r="O141" s="48"/>
      <c r="P141" s="48"/>
      <c r="Q141" s="48"/>
      <c r="R141" s="48"/>
      <c r="S141" s="167"/>
      <c r="T141" s="128"/>
      <c r="U141" s="48"/>
      <c r="V141" s="48"/>
      <c r="W141" s="48"/>
      <c r="X141" s="48"/>
      <c r="Y141" s="167"/>
      <c r="Z141" s="128"/>
      <c r="AA141" s="48"/>
      <c r="AB141" s="48"/>
      <c r="AC141" s="48"/>
      <c r="AD141" s="48"/>
      <c r="AE141" s="167">
        <v>47849</v>
      </c>
      <c r="AF141" s="128"/>
      <c r="AG141" s="48"/>
      <c r="AH141" s="48"/>
      <c r="AI141" s="48"/>
      <c r="AJ141" s="131"/>
      <c r="AK141" s="11">
        <f>'Encargos e Benefícios'!D140</f>
        <v>0</v>
      </c>
      <c r="AL141" s="11">
        <f>IF('Encargos e Benefícios'!C140=0,0,'Encargos e Benefícios'!U140/'Encargos e Benefícios'!C140)</f>
        <v>0</v>
      </c>
      <c r="AM141" s="11">
        <f>IF('Encargos e Benefícios'!C140=0,0,'Encargos e Benefícios'!AC140/'Encargos e Benefícios'!C140)</f>
        <v>0</v>
      </c>
      <c r="AN141" s="115">
        <f>IF('Encargos e Benefícios'!C140=0,0,'Encargos e Benefícios'!AD140/'Encargos e Benefícios'!C140)</f>
        <v>0</v>
      </c>
      <c r="AO141" s="32"/>
      <c r="AP141" s="31"/>
      <c r="AQ141" s="31"/>
      <c r="AR141" s="206"/>
      <c r="AS141" s="32"/>
    </row>
    <row r="142" spans="1:45" ht="12.75" hidden="1" x14ac:dyDescent="0.2">
      <c r="A142" s="49">
        <v>136</v>
      </c>
      <c r="B142" s="12">
        <f>'Encargos e Benefícios'!B141</f>
        <v>0</v>
      </c>
      <c r="C142" s="10">
        <f>'Encargos e Benefícios'!C141</f>
        <v>0</v>
      </c>
      <c r="D142" s="39"/>
      <c r="E142" s="169"/>
      <c r="F142" s="168"/>
      <c r="G142" s="167"/>
      <c r="H142" s="128"/>
      <c r="I142" s="48"/>
      <c r="J142" s="48"/>
      <c r="K142" s="48"/>
      <c r="L142" s="48"/>
      <c r="M142" s="167"/>
      <c r="N142" s="128"/>
      <c r="O142" s="48"/>
      <c r="P142" s="48"/>
      <c r="Q142" s="48"/>
      <c r="R142" s="48"/>
      <c r="S142" s="167"/>
      <c r="T142" s="128"/>
      <c r="U142" s="48"/>
      <c r="V142" s="48"/>
      <c r="W142" s="48"/>
      <c r="X142" s="48"/>
      <c r="Y142" s="167"/>
      <c r="Z142" s="128"/>
      <c r="AA142" s="48"/>
      <c r="AB142" s="48"/>
      <c r="AC142" s="48"/>
      <c r="AD142" s="48"/>
      <c r="AE142" s="167">
        <v>47849</v>
      </c>
      <c r="AF142" s="128"/>
      <c r="AG142" s="48"/>
      <c r="AH142" s="48"/>
      <c r="AI142" s="48"/>
      <c r="AJ142" s="131"/>
      <c r="AK142" s="11">
        <f>'Encargos e Benefícios'!D141</f>
        <v>0</v>
      </c>
      <c r="AL142" s="11">
        <f>IF('Encargos e Benefícios'!C141=0,0,'Encargos e Benefícios'!U141/'Encargos e Benefícios'!C141)</f>
        <v>0</v>
      </c>
      <c r="AM142" s="11">
        <f>IF('Encargos e Benefícios'!C141=0,0,'Encargos e Benefícios'!AC141/'Encargos e Benefícios'!C141)</f>
        <v>0</v>
      </c>
      <c r="AN142" s="115">
        <f>IF('Encargos e Benefícios'!C141=0,0,'Encargos e Benefícios'!AD141/'Encargos e Benefícios'!C141)</f>
        <v>0</v>
      </c>
      <c r="AO142" s="32"/>
      <c r="AP142" s="31"/>
      <c r="AQ142" s="31"/>
      <c r="AR142" s="206"/>
      <c r="AS142" s="32"/>
    </row>
    <row r="143" spans="1:45" ht="12.75" hidden="1" x14ac:dyDescent="0.2">
      <c r="A143" s="49">
        <v>137</v>
      </c>
      <c r="B143" s="12">
        <f>'Encargos e Benefícios'!B142</f>
        <v>0</v>
      </c>
      <c r="C143" s="10">
        <f>'Encargos e Benefícios'!C142</f>
        <v>0</v>
      </c>
      <c r="D143" s="39"/>
      <c r="E143" s="169"/>
      <c r="F143" s="168"/>
      <c r="G143" s="167"/>
      <c r="H143" s="128"/>
      <c r="I143" s="48"/>
      <c r="J143" s="48"/>
      <c r="K143" s="48"/>
      <c r="L143" s="48"/>
      <c r="M143" s="167"/>
      <c r="N143" s="128"/>
      <c r="O143" s="48"/>
      <c r="P143" s="48"/>
      <c r="Q143" s="48"/>
      <c r="R143" s="48"/>
      <c r="S143" s="167"/>
      <c r="T143" s="128"/>
      <c r="U143" s="48"/>
      <c r="V143" s="48"/>
      <c r="W143" s="48"/>
      <c r="X143" s="48"/>
      <c r="Y143" s="167"/>
      <c r="Z143" s="128"/>
      <c r="AA143" s="48"/>
      <c r="AB143" s="48"/>
      <c r="AC143" s="48"/>
      <c r="AD143" s="48"/>
      <c r="AE143" s="167">
        <v>47849</v>
      </c>
      <c r="AF143" s="128"/>
      <c r="AG143" s="48"/>
      <c r="AH143" s="48"/>
      <c r="AI143" s="48"/>
      <c r="AJ143" s="131"/>
      <c r="AK143" s="11">
        <f>'Encargos e Benefícios'!D142</f>
        <v>0</v>
      </c>
      <c r="AL143" s="11">
        <f>IF('Encargos e Benefícios'!C142=0,0,'Encargos e Benefícios'!U142/'Encargos e Benefícios'!C142)</f>
        <v>0</v>
      </c>
      <c r="AM143" s="11">
        <f>IF('Encargos e Benefícios'!C142=0,0,'Encargos e Benefícios'!AC142/'Encargos e Benefícios'!C142)</f>
        <v>0</v>
      </c>
      <c r="AN143" s="115">
        <f>IF('Encargos e Benefícios'!C142=0,0,'Encargos e Benefícios'!AD142/'Encargos e Benefícios'!C142)</f>
        <v>0</v>
      </c>
      <c r="AO143" s="32"/>
      <c r="AP143" s="31"/>
      <c r="AQ143" s="31"/>
      <c r="AR143" s="206"/>
      <c r="AS143" s="32"/>
    </row>
    <row r="144" spans="1:45" ht="12.75" hidden="1" x14ac:dyDescent="0.2">
      <c r="A144" s="49">
        <v>138</v>
      </c>
      <c r="B144" s="12">
        <f>'Encargos e Benefícios'!B143</f>
        <v>0</v>
      </c>
      <c r="C144" s="10">
        <f>'Encargos e Benefícios'!C143</f>
        <v>0</v>
      </c>
      <c r="D144" s="39"/>
      <c r="E144" s="169"/>
      <c r="F144" s="168"/>
      <c r="G144" s="167"/>
      <c r="H144" s="128"/>
      <c r="I144" s="48"/>
      <c r="J144" s="48"/>
      <c r="K144" s="48"/>
      <c r="L144" s="48"/>
      <c r="M144" s="167"/>
      <c r="N144" s="128"/>
      <c r="O144" s="48"/>
      <c r="P144" s="48"/>
      <c r="Q144" s="48"/>
      <c r="R144" s="48"/>
      <c r="S144" s="167"/>
      <c r="T144" s="128"/>
      <c r="U144" s="48"/>
      <c r="V144" s="48"/>
      <c r="W144" s="48"/>
      <c r="X144" s="48"/>
      <c r="Y144" s="167"/>
      <c r="Z144" s="128"/>
      <c r="AA144" s="48"/>
      <c r="AB144" s="48"/>
      <c r="AC144" s="48"/>
      <c r="AD144" s="48"/>
      <c r="AE144" s="167">
        <v>47849</v>
      </c>
      <c r="AF144" s="128"/>
      <c r="AG144" s="48"/>
      <c r="AH144" s="48"/>
      <c r="AI144" s="48"/>
      <c r="AJ144" s="131"/>
      <c r="AK144" s="11">
        <f>'Encargos e Benefícios'!D143</f>
        <v>0</v>
      </c>
      <c r="AL144" s="11">
        <f>IF('Encargos e Benefícios'!C143=0,0,'Encargos e Benefícios'!U143/'Encargos e Benefícios'!C143)</f>
        <v>0</v>
      </c>
      <c r="AM144" s="11">
        <f>IF('Encargos e Benefícios'!C143=0,0,'Encargos e Benefícios'!AC143/'Encargos e Benefícios'!C143)</f>
        <v>0</v>
      </c>
      <c r="AN144" s="115">
        <f>IF('Encargos e Benefícios'!C143=0,0,'Encargos e Benefícios'!AD143/'Encargos e Benefícios'!C143)</f>
        <v>0</v>
      </c>
      <c r="AO144" s="32"/>
      <c r="AP144" s="31"/>
      <c r="AQ144" s="31"/>
      <c r="AR144" s="206"/>
      <c r="AS144" s="32"/>
    </row>
    <row r="145" spans="1:45" ht="12.75" hidden="1" x14ac:dyDescent="0.2">
      <c r="A145" s="49">
        <v>139</v>
      </c>
      <c r="B145" s="12">
        <f>'Encargos e Benefícios'!B144</f>
        <v>0</v>
      </c>
      <c r="C145" s="10">
        <f>'Encargos e Benefícios'!C144</f>
        <v>0</v>
      </c>
      <c r="D145" s="39"/>
      <c r="E145" s="169"/>
      <c r="F145" s="168"/>
      <c r="G145" s="167"/>
      <c r="H145" s="128"/>
      <c r="I145" s="48"/>
      <c r="J145" s="48"/>
      <c r="K145" s="48"/>
      <c r="L145" s="48"/>
      <c r="M145" s="167"/>
      <c r="N145" s="128"/>
      <c r="O145" s="48"/>
      <c r="P145" s="48"/>
      <c r="Q145" s="48"/>
      <c r="R145" s="48"/>
      <c r="S145" s="167"/>
      <c r="T145" s="128"/>
      <c r="U145" s="48"/>
      <c r="V145" s="48"/>
      <c r="W145" s="48"/>
      <c r="X145" s="48"/>
      <c r="Y145" s="167"/>
      <c r="Z145" s="128"/>
      <c r="AA145" s="48"/>
      <c r="AB145" s="48"/>
      <c r="AC145" s="48"/>
      <c r="AD145" s="48"/>
      <c r="AE145" s="167">
        <v>47849</v>
      </c>
      <c r="AF145" s="128"/>
      <c r="AG145" s="48"/>
      <c r="AH145" s="48"/>
      <c r="AI145" s="48"/>
      <c r="AJ145" s="131"/>
      <c r="AK145" s="11">
        <f>'Encargos e Benefícios'!D144</f>
        <v>0</v>
      </c>
      <c r="AL145" s="11">
        <f>IF('Encargos e Benefícios'!C144=0,0,'Encargos e Benefícios'!U144/'Encargos e Benefícios'!C144)</f>
        <v>0</v>
      </c>
      <c r="AM145" s="11">
        <f>IF('Encargos e Benefícios'!C144=0,0,'Encargos e Benefícios'!AC144/'Encargos e Benefícios'!C144)</f>
        <v>0</v>
      </c>
      <c r="AN145" s="115">
        <f>IF('Encargos e Benefícios'!C144=0,0,'Encargos e Benefícios'!AD144/'Encargos e Benefícios'!C144)</f>
        <v>0</v>
      </c>
      <c r="AO145" s="32"/>
      <c r="AP145" s="31"/>
      <c r="AQ145" s="31"/>
      <c r="AR145" s="206"/>
      <c r="AS145" s="32"/>
    </row>
    <row r="146" spans="1:45" ht="12.75" hidden="1" x14ac:dyDescent="0.2">
      <c r="A146" s="49">
        <v>140</v>
      </c>
      <c r="B146" s="12">
        <f>'Encargos e Benefícios'!B145</f>
        <v>0</v>
      </c>
      <c r="C146" s="10">
        <f>'Encargos e Benefícios'!C145</f>
        <v>0</v>
      </c>
      <c r="D146" s="39"/>
      <c r="E146" s="169"/>
      <c r="F146" s="168"/>
      <c r="G146" s="167"/>
      <c r="H146" s="128"/>
      <c r="I146" s="48"/>
      <c r="J146" s="48"/>
      <c r="K146" s="48"/>
      <c r="L146" s="48"/>
      <c r="M146" s="167"/>
      <c r="N146" s="128"/>
      <c r="O146" s="48"/>
      <c r="P146" s="48"/>
      <c r="Q146" s="48"/>
      <c r="R146" s="48"/>
      <c r="S146" s="167"/>
      <c r="T146" s="128"/>
      <c r="U146" s="48"/>
      <c r="V146" s="48"/>
      <c r="W146" s="48"/>
      <c r="X146" s="48"/>
      <c r="Y146" s="167"/>
      <c r="Z146" s="128"/>
      <c r="AA146" s="48"/>
      <c r="AB146" s="48"/>
      <c r="AC146" s="48"/>
      <c r="AD146" s="48"/>
      <c r="AE146" s="167">
        <v>47849</v>
      </c>
      <c r="AF146" s="128"/>
      <c r="AG146" s="48"/>
      <c r="AH146" s="48"/>
      <c r="AI146" s="48"/>
      <c r="AJ146" s="131"/>
      <c r="AK146" s="11">
        <f>'Encargos e Benefícios'!D145</f>
        <v>0</v>
      </c>
      <c r="AL146" s="11">
        <f>IF('Encargos e Benefícios'!C145=0,0,'Encargos e Benefícios'!U145/'Encargos e Benefícios'!C145)</f>
        <v>0</v>
      </c>
      <c r="AM146" s="11">
        <f>IF('Encargos e Benefícios'!C145=0,0,'Encargos e Benefícios'!AC145/'Encargos e Benefícios'!C145)</f>
        <v>0</v>
      </c>
      <c r="AN146" s="115">
        <f>IF('Encargos e Benefícios'!C145=0,0,'Encargos e Benefícios'!AD145/'Encargos e Benefícios'!C145)</f>
        <v>0</v>
      </c>
      <c r="AO146" s="32"/>
      <c r="AP146" s="31"/>
      <c r="AQ146" s="31"/>
      <c r="AR146" s="206"/>
      <c r="AS146" s="32"/>
    </row>
    <row r="147" spans="1:45" ht="12.75" hidden="1" x14ac:dyDescent="0.2">
      <c r="A147" s="49">
        <v>141</v>
      </c>
      <c r="B147" s="12">
        <f>'Encargos e Benefícios'!B146</f>
        <v>0</v>
      </c>
      <c r="C147" s="10">
        <f>'Encargos e Benefícios'!C146</f>
        <v>0</v>
      </c>
      <c r="D147" s="39"/>
      <c r="E147" s="169"/>
      <c r="F147" s="168"/>
      <c r="G147" s="167"/>
      <c r="H147" s="128"/>
      <c r="I147" s="48"/>
      <c r="J147" s="48"/>
      <c r="K147" s="48"/>
      <c r="L147" s="48"/>
      <c r="M147" s="167"/>
      <c r="N147" s="128"/>
      <c r="O147" s="48"/>
      <c r="P147" s="48"/>
      <c r="Q147" s="48"/>
      <c r="R147" s="48"/>
      <c r="S147" s="167"/>
      <c r="T147" s="128"/>
      <c r="U147" s="48"/>
      <c r="V147" s="48"/>
      <c r="W147" s="48"/>
      <c r="X147" s="48"/>
      <c r="Y147" s="167"/>
      <c r="Z147" s="128"/>
      <c r="AA147" s="48"/>
      <c r="AB147" s="48"/>
      <c r="AC147" s="48"/>
      <c r="AD147" s="48"/>
      <c r="AE147" s="167">
        <v>47849</v>
      </c>
      <c r="AF147" s="128"/>
      <c r="AG147" s="48"/>
      <c r="AH147" s="48"/>
      <c r="AI147" s="48"/>
      <c r="AJ147" s="131"/>
      <c r="AK147" s="11">
        <f>'Encargos e Benefícios'!D146</f>
        <v>0</v>
      </c>
      <c r="AL147" s="11">
        <f>IF('Encargos e Benefícios'!C146=0,0,'Encargos e Benefícios'!U146/'Encargos e Benefícios'!C146)</f>
        <v>0</v>
      </c>
      <c r="AM147" s="11">
        <f>IF('Encargos e Benefícios'!C146=0,0,'Encargos e Benefícios'!AC146/'Encargos e Benefícios'!C146)</f>
        <v>0</v>
      </c>
      <c r="AN147" s="115">
        <f>IF('Encargos e Benefícios'!C146=0,0,'Encargos e Benefícios'!AD146/'Encargos e Benefícios'!C146)</f>
        <v>0</v>
      </c>
      <c r="AO147" s="32"/>
      <c r="AP147" s="31"/>
      <c r="AQ147" s="31"/>
      <c r="AR147" s="206"/>
      <c r="AS147" s="32"/>
    </row>
    <row r="148" spans="1:45" ht="12.75" hidden="1" x14ac:dyDescent="0.2">
      <c r="A148" s="49">
        <v>142</v>
      </c>
      <c r="B148" s="12">
        <f>'Encargos e Benefícios'!B147</f>
        <v>0</v>
      </c>
      <c r="C148" s="10">
        <f>'Encargos e Benefícios'!C147</f>
        <v>0</v>
      </c>
      <c r="D148" s="39"/>
      <c r="E148" s="169"/>
      <c r="F148" s="168"/>
      <c r="G148" s="167"/>
      <c r="H148" s="128"/>
      <c r="I148" s="48"/>
      <c r="J148" s="48"/>
      <c r="K148" s="48"/>
      <c r="L148" s="48"/>
      <c r="M148" s="167"/>
      <c r="N148" s="128"/>
      <c r="O148" s="48"/>
      <c r="P148" s="48"/>
      <c r="Q148" s="48"/>
      <c r="R148" s="48"/>
      <c r="S148" s="167"/>
      <c r="T148" s="128"/>
      <c r="U148" s="48"/>
      <c r="V148" s="48"/>
      <c r="W148" s="48"/>
      <c r="X148" s="48"/>
      <c r="Y148" s="167"/>
      <c r="Z148" s="128"/>
      <c r="AA148" s="48"/>
      <c r="AB148" s="48"/>
      <c r="AC148" s="48"/>
      <c r="AD148" s="48"/>
      <c r="AE148" s="167">
        <v>47849</v>
      </c>
      <c r="AF148" s="128"/>
      <c r="AG148" s="48"/>
      <c r="AH148" s="48"/>
      <c r="AI148" s="48"/>
      <c r="AJ148" s="131"/>
      <c r="AK148" s="11">
        <f>'Encargos e Benefícios'!D147</f>
        <v>0</v>
      </c>
      <c r="AL148" s="11">
        <f>IF('Encargos e Benefícios'!C147=0,0,'Encargos e Benefícios'!U147/'Encargos e Benefícios'!C147)</f>
        <v>0</v>
      </c>
      <c r="AM148" s="11">
        <f>IF('Encargos e Benefícios'!C147=0,0,'Encargos e Benefícios'!AC147/'Encargos e Benefícios'!C147)</f>
        <v>0</v>
      </c>
      <c r="AN148" s="115">
        <f>IF('Encargos e Benefícios'!C147=0,0,'Encargos e Benefícios'!AD147/'Encargos e Benefícios'!C147)</f>
        <v>0</v>
      </c>
      <c r="AO148" s="32"/>
      <c r="AP148" s="31"/>
      <c r="AQ148" s="31"/>
      <c r="AR148" s="206"/>
      <c r="AS148" s="32"/>
    </row>
    <row r="149" spans="1:45" ht="12.75" hidden="1" x14ac:dyDescent="0.2">
      <c r="A149" s="49">
        <v>143</v>
      </c>
      <c r="B149" s="12">
        <f>'Encargos e Benefícios'!B148</f>
        <v>0</v>
      </c>
      <c r="C149" s="10">
        <f>'Encargos e Benefícios'!C148</f>
        <v>0</v>
      </c>
      <c r="D149" s="39"/>
      <c r="E149" s="169"/>
      <c r="F149" s="168"/>
      <c r="G149" s="167"/>
      <c r="H149" s="128"/>
      <c r="I149" s="48"/>
      <c r="J149" s="48"/>
      <c r="K149" s="48"/>
      <c r="L149" s="48"/>
      <c r="M149" s="167"/>
      <c r="N149" s="128"/>
      <c r="O149" s="48"/>
      <c r="P149" s="48"/>
      <c r="Q149" s="48"/>
      <c r="R149" s="48"/>
      <c r="S149" s="167"/>
      <c r="T149" s="128"/>
      <c r="U149" s="48"/>
      <c r="V149" s="48"/>
      <c r="W149" s="48"/>
      <c r="X149" s="48"/>
      <c r="Y149" s="167"/>
      <c r="Z149" s="128"/>
      <c r="AA149" s="48"/>
      <c r="AB149" s="48"/>
      <c r="AC149" s="48"/>
      <c r="AD149" s="48"/>
      <c r="AE149" s="167">
        <v>47849</v>
      </c>
      <c r="AF149" s="128"/>
      <c r="AG149" s="48"/>
      <c r="AH149" s="48"/>
      <c r="AI149" s="48"/>
      <c r="AJ149" s="131"/>
      <c r="AK149" s="11">
        <f>'Encargos e Benefícios'!D148</f>
        <v>0</v>
      </c>
      <c r="AL149" s="11">
        <f>IF('Encargos e Benefícios'!C148=0,0,'Encargos e Benefícios'!U148/'Encargos e Benefícios'!C148)</f>
        <v>0</v>
      </c>
      <c r="AM149" s="11">
        <f>IF('Encargos e Benefícios'!C148=0,0,'Encargos e Benefícios'!AC148/'Encargos e Benefícios'!C148)</f>
        <v>0</v>
      </c>
      <c r="AN149" s="115">
        <f>IF('Encargos e Benefícios'!C148=0,0,'Encargos e Benefícios'!AD148/'Encargos e Benefícios'!C148)</f>
        <v>0</v>
      </c>
      <c r="AO149" s="32"/>
      <c r="AP149" s="31"/>
      <c r="AQ149" s="31"/>
      <c r="AR149" s="206"/>
      <c r="AS149" s="32"/>
    </row>
    <row r="150" spans="1:45" ht="12.75" hidden="1" x14ac:dyDescent="0.2">
      <c r="A150" s="49">
        <v>144</v>
      </c>
      <c r="B150" s="12">
        <f>'Encargos e Benefícios'!B149</f>
        <v>0</v>
      </c>
      <c r="C150" s="10">
        <f>'Encargos e Benefícios'!C149</f>
        <v>0</v>
      </c>
      <c r="D150" s="39"/>
      <c r="E150" s="169"/>
      <c r="F150" s="168"/>
      <c r="G150" s="167"/>
      <c r="H150" s="128"/>
      <c r="I150" s="48"/>
      <c r="J150" s="48"/>
      <c r="K150" s="48"/>
      <c r="L150" s="48"/>
      <c r="M150" s="167"/>
      <c r="N150" s="128"/>
      <c r="O150" s="48"/>
      <c r="P150" s="48"/>
      <c r="Q150" s="48"/>
      <c r="R150" s="48"/>
      <c r="S150" s="167"/>
      <c r="T150" s="128"/>
      <c r="U150" s="48"/>
      <c r="V150" s="48"/>
      <c r="W150" s="48"/>
      <c r="X150" s="48"/>
      <c r="Y150" s="167"/>
      <c r="Z150" s="128"/>
      <c r="AA150" s="48"/>
      <c r="AB150" s="48"/>
      <c r="AC150" s="48"/>
      <c r="AD150" s="48"/>
      <c r="AE150" s="167">
        <v>47849</v>
      </c>
      <c r="AF150" s="128"/>
      <c r="AG150" s="48"/>
      <c r="AH150" s="48"/>
      <c r="AI150" s="48"/>
      <c r="AJ150" s="131"/>
      <c r="AK150" s="11">
        <f>'Encargos e Benefícios'!D149</f>
        <v>0</v>
      </c>
      <c r="AL150" s="11">
        <f>IF('Encargos e Benefícios'!C149=0,0,'Encargos e Benefícios'!U149/'Encargos e Benefícios'!C149)</f>
        <v>0</v>
      </c>
      <c r="AM150" s="11">
        <f>IF('Encargos e Benefícios'!C149=0,0,'Encargos e Benefícios'!AC149/'Encargos e Benefícios'!C149)</f>
        <v>0</v>
      </c>
      <c r="AN150" s="115">
        <f>IF('Encargos e Benefícios'!C149=0,0,'Encargos e Benefícios'!AD149/'Encargos e Benefícios'!C149)</f>
        <v>0</v>
      </c>
      <c r="AO150" s="32"/>
      <c r="AP150" s="31"/>
      <c r="AQ150" s="31"/>
      <c r="AR150" s="206"/>
      <c r="AS150" s="32"/>
    </row>
    <row r="151" spans="1:45" ht="12.75" hidden="1" x14ac:dyDescent="0.2">
      <c r="A151" s="49">
        <v>145</v>
      </c>
      <c r="B151" s="12">
        <f>'Encargos e Benefícios'!B150</f>
        <v>0</v>
      </c>
      <c r="C151" s="10">
        <f>'Encargos e Benefícios'!C150</f>
        <v>0</v>
      </c>
      <c r="D151" s="39"/>
      <c r="E151" s="169"/>
      <c r="F151" s="168"/>
      <c r="G151" s="167"/>
      <c r="H151" s="128"/>
      <c r="I151" s="48"/>
      <c r="J151" s="48"/>
      <c r="K151" s="48"/>
      <c r="L151" s="48"/>
      <c r="M151" s="167"/>
      <c r="N151" s="128"/>
      <c r="O151" s="48"/>
      <c r="P151" s="48"/>
      <c r="Q151" s="48"/>
      <c r="R151" s="48"/>
      <c r="S151" s="167"/>
      <c r="T151" s="128"/>
      <c r="U151" s="48"/>
      <c r="V151" s="48"/>
      <c r="W151" s="48"/>
      <c r="X151" s="48"/>
      <c r="Y151" s="167"/>
      <c r="Z151" s="128"/>
      <c r="AA151" s="48"/>
      <c r="AB151" s="48"/>
      <c r="AC151" s="48"/>
      <c r="AD151" s="48"/>
      <c r="AE151" s="167">
        <v>47849</v>
      </c>
      <c r="AF151" s="128"/>
      <c r="AG151" s="48"/>
      <c r="AH151" s="48"/>
      <c r="AI151" s="48"/>
      <c r="AJ151" s="131"/>
      <c r="AK151" s="11">
        <f>'Encargos e Benefícios'!D150</f>
        <v>0</v>
      </c>
      <c r="AL151" s="11">
        <f>IF('Encargos e Benefícios'!C150=0,0,'Encargos e Benefícios'!U150/'Encargos e Benefícios'!C150)</f>
        <v>0</v>
      </c>
      <c r="AM151" s="11">
        <f>IF('Encargos e Benefícios'!C150=0,0,'Encargos e Benefícios'!AC150/'Encargos e Benefícios'!C150)</f>
        <v>0</v>
      </c>
      <c r="AN151" s="115">
        <f>IF('Encargos e Benefícios'!C150=0,0,'Encargos e Benefícios'!AD150/'Encargos e Benefícios'!C150)</f>
        <v>0</v>
      </c>
      <c r="AO151" s="32"/>
      <c r="AP151" s="31"/>
      <c r="AQ151" s="31"/>
      <c r="AR151" s="206"/>
      <c r="AS151" s="32"/>
    </row>
    <row r="152" spans="1:45" ht="12.75" hidden="1" x14ac:dyDescent="0.2">
      <c r="A152" s="49">
        <v>146</v>
      </c>
      <c r="B152" s="12">
        <f>'Encargos e Benefícios'!B151</f>
        <v>0</v>
      </c>
      <c r="C152" s="10">
        <f>'Encargos e Benefícios'!C151</f>
        <v>0</v>
      </c>
      <c r="D152" s="39"/>
      <c r="E152" s="169"/>
      <c r="F152" s="168"/>
      <c r="G152" s="167"/>
      <c r="H152" s="128"/>
      <c r="I152" s="48"/>
      <c r="J152" s="48"/>
      <c r="K152" s="48"/>
      <c r="L152" s="48"/>
      <c r="M152" s="167"/>
      <c r="N152" s="128"/>
      <c r="O152" s="48"/>
      <c r="P152" s="48"/>
      <c r="Q152" s="48"/>
      <c r="R152" s="48"/>
      <c r="S152" s="167"/>
      <c r="T152" s="128"/>
      <c r="U152" s="48"/>
      <c r="V152" s="48"/>
      <c r="W152" s="48"/>
      <c r="X152" s="48"/>
      <c r="Y152" s="167"/>
      <c r="Z152" s="128"/>
      <c r="AA152" s="48"/>
      <c r="AB152" s="48"/>
      <c r="AC152" s="48"/>
      <c r="AD152" s="48"/>
      <c r="AE152" s="167">
        <v>47849</v>
      </c>
      <c r="AF152" s="128"/>
      <c r="AG152" s="48"/>
      <c r="AH152" s="48"/>
      <c r="AI152" s="48"/>
      <c r="AJ152" s="131"/>
      <c r="AK152" s="11">
        <f>'Encargos e Benefícios'!D151</f>
        <v>0</v>
      </c>
      <c r="AL152" s="11">
        <f>IF('Encargos e Benefícios'!C151=0,0,'Encargos e Benefícios'!U151/'Encargos e Benefícios'!C151)</f>
        <v>0</v>
      </c>
      <c r="AM152" s="11">
        <f>IF('Encargos e Benefícios'!C151=0,0,'Encargos e Benefícios'!AC151/'Encargos e Benefícios'!C151)</f>
        <v>0</v>
      </c>
      <c r="AN152" s="115">
        <f>IF('Encargos e Benefícios'!C151=0,0,'Encargos e Benefícios'!AD151/'Encargos e Benefícios'!C151)</f>
        <v>0</v>
      </c>
      <c r="AO152" s="32"/>
      <c r="AP152" s="31"/>
      <c r="AQ152" s="31"/>
      <c r="AR152" s="206"/>
      <c r="AS152" s="32"/>
    </row>
    <row r="153" spans="1:45" ht="12.75" hidden="1" x14ac:dyDescent="0.2">
      <c r="A153" s="49">
        <v>147</v>
      </c>
      <c r="B153" s="12">
        <f>'Encargos e Benefícios'!B152</f>
        <v>0</v>
      </c>
      <c r="C153" s="10">
        <f>'Encargos e Benefícios'!C152</f>
        <v>0</v>
      </c>
      <c r="D153" s="39"/>
      <c r="E153" s="169"/>
      <c r="F153" s="168"/>
      <c r="G153" s="167"/>
      <c r="H153" s="128"/>
      <c r="I153" s="48"/>
      <c r="J153" s="48"/>
      <c r="K153" s="48"/>
      <c r="L153" s="48"/>
      <c r="M153" s="167"/>
      <c r="N153" s="128"/>
      <c r="O153" s="48"/>
      <c r="P153" s="48"/>
      <c r="Q153" s="48"/>
      <c r="R153" s="48"/>
      <c r="S153" s="167"/>
      <c r="T153" s="128"/>
      <c r="U153" s="48"/>
      <c r="V153" s="48"/>
      <c r="W153" s="48"/>
      <c r="X153" s="48"/>
      <c r="Y153" s="167"/>
      <c r="Z153" s="128"/>
      <c r="AA153" s="48"/>
      <c r="AB153" s="48"/>
      <c r="AC153" s="48"/>
      <c r="AD153" s="48"/>
      <c r="AE153" s="167">
        <v>47849</v>
      </c>
      <c r="AF153" s="128"/>
      <c r="AG153" s="48"/>
      <c r="AH153" s="48"/>
      <c r="AI153" s="48"/>
      <c r="AJ153" s="131"/>
      <c r="AK153" s="11">
        <f>'Encargos e Benefícios'!D152</f>
        <v>0</v>
      </c>
      <c r="AL153" s="11">
        <f>IF('Encargos e Benefícios'!C152=0,0,'Encargos e Benefícios'!U152/'Encargos e Benefícios'!C152)</f>
        <v>0</v>
      </c>
      <c r="AM153" s="11">
        <f>IF('Encargos e Benefícios'!C152=0,0,'Encargos e Benefícios'!AC152/'Encargos e Benefícios'!C152)</f>
        <v>0</v>
      </c>
      <c r="AN153" s="115">
        <f>IF('Encargos e Benefícios'!C152=0,0,'Encargos e Benefícios'!AD152/'Encargos e Benefícios'!C152)</f>
        <v>0</v>
      </c>
      <c r="AO153" s="32"/>
      <c r="AP153" s="31"/>
      <c r="AQ153" s="31"/>
      <c r="AR153" s="206"/>
      <c r="AS153" s="32"/>
    </row>
    <row r="154" spans="1:45" ht="12.75" hidden="1" x14ac:dyDescent="0.2">
      <c r="A154" s="49">
        <v>148</v>
      </c>
      <c r="B154" s="12">
        <f>'Encargos e Benefícios'!B153</f>
        <v>0</v>
      </c>
      <c r="C154" s="10">
        <f>'Encargos e Benefícios'!C153</f>
        <v>0</v>
      </c>
      <c r="D154" s="39"/>
      <c r="E154" s="169"/>
      <c r="F154" s="168"/>
      <c r="G154" s="167"/>
      <c r="H154" s="128"/>
      <c r="I154" s="48"/>
      <c r="J154" s="48"/>
      <c r="K154" s="48"/>
      <c r="L154" s="48"/>
      <c r="M154" s="167"/>
      <c r="N154" s="128"/>
      <c r="O154" s="48"/>
      <c r="P154" s="48"/>
      <c r="Q154" s="48"/>
      <c r="R154" s="48"/>
      <c r="S154" s="167"/>
      <c r="T154" s="128"/>
      <c r="U154" s="48"/>
      <c r="V154" s="48"/>
      <c r="W154" s="48"/>
      <c r="X154" s="48"/>
      <c r="Y154" s="167"/>
      <c r="Z154" s="128"/>
      <c r="AA154" s="48"/>
      <c r="AB154" s="48"/>
      <c r="AC154" s="48"/>
      <c r="AD154" s="48"/>
      <c r="AE154" s="167">
        <v>47849</v>
      </c>
      <c r="AF154" s="128"/>
      <c r="AG154" s="48"/>
      <c r="AH154" s="48"/>
      <c r="AI154" s="48"/>
      <c r="AJ154" s="131"/>
      <c r="AK154" s="11">
        <f>'Encargos e Benefícios'!D153</f>
        <v>0</v>
      </c>
      <c r="AL154" s="11">
        <f>IF('Encargos e Benefícios'!C153=0,0,'Encargos e Benefícios'!U153/'Encargos e Benefícios'!C153)</f>
        <v>0</v>
      </c>
      <c r="AM154" s="11">
        <f>IF('Encargos e Benefícios'!C153=0,0,'Encargos e Benefícios'!AC153/'Encargos e Benefícios'!C153)</f>
        <v>0</v>
      </c>
      <c r="AN154" s="115">
        <f>IF('Encargos e Benefícios'!C153=0,0,'Encargos e Benefícios'!AD153/'Encargos e Benefícios'!C153)</f>
        <v>0</v>
      </c>
      <c r="AO154" s="32"/>
      <c r="AP154" s="31"/>
      <c r="AQ154" s="31"/>
      <c r="AR154" s="206"/>
      <c r="AS154" s="32"/>
    </row>
    <row r="155" spans="1:45" ht="12.75" hidden="1" x14ac:dyDescent="0.2">
      <c r="A155" s="49">
        <v>149</v>
      </c>
      <c r="B155" s="12">
        <f>'Encargos e Benefícios'!B154</f>
        <v>0</v>
      </c>
      <c r="C155" s="10">
        <f>'Encargos e Benefícios'!C154</f>
        <v>0</v>
      </c>
      <c r="D155" s="39"/>
      <c r="E155" s="169"/>
      <c r="F155" s="168"/>
      <c r="G155" s="167"/>
      <c r="H155" s="128"/>
      <c r="I155" s="48"/>
      <c r="J155" s="48"/>
      <c r="K155" s="48"/>
      <c r="L155" s="48"/>
      <c r="M155" s="167"/>
      <c r="N155" s="128"/>
      <c r="O155" s="48"/>
      <c r="P155" s="48"/>
      <c r="Q155" s="48"/>
      <c r="R155" s="48"/>
      <c r="S155" s="167"/>
      <c r="T155" s="128"/>
      <c r="U155" s="48"/>
      <c r="V155" s="48"/>
      <c r="W155" s="48"/>
      <c r="X155" s="48"/>
      <c r="Y155" s="167"/>
      <c r="Z155" s="128"/>
      <c r="AA155" s="48"/>
      <c r="AB155" s="48"/>
      <c r="AC155" s="48"/>
      <c r="AD155" s="48"/>
      <c r="AE155" s="167">
        <v>47849</v>
      </c>
      <c r="AF155" s="128"/>
      <c r="AG155" s="48"/>
      <c r="AH155" s="48"/>
      <c r="AI155" s="48"/>
      <c r="AJ155" s="131"/>
      <c r="AK155" s="11">
        <f>'Encargos e Benefícios'!D154</f>
        <v>0</v>
      </c>
      <c r="AL155" s="11">
        <f>IF('Encargos e Benefícios'!C154=0,0,'Encargos e Benefícios'!U154/'Encargos e Benefícios'!C154)</f>
        <v>0</v>
      </c>
      <c r="AM155" s="11">
        <f>IF('Encargos e Benefícios'!C154=0,0,'Encargos e Benefícios'!AC154/'Encargos e Benefícios'!C154)</f>
        <v>0</v>
      </c>
      <c r="AN155" s="115">
        <f>IF('Encargos e Benefícios'!C154=0,0,'Encargos e Benefícios'!AD154/'Encargos e Benefícios'!C154)</f>
        <v>0</v>
      </c>
      <c r="AO155" s="32"/>
      <c r="AP155" s="31"/>
      <c r="AQ155" s="31"/>
      <c r="AR155" s="206"/>
      <c r="AS155" s="32"/>
    </row>
    <row r="156" spans="1:45" ht="12.75" hidden="1" x14ac:dyDescent="0.2">
      <c r="A156" s="49">
        <v>150</v>
      </c>
      <c r="B156" s="12">
        <f>'Encargos e Benefícios'!B155</f>
        <v>0</v>
      </c>
      <c r="C156" s="10">
        <f>'Encargos e Benefícios'!C155</f>
        <v>0</v>
      </c>
      <c r="D156" s="39"/>
      <c r="E156" s="169"/>
      <c r="F156" s="168"/>
      <c r="G156" s="167"/>
      <c r="H156" s="128"/>
      <c r="I156" s="48"/>
      <c r="J156" s="48"/>
      <c r="K156" s="48"/>
      <c r="L156" s="48"/>
      <c r="M156" s="167"/>
      <c r="N156" s="128"/>
      <c r="O156" s="48"/>
      <c r="P156" s="48"/>
      <c r="Q156" s="48"/>
      <c r="R156" s="48"/>
      <c r="S156" s="167"/>
      <c r="T156" s="128"/>
      <c r="U156" s="48"/>
      <c r="V156" s="48"/>
      <c r="W156" s="48"/>
      <c r="X156" s="48"/>
      <c r="Y156" s="167"/>
      <c r="Z156" s="128"/>
      <c r="AA156" s="48"/>
      <c r="AB156" s="48"/>
      <c r="AC156" s="48"/>
      <c r="AD156" s="48"/>
      <c r="AE156" s="167">
        <v>47849</v>
      </c>
      <c r="AF156" s="128"/>
      <c r="AG156" s="48"/>
      <c r="AH156" s="48"/>
      <c r="AI156" s="48"/>
      <c r="AJ156" s="131"/>
      <c r="AK156" s="11">
        <f>'Encargos e Benefícios'!D155</f>
        <v>0</v>
      </c>
      <c r="AL156" s="11">
        <f>IF('Encargos e Benefícios'!C155=0,0,'Encargos e Benefícios'!U155/'Encargos e Benefícios'!C155)</f>
        <v>0</v>
      </c>
      <c r="AM156" s="11">
        <f>IF('Encargos e Benefícios'!C155=0,0,'Encargos e Benefícios'!AC155/'Encargos e Benefícios'!C155)</f>
        <v>0</v>
      </c>
      <c r="AN156" s="115">
        <f>IF('Encargos e Benefícios'!C155=0,0,'Encargos e Benefícios'!AD155/'Encargos e Benefícios'!C155)</f>
        <v>0</v>
      </c>
      <c r="AO156" s="32"/>
      <c r="AP156" s="31"/>
      <c r="AQ156" s="31"/>
      <c r="AR156" s="206"/>
      <c r="AS156" s="32"/>
    </row>
    <row r="157" spans="1:45" ht="12.75" hidden="1" x14ac:dyDescent="0.2">
      <c r="A157" s="49">
        <v>151</v>
      </c>
      <c r="B157" s="12">
        <f>'Encargos e Benefícios'!B156</f>
        <v>0</v>
      </c>
      <c r="C157" s="10">
        <f>'Encargos e Benefícios'!C156</f>
        <v>0</v>
      </c>
      <c r="D157" s="39"/>
      <c r="E157" s="169"/>
      <c r="F157" s="168"/>
      <c r="G157" s="167"/>
      <c r="H157" s="128"/>
      <c r="I157" s="48"/>
      <c r="J157" s="48"/>
      <c r="K157" s="48"/>
      <c r="L157" s="48"/>
      <c r="M157" s="167"/>
      <c r="N157" s="128"/>
      <c r="O157" s="48"/>
      <c r="P157" s="48"/>
      <c r="Q157" s="48"/>
      <c r="R157" s="48"/>
      <c r="S157" s="167"/>
      <c r="T157" s="128"/>
      <c r="U157" s="48"/>
      <c r="V157" s="48"/>
      <c r="W157" s="48"/>
      <c r="X157" s="48"/>
      <c r="Y157" s="167"/>
      <c r="Z157" s="128"/>
      <c r="AA157" s="48"/>
      <c r="AB157" s="48"/>
      <c r="AC157" s="48"/>
      <c r="AD157" s="48"/>
      <c r="AE157" s="167">
        <v>47849</v>
      </c>
      <c r="AF157" s="128"/>
      <c r="AG157" s="48"/>
      <c r="AH157" s="48"/>
      <c r="AI157" s="48"/>
      <c r="AJ157" s="131"/>
      <c r="AK157" s="11">
        <f>'Encargos e Benefícios'!D156</f>
        <v>0</v>
      </c>
      <c r="AL157" s="11">
        <f>IF('Encargos e Benefícios'!C156=0,0,'Encargos e Benefícios'!U156/'Encargos e Benefícios'!C156)</f>
        <v>0</v>
      </c>
      <c r="AM157" s="11">
        <f>IF('Encargos e Benefícios'!C156=0,0,'Encargos e Benefícios'!AC156/'Encargos e Benefícios'!C156)</f>
        <v>0</v>
      </c>
      <c r="AN157" s="115">
        <f>IF('Encargos e Benefícios'!C156=0,0,'Encargos e Benefícios'!AD156/'Encargos e Benefícios'!C156)</f>
        <v>0</v>
      </c>
      <c r="AO157" s="32"/>
      <c r="AP157" s="31"/>
      <c r="AQ157" s="31"/>
      <c r="AR157" s="206"/>
      <c r="AS157" s="32"/>
    </row>
    <row r="158" spans="1:45" ht="12.75" hidden="1" x14ac:dyDescent="0.2">
      <c r="A158" s="49">
        <v>152</v>
      </c>
      <c r="B158" s="12">
        <f>'Encargos e Benefícios'!B157</f>
        <v>0</v>
      </c>
      <c r="C158" s="10">
        <f>'Encargos e Benefícios'!C157</f>
        <v>0</v>
      </c>
      <c r="D158" s="39"/>
      <c r="E158" s="169"/>
      <c r="F158" s="168"/>
      <c r="G158" s="167"/>
      <c r="H158" s="128"/>
      <c r="I158" s="48"/>
      <c r="J158" s="48"/>
      <c r="K158" s="48"/>
      <c r="L158" s="48"/>
      <c r="M158" s="167"/>
      <c r="N158" s="128"/>
      <c r="O158" s="48"/>
      <c r="P158" s="48"/>
      <c r="Q158" s="48"/>
      <c r="R158" s="48"/>
      <c r="S158" s="167"/>
      <c r="T158" s="128"/>
      <c r="U158" s="48"/>
      <c r="V158" s="48"/>
      <c r="W158" s="48"/>
      <c r="X158" s="48"/>
      <c r="Y158" s="167"/>
      <c r="Z158" s="128"/>
      <c r="AA158" s="48"/>
      <c r="AB158" s="48"/>
      <c r="AC158" s="48"/>
      <c r="AD158" s="48"/>
      <c r="AE158" s="167">
        <v>47849</v>
      </c>
      <c r="AF158" s="128"/>
      <c r="AG158" s="48"/>
      <c r="AH158" s="48"/>
      <c r="AI158" s="48"/>
      <c r="AJ158" s="131"/>
      <c r="AK158" s="11">
        <f>'Encargos e Benefícios'!D157</f>
        <v>0</v>
      </c>
      <c r="AL158" s="11">
        <f>IF('Encargos e Benefícios'!C157=0,0,'Encargos e Benefícios'!U157/'Encargos e Benefícios'!C157)</f>
        <v>0</v>
      </c>
      <c r="AM158" s="11">
        <f>IF('Encargos e Benefícios'!C157=0,0,'Encargos e Benefícios'!AC157/'Encargos e Benefícios'!C157)</f>
        <v>0</v>
      </c>
      <c r="AN158" s="115">
        <f>IF('Encargos e Benefícios'!C157=0,0,'Encargos e Benefícios'!AD157/'Encargos e Benefícios'!C157)</f>
        <v>0</v>
      </c>
      <c r="AO158" s="32"/>
      <c r="AP158" s="31"/>
      <c r="AQ158" s="31"/>
      <c r="AR158" s="206"/>
      <c r="AS158" s="32"/>
    </row>
    <row r="159" spans="1:45" ht="12.75" hidden="1" x14ac:dyDescent="0.2">
      <c r="A159" s="49">
        <v>153</v>
      </c>
      <c r="B159" s="12">
        <f>'Encargos e Benefícios'!B158</f>
        <v>0</v>
      </c>
      <c r="C159" s="10">
        <f>'Encargos e Benefícios'!C158</f>
        <v>0</v>
      </c>
      <c r="D159" s="39"/>
      <c r="E159" s="169"/>
      <c r="F159" s="168"/>
      <c r="G159" s="167"/>
      <c r="H159" s="128"/>
      <c r="I159" s="48"/>
      <c r="J159" s="48"/>
      <c r="K159" s="48"/>
      <c r="L159" s="48"/>
      <c r="M159" s="167"/>
      <c r="N159" s="128"/>
      <c r="O159" s="48"/>
      <c r="P159" s="48"/>
      <c r="Q159" s="48"/>
      <c r="R159" s="48"/>
      <c r="S159" s="167"/>
      <c r="T159" s="128"/>
      <c r="U159" s="48"/>
      <c r="V159" s="48"/>
      <c r="W159" s="48"/>
      <c r="X159" s="48"/>
      <c r="Y159" s="167"/>
      <c r="Z159" s="128"/>
      <c r="AA159" s="48"/>
      <c r="AB159" s="48"/>
      <c r="AC159" s="48"/>
      <c r="AD159" s="48"/>
      <c r="AE159" s="167">
        <v>47849</v>
      </c>
      <c r="AF159" s="128"/>
      <c r="AG159" s="48"/>
      <c r="AH159" s="48"/>
      <c r="AI159" s="48"/>
      <c r="AJ159" s="131"/>
      <c r="AK159" s="11">
        <f>'Encargos e Benefícios'!D158</f>
        <v>0</v>
      </c>
      <c r="AL159" s="11">
        <f>IF('Encargos e Benefícios'!C158=0,0,'Encargos e Benefícios'!U158/'Encargos e Benefícios'!C158)</f>
        <v>0</v>
      </c>
      <c r="AM159" s="11">
        <f>IF('Encargos e Benefícios'!C158=0,0,'Encargos e Benefícios'!AC158/'Encargos e Benefícios'!C158)</f>
        <v>0</v>
      </c>
      <c r="AN159" s="115">
        <f>IF('Encargos e Benefícios'!C158=0,0,'Encargos e Benefícios'!AD158/'Encargos e Benefícios'!C158)</f>
        <v>0</v>
      </c>
      <c r="AO159" s="32"/>
      <c r="AP159" s="31"/>
      <c r="AQ159" s="31"/>
      <c r="AR159" s="206"/>
      <c r="AS159" s="32"/>
    </row>
    <row r="160" spans="1:45" ht="12.75" hidden="1" x14ac:dyDescent="0.2">
      <c r="A160" s="49">
        <v>154</v>
      </c>
      <c r="B160" s="12">
        <f>'Encargos e Benefícios'!B159</f>
        <v>0</v>
      </c>
      <c r="C160" s="10">
        <f>'Encargos e Benefícios'!C159</f>
        <v>0</v>
      </c>
      <c r="D160" s="39"/>
      <c r="E160" s="169"/>
      <c r="F160" s="168"/>
      <c r="G160" s="167"/>
      <c r="H160" s="128"/>
      <c r="I160" s="48"/>
      <c r="J160" s="48"/>
      <c r="K160" s="48"/>
      <c r="L160" s="48"/>
      <c r="M160" s="167"/>
      <c r="N160" s="128"/>
      <c r="O160" s="48"/>
      <c r="P160" s="48"/>
      <c r="Q160" s="48"/>
      <c r="R160" s="48"/>
      <c r="S160" s="167"/>
      <c r="T160" s="128"/>
      <c r="U160" s="48"/>
      <c r="V160" s="48"/>
      <c r="W160" s="48"/>
      <c r="X160" s="48"/>
      <c r="Y160" s="167"/>
      <c r="Z160" s="128"/>
      <c r="AA160" s="48"/>
      <c r="AB160" s="48"/>
      <c r="AC160" s="48"/>
      <c r="AD160" s="48"/>
      <c r="AE160" s="167">
        <v>47849</v>
      </c>
      <c r="AF160" s="128"/>
      <c r="AG160" s="48"/>
      <c r="AH160" s="48"/>
      <c r="AI160" s="48"/>
      <c r="AJ160" s="131"/>
      <c r="AK160" s="11">
        <f>'Encargos e Benefícios'!D159</f>
        <v>0</v>
      </c>
      <c r="AL160" s="11">
        <f>IF('Encargos e Benefícios'!C159=0,0,'Encargos e Benefícios'!U159/'Encargos e Benefícios'!C159)</f>
        <v>0</v>
      </c>
      <c r="AM160" s="11">
        <f>IF('Encargos e Benefícios'!C159=0,0,'Encargos e Benefícios'!AC159/'Encargos e Benefícios'!C159)</f>
        <v>0</v>
      </c>
      <c r="AN160" s="115">
        <f>IF('Encargos e Benefícios'!C159=0,0,'Encargos e Benefícios'!AD159/'Encargos e Benefícios'!C159)</f>
        <v>0</v>
      </c>
      <c r="AO160" s="32"/>
      <c r="AP160" s="31"/>
      <c r="AQ160" s="31"/>
      <c r="AR160" s="206"/>
      <c r="AS160" s="32"/>
    </row>
    <row r="161" spans="1:45" ht="12.75" hidden="1" x14ac:dyDescent="0.2">
      <c r="A161" s="49">
        <v>155</v>
      </c>
      <c r="B161" s="12">
        <f>'Encargos e Benefícios'!B160</f>
        <v>0</v>
      </c>
      <c r="C161" s="10">
        <f>'Encargos e Benefícios'!C160</f>
        <v>0</v>
      </c>
      <c r="D161" s="39"/>
      <c r="E161" s="169"/>
      <c r="F161" s="168"/>
      <c r="G161" s="167"/>
      <c r="H161" s="128"/>
      <c r="I161" s="48"/>
      <c r="J161" s="48"/>
      <c r="K161" s="48"/>
      <c r="L161" s="48"/>
      <c r="M161" s="167"/>
      <c r="N161" s="128"/>
      <c r="O161" s="48"/>
      <c r="P161" s="48"/>
      <c r="Q161" s="48"/>
      <c r="R161" s="48"/>
      <c r="S161" s="167"/>
      <c r="T161" s="128"/>
      <c r="U161" s="48"/>
      <c r="V161" s="48"/>
      <c r="W161" s="48"/>
      <c r="X161" s="48"/>
      <c r="Y161" s="167"/>
      <c r="Z161" s="128"/>
      <c r="AA161" s="48"/>
      <c r="AB161" s="48"/>
      <c r="AC161" s="48"/>
      <c r="AD161" s="48"/>
      <c r="AE161" s="167">
        <v>47849</v>
      </c>
      <c r="AF161" s="128"/>
      <c r="AG161" s="48"/>
      <c r="AH161" s="48"/>
      <c r="AI161" s="48"/>
      <c r="AJ161" s="131"/>
      <c r="AK161" s="11">
        <f>'Encargos e Benefícios'!D160</f>
        <v>0</v>
      </c>
      <c r="AL161" s="11">
        <f>IF('Encargos e Benefícios'!C160=0,0,'Encargos e Benefícios'!U160/'Encargos e Benefícios'!C160)</f>
        <v>0</v>
      </c>
      <c r="AM161" s="11">
        <f>IF('Encargos e Benefícios'!C160=0,0,'Encargos e Benefícios'!AC160/'Encargos e Benefícios'!C160)</f>
        <v>0</v>
      </c>
      <c r="AN161" s="115">
        <f>IF('Encargos e Benefícios'!C160=0,0,'Encargos e Benefícios'!AD160/'Encargos e Benefícios'!C160)</f>
        <v>0</v>
      </c>
      <c r="AO161" s="32"/>
      <c r="AP161" s="31"/>
      <c r="AQ161" s="31"/>
      <c r="AR161" s="206"/>
      <c r="AS161" s="32"/>
    </row>
    <row r="162" spans="1:45" ht="12.75" hidden="1" x14ac:dyDescent="0.2">
      <c r="A162" s="49">
        <v>156</v>
      </c>
      <c r="B162" s="12">
        <f>'Encargos e Benefícios'!B161</f>
        <v>0</v>
      </c>
      <c r="C162" s="10">
        <f>'Encargos e Benefícios'!C161</f>
        <v>0</v>
      </c>
      <c r="D162" s="39"/>
      <c r="E162" s="169"/>
      <c r="F162" s="168"/>
      <c r="G162" s="167"/>
      <c r="H162" s="128"/>
      <c r="I162" s="48"/>
      <c r="J162" s="48"/>
      <c r="K162" s="48"/>
      <c r="L162" s="48"/>
      <c r="M162" s="167"/>
      <c r="N162" s="128"/>
      <c r="O162" s="48"/>
      <c r="P162" s="48"/>
      <c r="Q162" s="48"/>
      <c r="R162" s="48"/>
      <c r="S162" s="167"/>
      <c r="T162" s="128"/>
      <c r="U162" s="48"/>
      <c r="V162" s="48"/>
      <c r="W162" s="48"/>
      <c r="X162" s="48"/>
      <c r="Y162" s="167"/>
      <c r="Z162" s="128"/>
      <c r="AA162" s="48"/>
      <c r="AB162" s="48"/>
      <c r="AC162" s="48"/>
      <c r="AD162" s="48"/>
      <c r="AE162" s="167">
        <v>47849</v>
      </c>
      <c r="AF162" s="128"/>
      <c r="AG162" s="48"/>
      <c r="AH162" s="48"/>
      <c r="AI162" s="48"/>
      <c r="AJ162" s="131"/>
      <c r="AK162" s="11">
        <f>'Encargos e Benefícios'!D161</f>
        <v>0</v>
      </c>
      <c r="AL162" s="11">
        <f>IF('Encargos e Benefícios'!C161=0,0,'Encargos e Benefícios'!U161/'Encargos e Benefícios'!C161)</f>
        <v>0</v>
      </c>
      <c r="AM162" s="11">
        <f>IF('Encargos e Benefícios'!C161=0,0,'Encargos e Benefícios'!AC161/'Encargos e Benefícios'!C161)</f>
        <v>0</v>
      </c>
      <c r="AN162" s="115">
        <f>IF('Encargos e Benefícios'!C161=0,0,'Encargos e Benefícios'!AD161/'Encargos e Benefícios'!C161)</f>
        <v>0</v>
      </c>
      <c r="AO162" s="32"/>
      <c r="AP162" s="31"/>
      <c r="AQ162" s="31"/>
      <c r="AR162" s="206"/>
      <c r="AS162" s="32"/>
    </row>
    <row r="163" spans="1:45" ht="12.75" hidden="1" x14ac:dyDescent="0.2">
      <c r="A163" s="49">
        <v>157</v>
      </c>
      <c r="B163" s="12">
        <f>'Encargos e Benefícios'!B162</f>
        <v>0</v>
      </c>
      <c r="C163" s="10">
        <f>'Encargos e Benefícios'!C162</f>
        <v>0</v>
      </c>
      <c r="D163" s="39"/>
      <c r="E163" s="169"/>
      <c r="F163" s="168"/>
      <c r="G163" s="167"/>
      <c r="H163" s="128"/>
      <c r="I163" s="48"/>
      <c r="J163" s="48"/>
      <c r="K163" s="48"/>
      <c r="L163" s="48"/>
      <c r="M163" s="167"/>
      <c r="N163" s="128"/>
      <c r="O163" s="48"/>
      <c r="P163" s="48"/>
      <c r="Q163" s="48"/>
      <c r="R163" s="48"/>
      <c r="S163" s="167"/>
      <c r="T163" s="128"/>
      <c r="U163" s="48"/>
      <c r="V163" s="48"/>
      <c r="W163" s="48"/>
      <c r="X163" s="48"/>
      <c r="Y163" s="167"/>
      <c r="Z163" s="128"/>
      <c r="AA163" s="48"/>
      <c r="AB163" s="48"/>
      <c r="AC163" s="48"/>
      <c r="AD163" s="48"/>
      <c r="AE163" s="167">
        <v>47849</v>
      </c>
      <c r="AF163" s="128"/>
      <c r="AG163" s="48"/>
      <c r="AH163" s="48"/>
      <c r="AI163" s="48"/>
      <c r="AJ163" s="131"/>
      <c r="AK163" s="11">
        <f>'Encargos e Benefícios'!D162</f>
        <v>0</v>
      </c>
      <c r="AL163" s="11">
        <f>IF('Encargos e Benefícios'!C162=0,0,'Encargos e Benefícios'!U162/'Encargos e Benefícios'!C162)</f>
        <v>0</v>
      </c>
      <c r="AM163" s="11">
        <f>IF('Encargos e Benefícios'!C162=0,0,'Encargos e Benefícios'!AC162/'Encargos e Benefícios'!C162)</f>
        <v>0</v>
      </c>
      <c r="AN163" s="115">
        <f>IF('Encargos e Benefícios'!C162=0,0,'Encargos e Benefícios'!AD162/'Encargos e Benefícios'!C162)</f>
        <v>0</v>
      </c>
      <c r="AO163" s="32"/>
      <c r="AP163" s="31"/>
      <c r="AQ163" s="31"/>
      <c r="AR163" s="206"/>
      <c r="AS163" s="32"/>
    </row>
    <row r="164" spans="1:45" ht="12.75" hidden="1" x14ac:dyDescent="0.2">
      <c r="A164" s="49">
        <v>158</v>
      </c>
      <c r="B164" s="12">
        <f>'Encargos e Benefícios'!B163</f>
        <v>0</v>
      </c>
      <c r="C164" s="10">
        <f>'Encargos e Benefícios'!C163</f>
        <v>0</v>
      </c>
      <c r="D164" s="39"/>
      <c r="E164" s="169"/>
      <c r="F164" s="168"/>
      <c r="G164" s="167"/>
      <c r="H164" s="128"/>
      <c r="I164" s="48"/>
      <c r="J164" s="48"/>
      <c r="K164" s="48"/>
      <c r="L164" s="48"/>
      <c r="M164" s="167"/>
      <c r="N164" s="128"/>
      <c r="O164" s="48"/>
      <c r="P164" s="48"/>
      <c r="Q164" s="48"/>
      <c r="R164" s="48"/>
      <c r="S164" s="167"/>
      <c r="T164" s="128"/>
      <c r="U164" s="48"/>
      <c r="V164" s="48"/>
      <c r="W164" s="48"/>
      <c r="X164" s="48"/>
      <c r="Y164" s="167"/>
      <c r="Z164" s="128"/>
      <c r="AA164" s="48"/>
      <c r="AB164" s="48"/>
      <c r="AC164" s="48"/>
      <c r="AD164" s="48"/>
      <c r="AE164" s="167">
        <v>47849</v>
      </c>
      <c r="AF164" s="128"/>
      <c r="AG164" s="48"/>
      <c r="AH164" s="48"/>
      <c r="AI164" s="48"/>
      <c r="AJ164" s="131"/>
      <c r="AK164" s="11">
        <f>'Encargos e Benefícios'!D163</f>
        <v>0</v>
      </c>
      <c r="AL164" s="11">
        <f>IF('Encargos e Benefícios'!C163=0,0,'Encargos e Benefícios'!U163/'Encargos e Benefícios'!C163)</f>
        <v>0</v>
      </c>
      <c r="AM164" s="11">
        <f>IF('Encargos e Benefícios'!C163=0,0,'Encargos e Benefícios'!AC163/'Encargos e Benefícios'!C163)</f>
        <v>0</v>
      </c>
      <c r="AN164" s="115">
        <f>IF('Encargos e Benefícios'!C163=0,0,'Encargos e Benefícios'!AD163/'Encargos e Benefícios'!C163)</f>
        <v>0</v>
      </c>
      <c r="AO164" s="32"/>
      <c r="AP164" s="31"/>
      <c r="AQ164" s="31"/>
      <c r="AR164" s="206"/>
      <c r="AS164" s="32"/>
    </row>
    <row r="165" spans="1:45" ht="12.75" hidden="1" x14ac:dyDescent="0.2">
      <c r="A165" s="49">
        <v>159</v>
      </c>
      <c r="B165" s="12">
        <f>'Encargos e Benefícios'!B164</f>
        <v>0</v>
      </c>
      <c r="C165" s="10">
        <f>'Encargos e Benefícios'!C164</f>
        <v>0</v>
      </c>
      <c r="D165" s="39"/>
      <c r="E165" s="169"/>
      <c r="F165" s="168"/>
      <c r="G165" s="167"/>
      <c r="H165" s="128"/>
      <c r="I165" s="48"/>
      <c r="J165" s="48"/>
      <c r="K165" s="48"/>
      <c r="L165" s="48"/>
      <c r="M165" s="167"/>
      <c r="N165" s="128"/>
      <c r="O165" s="48"/>
      <c r="P165" s="48"/>
      <c r="Q165" s="48"/>
      <c r="R165" s="48"/>
      <c r="S165" s="167"/>
      <c r="T165" s="128"/>
      <c r="U165" s="48"/>
      <c r="V165" s="48"/>
      <c r="W165" s="48"/>
      <c r="X165" s="48"/>
      <c r="Y165" s="167"/>
      <c r="Z165" s="128"/>
      <c r="AA165" s="48"/>
      <c r="AB165" s="48"/>
      <c r="AC165" s="48"/>
      <c r="AD165" s="48"/>
      <c r="AE165" s="167">
        <v>47849</v>
      </c>
      <c r="AF165" s="128"/>
      <c r="AG165" s="48"/>
      <c r="AH165" s="48"/>
      <c r="AI165" s="48"/>
      <c r="AJ165" s="131"/>
      <c r="AK165" s="11">
        <f>'Encargos e Benefícios'!D164</f>
        <v>0</v>
      </c>
      <c r="AL165" s="11">
        <f>IF('Encargos e Benefícios'!C164=0,0,'Encargos e Benefícios'!U164/'Encargos e Benefícios'!C164)</f>
        <v>0</v>
      </c>
      <c r="AM165" s="11">
        <f>IF('Encargos e Benefícios'!C164=0,0,'Encargos e Benefícios'!AC164/'Encargos e Benefícios'!C164)</f>
        <v>0</v>
      </c>
      <c r="AN165" s="115">
        <f>IF('Encargos e Benefícios'!C164=0,0,'Encargos e Benefícios'!AD164/'Encargos e Benefícios'!C164)</f>
        <v>0</v>
      </c>
      <c r="AO165" s="32"/>
      <c r="AP165" s="31"/>
      <c r="AQ165" s="31"/>
      <c r="AR165" s="206"/>
      <c r="AS165" s="32"/>
    </row>
    <row r="166" spans="1:45" ht="12.75" hidden="1" x14ac:dyDescent="0.2">
      <c r="A166" s="49">
        <v>160</v>
      </c>
      <c r="B166" s="12">
        <f>'Encargos e Benefícios'!B165</f>
        <v>0</v>
      </c>
      <c r="C166" s="10">
        <f>'Encargos e Benefícios'!C165</f>
        <v>0</v>
      </c>
      <c r="D166" s="39"/>
      <c r="E166" s="169"/>
      <c r="F166" s="168"/>
      <c r="G166" s="167"/>
      <c r="H166" s="128"/>
      <c r="I166" s="48"/>
      <c r="J166" s="48"/>
      <c r="K166" s="48"/>
      <c r="L166" s="48"/>
      <c r="M166" s="167"/>
      <c r="N166" s="128"/>
      <c r="O166" s="48"/>
      <c r="P166" s="48"/>
      <c r="Q166" s="48"/>
      <c r="R166" s="48"/>
      <c r="S166" s="167"/>
      <c r="T166" s="128"/>
      <c r="U166" s="48"/>
      <c r="V166" s="48"/>
      <c r="W166" s="48"/>
      <c r="X166" s="48"/>
      <c r="Y166" s="167"/>
      <c r="Z166" s="128"/>
      <c r="AA166" s="48"/>
      <c r="AB166" s="48"/>
      <c r="AC166" s="48"/>
      <c r="AD166" s="48"/>
      <c r="AE166" s="167">
        <v>47849</v>
      </c>
      <c r="AF166" s="128"/>
      <c r="AG166" s="48"/>
      <c r="AH166" s="48"/>
      <c r="AI166" s="48"/>
      <c r="AJ166" s="131"/>
      <c r="AK166" s="11">
        <f>'Encargos e Benefícios'!D165</f>
        <v>0</v>
      </c>
      <c r="AL166" s="11">
        <f>IF('Encargos e Benefícios'!C165=0,0,'Encargos e Benefícios'!U165/'Encargos e Benefícios'!C165)</f>
        <v>0</v>
      </c>
      <c r="AM166" s="11">
        <f>IF('Encargos e Benefícios'!C165=0,0,'Encargos e Benefícios'!AC165/'Encargos e Benefícios'!C165)</f>
        <v>0</v>
      </c>
      <c r="AN166" s="115">
        <f>IF('Encargos e Benefícios'!C165=0,0,'Encargos e Benefícios'!AD165/'Encargos e Benefícios'!C165)</f>
        <v>0</v>
      </c>
      <c r="AO166" s="32"/>
      <c r="AP166" s="31"/>
      <c r="AQ166" s="31"/>
      <c r="AR166" s="206"/>
      <c r="AS166" s="32"/>
    </row>
    <row r="167" spans="1:45" ht="12.75" hidden="1" x14ac:dyDescent="0.2">
      <c r="A167" s="49">
        <v>161</v>
      </c>
      <c r="B167" s="12">
        <f>'Encargos e Benefícios'!B166</f>
        <v>0</v>
      </c>
      <c r="C167" s="10">
        <f>'Encargos e Benefícios'!C166</f>
        <v>0</v>
      </c>
      <c r="D167" s="39"/>
      <c r="E167" s="169"/>
      <c r="F167" s="168"/>
      <c r="G167" s="167"/>
      <c r="H167" s="128"/>
      <c r="I167" s="48"/>
      <c r="J167" s="48"/>
      <c r="K167" s="48"/>
      <c r="L167" s="48"/>
      <c r="M167" s="167"/>
      <c r="N167" s="128"/>
      <c r="O167" s="48"/>
      <c r="P167" s="48"/>
      <c r="Q167" s="48"/>
      <c r="R167" s="48"/>
      <c r="S167" s="167"/>
      <c r="T167" s="128"/>
      <c r="U167" s="48"/>
      <c r="V167" s="48"/>
      <c r="W167" s="48"/>
      <c r="X167" s="48"/>
      <c r="Y167" s="167"/>
      <c r="Z167" s="128"/>
      <c r="AA167" s="48"/>
      <c r="AB167" s="48"/>
      <c r="AC167" s="48"/>
      <c r="AD167" s="48"/>
      <c r="AE167" s="167">
        <v>47849</v>
      </c>
      <c r="AF167" s="128"/>
      <c r="AG167" s="48"/>
      <c r="AH167" s="48"/>
      <c r="AI167" s="48"/>
      <c r="AJ167" s="131"/>
      <c r="AK167" s="11">
        <f>'Encargos e Benefícios'!D166</f>
        <v>0</v>
      </c>
      <c r="AL167" s="11">
        <f>IF('Encargos e Benefícios'!C166=0,0,'Encargos e Benefícios'!U166/'Encargos e Benefícios'!C166)</f>
        <v>0</v>
      </c>
      <c r="AM167" s="11">
        <f>IF('Encargos e Benefícios'!C166=0,0,'Encargos e Benefícios'!AC166/'Encargos e Benefícios'!C166)</f>
        <v>0</v>
      </c>
      <c r="AN167" s="115">
        <f>IF('Encargos e Benefícios'!C166=0,0,'Encargos e Benefícios'!AD166/'Encargos e Benefícios'!C166)</f>
        <v>0</v>
      </c>
      <c r="AO167" s="32"/>
      <c r="AP167" s="31"/>
      <c r="AQ167" s="31"/>
      <c r="AR167" s="206"/>
      <c r="AS167" s="32"/>
    </row>
    <row r="168" spans="1:45" ht="12.75" hidden="1" x14ac:dyDescent="0.2">
      <c r="A168" s="49">
        <v>162</v>
      </c>
      <c r="B168" s="12">
        <f>'Encargos e Benefícios'!B167</f>
        <v>0</v>
      </c>
      <c r="C168" s="10">
        <f>'Encargos e Benefícios'!C167</f>
        <v>0</v>
      </c>
      <c r="D168" s="39"/>
      <c r="E168" s="169"/>
      <c r="F168" s="168"/>
      <c r="G168" s="167"/>
      <c r="H168" s="128"/>
      <c r="I168" s="48"/>
      <c r="J168" s="48"/>
      <c r="K168" s="48"/>
      <c r="L168" s="48"/>
      <c r="M168" s="167"/>
      <c r="N168" s="128"/>
      <c r="O168" s="48"/>
      <c r="P168" s="48"/>
      <c r="Q168" s="48"/>
      <c r="R168" s="48"/>
      <c r="S168" s="167"/>
      <c r="T168" s="128"/>
      <c r="U168" s="48"/>
      <c r="V168" s="48"/>
      <c r="W168" s="48"/>
      <c r="X168" s="48"/>
      <c r="Y168" s="167"/>
      <c r="Z168" s="128"/>
      <c r="AA168" s="48"/>
      <c r="AB168" s="48"/>
      <c r="AC168" s="48"/>
      <c r="AD168" s="48"/>
      <c r="AE168" s="167">
        <v>47849</v>
      </c>
      <c r="AF168" s="128"/>
      <c r="AG168" s="48"/>
      <c r="AH168" s="48"/>
      <c r="AI168" s="48"/>
      <c r="AJ168" s="131"/>
      <c r="AK168" s="11">
        <f>'Encargos e Benefícios'!D167</f>
        <v>0</v>
      </c>
      <c r="AL168" s="11">
        <f>IF('Encargos e Benefícios'!C167=0,0,'Encargos e Benefícios'!U167/'Encargos e Benefícios'!C167)</f>
        <v>0</v>
      </c>
      <c r="AM168" s="11">
        <f>IF('Encargos e Benefícios'!C167=0,0,'Encargos e Benefícios'!AC167/'Encargos e Benefícios'!C167)</f>
        <v>0</v>
      </c>
      <c r="AN168" s="115">
        <f>IF('Encargos e Benefícios'!C167=0,0,'Encargos e Benefícios'!AD167/'Encargos e Benefícios'!C167)</f>
        <v>0</v>
      </c>
      <c r="AO168" s="32"/>
      <c r="AP168" s="31"/>
      <c r="AQ168" s="31"/>
      <c r="AR168" s="206"/>
      <c r="AS168" s="32"/>
    </row>
    <row r="169" spans="1:45" ht="12.75" hidden="1" x14ac:dyDescent="0.2">
      <c r="A169" s="49">
        <v>163</v>
      </c>
      <c r="B169" s="12">
        <f>'Encargos e Benefícios'!B168</f>
        <v>0</v>
      </c>
      <c r="C169" s="10">
        <f>'Encargos e Benefícios'!C168</f>
        <v>0</v>
      </c>
      <c r="D169" s="39"/>
      <c r="E169" s="169"/>
      <c r="F169" s="168"/>
      <c r="G169" s="167"/>
      <c r="H169" s="128"/>
      <c r="I169" s="48"/>
      <c r="J169" s="48"/>
      <c r="K169" s="48"/>
      <c r="L169" s="48"/>
      <c r="M169" s="167"/>
      <c r="N169" s="128"/>
      <c r="O169" s="48"/>
      <c r="P169" s="48"/>
      <c r="Q169" s="48"/>
      <c r="R169" s="48"/>
      <c r="S169" s="167"/>
      <c r="T169" s="128"/>
      <c r="U169" s="48"/>
      <c r="V169" s="48"/>
      <c r="W169" s="48"/>
      <c r="X169" s="48"/>
      <c r="Y169" s="167"/>
      <c r="Z169" s="128"/>
      <c r="AA169" s="48"/>
      <c r="AB169" s="48"/>
      <c r="AC169" s="48"/>
      <c r="AD169" s="48"/>
      <c r="AE169" s="167">
        <v>47849</v>
      </c>
      <c r="AF169" s="128"/>
      <c r="AG169" s="48"/>
      <c r="AH169" s="48"/>
      <c r="AI169" s="48"/>
      <c r="AJ169" s="131"/>
      <c r="AK169" s="11">
        <f>'Encargos e Benefícios'!D168</f>
        <v>0</v>
      </c>
      <c r="AL169" s="11">
        <f>IF('Encargos e Benefícios'!C168=0,0,'Encargos e Benefícios'!U168/'Encargos e Benefícios'!C168)</f>
        <v>0</v>
      </c>
      <c r="AM169" s="11">
        <f>IF('Encargos e Benefícios'!C168=0,0,'Encargos e Benefícios'!AC168/'Encargos e Benefícios'!C168)</f>
        <v>0</v>
      </c>
      <c r="AN169" s="115">
        <f>IF('Encargos e Benefícios'!C168=0,0,'Encargos e Benefícios'!AD168/'Encargos e Benefícios'!C168)</f>
        <v>0</v>
      </c>
      <c r="AO169" s="32"/>
      <c r="AP169" s="31"/>
      <c r="AQ169" s="31"/>
      <c r="AR169" s="206"/>
      <c r="AS169" s="32"/>
    </row>
    <row r="170" spans="1:45" ht="12.75" hidden="1" x14ac:dyDescent="0.2">
      <c r="A170" s="49">
        <v>164</v>
      </c>
      <c r="B170" s="12">
        <f>'Encargos e Benefícios'!B169</f>
        <v>0</v>
      </c>
      <c r="C170" s="10">
        <f>'Encargos e Benefícios'!C169</f>
        <v>0</v>
      </c>
      <c r="D170" s="39"/>
      <c r="E170" s="169"/>
      <c r="F170" s="168"/>
      <c r="G170" s="167"/>
      <c r="H170" s="128"/>
      <c r="I170" s="48"/>
      <c r="J170" s="48"/>
      <c r="K170" s="48"/>
      <c r="L170" s="48"/>
      <c r="M170" s="167"/>
      <c r="N170" s="128"/>
      <c r="O170" s="48"/>
      <c r="P170" s="48"/>
      <c r="Q170" s="48"/>
      <c r="R170" s="48"/>
      <c r="S170" s="167"/>
      <c r="T170" s="128"/>
      <c r="U170" s="48"/>
      <c r="V170" s="48"/>
      <c r="W170" s="48"/>
      <c r="X170" s="48"/>
      <c r="Y170" s="167"/>
      <c r="Z170" s="128"/>
      <c r="AA170" s="48"/>
      <c r="AB170" s="48"/>
      <c r="AC170" s="48"/>
      <c r="AD170" s="48"/>
      <c r="AE170" s="167">
        <v>47849</v>
      </c>
      <c r="AF170" s="128"/>
      <c r="AG170" s="48"/>
      <c r="AH170" s="48"/>
      <c r="AI170" s="48"/>
      <c r="AJ170" s="131"/>
      <c r="AK170" s="11">
        <f>'Encargos e Benefícios'!D169</f>
        <v>0</v>
      </c>
      <c r="AL170" s="11">
        <f>IF('Encargos e Benefícios'!C169=0,0,'Encargos e Benefícios'!U169/'Encargos e Benefícios'!C169)</f>
        <v>0</v>
      </c>
      <c r="AM170" s="11">
        <f>IF('Encargos e Benefícios'!C169=0,0,'Encargos e Benefícios'!AC169/'Encargos e Benefícios'!C169)</f>
        <v>0</v>
      </c>
      <c r="AN170" s="115">
        <f>IF('Encargos e Benefícios'!C169=0,0,'Encargos e Benefícios'!AD169/'Encargos e Benefícios'!C169)</f>
        <v>0</v>
      </c>
      <c r="AO170" s="32"/>
      <c r="AP170" s="31"/>
      <c r="AQ170" s="31"/>
      <c r="AR170" s="206"/>
      <c r="AS170" s="32"/>
    </row>
    <row r="171" spans="1:45" ht="12.75" hidden="1" x14ac:dyDescent="0.2">
      <c r="A171" s="49">
        <v>165</v>
      </c>
      <c r="B171" s="12">
        <f>'Encargos e Benefícios'!B170</f>
        <v>0</v>
      </c>
      <c r="C171" s="10">
        <f>'Encargos e Benefícios'!C170</f>
        <v>0</v>
      </c>
      <c r="D171" s="39"/>
      <c r="E171" s="169"/>
      <c r="F171" s="168"/>
      <c r="G171" s="167"/>
      <c r="H171" s="128"/>
      <c r="I171" s="48"/>
      <c r="J171" s="48"/>
      <c r="K171" s="48"/>
      <c r="L171" s="48"/>
      <c r="M171" s="167"/>
      <c r="N171" s="128"/>
      <c r="O171" s="48"/>
      <c r="P171" s="48"/>
      <c r="Q171" s="48"/>
      <c r="R171" s="48"/>
      <c r="S171" s="167"/>
      <c r="T171" s="128"/>
      <c r="U171" s="48"/>
      <c r="V171" s="48"/>
      <c r="W171" s="48"/>
      <c r="X171" s="48"/>
      <c r="Y171" s="167"/>
      <c r="Z171" s="128"/>
      <c r="AA171" s="48"/>
      <c r="AB171" s="48"/>
      <c r="AC171" s="48"/>
      <c r="AD171" s="48"/>
      <c r="AE171" s="167">
        <v>47849</v>
      </c>
      <c r="AF171" s="128"/>
      <c r="AG171" s="48"/>
      <c r="AH171" s="48"/>
      <c r="AI171" s="48"/>
      <c r="AJ171" s="131"/>
      <c r="AK171" s="11">
        <f>'Encargos e Benefícios'!D170</f>
        <v>0</v>
      </c>
      <c r="AL171" s="11">
        <f>IF('Encargos e Benefícios'!C170=0,0,'Encargos e Benefícios'!U170/'Encargos e Benefícios'!C170)</f>
        <v>0</v>
      </c>
      <c r="AM171" s="11">
        <f>IF('Encargos e Benefícios'!C170=0,0,'Encargos e Benefícios'!AC170/'Encargos e Benefícios'!C170)</f>
        <v>0</v>
      </c>
      <c r="AN171" s="115">
        <f>IF('Encargos e Benefícios'!C170=0,0,'Encargos e Benefícios'!AD170/'Encargos e Benefícios'!C170)</f>
        <v>0</v>
      </c>
      <c r="AO171" s="32"/>
      <c r="AP171" s="31"/>
      <c r="AQ171" s="31"/>
      <c r="AR171" s="206"/>
      <c r="AS171" s="32"/>
    </row>
    <row r="172" spans="1:45" ht="12.75" hidden="1" x14ac:dyDescent="0.2">
      <c r="A172" s="49">
        <v>166</v>
      </c>
      <c r="B172" s="12">
        <f>'Encargos e Benefícios'!B171</f>
        <v>0</v>
      </c>
      <c r="C172" s="10">
        <f>'Encargos e Benefícios'!C171</f>
        <v>0</v>
      </c>
      <c r="D172" s="39"/>
      <c r="E172" s="169"/>
      <c r="F172" s="168"/>
      <c r="G172" s="167"/>
      <c r="H172" s="128"/>
      <c r="I172" s="48"/>
      <c r="J172" s="48"/>
      <c r="K172" s="48"/>
      <c r="L172" s="48"/>
      <c r="M172" s="167"/>
      <c r="N172" s="128"/>
      <c r="O172" s="48"/>
      <c r="P172" s="48"/>
      <c r="Q172" s="48"/>
      <c r="R172" s="48"/>
      <c r="S172" s="167"/>
      <c r="T172" s="128"/>
      <c r="U172" s="48"/>
      <c r="V172" s="48"/>
      <c r="W172" s="48"/>
      <c r="X172" s="48"/>
      <c r="Y172" s="167"/>
      <c r="Z172" s="128"/>
      <c r="AA172" s="48"/>
      <c r="AB172" s="48"/>
      <c r="AC172" s="48"/>
      <c r="AD172" s="48"/>
      <c r="AE172" s="167">
        <v>47849</v>
      </c>
      <c r="AF172" s="128"/>
      <c r="AG172" s="48"/>
      <c r="AH172" s="48"/>
      <c r="AI172" s="48"/>
      <c r="AJ172" s="131"/>
      <c r="AK172" s="11">
        <f>'Encargos e Benefícios'!D171</f>
        <v>0</v>
      </c>
      <c r="AL172" s="11">
        <f>IF('Encargos e Benefícios'!C171=0,0,'Encargos e Benefícios'!U171/'Encargos e Benefícios'!C171)</f>
        <v>0</v>
      </c>
      <c r="AM172" s="11">
        <f>IF('Encargos e Benefícios'!C171=0,0,'Encargos e Benefícios'!AC171/'Encargos e Benefícios'!C171)</f>
        <v>0</v>
      </c>
      <c r="AN172" s="115">
        <f>IF('Encargos e Benefícios'!C171=0,0,'Encargos e Benefícios'!AD171/'Encargos e Benefícios'!C171)</f>
        <v>0</v>
      </c>
      <c r="AO172" s="32"/>
      <c r="AP172" s="31"/>
      <c r="AQ172" s="31"/>
      <c r="AR172" s="206"/>
      <c r="AS172" s="32"/>
    </row>
    <row r="173" spans="1:45" ht="12.75" hidden="1" x14ac:dyDescent="0.2">
      <c r="A173" s="49">
        <v>167</v>
      </c>
      <c r="B173" s="12">
        <f>'Encargos e Benefícios'!B172</f>
        <v>0</v>
      </c>
      <c r="C173" s="10">
        <f>'Encargos e Benefícios'!C172</f>
        <v>0</v>
      </c>
      <c r="D173" s="39"/>
      <c r="E173" s="169"/>
      <c r="F173" s="168"/>
      <c r="G173" s="167"/>
      <c r="H173" s="128"/>
      <c r="I173" s="48"/>
      <c r="J173" s="48"/>
      <c r="K173" s="48"/>
      <c r="L173" s="48"/>
      <c r="M173" s="167"/>
      <c r="N173" s="128"/>
      <c r="O173" s="48"/>
      <c r="P173" s="48"/>
      <c r="Q173" s="48"/>
      <c r="R173" s="48"/>
      <c r="S173" s="167"/>
      <c r="T173" s="128"/>
      <c r="U173" s="48"/>
      <c r="V173" s="48"/>
      <c r="W173" s="48"/>
      <c r="X173" s="48"/>
      <c r="Y173" s="167"/>
      <c r="Z173" s="128"/>
      <c r="AA173" s="48"/>
      <c r="AB173" s="48"/>
      <c r="AC173" s="48"/>
      <c r="AD173" s="48"/>
      <c r="AE173" s="167">
        <v>47849</v>
      </c>
      <c r="AF173" s="128"/>
      <c r="AG173" s="48"/>
      <c r="AH173" s="48"/>
      <c r="AI173" s="48"/>
      <c r="AJ173" s="131"/>
      <c r="AK173" s="11">
        <f>'Encargos e Benefícios'!D172</f>
        <v>0</v>
      </c>
      <c r="AL173" s="11">
        <f>IF('Encargos e Benefícios'!C172=0,0,'Encargos e Benefícios'!U172/'Encargos e Benefícios'!C172)</f>
        <v>0</v>
      </c>
      <c r="AM173" s="11">
        <f>IF('Encargos e Benefícios'!C172=0,0,'Encargos e Benefícios'!AC172/'Encargos e Benefícios'!C172)</f>
        <v>0</v>
      </c>
      <c r="AN173" s="115">
        <f>IF('Encargos e Benefícios'!C172=0,0,'Encargos e Benefícios'!AD172/'Encargos e Benefícios'!C172)</f>
        <v>0</v>
      </c>
      <c r="AO173" s="32"/>
      <c r="AP173" s="31"/>
      <c r="AQ173" s="31"/>
      <c r="AR173" s="206"/>
      <c r="AS173" s="32"/>
    </row>
    <row r="174" spans="1:45" ht="12.75" hidden="1" x14ac:dyDescent="0.2">
      <c r="A174" s="49">
        <v>168</v>
      </c>
      <c r="B174" s="12">
        <f>'Encargos e Benefícios'!B173</f>
        <v>0</v>
      </c>
      <c r="C174" s="10">
        <f>'Encargos e Benefícios'!C173</f>
        <v>0</v>
      </c>
      <c r="D174" s="39"/>
      <c r="E174" s="169"/>
      <c r="F174" s="168"/>
      <c r="G174" s="167"/>
      <c r="H174" s="128"/>
      <c r="I174" s="48"/>
      <c r="J174" s="48"/>
      <c r="K174" s="48"/>
      <c r="L174" s="48"/>
      <c r="M174" s="167"/>
      <c r="N174" s="128"/>
      <c r="O174" s="48"/>
      <c r="P174" s="48"/>
      <c r="Q174" s="48"/>
      <c r="R174" s="48"/>
      <c r="S174" s="167"/>
      <c r="T174" s="128"/>
      <c r="U174" s="48"/>
      <c r="V174" s="48"/>
      <c r="W174" s="48"/>
      <c r="X174" s="48"/>
      <c r="Y174" s="167"/>
      <c r="Z174" s="128"/>
      <c r="AA174" s="48"/>
      <c r="AB174" s="48"/>
      <c r="AC174" s="48"/>
      <c r="AD174" s="48"/>
      <c r="AE174" s="167">
        <v>47849</v>
      </c>
      <c r="AF174" s="128"/>
      <c r="AG174" s="48"/>
      <c r="AH174" s="48"/>
      <c r="AI174" s="48"/>
      <c r="AJ174" s="131"/>
      <c r="AK174" s="11">
        <f>'Encargos e Benefícios'!D173</f>
        <v>0</v>
      </c>
      <c r="AL174" s="11">
        <f>IF('Encargos e Benefícios'!C173=0,0,'Encargos e Benefícios'!U173/'Encargos e Benefícios'!C173)</f>
        <v>0</v>
      </c>
      <c r="AM174" s="11">
        <f>IF('Encargos e Benefícios'!C173=0,0,'Encargos e Benefícios'!AC173/'Encargos e Benefícios'!C173)</f>
        <v>0</v>
      </c>
      <c r="AN174" s="115">
        <f>IF('Encargos e Benefícios'!C173=0,0,'Encargos e Benefícios'!AD173/'Encargos e Benefícios'!C173)</f>
        <v>0</v>
      </c>
      <c r="AO174" s="32"/>
      <c r="AP174" s="31"/>
      <c r="AQ174" s="31"/>
      <c r="AR174" s="206"/>
      <c r="AS174" s="32"/>
    </row>
    <row r="175" spans="1:45" ht="12.75" hidden="1" x14ac:dyDescent="0.2">
      <c r="A175" s="49">
        <v>169</v>
      </c>
      <c r="B175" s="12">
        <f>'Encargos e Benefícios'!B174</f>
        <v>0</v>
      </c>
      <c r="C175" s="10">
        <f>'Encargos e Benefícios'!C174</f>
        <v>0</v>
      </c>
      <c r="D175" s="39"/>
      <c r="E175" s="169"/>
      <c r="F175" s="168"/>
      <c r="G175" s="167"/>
      <c r="H175" s="128"/>
      <c r="I175" s="48"/>
      <c r="J175" s="48"/>
      <c r="K175" s="48"/>
      <c r="L175" s="48"/>
      <c r="M175" s="167"/>
      <c r="N175" s="128"/>
      <c r="O175" s="48"/>
      <c r="P175" s="48"/>
      <c r="Q175" s="48"/>
      <c r="R175" s="48"/>
      <c r="S175" s="167"/>
      <c r="T175" s="128"/>
      <c r="U175" s="48"/>
      <c r="V175" s="48"/>
      <c r="W175" s="48"/>
      <c r="X175" s="48"/>
      <c r="Y175" s="167"/>
      <c r="Z175" s="128"/>
      <c r="AA175" s="48"/>
      <c r="AB175" s="48"/>
      <c r="AC175" s="48"/>
      <c r="AD175" s="48"/>
      <c r="AE175" s="167">
        <v>47849</v>
      </c>
      <c r="AF175" s="128"/>
      <c r="AG175" s="48"/>
      <c r="AH175" s="48"/>
      <c r="AI175" s="48"/>
      <c r="AJ175" s="131"/>
      <c r="AK175" s="11">
        <f>'Encargos e Benefícios'!D174</f>
        <v>0</v>
      </c>
      <c r="AL175" s="11">
        <f>IF('Encargos e Benefícios'!C174=0,0,'Encargos e Benefícios'!U174/'Encargos e Benefícios'!C174)</f>
        <v>0</v>
      </c>
      <c r="AM175" s="11">
        <f>IF('Encargos e Benefícios'!C174=0,0,'Encargos e Benefícios'!AC174/'Encargos e Benefícios'!C174)</f>
        <v>0</v>
      </c>
      <c r="AN175" s="115">
        <f>IF('Encargos e Benefícios'!C174=0,0,'Encargos e Benefícios'!AD174/'Encargos e Benefícios'!C174)</f>
        <v>0</v>
      </c>
      <c r="AO175" s="32"/>
      <c r="AP175" s="31"/>
      <c r="AQ175" s="31"/>
      <c r="AR175" s="206"/>
      <c r="AS175" s="32"/>
    </row>
    <row r="176" spans="1:45" ht="12.75" hidden="1" x14ac:dyDescent="0.2">
      <c r="A176" s="49">
        <v>170</v>
      </c>
      <c r="B176" s="12">
        <f>'Encargos e Benefícios'!B175</f>
        <v>0</v>
      </c>
      <c r="C176" s="10">
        <f>'Encargos e Benefícios'!C175</f>
        <v>0</v>
      </c>
      <c r="D176" s="39"/>
      <c r="E176" s="169"/>
      <c r="F176" s="168"/>
      <c r="G176" s="167"/>
      <c r="H176" s="128"/>
      <c r="I176" s="48"/>
      <c r="J176" s="48"/>
      <c r="K176" s="48"/>
      <c r="L176" s="48"/>
      <c r="M176" s="167"/>
      <c r="N176" s="128"/>
      <c r="O176" s="48"/>
      <c r="P176" s="48"/>
      <c r="Q176" s="48"/>
      <c r="R176" s="48"/>
      <c r="S176" s="167"/>
      <c r="T176" s="128"/>
      <c r="U176" s="48"/>
      <c r="V176" s="48"/>
      <c r="W176" s="48"/>
      <c r="X176" s="48"/>
      <c r="Y176" s="167"/>
      <c r="Z176" s="128"/>
      <c r="AA176" s="48"/>
      <c r="AB176" s="48"/>
      <c r="AC176" s="48"/>
      <c r="AD176" s="48"/>
      <c r="AE176" s="167">
        <v>47849</v>
      </c>
      <c r="AF176" s="128"/>
      <c r="AG176" s="48"/>
      <c r="AH176" s="48"/>
      <c r="AI176" s="48"/>
      <c r="AJ176" s="131"/>
      <c r="AK176" s="11">
        <f>'Encargos e Benefícios'!D175</f>
        <v>0</v>
      </c>
      <c r="AL176" s="11">
        <f>IF('Encargos e Benefícios'!C175=0,0,'Encargos e Benefícios'!U175/'Encargos e Benefícios'!C175)</f>
        <v>0</v>
      </c>
      <c r="AM176" s="11">
        <f>IF('Encargos e Benefícios'!C175=0,0,'Encargos e Benefícios'!AC175/'Encargos e Benefícios'!C175)</f>
        <v>0</v>
      </c>
      <c r="AN176" s="115">
        <f>IF('Encargos e Benefícios'!C175=0,0,'Encargos e Benefícios'!AD175/'Encargos e Benefícios'!C175)</f>
        <v>0</v>
      </c>
      <c r="AO176" s="32"/>
      <c r="AP176" s="31"/>
      <c r="AQ176" s="31"/>
      <c r="AR176" s="206"/>
      <c r="AS176" s="32"/>
    </row>
    <row r="177" spans="1:45" ht="12.75" hidden="1" x14ac:dyDescent="0.2">
      <c r="A177" s="49">
        <v>171</v>
      </c>
      <c r="B177" s="12">
        <f>'Encargos e Benefícios'!B176</f>
        <v>0</v>
      </c>
      <c r="C177" s="10">
        <f>'Encargos e Benefícios'!C176</f>
        <v>0</v>
      </c>
      <c r="D177" s="39"/>
      <c r="E177" s="169"/>
      <c r="F177" s="168"/>
      <c r="G177" s="167"/>
      <c r="H177" s="128"/>
      <c r="I177" s="48"/>
      <c r="J177" s="48"/>
      <c r="K177" s="48"/>
      <c r="L177" s="48"/>
      <c r="M177" s="167"/>
      <c r="N177" s="128"/>
      <c r="O177" s="48"/>
      <c r="P177" s="48"/>
      <c r="Q177" s="48"/>
      <c r="R177" s="48"/>
      <c r="S177" s="167"/>
      <c r="T177" s="128"/>
      <c r="U177" s="48"/>
      <c r="V177" s="48"/>
      <c r="W177" s="48"/>
      <c r="X177" s="48"/>
      <c r="Y177" s="167"/>
      <c r="Z177" s="128"/>
      <c r="AA177" s="48"/>
      <c r="AB177" s="48"/>
      <c r="AC177" s="48"/>
      <c r="AD177" s="48"/>
      <c r="AE177" s="167">
        <v>47849</v>
      </c>
      <c r="AF177" s="128"/>
      <c r="AG177" s="48"/>
      <c r="AH177" s="48"/>
      <c r="AI177" s="48"/>
      <c r="AJ177" s="131"/>
      <c r="AK177" s="11">
        <f>'Encargos e Benefícios'!D176</f>
        <v>0</v>
      </c>
      <c r="AL177" s="11">
        <f>IF('Encargos e Benefícios'!C176=0,0,'Encargos e Benefícios'!U176/'Encargos e Benefícios'!C176)</f>
        <v>0</v>
      </c>
      <c r="AM177" s="11">
        <f>IF('Encargos e Benefícios'!C176=0,0,'Encargos e Benefícios'!AC176/'Encargos e Benefícios'!C176)</f>
        <v>0</v>
      </c>
      <c r="AN177" s="115">
        <f>IF('Encargos e Benefícios'!C176=0,0,'Encargos e Benefícios'!AD176/'Encargos e Benefícios'!C176)</f>
        <v>0</v>
      </c>
      <c r="AO177" s="32"/>
      <c r="AP177" s="31"/>
      <c r="AQ177" s="31"/>
      <c r="AR177" s="206"/>
      <c r="AS177" s="32"/>
    </row>
    <row r="178" spans="1:45" ht="12.75" hidden="1" x14ac:dyDescent="0.2">
      <c r="A178" s="49">
        <v>172</v>
      </c>
      <c r="B178" s="12">
        <f>'Encargos e Benefícios'!B177</f>
        <v>0</v>
      </c>
      <c r="C178" s="10">
        <f>'Encargos e Benefícios'!C177</f>
        <v>0</v>
      </c>
      <c r="D178" s="39"/>
      <c r="E178" s="169"/>
      <c r="F178" s="168"/>
      <c r="G178" s="167"/>
      <c r="H178" s="128"/>
      <c r="I178" s="48"/>
      <c r="J178" s="48"/>
      <c r="K178" s="48"/>
      <c r="L178" s="48"/>
      <c r="M178" s="167"/>
      <c r="N178" s="128"/>
      <c r="O178" s="48"/>
      <c r="P178" s="48"/>
      <c r="Q178" s="48"/>
      <c r="R178" s="48"/>
      <c r="S178" s="167"/>
      <c r="T178" s="128"/>
      <c r="U178" s="48"/>
      <c r="V178" s="48"/>
      <c r="W178" s="48"/>
      <c r="X178" s="48"/>
      <c r="Y178" s="167"/>
      <c r="Z178" s="128"/>
      <c r="AA178" s="48"/>
      <c r="AB178" s="48"/>
      <c r="AC178" s="48"/>
      <c r="AD178" s="48"/>
      <c r="AE178" s="167">
        <v>47849</v>
      </c>
      <c r="AF178" s="128"/>
      <c r="AG178" s="48"/>
      <c r="AH178" s="48"/>
      <c r="AI178" s="48"/>
      <c r="AJ178" s="131"/>
      <c r="AK178" s="11">
        <f>'Encargos e Benefícios'!D177</f>
        <v>0</v>
      </c>
      <c r="AL178" s="11">
        <f>IF('Encargos e Benefícios'!C177=0,0,'Encargos e Benefícios'!U177/'Encargos e Benefícios'!C177)</f>
        <v>0</v>
      </c>
      <c r="AM178" s="11">
        <f>IF('Encargos e Benefícios'!C177=0,0,'Encargos e Benefícios'!AC177/'Encargos e Benefícios'!C177)</f>
        <v>0</v>
      </c>
      <c r="AN178" s="115">
        <f>IF('Encargos e Benefícios'!C177=0,0,'Encargos e Benefícios'!AD177/'Encargos e Benefícios'!C177)</f>
        <v>0</v>
      </c>
      <c r="AO178" s="32"/>
      <c r="AP178" s="31"/>
      <c r="AQ178" s="31"/>
      <c r="AR178" s="206"/>
      <c r="AS178" s="32"/>
    </row>
    <row r="179" spans="1:45" ht="12.75" hidden="1" x14ac:dyDescent="0.2">
      <c r="A179" s="49">
        <v>173</v>
      </c>
      <c r="B179" s="12">
        <f>'Encargos e Benefícios'!B178</f>
        <v>0</v>
      </c>
      <c r="C179" s="10">
        <f>'Encargos e Benefícios'!C178</f>
        <v>0</v>
      </c>
      <c r="D179" s="39"/>
      <c r="E179" s="169"/>
      <c r="F179" s="168"/>
      <c r="G179" s="167"/>
      <c r="H179" s="128"/>
      <c r="I179" s="48"/>
      <c r="J179" s="48"/>
      <c r="K179" s="48"/>
      <c r="L179" s="48"/>
      <c r="M179" s="167"/>
      <c r="N179" s="128"/>
      <c r="O179" s="48"/>
      <c r="P179" s="48"/>
      <c r="Q179" s="48"/>
      <c r="R179" s="48"/>
      <c r="S179" s="167"/>
      <c r="T179" s="128"/>
      <c r="U179" s="48"/>
      <c r="V179" s="48"/>
      <c r="W179" s="48"/>
      <c r="X179" s="48"/>
      <c r="Y179" s="167"/>
      <c r="Z179" s="128"/>
      <c r="AA179" s="48"/>
      <c r="AB179" s="48"/>
      <c r="AC179" s="48"/>
      <c r="AD179" s="48"/>
      <c r="AE179" s="167">
        <v>47849</v>
      </c>
      <c r="AF179" s="128"/>
      <c r="AG179" s="48"/>
      <c r="AH179" s="48"/>
      <c r="AI179" s="48"/>
      <c r="AJ179" s="131"/>
      <c r="AK179" s="11">
        <f>'Encargos e Benefícios'!D178</f>
        <v>0</v>
      </c>
      <c r="AL179" s="11">
        <f>IF('Encargos e Benefícios'!C178=0,0,'Encargos e Benefícios'!U178/'Encargos e Benefícios'!C178)</f>
        <v>0</v>
      </c>
      <c r="AM179" s="11">
        <f>IF('Encargos e Benefícios'!C178=0,0,'Encargos e Benefícios'!AC178/'Encargos e Benefícios'!C178)</f>
        <v>0</v>
      </c>
      <c r="AN179" s="115">
        <f>IF('Encargos e Benefícios'!C178=0,0,'Encargos e Benefícios'!AD178/'Encargos e Benefícios'!C178)</f>
        <v>0</v>
      </c>
      <c r="AO179" s="32"/>
      <c r="AP179" s="31"/>
      <c r="AQ179" s="31"/>
      <c r="AR179" s="206"/>
      <c r="AS179" s="32"/>
    </row>
    <row r="180" spans="1:45" ht="12.75" hidden="1" x14ac:dyDescent="0.2">
      <c r="A180" s="49">
        <v>174</v>
      </c>
      <c r="B180" s="12">
        <f>'Encargos e Benefícios'!B179</f>
        <v>0</v>
      </c>
      <c r="C180" s="10">
        <f>'Encargos e Benefícios'!C179</f>
        <v>0</v>
      </c>
      <c r="D180" s="39"/>
      <c r="E180" s="169"/>
      <c r="F180" s="168"/>
      <c r="G180" s="167"/>
      <c r="H180" s="128"/>
      <c r="I180" s="48"/>
      <c r="J180" s="48"/>
      <c r="K180" s="48"/>
      <c r="L180" s="48"/>
      <c r="M180" s="167"/>
      <c r="N180" s="128"/>
      <c r="O180" s="48"/>
      <c r="P180" s="48"/>
      <c r="Q180" s="48"/>
      <c r="R180" s="48"/>
      <c r="S180" s="167"/>
      <c r="T180" s="128"/>
      <c r="U180" s="48"/>
      <c r="V180" s="48"/>
      <c r="W180" s="48"/>
      <c r="X180" s="48"/>
      <c r="Y180" s="167"/>
      <c r="Z180" s="128"/>
      <c r="AA180" s="48"/>
      <c r="AB180" s="48"/>
      <c r="AC180" s="48"/>
      <c r="AD180" s="48"/>
      <c r="AE180" s="167">
        <v>47849</v>
      </c>
      <c r="AF180" s="128"/>
      <c r="AG180" s="48"/>
      <c r="AH180" s="48"/>
      <c r="AI180" s="48"/>
      <c r="AJ180" s="131"/>
      <c r="AK180" s="11">
        <f>'Encargos e Benefícios'!D179</f>
        <v>0</v>
      </c>
      <c r="AL180" s="11">
        <f>IF('Encargos e Benefícios'!C179=0,0,'Encargos e Benefícios'!U179/'Encargos e Benefícios'!C179)</f>
        <v>0</v>
      </c>
      <c r="AM180" s="11">
        <f>IF('Encargos e Benefícios'!C179=0,0,'Encargos e Benefícios'!AC179/'Encargos e Benefícios'!C179)</f>
        <v>0</v>
      </c>
      <c r="AN180" s="115">
        <f>IF('Encargos e Benefícios'!C179=0,0,'Encargos e Benefícios'!AD179/'Encargos e Benefícios'!C179)</f>
        <v>0</v>
      </c>
      <c r="AO180" s="32"/>
      <c r="AP180" s="31"/>
      <c r="AQ180" s="31"/>
      <c r="AR180" s="206"/>
      <c r="AS180" s="32"/>
    </row>
    <row r="181" spans="1:45" ht="12.75" hidden="1" x14ac:dyDescent="0.2">
      <c r="A181" s="49">
        <v>175</v>
      </c>
      <c r="B181" s="12">
        <f>'Encargos e Benefícios'!B180</f>
        <v>0</v>
      </c>
      <c r="C181" s="10">
        <f>'Encargos e Benefícios'!C180</f>
        <v>0</v>
      </c>
      <c r="D181" s="39"/>
      <c r="E181" s="169"/>
      <c r="F181" s="168"/>
      <c r="G181" s="167"/>
      <c r="H181" s="128"/>
      <c r="I181" s="48"/>
      <c r="J181" s="48"/>
      <c r="K181" s="48"/>
      <c r="L181" s="48"/>
      <c r="M181" s="167"/>
      <c r="N181" s="128"/>
      <c r="O181" s="48"/>
      <c r="P181" s="48"/>
      <c r="Q181" s="48"/>
      <c r="R181" s="48"/>
      <c r="S181" s="167"/>
      <c r="T181" s="128"/>
      <c r="U181" s="48"/>
      <c r="V181" s="48"/>
      <c r="W181" s="48"/>
      <c r="X181" s="48"/>
      <c r="Y181" s="167"/>
      <c r="Z181" s="128"/>
      <c r="AA181" s="48"/>
      <c r="AB181" s="48"/>
      <c r="AC181" s="48"/>
      <c r="AD181" s="48"/>
      <c r="AE181" s="167">
        <v>47849</v>
      </c>
      <c r="AF181" s="128"/>
      <c r="AG181" s="48"/>
      <c r="AH181" s="48"/>
      <c r="AI181" s="48"/>
      <c r="AJ181" s="131"/>
      <c r="AK181" s="11">
        <f>'Encargos e Benefícios'!D180</f>
        <v>0</v>
      </c>
      <c r="AL181" s="11">
        <f>IF('Encargos e Benefícios'!C180=0,0,'Encargos e Benefícios'!U180/'Encargos e Benefícios'!C180)</f>
        <v>0</v>
      </c>
      <c r="AM181" s="11">
        <f>IF('Encargos e Benefícios'!C180=0,0,'Encargos e Benefícios'!AC180/'Encargos e Benefícios'!C180)</f>
        <v>0</v>
      </c>
      <c r="AN181" s="115">
        <f>IF('Encargos e Benefícios'!C180=0,0,'Encargos e Benefícios'!AD180/'Encargos e Benefícios'!C180)</f>
        <v>0</v>
      </c>
      <c r="AO181" s="32"/>
      <c r="AP181" s="31"/>
      <c r="AQ181" s="31"/>
      <c r="AR181" s="206"/>
      <c r="AS181" s="32"/>
    </row>
    <row r="182" spans="1:45" ht="12.75" hidden="1" x14ac:dyDescent="0.2">
      <c r="A182" s="49">
        <v>176</v>
      </c>
      <c r="B182" s="12">
        <f>'Encargos e Benefícios'!B181</f>
        <v>0</v>
      </c>
      <c r="C182" s="10">
        <f>'Encargos e Benefícios'!C181</f>
        <v>0</v>
      </c>
      <c r="D182" s="39"/>
      <c r="E182" s="169"/>
      <c r="F182" s="168"/>
      <c r="G182" s="167"/>
      <c r="H182" s="128"/>
      <c r="I182" s="48"/>
      <c r="J182" s="48"/>
      <c r="K182" s="48"/>
      <c r="L182" s="48"/>
      <c r="M182" s="167"/>
      <c r="N182" s="128"/>
      <c r="O182" s="48"/>
      <c r="P182" s="48"/>
      <c r="Q182" s="48"/>
      <c r="R182" s="48"/>
      <c r="S182" s="167"/>
      <c r="T182" s="128"/>
      <c r="U182" s="48"/>
      <c r="V182" s="48"/>
      <c r="W182" s="48"/>
      <c r="X182" s="48"/>
      <c r="Y182" s="167"/>
      <c r="Z182" s="128"/>
      <c r="AA182" s="48"/>
      <c r="AB182" s="48"/>
      <c r="AC182" s="48"/>
      <c r="AD182" s="48"/>
      <c r="AE182" s="167">
        <v>47849</v>
      </c>
      <c r="AF182" s="128"/>
      <c r="AG182" s="48"/>
      <c r="AH182" s="48"/>
      <c r="AI182" s="48"/>
      <c r="AJ182" s="131"/>
      <c r="AK182" s="11">
        <f>'Encargos e Benefícios'!D181</f>
        <v>0</v>
      </c>
      <c r="AL182" s="11">
        <f>IF('Encargos e Benefícios'!C181=0,0,'Encargos e Benefícios'!U181/'Encargos e Benefícios'!C181)</f>
        <v>0</v>
      </c>
      <c r="AM182" s="11">
        <f>IF('Encargos e Benefícios'!C181=0,0,'Encargos e Benefícios'!AC181/'Encargos e Benefícios'!C181)</f>
        <v>0</v>
      </c>
      <c r="AN182" s="115">
        <f>IF('Encargos e Benefícios'!C181=0,0,'Encargos e Benefícios'!AD181/'Encargos e Benefícios'!C181)</f>
        <v>0</v>
      </c>
      <c r="AO182" s="32"/>
      <c r="AP182" s="31"/>
      <c r="AQ182" s="31"/>
      <c r="AR182" s="206"/>
      <c r="AS182" s="32"/>
    </row>
    <row r="183" spans="1:45" ht="12.75" hidden="1" x14ac:dyDescent="0.2">
      <c r="A183" s="49">
        <v>177</v>
      </c>
      <c r="B183" s="12">
        <f>'Encargos e Benefícios'!B182</f>
        <v>0</v>
      </c>
      <c r="C183" s="10">
        <f>'Encargos e Benefícios'!C182</f>
        <v>0</v>
      </c>
      <c r="D183" s="39"/>
      <c r="E183" s="169"/>
      <c r="F183" s="168"/>
      <c r="G183" s="167"/>
      <c r="H183" s="128"/>
      <c r="I183" s="48"/>
      <c r="J183" s="48"/>
      <c r="K183" s="48"/>
      <c r="L183" s="48"/>
      <c r="M183" s="167"/>
      <c r="N183" s="128"/>
      <c r="O183" s="48"/>
      <c r="P183" s="48"/>
      <c r="Q183" s="48"/>
      <c r="R183" s="48"/>
      <c r="S183" s="167"/>
      <c r="T183" s="128"/>
      <c r="U183" s="48"/>
      <c r="V183" s="48"/>
      <c r="W183" s="48"/>
      <c r="X183" s="48"/>
      <c r="Y183" s="167"/>
      <c r="Z183" s="128"/>
      <c r="AA183" s="48"/>
      <c r="AB183" s="48"/>
      <c r="AC183" s="48"/>
      <c r="AD183" s="48"/>
      <c r="AE183" s="167">
        <v>47849</v>
      </c>
      <c r="AF183" s="128"/>
      <c r="AG183" s="48"/>
      <c r="AH183" s="48"/>
      <c r="AI183" s="48"/>
      <c r="AJ183" s="131"/>
      <c r="AK183" s="11">
        <f>'Encargos e Benefícios'!D182</f>
        <v>0</v>
      </c>
      <c r="AL183" s="11">
        <f>IF('Encargos e Benefícios'!C182=0,0,'Encargos e Benefícios'!U182/'Encargos e Benefícios'!C182)</f>
        <v>0</v>
      </c>
      <c r="AM183" s="11">
        <f>IF('Encargos e Benefícios'!C182=0,0,'Encargos e Benefícios'!AC182/'Encargos e Benefícios'!C182)</f>
        <v>0</v>
      </c>
      <c r="AN183" s="115">
        <f>IF('Encargos e Benefícios'!C182=0,0,'Encargos e Benefícios'!AD182/'Encargos e Benefícios'!C182)</f>
        <v>0</v>
      </c>
      <c r="AO183" s="32"/>
      <c r="AP183" s="31"/>
      <c r="AQ183" s="31"/>
      <c r="AR183" s="206"/>
      <c r="AS183" s="32"/>
    </row>
    <row r="184" spans="1:45" ht="12.75" hidden="1" x14ac:dyDescent="0.2">
      <c r="A184" s="49">
        <v>178</v>
      </c>
      <c r="B184" s="12">
        <f>'Encargos e Benefícios'!B183</f>
        <v>0</v>
      </c>
      <c r="C184" s="10">
        <f>'Encargos e Benefícios'!C183</f>
        <v>0</v>
      </c>
      <c r="D184" s="39"/>
      <c r="E184" s="169"/>
      <c r="F184" s="168"/>
      <c r="G184" s="167"/>
      <c r="H184" s="128"/>
      <c r="I184" s="48"/>
      <c r="J184" s="48"/>
      <c r="K184" s="48"/>
      <c r="L184" s="48"/>
      <c r="M184" s="167"/>
      <c r="N184" s="128"/>
      <c r="O184" s="48"/>
      <c r="P184" s="48"/>
      <c r="Q184" s="48"/>
      <c r="R184" s="48"/>
      <c r="S184" s="167"/>
      <c r="T184" s="128"/>
      <c r="U184" s="48"/>
      <c r="V184" s="48"/>
      <c r="W184" s="48"/>
      <c r="X184" s="48"/>
      <c r="Y184" s="167"/>
      <c r="Z184" s="128"/>
      <c r="AA184" s="48"/>
      <c r="AB184" s="48"/>
      <c r="AC184" s="48"/>
      <c r="AD184" s="48"/>
      <c r="AE184" s="167">
        <v>47849</v>
      </c>
      <c r="AF184" s="128"/>
      <c r="AG184" s="48"/>
      <c r="AH184" s="48"/>
      <c r="AI184" s="48"/>
      <c r="AJ184" s="131"/>
      <c r="AK184" s="11">
        <f>'Encargos e Benefícios'!D183</f>
        <v>0</v>
      </c>
      <c r="AL184" s="11">
        <f>IF('Encargos e Benefícios'!C183=0,0,'Encargos e Benefícios'!U183/'Encargos e Benefícios'!C183)</f>
        <v>0</v>
      </c>
      <c r="AM184" s="11">
        <f>IF('Encargos e Benefícios'!C183=0,0,'Encargos e Benefícios'!AC183/'Encargos e Benefícios'!C183)</f>
        <v>0</v>
      </c>
      <c r="AN184" s="115">
        <f>IF('Encargos e Benefícios'!C183=0,0,'Encargos e Benefícios'!AD183/'Encargos e Benefícios'!C183)</f>
        <v>0</v>
      </c>
      <c r="AO184" s="32"/>
      <c r="AP184" s="31"/>
      <c r="AQ184" s="31"/>
      <c r="AR184" s="206"/>
      <c r="AS184" s="32"/>
    </row>
    <row r="185" spans="1:45" ht="12.75" hidden="1" x14ac:dyDescent="0.2">
      <c r="A185" s="49">
        <v>179</v>
      </c>
      <c r="B185" s="12">
        <f>'Encargos e Benefícios'!B184</f>
        <v>0</v>
      </c>
      <c r="C185" s="10">
        <f>'Encargos e Benefícios'!C184</f>
        <v>0</v>
      </c>
      <c r="D185" s="39"/>
      <c r="E185" s="169"/>
      <c r="F185" s="168"/>
      <c r="G185" s="167"/>
      <c r="H185" s="128"/>
      <c r="I185" s="48"/>
      <c r="J185" s="48"/>
      <c r="K185" s="48"/>
      <c r="L185" s="48"/>
      <c r="M185" s="167"/>
      <c r="N185" s="128"/>
      <c r="O185" s="48"/>
      <c r="P185" s="48"/>
      <c r="Q185" s="48"/>
      <c r="R185" s="48"/>
      <c r="S185" s="167"/>
      <c r="T185" s="128"/>
      <c r="U185" s="48"/>
      <c r="V185" s="48"/>
      <c r="W185" s="48"/>
      <c r="X185" s="48"/>
      <c r="Y185" s="167"/>
      <c r="Z185" s="128"/>
      <c r="AA185" s="48"/>
      <c r="AB185" s="48"/>
      <c r="AC185" s="48"/>
      <c r="AD185" s="48"/>
      <c r="AE185" s="167">
        <v>47849</v>
      </c>
      <c r="AF185" s="128"/>
      <c r="AG185" s="48"/>
      <c r="AH185" s="48"/>
      <c r="AI185" s="48"/>
      <c r="AJ185" s="131"/>
      <c r="AK185" s="11">
        <f>'Encargos e Benefícios'!D184</f>
        <v>0</v>
      </c>
      <c r="AL185" s="11">
        <f>IF('Encargos e Benefícios'!C184=0,0,'Encargos e Benefícios'!U184/'Encargos e Benefícios'!C184)</f>
        <v>0</v>
      </c>
      <c r="AM185" s="11">
        <f>IF('Encargos e Benefícios'!C184=0,0,'Encargos e Benefícios'!AC184/'Encargos e Benefícios'!C184)</f>
        <v>0</v>
      </c>
      <c r="AN185" s="115">
        <f>IF('Encargos e Benefícios'!C184=0,0,'Encargos e Benefícios'!AD184/'Encargos e Benefícios'!C184)</f>
        <v>0</v>
      </c>
      <c r="AO185" s="32"/>
      <c r="AP185" s="31"/>
      <c r="AQ185" s="31"/>
      <c r="AR185" s="206"/>
      <c r="AS185" s="32"/>
    </row>
    <row r="186" spans="1:45" ht="12.75" hidden="1" x14ac:dyDescent="0.2">
      <c r="A186" s="49">
        <v>180</v>
      </c>
      <c r="B186" s="12">
        <f>'Encargos e Benefícios'!B185</f>
        <v>0</v>
      </c>
      <c r="C186" s="10">
        <f>'Encargos e Benefícios'!C185</f>
        <v>0</v>
      </c>
      <c r="D186" s="39"/>
      <c r="E186" s="169"/>
      <c r="F186" s="168"/>
      <c r="G186" s="167"/>
      <c r="H186" s="128"/>
      <c r="I186" s="48"/>
      <c r="J186" s="48"/>
      <c r="K186" s="48"/>
      <c r="L186" s="48"/>
      <c r="M186" s="167"/>
      <c r="N186" s="128"/>
      <c r="O186" s="48"/>
      <c r="P186" s="48"/>
      <c r="Q186" s="48"/>
      <c r="R186" s="48"/>
      <c r="S186" s="167"/>
      <c r="T186" s="128"/>
      <c r="U186" s="48"/>
      <c r="V186" s="48"/>
      <c r="W186" s="48"/>
      <c r="X186" s="48"/>
      <c r="Y186" s="167"/>
      <c r="Z186" s="128"/>
      <c r="AA186" s="48"/>
      <c r="AB186" s="48"/>
      <c r="AC186" s="48"/>
      <c r="AD186" s="48"/>
      <c r="AE186" s="167">
        <v>47849</v>
      </c>
      <c r="AF186" s="128"/>
      <c r="AG186" s="48"/>
      <c r="AH186" s="48"/>
      <c r="AI186" s="48"/>
      <c r="AJ186" s="131"/>
      <c r="AK186" s="11">
        <f>'Encargos e Benefícios'!D185</f>
        <v>0</v>
      </c>
      <c r="AL186" s="11">
        <f>IF('Encargos e Benefícios'!C185=0,0,'Encargos e Benefícios'!U185/'Encargos e Benefícios'!C185)</f>
        <v>0</v>
      </c>
      <c r="AM186" s="11">
        <f>IF('Encargos e Benefícios'!C185=0,0,'Encargos e Benefícios'!AC185/'Encargos e Benefícios'!C185)</f>
        <v>0</v>
      </c>
      <c r="AN186" s="115">
        <f>IF('Encargos e Benefícios'!C185=0,0,'Encargos e Benefícios'!AD185/'Encargos e Benefícios'!C185)</f>
        <v>0</v>
      </c>
      <c r="AO186" s="32"/>
      <c r="AP186" s="31"/>
      <c r="AQ186" s="31"/>
      <c r="AR186" s="206"/>
      <c r="AS186" s="32"/>
    </row>
    <row r="187" spans="1:45" ht="12.75" hidden="1" x14ac:dyDescent="0.2">
      <c r="A187" s="49">
        <v>181</v>
      </c>
      <c r="B187" s="12">
        <f>'Encargos e Benefícios'!B186</f>
        <v>0</v>
      </c>
      <c r="C187" s="10">
        <f>'Encargos e Benefícios'!C186</f>
        <v>0</v>
      </c>
      <c r="D187" s="39"/>
      <c r="E187" s="169"/>
      <c r="F187" s="168"/>
      <c r="G187" s="167"/>
      <c r="H187" s="128"/>
      <c r="I187" s="48"/>
      <c r="J187" s="48"/>
      <c r="K187" s="48"/>
      <c r="L187" s="48"/>
      <c r="M187" s="167"/>
      <c r="N187" s="128"/>
      <c r="O187" s="48"/>
      <c r="P187" s="48"/>
      <c r="Q187" s="48"/>
      <c r="R187" s="48"/>
      <c r="S187" s="167"/>
      <c r="T187" s="128"/>
      <c r="U187" s="48"/>
      <c r="V187" s="48"/>
      <c r="W187" s="48"/>
      <c r="X187" s="48"/>
      <c r="Y187" s="167"/>
      <c r="Z187" s="128"/>
      <c r="AA187" s="48"/>
      <c r="AB187" s="48"/>
      <c r="AC187" s="48"/>
      <c r="AD187" s="48"/>
      <c r="AE187" s="167">
        <v>47849</v>
      </c>
      <c r="AF187" s="128"/>
      <c r="AG187" s="48"/>
      <c r="AH187" s="48"/>
      <c r="AI187" s="48"/>
      <c r="AJ187" s="131"/>
      <c r="AK187" s="11">
        <f>'Encargos e Benefícios'!D186</f>
        <v>0</v>
      </c>
      <c r="AL187" s="11">
        <f>IF('Encargos e Benefícios'!C186=0,0,'Encargos e Benefícios'!U186/'Encargos e Benefícios'!C186)</f>
        <v>0</v>
      </c>
      <c r="AM187" s="11">
        <f>IF('Encargos e Benefícios'!C186=0,0,'Encargos e Benefícios'!AC186/'Encargos e Benefícios'!C186)</f>
        <v>0</v>
      </c>
      <c r="AN187" s="115">
        <f>IF('Encargos e Benefícios'!C186=0,0,'Encargos e Benefícios'!AD186/'Encargos e Benefícios'!C186)</f>
        <v>0</v>
      </c>
      <c r="AO187" s="32"/>
      <c r="AP187" s="31"/>
      <c r="AQ187" s="31"/>
      <c r="AR187" s="206"/>
      <c r="AS187" s="32"/>
    </row>
    <row r="188" spans="1:45" ht="12.75" hidden="1" x14ac:dyDescent="0.2">
      <c r="A188" s="49">
        <v>182</v>
      </c>
      <c r="B188" s="12">
        <f>'Encargos e Benefícios'!B187</f>
        <v>0</v>
      </c>
      <c r="C188" s="10">
        <f>'Encargos e Benefícios'!C187</f>
        <v>0</v>
      </c>
      <c r="D188" s="39"/>
      <c r="E188" s="169"/>
      <c r="F188" s="168"/>
      <c r="G188" s="167"/>
      <c r="H188" s="128"/>
      <c r="I188" s="48"/>
      <c r="J188" s="48"/>
      <c r="K188" s="48"/>
      <c r="L188" s="48"/>
      <c r="M188" s="167"/>
      <c r="N188" s="128"/>
      <c r="O188" s="48"/>
      <c r="P188" s="48"/>
      <c r="Q188" s="48"/>
      <c r="R188" s="48"/>
      <c r="S188" s="167"/>
      <c r="T188" s="128"/>
      <c r="U188" s="48"/>
      <c r="V188" s="48"/>
      <c r="W188" s="48"/>
      <c r="X188" s="48"/>
      <c r="Y188" s="167"/>
      <c r="Z188" s="128"/>
      <c r="AA188" s="48"/>
      <c r="AB188" s="48"/>
      <c r="AC188" s="48"/>
      <c r="AD188" s="48"/>
      <c r="AE188" s="167">
        <v>47849</v>
      </c>
      <c r="AF188" s="128"/>
      <c r="AG188" s="48"/>
      <c r="AH188" s="48"/>
      <c r="AI188" s="48"/>
      <c r="AJ188" s="131"/>
      <c r="AK188" s="11">
        <f>'Encargos e Benefícios'!D187</f>
        <v>0</v>
      </c>
      <c r="AL188" s="11">
        <f>IF('Encargos e Benefícios'!C187=0,0,'Encargos e Benefícios'!U187/'Encargos e Benefícios'!C187)</f>
        <v>0</v>
      </c>
      <c r="AM188" s="11">
        <f>IF('Encargos e Benefícios'!C187=0,0,'Encargos e Benefícios'!AC187/'Encargos e Benefícios'!C187)</f>
        <v>0</v>
      </c>
      <c r="AN188" s="115">
        <f>IF('Encargos e Benefícios'!C187=0,0,'Encargos e Benefícios'!AD187/'Encargos e Benefícios'!C187)</f>
        <v>0</v>
      </c>
      <c r="AO188" s="32"/>
      <c r="AP188" s="31"/>
      <c r="AQ188" s="31"/>
      <c r="AR188" s="206"/>
      <c r="AS188" s="32"/>
    </row>
    <row r="189" spans="1:45" ht="12.75" hidden="1" x14ac:dyDescent="0.2">
      <c r="A189" s="49">
        <v>183</v>
      </c>
      <c r="B189" s="12">
        <f>'Encargos e Benefícios'!B188</f>
        <v>0</v>
      </c>
      <c r="C189" s="10">
        <f>'Encargos e Benefícios'!C188</f>
        <v>0</v>
      </c>
      <c r="D189" s="39"/>
      <c r="E189" s="169"/>
      <c r="F189" s="168"/>
      <c r="G189" s="167"/>
      <c r="H189" s="128"/>
      <c r="I189" s="48"/>
      <c r="J189" s="48"/>
      <c r="K189" s="48"/>
      <c r="L189" s="48"/>
      <c r="M189" s="167"/>
      <c r="N189" s="128"/>
      <c r="O189" s="48"/>
      <c r="P189" s="48"/>
      <c r="Q189" s="48"/>
      <c r="R189" s="48"/>
      <c r="S189" s="167"/>
      <c r="T189" s="128"/>
      <c r="U189" s="48"/>
      <c r="V189" s="48"/>
      <c r="W189" s="48"/>
      <c r="X189" s="48"/>
      <c r="Y189" s="167"/>
      <c r="Z189" s="128"/>
      <c r="AA189" s="48"/>
      <c r="AB189" s="48"/>
      <c r="AC189" s="48"/>
      <c r="AD189" s="48"/>
      <c r="AE189" s="167">
        <v>47849</v>
      </c>
      <c r="AF189" s="128"/>
      <c r="AG189" s="48"/>
      <c r="AH189" s="48"/>
      <c r="AI189" s="48"/>
      <c r="AJ189" s="131"/>
      <c r="AK189" s="11">
        <f>'Encargos e Benefícios'!D188</f>
        <v>0</v>
      </c>
      <c r="AL189" s="11">
        <f>IF('Encargos e Benefícios'!C188=0,0,'Encargos e Benefícios'!U188/'Encargos e Benefícios'!C188)</f>
        <v>0</v>
      </c>
      <c r="AM189" s="11">
        <f>IF('Encargos e Benefícios'!C188=0,0,'Encargos e Benefícios'!AC188/'Encargos e Benefícios'!C188)</f>
        <v>0</v>
      </c>
      <c r="AN189" s="115">
        <f>IF('Encargos e Benefícios'!C188=0,0,'Encargos e Benefícios'!AD188/'Encargos e Benefícios'!C188)</f>
        <v>0</v>
      </c>
      <c r="AO189" s="32"/>
      <c r="AP189" s="31"/>
      <c r="AQ189" s="31"/>
      <c r="AR189" s="206"/>
      <c r="AS189" s="32"/>
    </row>
    <row r="190" spans="1:45" ht="12.75" hidden="1" x14ac:dyDescent="0.2">
      <c r="A190" s="49">
        <v>184</v>
      </c>
      <c r="B190" s="12">
        <f>'Encargos e Benefícios'!B189</f>
        <v>0</v>
      </c>
      <c r="C190" s="10">
        <f>'Encargos e Benefícios'!C189</f>
        <v>0</v>
      </c>
      <c r="D190" s="39"/>
      <c r="E190" s="169"/>
      <c r="F190" s="168"/>
      <c r="G190" s="167"/>
      <c r="H190" s="128"/>
      <c r="I190" s="48"/>
      <c r="J190" s="48"/>
      <c r="K190" s="48"/>
      <c r="L190" s="48"/>
      <c r="M190" s="167"/>
      <c r="N190" s="128"/>
      <c r="O190" s="48"/>
      <c r="P190" s="48"/>
      <c r="Q190" s="48"/>
      <c r="R190" s="48"/>
      <c r="S190" s="167"/>
      <c r="T190" s="128"/>
      <c r="U190" s="48"/>
      <c r="V190" s="48"/>
      <c r="W190" s="48"/>
      <c r="X190" s="48"/>
      <c r="Y190" s="167"/>
      <c r="Z190" s="128"/>
      <c r="AA190" s="48"/>
      <c r="AB190" s="48"/>
      <c r="AC190" s="48"/>
      <c r="AD190" s="48"/>
      <c r="AE190" s="167">
        <v>47849</v>
      </c>
      <c r="AF190" s="128"/>
      <c r="AG190" s="48"/>
      <c r="AH190" s="48"/>
      <c r="AI190" s="48"/>
      <c r="AJ190" s="131"/>
      <c r="AK190" s="11">
        <f>'Encargos e Benefícios'!D189</f>
        <v>0</v>
      </c>
      <c r="AL190" s="11">
        <f>IF('Encargos e Benefícios'!C189=0,0,'Encargos e Benefícios'!U189/'Encargos e Benefícios'!C189)</f>
        <v>0</v>
      </c>
      <c r="AM190" s="11">
        <f>IF('Encargos e Benefícios'!C189=0,0,'Encargos e Benefícios'!AC189/'Encargos e Benefícios'!C189)</f>
        <v>0</v>
      </c>
      <c r="AN190" s="115">
        <f>IF('Encargos e Benefícios'!C189=0,0,'Encargos e Benefícios'!AD189/'Encargos e Benefícios'!C189)</f>
        <v>0</v>
      </c>
      <c r="AO190" s="32"/>
      <c r="AP190" s="31"/>
      <c r="AQ190" s="31"/>
      <c r="AR190" s="206"/>
      <c r="AS190" s="32"/>
    </row>
    <row r="191" spans="1:45" ht="12.75" hidden="1" x14ac:dyDescent="0.2">
      <c r="A191" s="49">
        <v>185</v>
      </c>
      <c r="B191" s="12">
        <f>'Encargos e Benefícios'!B190</f>
        <v>0</v>
      </c>
      <c r="C191" s="10">
        <f>'Encargos e Benefícios'!C190</f>
        <v>0</v>
      </c>
      <c r="D191" s="39"/>
      <c r="E191" s="169"/>
      <c r="F191" s="168"/>
      <c r="G191" s="167"/>
      <c r="H191" s="128"/>
      <c r="I191" s="48"/>
      <c r="J191" s="48"/>
      <c r="K191" s="48"/>
      <c r="L191" s="48"/>
      <c r="M191" s="167"/>
      <c r="N191" s="128"/>
      <c r="O191" s="48"/>
      <c r="P191" s="48"/>
      <c r="Q191" s="48"/>
      <c r="R191" s="48"/>
      <c r="S191" s="167"/>
      <c r="T191" s="128"/>
      <c r="U191" s="48"/>
      <c r="V191" s="48"/>
      <c r="W191" s="48"/>
      <c r="X191" s="48"/>
      <c r="Y191" s="167"/>
      <c r="Z191" s="128"/>
      <c r="AA191" s="48"/>
      <c r="AB191" s="48"/>
      <c r="AC191" s="48"/>
      <c r="AD191" s="48"/>
      <c r="AE191" s="167">
        <v>47849</v>
      </c>
      <c r="AF191" s="128"/>
      <c r="AG191" s="48"/>
      <c r="AH191" s="48"/>
      <c r="AI191" s="48"/>
      <c r="AJ191" s="131"/>
      <c r="AK191" s="11">
        <f>'Encargos e Benefícios'!D190</f>
        <v>0</v>
      </c>
      <c r="AL191" s="11">
        <f>IF('Encargos e Benefícios'!C190=0,0,'Encargos e Benefícios'!U190/'Encargos e Benefícios'!C190)</f>
        <v>0</v>
      </c>
      <c r="AM191" s="11">
        <f>IF('Encargos e Benefícios'!C190=0,0,'Encargos e Benefícios'!AC190/'Encargos e Benefícios'!C190)</f>
        <v>0</v>
      </c>
      <c r="AN191" s="115">
        <f>IF('Encargos e Benefícios'!C190=0,0,'Encargos e Benefícios'!AD190/'Encargos e Benefícios'!C190)</f>
        <v>0</v>
      </c>
      <c r="AO191" s="32"/>
      <c r="AP191" s="31"/>
      <c r="AQ191" s="31"/>
      <c r="AR191" s="206"/>
      <c r="AS191" s="32"/>
    </row>
    <row r="192" spans="1:45" ht="12.75" hidden="1" x14ac:dyDescent="0.2">
      <c r="A192" s="49">
        <v>186</v>
      </c>
      <c r="B192" s="12">
        <f>'Encargos e Benefícios'!B191</f>
        <v>0</v>
      </c>
      <c r="C192" s="10">
        <f>'Encargos e Benefícios'!C191</f>
        <v>0</v>
      </c>
      <c r="D192" s="39"/>
      <c r="E192" s="169"/>
      <c r="F192" s="168"/>
      <c r="G192" s="167"/>
      <c r="H192" s="128"/>
      <c r="I192" s="48"/>
      <c r="J192" s="48"/>
      <c r="K192" s="48"/>
      <c r="L192" s="48"/>
      <c r="M192" s="167"/>
      <c r="N192" s="128"/>
      <c r="O192" s="48"/>
      <c r="P192" s="48"/>
      <c r="Q192" s="48"/>
      <c r="R192" s="48"/>
      <c r="S192" s="167"/>
      <c r="T192" s="128"/>
      <c r="U192" s="48"/>
      <c r="V192" s="48"/>
      <c r="W192" s="48"/>
      <c r="X192" s="48"/>
      <c r="Y192" s="167"/>
      <c r="Z192" s="128"/>
      <c r="AA192" s="48"/>
      <c r="AB192" s="48"/>
      <c r="AC192" s="48"/>
      <c r="AD192" s="48"/>
      <c r="AE192" s="167">
        <v>47849</v>
      </c>
      <c r="AF192" s="128"/>
      <c r="AG192" s="48"/>
      <c r="AH192" s="48"/>
      <c r="AI192" s="48"/>
      <c r="AJ192" s="131"/>
      <c r="AK192" s="11">
        <f>'Encargos e Benefícios'!D191</f>
        <v>0</v>
      </c>
      <c r="AL192" s="11">
        <f>IF('Encargos e Benefícios'!C191=0,0,'Encargos e Benefícios'!U191/'Encargos e Benefícios'!C191)</f>
        <v>0</v>
      </c>
      <c r="AM192" s="11">
        <f>IF('Encargos e Benefícios'!C191=0,0,'Encargos e Benefícios'!AC191/'Encargos e Benefícios'!C191)</f>
        <v>0</v>
      </c>
      <c r="AN192" s="115">
        <f>IF('Encargos e Benefícios'!C191=0,0,'Encargos e Benefícios'!AD191/'Encargos e Benefícios'!C191)</f>
        <v>0</v>
      </c>
      <c r="AO192" s="32"/>
      <c r="AP192" s="31"/>
      <c r="AQ192" s="31"/>
      <c r="AR192" s="206"/>
      <c r="AS192" s="32"/>
    </row>
    <row r="193" spans="1:45" ht="12.75" hidden="1" x14ac:dyDescent="0.2">
      <c r="A193" s="49">
        <v>187</v>
      </c>
      <c r="B193" s="12">
        <f>'Encargos e Benefícios'!B192</f>
        <v>0</v>
      </c>
      <c r="C193" s="10">
        <f>'Encargos e Benefícios'!C192</f>
        <v>0</v>
      </c>
      <c r="D193" s="39"/>
      <c r="E193" s="169"/>
      <c r="F193" s="168"/>
      <c r="G193" s="167"/>
      <c r="H193" s="128"/>
      <c r="I193" s="48"/>
      <c r="J193" s="48"/>
      <c r="K193" s="48"/>
      <c r="L193" s="48"/>
      <c r="M193" s="167"/>
      <c r="N193" s="128"/>
      <c r="O193" s="48"/>
      <c r="P193" s="48"/>
      <c r="Q193" s="48"/>
      <c r="R193" s="48"/>
      <c r="S193" s="167"/>
      <c r="T193" s="128"/>
      <c r="U193" s="48"/>
      <c r="V193" s="48"/>
      <c r="W193" s="48"/>
      <c r="X193" s="48"/>
      <c r="Y193" s="167"/>
      <c r="Z193" s="128"/>
      <c r="AA193" s="48"/>
      <c r="AB193" s="48"/>
      <c r="AC193" s="48"/>
      <c r="AD193" s="48"/>
      <c r="AE193" s="167">
        <v>47849</v>
      </c>
      <c r="AF193" s="128"/>
      <c r="AG193" s="48"/>
      <c r="AH193" s="48"/>
      <c r="AI193" s="48"/>
      <c r="AJ193" s="131"/>
      <c r="AK193" s="11">
        <f>'Encargos e Benefícios'!D192</f>
        <v>0</v>
      </c>
      <c r="AL193" s="11">
        <f>IF('Encargos e Benefícios'!C192=0,0,'Encargos e Benefícios'!U192/'Encargos e Benefícios'!C192)</f>
        <v>0</v>
      </c>
      <c r="AM193" s="11">
        <f>IF('Encargos e Benefícios'!C192=0,0,'Encargos e Benefícios'!AC192/'Encargos e Benefícios'!C192)</f>
        <v>0</v>
      </c>
      <c r="AN193" s="115">
        <f>IF('Encargos e Benefícios'!C192=0,0,'Encargos e Benefícios'!AD192/'Encargos e Benefícios'!C192)</f>
        <v>0</v>
      </c>
      <c r="AO193" s="32"/>
      <c r="AP193" s="31"/>
      <c r="AQ193" s="31"/>
      <c r="AR193" s="206"/>
      <c r="AS193" s="32"/>
    </row>
    <row r="194" spans="1:45" ht="12.75" hidden="1" x14ac:dyDescent="0.2">
      <c r="A194" s="49">
        <v>188</v>
      </c>
      <c r="B194" s="12">
        <f>'Encargos e Benefícios'!B193</f>
        <v>0</v>
      </c>
      <c r="C194" s="10">
        <f>'Encargos e Benefícios'!C193</f>
        <v>0</v>
      </c>
      <c r="D194" s="39"/>
      <c r="E194" s="169"/>
      <c r="F194" s="168"/>
      <c r="G194" s="167"/>
      <c r="H194" s="128"/>
      <c r="I194" s="48"/>
      <c r="J194" s="48"/>
      <c r="K194" s="48"/>
      <c r="L194" s="48"/>
      <c r="M194" s="167"/>
      <c r="N194" s="128"/>
      <c r="O194" s="48"/>
      <c r="P194" s="48"/>
      <c r="Q194" s="48"/>
      <c r="R194" s="48"/>
      <c r="S194" s="167"/>
      <c r="T194" s="128"/>
      <c r="U194" s="48"/>
      <c r="V194" s="48"/>
      <c r="W194" s="48"/>
      <c r="X194" s="48"/>
      <c r="Y194" s="167"/>
      <c r="Z194" s="128"/>
      <c r="AA194" s="48"/>
      <c r="AB194" s="48"/>
      <c r="AC194" s="48"/>
      <c r="AD194" s="48"/>
      <c r="AE194" s="167">
        <v>47849</v>
      </c>
      <c r="AF194" s="128"/>
      <c r="AG194" s="48"/>
      <c r="AH194" s="48"/>
      <c r="AI194" s="48"/>
      <c r="AJ194" s="131"/>
      <c r="AK194" s="11">
        <f>'Encargos e Benefícios'!D193</f>
        <v>0</v>
      </c>
      <c r="AL194" s="11">
        <f>IF('Encargos e Benefícios'!C193=0,0,'Encargos e Benefícios'!U193/'Encargos e Benefícios'!C193)</f>
        <v>0</v>
      </c>
      <c r="AM194" s="11">
        <f>IF('Encargos e Benefícios'!C193=0,0,'Encargos e Benefícios'!AC193/'Encargos e Benefícios'!C193)</f>
        <v>0</v>
      </c>
      <c r="AN194" s="115">
        <f>IF('Encargos e Benefícios'!C193=0,0,'Encargos e Benefícios'!AD193/'Encargos e Benefícios'!C193)</f>
        <v>0</v>
      </c>
      <c r="AO194" s="32"/>
      <c r="AP194" s="31"/>
      <c r="AQ194" s="31"/>
      <c r="AR194" s="206"/>
      <c r="AS194" s="32"/>
    </row>
    <row r="195" spans="1:45" ht="12.75" hidden="1" x14ac:dyDescent="0.2">
      <c r="A195" s="49">
        <v>189</v>
      </c>
      <c r="B195" s="12">
        <f>'Encargos e Benefícios'!B194</f>
        <v>0</v>
      </c>
      <c r="C195" s="10">
        <f>'Encargos e Benefícios'!C194</f>
        <v>0</v>
      </c>
      <c r="D195" s="39"/>
      <c r="E195" s="169"/>
      <c r="F195" s="168"/>
      <c r="G195" s="167"/>
      <c r="H195" s="128"/>
      <c r="I195" s="48"/>
      <c r="J195" s="48"/>
      <c r="K195" s="48"/>
      <c r="L195" s="48"/>
      <c r="M195" s="167"/>
      <c r="N195" s="128"/>
      <c r="O195" s="48"/>
      <c r="P195" s="48"/>
      <c r="Q195" s="48"/>
      <c r="R195" s="48"/>
      <c r="S195" s="167"/>
      <c r="T195" s="128"/>
      <c r="U195" s="48"/>
      <c r="V195" s="48"/>
      <c r="W195" s="48"/>
      <c r="X195" s="48"/>
      <c r="Y195" s="167"/>
      <c r="Z195" s="128"/>
      <c r="AA195" s="48"/>
      <c r="AB195" s="48"/>
      <c r="AC195" s="48"/>
      <c r="AD195" s="48"/>
      <c r="AE195" s="167">
        <v>47849</v>
      </c>
      <c r="AF195" s="128"/>
      <c r="AG195" s="48"/>
      <c r="AH195" s="48"/>
      <c r="AI195" s="48"/>
      <c r="AJ195" s="131"/>
      <c r="AK195" s="11">
        <f>'Encargos e Benefícios'!D194</f>
        <v>0</v>
      </c>
      <c r="AL195" s="11">
        <f>IF('Encargos e Benefícios'!C194=0,0,'Encargos e Benefícios'!U194/'Encargos e Benefícios'!C194)</f>
        <v>0</v>
      </c>
      <c r="AM195" s="11">
        <f>IF('Encargos e Benefícios'!C194=0,0,'Encargos e Benefícios'!AC194/'Encargos e Benefícios'!C194)</f>
        <v>0</v>
      </c>
      <c r="AN195" s="115">
        <f>IF('Encargos e Benefícios'!C194=0,0,'Encargos e Benefícios'!AD194/'Encargos e Benefícios'!C194)</f>
        <v>0</v>
      </c>
      <c r="AO195" s="32"/>
      <c r="AP195" s="31"/>
      <c r="AQ195" s="31"/>
      <c r="AR195" s="206"/>
      <c r="AS195" s="32"/>
    </row>
    <row r="196" spans="1:45" ht="12.75" hidden="1" x14ac:dyDescent="0.2">
      <c r="A196" s="49">
        <v>190</v>
      </c>
      <c r="B196" s="12">
        <f>'Encargos e Benefícios'!B195</f>
        <v>0</v>
      </c>
      <c r="C196" s="10">
        <f>'Encargos e Benefícios'!C195</f>
        <v>0</v>
      </c>
      <c r="D196" s="39"/>
      <c r="E196" s="169"/>
      <c r="F196" s="168"/>
      <c r="G196" s="167"/>
      <c r="H196" s="128"/>
      <c r="I196" s="48"/>
      <c r="J196" s="48"/>
      <c r="K196" s="48"/>
      <c r="L196" s="48"/>
      <c r="M196" s="167"/>
      <c r="N196" s="128"/>
      <c r="O196" s="48"/>
      <c r="P196" s="48"/>
      <c r="Q196" s="48"/>
      <c r="R196" s="48"/>
      <c r="S196" s="167"/>
      <c r="T196" s="128"/>
      <c r="U196" s="48"/>
      <c r="V196" s="48"/>
      <c r="W196" s="48"/>
      <c r="X196" s="48"/>
      <c r="Y196" s="167"/>
      <c r="Z196" s="128"/>
      <c r="AA196" s="48"/>
      <c r="AB196" s="48"/>
      <c r="AC196" s="48"/>
      <c r="AD196" s="48"/>
      <c r="AE196" s="167">
        <v>47849</v>
      </c>
      <c r="AF196" s="128"/>
      <c r="AG196" s="48"/>
      <c r="AH196" s="48"/>
      <c r="AI196" s="48"/>
      <c r="AJ196" s="131"/>
      <c r="AK196" s="11">
        <f>'Encargos e Benefícios'!D195</f>
        <v>0</v>
      </c>
      <c r="AL196" s="11">
        <f>IF('Encargos e Benefícios'!C195=0,0,'Encargos e Benefícios'!U195/'Encargos e Benefícios'!C195)</f>
        <v>0</v>
      </c>
      <c r="AM196" s="11">
        <f>IF('Encargos e Benefícios'!C195=0,0,'Encargos e Benefícios'!AC195/'Encargos e Benefícios'!C195)</f>
        <v>0</v>
      </c>
      <c r="AN196" s="115">
        <f>IF('Encargos e Benefícios'!C195=0,0,'Encargos e Benefícios'!AD195/'Encargos e Benefícios'!C195)</f>
        <v>0</v>
      </c>
      <c r="AO196" s="32"/>
      <c r="AP196" s="31"/>
      <c r="AQ196" s="31"/>
      <c r="AR196" s="206"/>
      <c r="AS196" s="32"/>
    </row>
    <row r="197" spans="1:45" ht="12.75" hidden="1" x14ac:dyDescent="0.2">
      <c r="A197" s="49">
        <v>191</v>
      </c>
      <c r="B197" s="12">
        <f>'Encargos e Benefícios'!B196</f>
        <v>0</v>
      </c>
      <c r="C197" s="10">
        <f>'Encargos e Benefícios'!C196</f>
        <v>0</v>
      </c>
      <c r="D197" s="39"/>
      <c r="E197" s="169"/>
      <c r="F197" s="168"/>
      <c r="G197" s="167"/>
      <c r="H197" s="128"/>
      <c r="I197" s="48"/>
      <c r="J197" s="48"/>
      <c r="K197" s="48"/>
      <c r="L197" s="48"/>
      <c r="M197" s="167"/>
      <c r="N197" s="128"/>
      <c r="O197" s="48"/>
      <c r="P197" s="48"/>
      <c r="Q197" s="48"/>
      <c r="R197" s="48"/>
      <c r="S197" s="167"/>
      <c r="T197" s="128"/>
      <c r="U197" s="48"/>
      <c r="V197" s="48"/>
      <c r="W197" s="48"/>
      <c r="X197" s="48"/>
      <c r="Y197" s="167"/>
      <c r="Z197" s="128"/>
      <c r="AA197" s="48"/>
      <c r="AB197" s="48"/>
      <c r="AC197" s="48"/>
      <c r="AD197" s="48"/>
      <c r="AE197" s="167">
        <v>47849</v>
      </c>
      <c r="AF197" s="128"/>
      <c r="AG197" s="48"/>
      <c r="AH197" s="48"/>
      <c r="AI197" s="48"/>
      <c r="AJ197" s="131"/>
      <c r="AK197" s="11">
        <f>'Encargos e Benefícios'!D196</f>
        <v>0</v>
      </c>
      <c r="AL197" s="11">
        <f>IF('Encargos e Benefícios'!C196=0,0,'Encargos e Benefícios'!U196/'Encargos e Benefícios'!C196)</f>
        <v>0</v>
      </c>
      <c r="AM197" s="11">
        <f>IF('Encargos e Benefícios'!C196=0,0,'Encargos e Benefícios'!AC196/'Encargos e Benefícios'!C196)</f>
        <v>0</v>
      </c>
      <c r="AN197" s="115">
        <f>IF('Encargos e Benefícios'!C196=0,0,'Encargos e Benefícios'!AD196/'Encargos e Benefícios'!C196)</f>
        <v>0</v>
      </c>
      <c r="AO197" s="32"/>
      <c r="AP197" s="31"/>
      <c r="AQ197" s="31"/>
      <c r="AR197" s="206"/>
      <c r="AS197" s="32"/>
    </row>
    <row r="198" spans="1:45" ht="12.75" hidden="1" x14ac:dyDescent="0.2">
      <c r="A198" s="49">
        <v>192</v>
      </c>
      <c r="B198" s="12">
        <f>'Encargos e Benefícios'!B197</f>
        <v>0</v>
      </c>
      <c r="C198" s="10">
        <f>'Encargos e Benefícios'!C197</f>
        <v>0</v>
      </c>
      <c r="D198" s="39"/>
      <c r="E198" s="169"/>
      <c r="F198" s="168"/>
      <c r="G198" s="167"/>
      <c r="H198" s="128"/>
      <c r="I198" s="48"/>
      <c r="J198" s="48"/>
      <c r="K198" s="48"/>
      <c r="L198" s="48"/>
      <c r="M198" s="167"/>
      <c r="N198" s="128"/>
      <c r="O198" s="48"/>
      <c r="P198" s="48"/>
      <c r="Q198" s="48"/>
      <c r="R198" s="48"/>
      <c r="S198" s="167"/>
      <c r="T198" s="128"/>
      <c r="U198" s="48"/>
      <c r="V198" s="48"/>
      <c r="W198" s="48"/>
      <c r="X198" s="48"/>
      <c r="Y198" s="167"/>
      <c r="Z198" s="128"/>
      <c r="AA198" s="48"/>
      <c r="AB198" s="48"/>
      <c r="AC198" s="48"/>
      <c r="AD198" s="48"/>
      <c r="AE198" s="167">
        <v>47849</v>
      </c>
      <c r="AF198" s="128"/>
      <c r="AG198" s="48"/>
      <c r="AH198" s="48"/>
      <c r="AI198" s="48"/>
      <c r="AJ198" s="131"/>
      <c r="AK198" s="11">
        <f>'Encargos e Benefícios'!D197</f>
        <v>0</v>
      </c>
      <c r="AL198" s="11">
        <f>IF('Encargos e Benefícios'!C197=0,0,'Encargos e Benefícios'!U197/'Encargos e Benefícios'!C197)</f>
        <v>0</v>
      </c>
      <c r="AM198" s="11">
        <f>IF('Encargos e Benefícios'!C197=0,0,'Encargos e Benefícios'!AC197/'Encargos e Benefícios'!C197)</f>
        <v>0</v>
      </c>
      <c r="AN198" s="115">
        <f>IF('Encargos e Benefícios'!C197=0,0,'Encargos e Benefícios'!AD197/'Encargos e Benefícios'!C197)</f>
        <v>0</v>
      </c>
      <c r="AO198" s="32"/>
      <c r="AP198" s="31"/>
      <c r="AQ198" s="31"/>
      <c r="AR198" s="206"/>
      <c r="AS198" s="32"/>
    </row>
    <row r="199" spans="1:45" ht="12.75" hidden="1" x14ac:dyDescent="0.2">
      <c r="A199" s="49">
        <v>193</v>
      </c>
      <c r="B199" s="12">
        <f>'Encargos e Benefícios'!B198</f>
        <v>0</v>
      </c>
      <c r="C199" s="10">
        <f>'Encargos e Benefícios'!C198</f>
        <v>0</v>
      </c>
      <c r="D199" s="39"/>
      <c r="E199" s="169"/>
      <c r="F199" s="168"/>
      <c r="G199" s="167"/>
      <c r="H199" s="128"/>
      <c r="I199" s="48"/>
      <c r="J199" s="48"/>
      <c r="K199" s="48"/>
      <c r="L199" s="48"/>
      <c r="M199" s="167"/>
      <c r="N199" s="128"/>
      <c r="O199" s="48"/>
      <c r="P199" s="48"/>
      <c r="Q199" s="48"/>
      <c r="R199" s="48"/>
      <c r="S199" s="167"/>
      <c r="T199" s="128"/>
      <c r="U199" s="48"/>
      <c r="V199" s="48"/>
      <c r="W199" s="48"/>
      <c r="X199" s="48"/>
      <c r="Y199" s="167"/>
      <c r="Z199" s="128"/>
      <c r="AA199" s="48"/>
      <c r="AB199" s="48"/>
      <c r="AC199" s="48"/>
      <c r="AD199" s="48"/>
      <c r="AE199" s="167">
        <v>47849</v>
      </c>
      <c r="AF199" s="128"/>
      <c r="AG199" s="48"/>
      <c r="AH199" s="48"/>
      <c r="AI199" s="48"/>
      <c r="AJ199" s="131"/>
      <c r="AK199" s="11">
        <f>'Encargos e Benefícios'!D198</f>
        <v>0</v>
      </c>
      <c r="AL199" s="11">
        <f>IF('Encargos e Benefícios'!C198=0,0,'Encargos e Benefícios'!U198/'Encargos e Benefícios'!C198)</f>
        <v>0</v>
      </c>
      <c r="AM199" s="11">
        <f>IF('Encargos e Benefícios'!C198=0,0,'Encargos e Benefícios'!AC198/'Encargos e Benefícios'!C198)</f>
        <v>0</v>
      </c>
      <c r="AN199" s="115">
        <f>IF('Encargos e Benefícios'!C198=0,0,'Encargos e Benefícios'!AD198/'Encargos e Benefícios'!C198)</f>
        <v>0</v>
      </c>
      <c r="AO199" s="32"/>
      <c r="AP199" s="31"/>
      <c r="AQ199" s="31"/>
      <c r="AR199" s="206"/>
      <c r="AS199" s="32"/>
    </row>
    <row r="200" spans="1:45" ht="12.75" hidden="1" x14ac:dyDescent="0.2">
      <c r="A200" s="49">
        <v>194</v>
      </c>
      <c r="B200" s="12">
        <f>'Encargos e Benefícios'!B199</f>
        <v>0</v>
      </c>
      <c r="C200" s="10">
        <f>'Encargos e Benefícios'!C199</f>
        <v>0</v>
      </c>
      <c r="D200" s="39"/>
      <c r="E200" s="169"/>
      <c r="F200" s="168"/>
      <c r="G200" s="167"/>
      <c r="H200" s="128"/>
      <c r="I200" s="48"/>
      <c r="J200" s="48"/>
      <c r="K200" s="48"/>
      <c r="L200" s="48"/>
      <c r="M200" s="167"/>
      <c r="N200" s="128"/>
      <c r="O200" s="48"/>
      <c r="P200" s="48"/>
      <c r="Q200" s="48"/>
      <c r="R200" s="48"/>
      <c r="S200" s="167"/>
      <c r="T200" s="128"/>
      <c r="U200" s="48"/>
      <c r="V200" s="48"/>
      <c r="W200" s="48"/>
      <c r="X200" s="48"/>
      <c r="Y200" s="167"/>
      <c r="Z200" s="128"/>
      <c r="AA200" s="48"/>
      <c r="AB200" s="48"/>
      <c r="AC200" s="48"/>
      <c r="AD200" s="48"/>
      <c r="AE200" s="167">
        <v>47849</v>
      </c>
      <c r="AF200" s="128"/>
      <c r="AG200" s="48"/>
      <c r="AH200" s="48"/>
      <c r="AI200" s="48"/>
      <c r="AJ200" s="131"/>
      <c r="AK200" s="11">
        <f>'Encargos e Benefícios'!D199</f>
        <v>0</v>
      </c>
      <c r="AL200" s="11">
        <f>IF('Encargos e Benefícios'!C199=0,0,'Encargos e Benefícios'!U199/'Encargos e Benefícios'!C199)</f>
        <v>0</v>
      </c>
      <c r="AM200" s="11">
        <f>IF('Encargos e Benefícios'!C199=0,0,'Encargos e Benefícios'!AC199/'Encargos e Benefícios'!C199)</f>
        <v>0</v>
      </c>
      <c r="AN200" s="115">
        <f>IF('Encargos e Benefícios'!C199=0,0,'Encargos e Benefícios'!AD199/'Encargos e Benefícios'!C199)</f>
        <v>0</v>
      </c>
      <c r="AO200" s="32"/>
      <c r="AP200" s="31"/>
      <c r="AQ200" s="31"/>
      <c r="AR200" s="206"/>
      <c r="AS200" s="32"/>
    </row>
    <row r="201" spans="1:45" ht="12.75" hidden="1" x14ac:dyDescent="0.2">
      <c r="A201" s="49">
        <v>195</v>
      </c>
      <c r="B201" s="12">
        <f>'Encargos e Benefícios'!B200</f>
        <v>0</v>
      </c>
      <c r="C201" s="10">
        <f>'Encargos e Benefícios'!C200</f>
        <v>0</v>
      </c>
      <c r="D201" s="39"/>
      <c r="E201" s="169"/>
      <c r="F201" s="168"/>
      <c r="G201" s="167"/>
      <c r="H201" s="128"/>
      <c r="I201" s="48"/>
      <c r="J201" s="48"/>
      <c r="K201" s="48"/>
      <c r="L201" s="48"/>
      <c r="M201" s="167"/>
      <c r="N201" s="128"/>
      <c r="O201" s="48"/>
      <c r="P201" s="48"/>
      <c r="Q201" s="48"/>
      <c r="R201" s="48"/>
      <c r="S201" s="167"/>
      <c r="T201" s="128"/>
      <c r="U201" s="48"/>
      <c r="V201" s="48"/>
      <c r="W201" s="48"/>
      <c r="X201" s="48"/>
      <c r="Y201" s="167"/>
      <c r="Z201" s="128"/>
      <c r="AA201" s="48"/>
      <c r="AB201" s="48"/>
      <c r="AC201" s="48"/>
      <c r="AD201" s="48"/>
      <c r="AE201" s="167">
        <v>47849</v>
      </c>
      <c r="AF201" s="128"/>
      <c r="AG201" s="48"/>
      <c r="AH201" s="48"/>
      <c r="AI201" s="48"/>
      <c r="AJ201" s="131"/>
      <c r="AK201" s="11">
        <f>'Encargos e Benefícios'!D200</f>
        <v>0</v>
      </c>
      <c r="AL201" s="11">
        <f>IF('Encargos e Benefícios'!C200=0,0,'Encargos e Benefícios'!U200/'Encargos e Benefícios'!C200)</f>
        <v>0</v>
      </c>
      <c r="AM201" s="11">
        <f>IF('Encargos e Benefícios'!C200=0,0,'Encargos e Benefícios'!AC200/'Encargos e Benefícios'!C200)</f>
        <v>0</v>
      </c>
      <c r="AN201" s="115">
        <f>IF('Encargos e Benefícios'!C200=0,0,'Encargos e Benefícios'!AD200/'Encargos e Benefícios'!C200)</f>
        <v>0</v>
      </c>
      <c r="AO201" s="32"/>
      <c r="AP201" s="31"/>
      <c r="AQ201" s="31"/>
      <c r="AR201" s="206"/>
      <c r="AS201" s="32"/>
    </row>
    <row r="202" spans="1:45" ht="12.75" hidden="1" x14ac:dyDescent="0.2">
      <c r="A202" s="49">
        <v>196</v>
      </c>
      <c r="B202" s="12">
        <f>'Encargos e Benefícios'!B201</f>
        <v>0</v>
      </c>
      <c r="C202" s="10">
        <f>'Encargos e Benefícios'!C201</f>
        <v>0</v>
      </c>
      <c r="D202" s="39"/>
      <c r="E202" s="169"/>
      <c r="F202" s="168"/>
      <c r="G202" s="167"/>
      <c r="H202" s="128"/>
      <c r="I202" s="48"/>
      <c r="J202" s="48"/>
      <c r="K202" s="48"/>
      <c r="L202" s="48"/>
      <c r="M202" s="167"/>
      <c r="N202" s="128"/>
      <c r="O202" s="48"/>
      <c r="P202" s="48"/>
      <c r="Q202" s="48"/>
      <c r="R202" s="48"/>
      <c r="S202" s="167"/>
      <c r="T202" s="128"/>
      <c r="U202" s="48"/>
      <c r="V202" s="48"/>
      <c r="W202" s="48"/>
      <c r="X202" s="48"/>
      <c r="Y202" s="167"/>
      <c r="Z202" s="128"/>
      <c r="AA202" s="48"/>
      <c r="AB202" s="48"/>
      <c r="AC202" s="48"/>
      <c r="AD202" s="48"/>
      <c r="AE202" s="167">
        <v>47849</v>
      </c>
      <c r="AF202" s="128"/>
      <c r="AG202" s="48"/>
      <c r="AH202" s="48"/>
      <c r="AI202" s="48"/>
      <c r="AJ202" s="131"/>
      <c r="AK202" s="11">
        <f>'Encargos e Benefícios'!D201</f>
        <v>0</v>
      </c>
      <c r="AL202" s="11">
        <f>IF('Encargos e Benefícios'!C201=0,0,'Encargos e Benefícios'!U201/'Encargos e Benefícios'!C201)</f>
        <v>0</v>
      </c>
      <c r="AM202" s="11">
        <f>IF('Encargos e Benefícios'!C201=0,0,'Encargos e Benefícios'!AC201/'Encargos e Benefícios'!C201)</f>
        <v>0</v>
      </c>
      <c r="AN202" s="115">
        <f>IF('Encargos e Benefícios'!C201=0,0,'Encargos e Benefícios'!AD201/'Encargos e Benefícios'!C201)</f>
        <v>0</v>
      </c>
      <c r="AO202" s="32"/>
      <c r="AP202" s="31"/>
      <c r="AQ202" s="31"/>
      <c r="AR202" s="206"/>
      <c r="AS202" s="32"/>
    </row>
    <row r="203" spans="1:45" ht="12.75" hidden="1" x14ac:dyDescent="0.2">
      <c r="A203" s="49">
        <v>197</v>
      </c>
      <c r="B203" s="12">
        <f>'Encargos e Benefícios'!B202</f>
        <v>0</v>
      </c>
      <c r="C203" s="10">
        <f>'Encargos e Benefícios'!C202</f>
        <v>0</v>
      </c>
      <c r="D203" s="39"/>
      <c r="E203" s="169"/>
      <c r="F203" s="168"/>
      <c r="G203" s="167"/>
      <c r="H203" s="128"/>
      <c r="I203" s="48"/>
      <c r="J203" s="48"/>
      <c r="K203" s="48"/>
      <c r="L203" s="48"/>
      <c r="M203" s="167"/>
      <c r="N203" s="128"/>
      <c r="O203" s="48"/>
      <c r="P203" s="48"/>
      <c r="Q203" s="48"/>
      <c r="R203" s="48"/>
      <c r="S203" s="167"/>
      <c r="T203" s="128"/>
      <c r="U203" s="48"/>
      <c r="V203" s="48"/>
      <c r="W203" s="48"/>
      <c r="X203" s="48"/>
      <c r="Y203" s="167"/>
      <c r="Z203" s="128"/>
      <c r="AA203" s="48"/>
      <c r="AB203" s="48"/>
      <c r="AC203" s="48"/>
      <c r="AD203" s="48"/>
      <c r="AE203" s="167">
        <v>47849</v>
      </c>
      <c r="AF203" s="128"/>
      <c r="AG203" s="48"/>
      <c r="AH203" s="48"/>
      <c r="AI203" s="48"/>
      <c r="AJ203" s="131"/>
      <c r="AK203" s="11">
        <f>'Encargos e Benefícios'!D202</f>
        <v>0</v>
      </c>
      <c r="AL203" s="11">
        <f>IF('Encargos e Benefícios'!C202=0,0,'Encargos e Benefícios'!U202/'Encargos e Benefícios'!C202)</f>
        <v>0</v>
      </c>
      <c r="AM203" s="11">
        <f>IF('Encargos e Benefícios'!C202=0,0,'Encargos e Benefícios'!AC202/'Encargos e Benefícios'!C202)</f>
        <v>0</v>
      </c>
      <c r="AN203" s="115">
        <f>IF('Encargos e Benefícios'!C202=0,0,'Encargos e Benefícios'!AD202/'Encargos e Benefícios'!C202)</f>
        <v>0</v>
      </c>
      <c r="AO203" s="32"/>
      <c r="AP203" s="31"/>
      <c r="AQ203" s="31"/>
      <c r="AR203" s="206"/>
      <c r="AS203" s="32"/>
    </row>
    <row r="204" spans="1:45" ht="12.75" hidden="1" x14ac:dyDescent="0.2">
      <c r="A204" s="49">
        <v>198</v>
      </c>
      <c r="B204" s="12">
        <f>'Encargos e Benefícios'!B203</f>
        <v>0</v>
      </c>
      <c r="C204" s="10">
        <f>'Encargos e Benefícios'!C203</f>
        <v>0</v>
      </c>
      <c r="D204" s="39"/>
      <c r="E204" s="169"/>
      <c r="F204" s="168"/>
      <c r="G204" s="167"/>
      <c r="H204" s="128"/>
      <c r="I204" s="48"/>
      <c r="J204" s="48"/>
      <c r="K204" s="48"/>
      <c r="L204" s="48"/>
      <c r="M204" s="167"/>
      <c r="N204" s="128"/>
      <c r="O204" s="48"/>
      <c r="P204" s="48"/>
      <c r="Q204" s="48"/>
      <c r="R204" s="48"/>
      <c r="S204" s="167"/>
      <c r="T204" s="128"/>
      <c r="U204" s="48"/>
      <c r="V204" s="48"/>
      <c r="W204" s="48"/>
      <c r="X204" s="48"/>
      <c r="Y204" s="167"/>
      <c r="Z204" s="128"/>
      <c r="AA204" s="48"/>
      <c r="AB204" s="48"/>
      <c r="AC204" s="48"/>
      <c r="AD204" s="48"/>
      <c r="AE204" s="167">
        <v>47849</v>
      </c>
      <c r="AF204" s="128"/>
      <c r="AG204" s="48"/>
      <c r="AH204" s="48"/>
      <c r="AI204" s="48"/>
      <c r="AJ204" s="131"/>
      <c r="AK204" s="11">
        <f>'Encargos e Benefícios'!D203</f>
        <v>0</v>
      </c>
      <c r="AL204" s="11">
        <f>IF('Encargos e Benefícios'!C203=0,0,'Encargos e Benefícios'!U203/'Encargos e Benefícios'!C203)</f>
        <v>0</v>
      </c>
      <c r="AM204" s="11">
        <f>IF('Encargos e Benefícios'!C203=0,0,'Encargos e Benefícios'!AC203/'Encargos e Benefícios'!C203)</f>
        <v>0</v>
      </c>
      <c r="AN204" s="115">
        <f>IF('Encargos e Benefícios'!C203=0,0,'Encargos e Benefícios'!AD203/'Encargos e Benefícios'!C203)</f>
        <v>0</v>
      </c>
      <c r="AO204" s="32"/>
      <c r="AP204" s="31"/>
      <c r="AQ204" s="31"/>
      <c r="AR204" s="206"/>
      <c r="AS204" s="32"/>
    </row>
    <row r="205" spans="1:45" ht="12.75" hidden="1" x14ac:dyDescent="0.2">
      <c r="A205" s="49">
        <v>199</v>
      </c>
      <c r="B205" s="12">
        <f>'Encargos e Benefícios'!B204</f>
        <v>0</v>
      </c>
      <c r="C205" s="10">
        <f>'Encargos e Benefícios'!C204</f>
        <v>0</v>
      </c>
      <c r="D205" s="39"/>
      <c r="E205" s="169"/>
      <c r="F205" s="168"/>
      <c r="G205" s="167"/>
      <c r="H205" s="128"/>
      <c r="I205" s="48"/>
      <c r="J205" s="48"/>
      <c r="K205" s="48"/>
      <c r="L205" s="48"/>
      <c r="M205" s="167"/>
      <c r="N205" s="128"/>
      <c r="O205" s="48"/>
      <c r="P205" s="48"/>
      <c r="Q205" s="48"/>
      <c r="R205" s="48"/>
      <c r="S205" s="167"/>
      <c r="T205" s="128"/>
      <c r="U205" s="48"/>
      <c r="V205" s="48"/>
      <c r="W205" s="48"/>
      <c r="X205" s="48"/>
      <c r="Y205" s="167"/>
      <c r="Z205" s="128"/>
      <c r="AA205" s="48"/>
      <c r="AB205" s="48"/>
      <c r="AC205" s="48"/>
      <c r="AD205" s="48"/>
      <c r="AE205" s="167">
        <v>47849</v>
      </c>
      <c r="AF205" s="128"/>
      <c r="AG205" s="48"/>
      <c r="AH205" s="48"/>
      <c r="AI205" s="48"/>
      <c r="AJ205" s="131"/>
      <c r="AK205" s="11">
        <f>'Encargos e Benefícios'!D204</f>
        <v>0</v>
      </c>
      <c r="AL205" s="11">
        <f>IF('Encargos e Benefícios'!C204=0,0,'Encargos e Benefícios'!U204/'Encargos e Benefícios'!C204)</f>
        <v>0</v>
      </c>
      <c r="AM205" s="11">
        <f>IF('Encargos e Benefícios'!C204=0,0,'Encargos e Benefícios'!AC204/'Encargos e Benefícios'!C204)</f>
        <v>0</v>
      </c>
      <c r="AN205" s="115">
        <f>IF('Encargos e Benefícios'!C204=0,0,'Encargos e Benefícios'!AD204/'Encargos e Benefícios'!C204)</f>
        <v>0</v>
      </c>
      <c r="AO205" s="32"/>
      <c r="AP205" s="31"/>
      <c r="AQ205" s="31"/>
      <c r="AR205" s="206"/>
      <c r="AS205" s="32"/>
    </row>
    <row r="206" spans="1:45" ht="12.75" hidden="1" x14ac:dyDescent="0.2">
      <c r="A206" s="49">
        <v>200</v>
      </c>
      <c r="B206" s="12">
        <f>'Encargos e Benefícios'!B205</f>
        <v>0</v>
      </c>
      <c r="C206" s="10">
        <f>'Encargos e Benefícios'!C205</f>
        <v>0</v>
      </c>
      <c r="D206" s="39"/>
      <c r="E206" s="169"/>
      <c r="F206" s="168"/>
      <c r="G206" s="167"/>
      <c r="H206" s="128"/>
      <c r="I206" s="48"/>
      <c r="J206" s="48"/>
      <c r="K206" s="48"/>
      <c r="L206" s="48"/>
      <c r="M206" s="167"/>
      <c r="N206" s="128"/>
      <c r="O206" s="48"/>
      <c r="P206" s="48"/>
      <c r="Q206" s="48"/>
      <c r="R206" s="48"/>
      <c r="S206" s="167"/>
      <c r="T206" s="128"/>
      <c r="U206" s="48"/>
      <c r="V206" s="48"/>
      <c r="W206" s="48"/>
      <c r="X206" s="48"/>
      <c r="Y206" s="167"/>
      <c r="Z206" s="128"/>
      <c r="AA206" s="48"/>
      <c r="AB206" s="48"/>
      <c r="AC206" s="48"/>
      <c r="AD206" s="48"/>
      <c r="AE206" s="167">
        <v>47849</v>
      </c>
      <c r="AF206" s="128"/>
      <c r="AG206" s="48"/>
      <c r="AH206" s="48"/>
      <c r="AI206" s="48"/>
      <c r="AJ206" s="131"/>
      <c r="AK206" s="11">
        <f>'Encargos e Benefícios'!D205</f>
        <v>0</v>
      </c>
      <c r="AL206" s="11">
        <f>IF('Encargos e Benefícios'!C205=0,0,'Encargos e Benefícios'!U205/'Encargos e Benefícios'!C205)</f>
        <v>0</v>
      </c>
      <c r="AM206" s="11">
        <f>IF('Encargos e Benefícios'!C205=0,0,'Encargos e Benefícios'!AC205/'Encargos e Benefícios'!C205)</f>
        <v>0</v>
      </c>
      <c r="AN206" s="115">
        <f>IF('Encargos e Benefícios'!C205=0,0,'Encargos e Benefícios'!AD205/'Encargos e Benefícios'!C205)</f>
        <v>0</v>
      </c>
      <c r="AO206" s="32"/>
      <c r="AP206" s="31"/>
      <c r="AQ206" s="31"/>
      <c r="AR206" s="206"/>
      <c r="AS206" s="32"/>
    </row>
    <row r="207" spans="1:45" ht="12.75" hidden="1" x14ac:dyDescent="0.2">
      <c r="A207" s="49">
        <v>201</v>
      </c>
      <c r="B207" s="12">
        <f>'Encargos e Benefícios'!B206</f>
        <v>0</v>
      </c>
      <c r="C207" s="10">
        <f>'Encargos e Benefícios'!C206</f>
        <v>0</v>
      </c>
      <c r="D207" s="39"/>
      <c r="E207" s="169"/>
      <c r="F207" s="168"/>
      <c r="G207" s="167"/>
      <c r="H207" s="128"/>
      <c r="I207" s="48"/>
      <c r="J207" s="48"/>
      <c r="K207" s="48"/>
      <c r="L207" s="48"/>
      <c r="M207" s="167"/>
      <c r="N207" s="128"/>
      <c r="O207" s="48"/>
      <c r="P207" s="48"/>
      <c r="Q207" s="48"/>
      <c r="R207" s="48"/>
      <c r="S207" s="167"/>
      <c r="T207" s="128"/>
      <c r="U207" s="48"/>
      <c r="V207" s="48"/>
      <c r="W207" s="48"/>
      <c r="X207" s="48"/>
      <c r="Y207" s="167"/>
      <c r="Z207" s="128"/>
      <c r="AA207" s="48"/>
      <c r="AB207" s="48"/>
      <c r="AC207" s="48"/>
      <c r="AD207" s="48"/>
      <c r="AE207" s="167">
        <v>47849</v>
      </c>
      <c r="AF207" s="128"/>
      <c r="AG207" s="48"/>
      <c r="AH207" s="48"/>
      <c r="AI207" s="48"/>
      <c r="AJ207" s="131"/>
      <c r="AK207" s="11">
        <f>'Encargos e Benefícios'!D206</f>
        <v>0</v>
      </c>
      <c r="AL207" s="11">
        <f>IF('Encargos e Benefícios'!C206=0,0,'Encargos e Benefícios'!U206/'Encargos e Benefícios'!C206)</f>
        <v>0</v>
      </c>
      <c r="AM207" s="11">
        <f>IF('Encargos e Benefícios'!C206=0,0,'Encargos e Benefícios'!AC206/'Encargos e Benefícios'!C206)</f>
        <v>0</v>
      </c>
      <c r="AN207" s="115">
        <f>IF('Encargos e Benefícios'!C206=0,0,'Encargos e Benefícios'!AD206/'Encargos e Benefícios'!C206)</f>
        <v>0</v>
      </c>
      <c r="AO207" s="32"/>
      <c r="AP207" s="31"/>
      <c r="AQ207" s="31"/>
      <c r="AR207" s="206"/>
      <c r="AS207" s="32"/>
    </row>
    <row r="208" spans="1:45" ht="12.75" hidden="1" x14ac:dyDescent="0.2">
      <c r="A208" s="49">
        <v>202</v>
      </c>
      <c r="B208" s="12">
        <f>'Encargos e Benefícios'!B207</f>
        <v>0</v>
      </c>
      <c r="C208" s="10">
        <f>'Encargos e Benefícios'!C207</f>
        <v>0</v>
      </c>
      <c r="D208" s="39"/>
      <c r="E208" s="169"/>
      <c r="F208" s="168"/>
      <c r="G208" s="167"/>
      <c r="H208" s="128"/>
      <c r="I208" s="48"/>
      <c r="J208" s="48"/>
      <c r="K208" s="48"/>
      <c r="L208" s="48"/>
      <c r="M208" s="167"/>
      <c r="N208" s="128"/>
      <c r="O208" s="48"/>
      <c r="P208" s="48"/>
      <c r="Q208" s="48"/>
      <c r="R208" s="48"/>
      <c r="S208" s="167"/>
      <c r="T208" s="128"/>
      <c r="U208" s="48"/>
      <c r="V208" s="48"/>
      <c r="W208" s="48"/>
      <c r="X208" s="48"/>
      <c r="Y208" s="167"/>
      <c r="Z208" s="128"/>
      <c r="AA208" s="48"/>
      <c r="AB208" s="48"/>
      <c r="AC208" s="48"/>
      <c r="AD208" s="48"/>
      <c r="AE208" s="167">
        <v>47849</v>
      </c>
      <c r="AF208" s="128"/>
      <c r="AG208" s="48"/>
      <c r="AH208" s="48"/>
      <c r="AI208" s="48"/>
      <c r="AJ208" s="131"/>
      <c r="AK208" s="11">
        <f>'Encargos e Benefícios'!D207</f>
        <v>0</v>
      </c>
      <c r="AL208" s="11">
        <f>IF('Encargos e Benefícios'!C207=0,0,'Encargos e Benefícios'!U207/'Encargos e Benefícios'!C207)</f>
        <v>0</v>
      </c>
      <c r="AM208" s="11">
        <f>IF('Encargos e Benefícios'!C207=0,0,'Encargos e Benefícios'!AC207/'Encargos e Benefícios'!C207)</f>
        <v>0</v>
      </c>
      <c r="AN208" s="115">
        <f>IF('Encargos e Benefícios'!C207=0,0,'Encargos e Benefícios'!AD207/'Encargos e Benefícios'!C207)</f>
        <v>0</v>
      </c>
      <c r="AO208" s="32"/>
      <c r="AP208" s="31"/>
      <c r="AQ208" s="31"/>
      <c r="AR208" s="206"/>
      <c r="AS208" s="32"/>
    </row>
    <row r="209" spans="1:45" ht="12.75" hidden="1" x14ac:dyDescent="0.2">
      <c r="A209" s="49">
        <v>203</v>
      </c>
      <c r="B209" s="12">
        <f>'Encargos e Benefícios'!B208</f>
        <v>0</v>
      </c>
      <c r="C209" s="10">
        <f>'Encargos e Benefícios'!C208</f>
        <v>0</v>
      </c>
      <c r="D209" s="39"/>
      <c r="E209" s="169"/>
      <c r="F209" s="168"/>
      <c r="G209" s="167"/>
      <c r="H209" s="128"/>
      <c r="I209" s="48"/>
      <c r="J209" s="48"/>
      <c r="K209" s="48"/>
      <c r="L209" s="48"/>
      <c r="M209" s="167"/>
      <c r="N209" s="128"/>
      <c r="O209" s="48"/>
      <c r="P209" s="48"/>
      <c r="Q209" s="48"/>
      <c r="R209" s="48"/>
      <c r="S209" s="167"/>
      <c r="T209" s="128"/>
      <c r="U209" s="48"/>
      <c r="V209" s="48"/>
      <c r="W209" s="48"/>
      <c r="X209" s="48"/>
      <c r="Y209" s="167"/>
      <c r="Z209" s="128"/>
      <c r="AA209" s="48"/>
      <c r="AB209" s="48"/>
      <c r="AC209" s="48"/>
      <c r="AD209" s="48"/>
      <c r="AE209" s="167">
        <v>47849</v>
      </c>
      <c r="AF209" s="128"/>
      <c r="AG209" s="48"/>
      <c r="AH209" s="48"/>
      <c r="AI209" s="48"/>
      <c r="AJ209" s="131"/>
      <c r="AK209" s="11">
        <f>'Encargos e Benefícios'!D208</f>
        <v>0</v>
      </c>
      <c r="AL209" s="11">
        <f>IF('Encargos e Benefícios'!C208=0,0,'Encargos e Benefícios'!U208/'Encargos e Benefícios'!C208)</f>
        <v>0</v>
      </c>
      <c r="AM209" s="11">
        <f>IF('Encargos e Benefícios'!C208=0,0,'Encargos e Benefícios'!AC208/'Encargos e Benefícios'!C208)</f>
        <v>0</v>
      </c>
      <c r="AN209" s="115">
        <f>IF('Encargos e Benefícios'!C208=0,0,'Encargos e Benefícios'!AD208/'Encargos e Benefícios'!C208)</f>
        <v>0</v>
      </c>
      <c r="AO209" s="32"/>
      <c r="AP209" s="31"/>
      <c r="AQ209" s="31"/>
      <c r="AR209" s="206"/>
      <c r="AS209" s="32"/>
    </row>
    <row r="210" spans="1:45" ht="12.75" hidden="1" x14ac:dyDescent="0.2">
      <c r="A210" s="49">
        <v>204</v>
      </c>
      <c r="B210" s="12">
        <f>'Encargos e Benefícios'!B209</f>
        <v>0</v>
      </c>
      <c r="C210" s="10">
        <f>'Encargos e Benefícios'!C209</f>
        <v>0</v>
      </c>
      <c r="D210" s="39"/>
      <c r="E210" s="169"/>
      <c r="F210" s="168"/>
      <c r="G210" s="167"/>
      <c r="H210" s="128"/>
      <c r="I210" s="48"/>
      <c r="J210" s="48"/>
      <c r="K210" s="48"/>
      <c r="L210" s="48"/>
      <c r="M210" s="167"/>
      <c r="N210" s="128"/>
      <c r="O210" s="48"/>
      <c r="P210" s="48"/>
      <c r="Q210" s="48"/>
      <c r="R210" s="48"/>
      <c r="S210" s="167"/>
      <c r="T210" s="128"/>
      <c r="U210" s="48"/>
      <c r="V210" s="48"/>
      <c r="W210" s="48"/>
      <c r="X210" s="48"/>
      <c r="Y210" s="167"/>
      <c r="Z210" s="128"/>
      <c r="AA210" s="48"/>
      <c r="AB210" s="48"/>
      <c r="AC210" s="48"/>
      <c r="AD210" s="48"/>
      <c r="AE210" s="167">
        <v>47849</v>
      </c>
      <c r="AF210" s="128"/>
      <c r="AG210" s="48"/>
      <c r="AH210" s="48"/>
      <c r="AI210" s="48"/>
      <c r="AJ210" s="131"/>
      <c r="AK210" s="11">
        <f>'Encargos e Benefícios'!D209</f>
        <v>0</v>
      </c>
      <c r="AL210" s="11">
        <f>IF('Encargos e Benefícios'!C209=0,0,'Encargos e Benefícios'!U209/'Encargos e Benefícios'!C209)</f>
        <v>0</v>
      </c>
      <c r="AM210" s="11">
        <f>IF('Encargos e Benefícios'!C209=0,0,'Encargos e Benefícios'!AC209/'Encargos e Benefícios'!C209)</f>
        <v>0</v>
      </c>
      <c r="AN210" s="115">
        <f>IF('Encargos e Benefícios'!C209=0,0,'Encargos e Benefícios'!AD209/'Encargos e Benefícios'!C209)</f>
        <v>0</v>
      </c>
      <c r="AO210" s="32"/>
      <c r="AP210" s="31"/>
      <c r="AQ210" s="31"/>
      <c r="AR210" s="206"/>
      <c r="AS210" s="32"/>
    </row>
    <row r="211" spans="1:45" ht="12.75" hidden="1" x14ac:dyDescent="0.2">
      <c r="A211" s="49">
        <v>205</v>
      </c>
      <c r="B211" s="12">
        <f>'Encargos e Benefícios'!B210</f>
        <v>0</v>
      </c>
      <c r="C211" s="10">
        <f>'Encargos e Benefícios'!C210</f>
        <v>0</v>
      </c>
      <c r="D211" s="39"/>
      <c r="E211" s="169"/>
      <c r="F211" s="168"/>
      <c r="G211" s="167"/>
      <c r="H211" s="128"/>
      <c r="I211" s="48"/>
      <c r="J211" s="48"/>
      <c r="K211" s="48"/>
      <c r="L211" s="48"/>
      <c r="M211" s="167"/>
      <c r="N211" s="128"/>
      <c r="O211" s="48"/>
      <c r="P211" s="48"/>
      <c r="Q211" s="48"/>
      <c r="R211" s="48"/>
      <c r="S211" s="167"/>
      <c r="T211" s="128"/>
      <c r="U211" s="48"/>
      <c r="V211" s="48"/>
      <c r="W211" s="48"/>
      <c r="X211" s="48"/>
      <c r="Y211" s="167"/>
      <c r="Z211" s="128"/>
      <c r="AA211" s="48"/>
      <c r="AB211" s="48"/>
      <c r="AC211" s="48"/>
      <c r="AD211" s="48"/>
      <c r="AE211" s="167">
        <v>47849</v>
      </c>
      <c r="AF211" s="128"/>
      <c r="AG211" s="48"/>
      <c r="AH211" s="48"/>
      <c r="AI211" s="48"/>
      <c r="AJ211" s="131"/>
      <c r="AK211" s="11">
        <f>'Encargos e Benefícios'!D210</f>
        <v>0</v>
      </c>
      <c r="AL211" s="11">
        <f>IF('Encargos e Benefícios'!C210=0,0,'Encargos e Benefícios'!U210/'Encargos e Benefícios'!C210)</f>
        <v>0</v>
      </c>
      <c r="AM211" s="11">
        <f>IF('Encargos e Benefícios'!C210=0,0,'Encargos e Benefícios'!AC210/'Encargos e Benefícios'!C210)</f>
        <v>0</v>
      </c>
      <c r="AN211" s="115">
        <f>IF('Encargos e Benefícios'!C210=0,0,'Encargos e Benefícios'!AD210/'Encargos e Benefícios'!C210)</f>
        <v>0</v>
      </c>
      <c r="AO211" s="32"/>
      <c r="AP211" s="31"/>
      <c r="AQ211" s="31"/>
      <c r="AR211" s="206"/>
      <c r="AS211" s="32"/>
    </row>
    <row r="212" spans="1:45" ht="12.75" hidden="1" x14ac:dyDescent="0.2">
      <c r="A212" s="49">
        <v>206</v>
      </c>
      <c r="B212" s="12">
        <f>'Encargos e Benefícios'!B211</f>
        <v>0</v>
      </c>
      <c r="C212" s="10">
        <f>'Encargos e Benefícios'!C211</f>
        <v>0</v>
      </c>
      <c r="D212" s="39"/>
      <c r="E212" s="169"/>
      <c r="F212" s="168"/>
      <c r="G212" s="167"/>
      <c r="H212" s="128"/>
      <c r="I212" s="48"/>
      <c r="J212" s="48"/>
      <c r="K212" s="48"/>
      <c r="L212" s="48"/>
      <c r="M212" s="167"/>
      <c r="N212" s="128"/>
      <c r="O212" s="48"/>
      <c r="P212" s="48"/>
      <c r="Q212" s="48"/>
      <c r="R212" s="48"/>
      <c r="S212" s="167"/>
      <c r="T212" s="128"/>
      <c r="U212" s="48"/>
      <c r="V212" s="48"/>
      <c r="W212" s="48"/>
      <c r="X212" s="48"/>
      <c r="Y212" s="167"/>
      <c r="Z212" s="128"/>
      <c r="AA212" s="48"/>
      <c r="AB212" s="48"/>
      <c r="AC212" s="48"/>
      <c r="AD212" s="48"/>
      <c r="AE212" s="167">
        <v>47849</v>
      </c>
      <c r="AF212" s="128"/>
      <c r="AG212" s="48"/>
      <c r="AH212" s="48"/>
      <c r="AI212" s="48"/>
      <c r="AJ212" s="131"/>
      <c r="AK212" s="11">
        <f>'Encargos e Benefícios'!D211</f>
        <v>0</v>
      </c>
      <c r="AL212" s="11">
        <f>IF('Encargos e Benefícios'!C211=0,0,'Encargos e Benefícios'!U211/'Encargos e Benefícios'!C211)</f>
        <v>0</v>
      </c>
      <c r="AM212" s="11">
        <f>IF('Encargos e Benefícios'!C211=0,0,'Encargos e Benefícios'!AC211/'Encargos e Benefícios'!C211)</f>
        <v>0</v>
      </c>
      <c r="AN212" s="115">
        <f>IF('Encargos e Benefícios'!C211=0,0,'Encargos e Benefícios'!AD211/'Encargos e Benefícios'!C211)</f>
        <v>0</v>
      </c>
      <c r="AO212" s="32"/>
      <c r="AP212" s="31"/>
      <c r="AQ212" s="31"/>
      <c r="AR212" s="206"/>
      <c r="AS212" s="32"/>
    </row>
    <row r="213" spans="1:45" ht="12.75" hidden="1" x14ac:dyDescent="0.2">
      <c r="A213" s="49">
        <v>207</v>
      </c>
      <c r="B213" s="12">
        <f>'Encargos e Benefícios'!B212</f>
        <v>0</v>
      </c>
      <c r="C213" s="10">
        <f>'Encargos e Benefícios'!C212</f>
        <v>0</v>
      </c>
      <c r="D213" s="39"/>
      <c r="E213" s="169"/>
      <c r="F213" s="168"/>
      <c r="G213" s="167"/>
      <c r="H213" s="128"/>
      <c r="I213" s="48"/>
      <c r="J213" s="48"/>
      <c r="K213" s="48"/>
      <c r="L213" s="48"/>
      <c r="M213" s="167"/>
      <c r="N213" s="128"/>
      <c r="O213" s="48"/>
      <c r="P213" s="48"/>
      <c r="Q213" s="48"/>
      <c r="R213" s="48"/>
      <c r="S213" s="167"/>
      <c r="T213" s="128"/>
      <c r="U213" s="48"/>
      <c r="V213" s="48"/>
      <c r="W213" s="48"/>
      <c r="X213" s="48"/>
      <c r="Y213" s="167"/>
      <c r="Z213" s="128"/>
      <c r="AA213" s="48"/>
      <c r="AB213" s="48"/>
      <c r="AC213" s="48"/>
      <c r="AD213" s="48"/>
      <c r="AE213" s="167">
        <v>47849</v>
      </c>
      <c r="AF213" s="128"/>
      <c r="AG213" s="48"/>
      <c r="AH213" s="48"/>
      <c r="AI213" s="48"/>
      <c r="AJ213" s="131"/>
      <c r="AK213" s="11">
        <f>'Encargos e Benefícios'!D212</f>
        <v>0</v>
      </c>
      <c r="AL213" s="11">
        <f>IF('Encargos e Benefícios'!C212=0,0,'Encargos e Benefícios'!U212/'Encargos e Benefícios'!C212)</f>
        <v>0</v>
      </c>
      <c r="AM213" s="11">
        <f>IF('Encargos e Benefícios'!C212=0,0,'Encargos e Benefícios'!AC212/'Encargos e Benefícios'!C212)</f>
        <v>0</v>
      </c>
      <c r="AN213" s="115">
        <f>IF('Encargos e Benefícios'!C212=0,0,'Encargos e Benefícios'!AD212/'Encargos e Benefícios'!C212)</f>
        <v>0</v>
      </c>
      <c r="AO213" s="32"/>
      <c r="AP213" s="31"/>
      <c r="AQ213" s="31"/>
      <c r="AR213" s="206"/>
      <c r="AS213" s="32"/>
    </row>
    <row r="214" spans="1:45" ht="12.75" hidden="1" x14ac:dyDescent="0.2">
      <c r="A214" s="49">
        <v>208</v>
      </c>
      <c r="B214" s="12">
        <f>'Encargos e Benefícios'!B213</f>
        <v>0</v>
      </c>
      <c r="C214" s="10">
        <f>'Encargos e Benefícios'!C213</f>
        <v>0</v>
      </c>
      <c r="D214" s="39"/>
      <c r="E214" s="169"/>
      <c r="F214" s="168"/>
      <c r="G214" s="167"/>
      <c r="H214" s="128"/>
      <c r="I214" s="48"/>
      <c r="J214" s="48"/>
      <c r="K214" s="48"/>
      <c r="L214" s="48"/>
      <c r="M214" s="167"/>
      <c r="N214" s="128"/>
      <c r="O214" s="48"/>
      <c r="P214" s="48"/>
      <c r="Q214" s="48"/>
      <c r="R214" s="48"/>
      <c r="S214" s="167"/>
      <c r="T214" s="128"/>
      <c r="U214" s="48"/>
      <c r="V214" s="48"/>
      <c r="W214" s="48"/>
      <c r="X214" s="48"/>
      <c r="Y214" s="167"/>
      <c r="Z214" s="128"/>
      <c r="AA214" s="48"/>
      <c r="AB214" s="48"/>
      <c r="AC214" s="48"/>
      <c r="AD214" s="48"/>
      <c r="AE214" s="167">
        <v>47849</v>
      </c>
      <c r="AF214" s="128"/>
      <c r="AG214" s="48"/>
      <c r="AH214" s="48"/>
      <c r="AI214" s="48"/>
      <c r="AJ214" s="131"/>
      <c r="AK214" s="11">
        <f>'Encargos e Benefícios'!D213</f>
        <v>0</v>
      </c>
      <c r="AL214" s="11">
        <f>IF('Encargos e Benefícios'!C213=0,0,'Encargos e Benefícios'!U213/'Encargos e Benefícios'!C213)</f>
        <v>0</v>
      </c>
      <c r="AM214" s="11">
        <f>IF('Encargos e Benefícios'!C213=0,0,'Encargos e Benefícios'!AC213/'Encargos e Benefícios'!C213)</f>
        <v>0</v>
      </c>
      <c r="AN214" s="115">
        <f>IF('Encargos e Benefícios'!C213=0,0,'Encargos e Benefícios'!AD213/'Encargos e Benefícios'!C213)</f>
        <v>0</v>
      </c>
      <c r="AO214" s="32"/>
      <c r="AP214" s="31"/>
      <c r="AQ214" s="31"/>
      <c r="AR214" s="206"/>
      <c r="AS214" s="32"/>
    </row>
    <row r="215" spans="1:45" ht="12.75" hidden="1" x14ac:dyDescent="0.2">
      <c r="A215" s="49">
        <v>209</v>
      </c>
      <c r="B215" s="12">
        <f>'Encargos e Benefícios'!B214</f>
        <v>0</v>
      </c>
      <c r="C215" s="10">
        <f>'Encargos e Benefícios'!C214</f>
        <v>0</v>
      </c>
      <c r="D215" s="39"/>
      <c r="E215" s="169"/>
      <c r="F215" s="168"/>
      <c r="G215" s="167"/>
      <c r="H215" s="128"/>
      <c r="I215" s="48"/>
      <c r="J215" s="48"/>
      <c r="K215" s="48"/>
      <c r="L215" s="48"/>
      <c r="M215" s="167"/>
      <c r="N215" s="128"/>
      <c r="O215" s="48"/>
      <c r="P215" s="48"/>
      <c r="Q215" s="48"/>
      <c r="R215" s="48"/>
      <c r="S215" s="167"/>
      <c r="T215" s="128"/>
      <c r="U215" s="48"/>
      <c r="V215" s="48"/>
      <c r="W215" s="48"/>
      <c r="X215" s="48"/>
      <c r="Y215" s="167"/>
      <c r="Z215" s="128"/>
      <c r="AA215" s="48"/>
      <c r="AB215" s="48"/>
      <c r="AC215" s="48"/>
      <c r="AD215" s="48"/>
      <c r="AE215" s="167">
        <v>47849</v>
      </c>
      <c r="AF215" s="128"/>
      <c r="AG215" s="48"/>
      <c r="AH215" s="48"/>
      <c r="AI215" s="48"/>
      <c r="AJ215" s="131"/>
      <c r="AK215" s="11">
        <f>'Encargos e Benefícios'!D214</f>
        <v>0</v>
      </c>
      <c r="AL215" s="11">
        <f>IF('Encargos e Benefícios'!C214=0,0,'Encargos e Benefícios'!U214/'Encargos e Benefícios'!C214)</f>
        <v>0</v>
      </c>
      <c r="AM215" s="11">
        <f>IF('Encargos e Benefícios'!C214=0,0,'Encargos e Benefícios'!AC214/'Encargos e Benefícios'!C214)</f>
        <v>0</v>
      </c>
      <c r="AN215" s="115">
        <f>IF('Encargos e Benefícios'!C214=0,0,'Encargos e Benefícios'!AD214/'Encargos e Benefícios'!C214)</f>
        <v>0</v>
      </c>
      <c r="AO215" s="32"/>
      <c r="AP215" s="31"/>
      <c r="AQ215" s="31"/>
      <c r="AR215" s="206"/>
      <c r="AS215" s="32"/>
    </row>
    <row r="216" spans="1:45" ht="12.75" hidden="1" x14ac:dyDescent="0.2">
      <c r="A216" s="49">
        <v>210</v>
      </c>
      <c r="B216" s="12">
        <f>'Encargos e Benefícios'!B215</f>
        <v>0</v>
      </c>
      <c r="C216" s="10">
        <f>'Encargos e Benefícios'!C215</f>
        <v>0</v>
      </c>
      <c r="D216" s="39"/>
      <c r="E216" s="169"/>
      <c r="F216" s="168"/>
      <c r="G216" s="167"/>
      <c r="H216" s="128"/>
      <c r="I216" s="48"/>
      <c r="J216" s="48"/>
      <c r="K216" s="48"/>
      <c r="L216" s="48"/>
      <c r="M216" s="167"/>
      <c r="N216" s="128"/>
      <c r="O216" s="48"/>
      <c r="P216" s="48"/>
      <c r="Q216" s="48"/>
      <c r="R216" s="48"/>
      <c r="S216" s="167"/>
      <c r="T216" s="128"/>
      <c r="U216" s="48"/>
      <c r="V216" s="48"/>
      <c r="W216" s="48"/>
      <c r="X216" s="48"/>
      <c r="Y216" s="167"/>
      <c r="Z216" s="128"/>
      <c r="AA216" s="48"/>
      <c r="AB216" s="48"/>
      <c r="AC216" s="48"/>
      <c r="AD216" s="48"/>
      <c r="AE216" s="167">
        <v>47849</v>
      </c>
      <c r="AF216" s="128"/>
      <c r="AG216" s="48"/>
      <c r="AH216" s="48"/>
      <c r="AI216" s="48"/>
      <c r="AJ216" s="131"/>
      <c r="AK216" s="11">
        <f>'Encargos e Benefícios'!D215</f>
        <v>0</v>
      </c>
      <c r="AL216" s="11">
        <f>IF('Encargos e Benefícios'!C215=0,0,'Encargos e Benefícios'!U215/'Encargos e Benefícios'!C215)</f>
        <v>0</v>
      </c>
      <c r="AM216" s="11">
        <f>IF('Encargos e Benefícios'!C215=0,0,'Encargos e Benefícios'!AC215/'Encargos e Benefícios'!C215)</f>
        <v>0</v>
      </c>
      <c r="AN216" s="115">
        <f>IF('Encargos e Benefícios'!C215=0,0,'Encargos e Benefícios'!AD215/'Encargos e Benefícios'!C215)</f>
        <v>0</v>
      </c>
      <c r="AO216" s="32"/>
      <c r="AP216" s="31"/>
      <c r="AQ216" s="31"/>
      <c r="AR216" s="206"/>
      <c r="AS216" s="32"/>
    </row>
    <row r="217" spans="1:45" ht="12.75" hidden="1" x14ac:dyDescent="0.2">
      <c r="A217" s="49">
        <v>211</v>
      </c>
      <c r="B217" s="12">
        <f>'Encargos e Benefícios'!B216</f>
        <v>0</v>
      </c>
      <c r="C217" s="10">
        <f>'Encargos e Benefícios'!C216</f>
        <v>0</v>
      </c>
      <c r="D217" s="39"/>
      <c r="E217" s="169"/>
      <c r="F217" s="168"/>
      <c r="G217" s="167"/>
      <c r="H217" s="128"/>
      <c r="I217" s="48"/>
      <c r="J217" s="48"/>
      <c r="K217" s="48"/>
      <c r="L217" s="48"/>
      <c r="M217" s="167"/>
      <c r="N217" s="128"/>
      <c r="O217" s="48"/>
      <c r="P217" s="48"/>
      <c r="Q217" s="48"/>
      <c r="R217" s="48"/>
      <c r="S217" s="167"/>
      <c r="T217" s="128"/>
      <c r="U217" s="48"/>
      <c r="V217" s="48"/>
      <c r="W217" s="48"/>
      <c r="X217" s="48"/>
      <c r="Y217" s="167"/>
      <c r="Z217" s="128"/>
      <c r="AA217" s="48"/>
      <c r="AB217" s="48"/>
      <c r="AC217" s="48"/>
      <c r="AD217" s="48"/>
      <c r="AE217" s="167">
        <v>47849</v>
      </c>
      <c r="AF217" s="128"/>
      <c r="AG217" s="48"/>
      <c r="AH217" s="48"/>
      <c r="AI217" s="48"/>
      <c r="AJ217" s="131"/>
      <c r="AK217" s="11">
        <f>'Encargos e Benefícios'!D216</f>
        <v>0</v>
      </c>
      <c r="AL217" s="11">
        <f>IF('Encargos e Benefícios'!C216=0,0,'Encargos e Benefícios'!U216/'Encargos e Benefícios'!C216)</f>
        <v>0</v>
      </c>
      <c r="AM217" s="11">
        <f>IF('Encargos e Benefícios'!C216=0,0,'Encargos e Benefícios'!AC216/'Encargos e Benefícios'!C216)</f>
        <v>0</v>
      </c>
      <c r="AN217" s="115">
        <f>IF('Encargos e Benefícios'!C216=0,0,'Encargos e Benefícios'!AD216/'Encargos e Benefícios'!C216)</f>
        <v>0</v>
      </c>
      <c r="AO217" s="32"/>
      <c r="AP217" s="31"/>
      <c r="AQ217" s="31"/>
      <c r="AR217" s="206"/>
      <c r="AS217" s="32"/>
    </row>
    <row r="218" spans="1:45" ht="12.75" hidden="1" x14ac:dyDescent="0.2">
      <c r="A218" s="49">
        <v>212</v>
      </c>
      <c r="B218" s="12">
        <f>'Encargos e Benefícios'!B217</f>
        <v>0</v>
      </c>
      <c r="C218" s="10">
        <f>'Encargos e Benefícios'!C217</f>
        <v>0</v>
      </c>
      <c r="D218" s="39"/>
      <c r="E218" s="169"/>
      <c r="F218" s="168"/>
      <c r="G218" s="167"/>
      <c r="H218" s="128"/>
      <c r="I218" s="48"/>
      <c r="J218" s="48"/>
      <c r="K218" s="48"/>
      <c r="L218" s="48"/>
      <c r="M218" s="167"/>
      <c r="N218" s="128"/>
      <c r="O218" s="48"/>
      <c r="P218" s="48"/>
      <c r="Q218" s="48"/>
      <c r="R218" s="48"/>
      <c r="S218" s="167"/>
      <c r="T218" s="128"/>
      <c r="U218" s="48"/>
      <c r="V218" s="48"/>
      <c r="W218" s="48"/>
      <c r="X218" s="48"/>
      <c r="Y218" s="167"/>
      <c r="Z218" s="128"/>
      <c r="AA218" s="48"/>
      <c r="AB218" s="48"/>
      <c r="AC218" s="48"/>
      <c r="AD218" s="48"/>
      <c r="AE218" s="167">
        <v>47849</v>
      </c>
      <c r="AF218" s="128"/>
      <c r="AG218" s="48"/>
      <c r="AH218" s="48"/>
      <c r="AI218" s="48"/>
      <c r="AJ218" s="131"/>
      <c r="AK218" s="11">
        <f>'Encargos e Benefícios'!D217</f>
        <v>0</v>
      </c>
      <c r="AL218" s="11">
        <f>IF('Encargos e Benefícios'!C217=0,0,'Encargos e Benefícios'!U217/'Encargos e Benefícios'!C217)</f>
        <v>0</v>
      </c>
      <c r="AM218" s="11">
        <f>IF('Encargos e Benefícios'!C217=0,0,'Encargos e Benefícios'!AC217/'Encargos e Benefícios'!C217)</f>
        <v>0</v>
      </c>
      <c r="AN218" s="115">
        <f>IF('Encargos e Benefícios'!C217=0,0,'Encargos e Benefícios'!AD217/'Encargos e Benefícios'!C217)</f>
        <v>0</v>
      </c>
      <c r="AO218" s="32"/>
      <c r="AP218" s="31"/>
      <c r="AQ218" s="31"/>
      <c r="AR218" s="206"/>
      <c r="AS218" s="32"/>
    </row>
    <row r="219" spans="1:45" ht="12.75" hidden="1" x14ac:dyDescent="0.2">
      <c r="A219" s="49">
        <v>213</v>
      </c>
      <c r="B219" s="12">
        <f>'Encargos e Benefícios'!B218</f>
        <v>0</v>
      </c>
      <c r="C219" s="10">
        <f>'Encargos e Benefícios'!C218</f>
        <v>0</v>
      </c>
      <c r="D219" s="39"/>
      <c r="E219" s="169"/>
      <c r="F219" s="168"/>
      <c r="G219" s="167"/>
      <c r="H219" s="128"/>
      <c r="I219" s="48"/>
      <c r="J219" s="48"/>
      <c r="K219" s="48"/>
      <c r="L219" s="48"/>
      <c r="M219" s="167"/>
      <c r="N219" s="128"/>
      <c r="O219" s="48"/>
      <c r="P219" s="48"/>
      <c r="Q219" s="48"/>
      <c r="R219" s="48"/>
      <c r="S219" s="167"/>
      <c r="T219" s="128"/>
      <c r="U219" s="48"/>
      <c r="V219" s="48"/>
      <c r="W219" s="48"/>
      <c r="X219" s="48"/>
      <c r="Y219" s="167"/>
      <c r="Z219" s="128"/>
      <c r="AA219" s="48"/>
      <c r="AB219" s="48"/>
      <c r="AC219" s="48"/>
      <c r="AD219" s="48"/>
      <c r="AE219" s="167">
        <v>47849</v>
      </c>
      <c r="AF219" s="128"/>
      <c r="AG219" s="48"/>
      <c r="AH219" s="48"/>
      <c r="AI219" s="48"/>
      <c r="AJ219" s="131"/>
      <c r="AK219" s="11">
        <f>'Encargos e Benefícios'!D218</f>
        <v>0</v>
      </c>
      <c r="AL219" s="11">
        <f>IF('Encargos e Benefícios'!C218=0,0,'Encargos e Benefícios'!U218/'Encargos e Benefícios'!C218)</f>
        <v>0</v>
      </c>
      <c r="AM219" s="11">
        <f>IF('Encargos e Benefícios'!C218=0,0,'Encargos e Benefícios'!AC218/'Encargos e Benefícios'!C218)</f>
        <v>0</v>
      </c>
      <c r="AN219" s="115">
        <f>IF('Encargos e Benefícios'!C218=0,0,'Encargos e Benefícios'!AD218/'Encargos e Benefícios'!C218)</f>
        <v>0</v>
      </c>
      <c r="AO219" s="32"/>
      <c r="AP219" s="31"/>
      <c r="AQ219" s="31"/>
      <c r="AR219" s="206"/>
      <c r="AS219" s="32"/>
    </row>
    <row r="220" spans="1:45" ht="12.75" hidden="1" x14ac:dyDescent="0.2">
      <c r="A220" s="49">
        <v>214</v>
      </c>
      <c r="B220" s="12">
        <f>'Encargos e Benefícios'!B219</f>
        <v>0</v>
      </c>
      <c r="C220" s="10">
        <f>'Encargos e Benefícios'!C219</f>
        <v>0</v>
      </c>
      <c r="D220" s="39"/>
      <c r="E220" s="169"/>
      <c r="F220" s="168"/>
      <c r="G220" s="167"/>
      <c r="H220" s="128"/>
      <c r="I220" s="48"/>
      <c r="J220" s="48"/>
      <c r="K220" s="48"/>
      <c r="L220" s="48"/>
      <c r="M220" s="167"/>
      <c r="N220" s="128"/>
      <c r="O220" s="48"/>
      <c r="P220" s="48"/>
      <c r="Q220" s="48"/>
      <c r="R220" s="48"/>
      <c r="S220" s="167"/>
      <c r="T220" s="128"/>
      <c r="U220" s="48"/>
      <c r="V220" s="48"/>
      <c r="W220" s="48"/>
      <c r="X220" s="48"/>
      <c r="Y220" s="167"/>
      <c r="Z220" s="128"/>
      <c r="AA220" s="48"/>
      <c r="AB220" s="48"/>
      <c r="AC220" s="48"/>
      <c r="AD220" s="48"/>
      <c r="AE220" s="167">
        <v>47849</v>
      </c>
      <c r="AF220" s="128"/>
      <c r="AG220" s="48"/>
      <c r="AH220" s="48"/>
      <c r="AI220" s="48"/>
      <c r="AJ220" s="131"/>
      <c r="AK220" s="11">
        <f>'Encargos e Benefícios'!D219</f>
        <v>0</v>
      </c>
      <c r="AL220" s="11">
        <f>IF('Encargos e Benefícios'!C219=0,0,'Encargos e Benefícios'!U219/'Encargos e Benefícios'!C219)</f>
        <v>0</v>
      </c>
      <c r="AM220" s="11">
        <f>IF('Encargos e Benefícios'!C219=0,0,'Encargos e Benefícios'!AC219/'Encargos e Benefícios'!C219)</f>
        <v>0</v>
      </c>
      <c r="AN220" s="115">
        <f>IF('Encargos e Benefícios'!C219=0,0,'Encargos e Benefícios'!AD219/'Encargos e Benefícios'!C219)</f>
        <v>0</v>
      </c>
      <c r="AO220" s="32"/>
      <c r="AP220" s="31"/>
      <c r="AQ220" s="31"/>
      <c r="AR220" s="206"/>
      <c r="AS220" s="32"/>
    </row>
    <row r="221" spans="1:45" ht="12.75" hidden="1" x14ac:dyDescent="0.2">
      <c r="A221" s="49">
        <v>215</v>
      </c>
      <c r="B221" s="12">
        <f>'Encargos e Benefícios'!B220</f>
        <v>0</v>
      </c>
      <c r="C221" s="10">
        <f>'Encargos e Benefícios'!C220</f>
        <v>0</v>
      </c>
      <c r="D221" s="39"/>
      <c r="E221" s="169"/>
      <c r="F221" s="168"/>
      <c r="G221" s="167"/>
      <c r="H221" s="128"/>
      <c r="I221" s="48"/>
      <c r="J221" s="48"/>
      <c r="K221" s="48"/>
      <c r="L221" s="48"/>
      <c r="M221" s="167"/>
      <c r="N221" s="128"/>
      <c r="O221" s="48"/>
      <c r="P221" s="48"/>
      <c r="Q221" s="48"/>
      <c r="R221" s="48"/>
      <c r="S221" s="167"/>
      <c r="T221" s="128"/>
      <c r="U221" s="48"/>
      <c r="V221" s="48"/>
      <c r="W221" s="48"/>
      <c r="X221" s="48"/>
      <c r="Y221" s="167"/>
      <c r="Z221" s="128"/>
      <c r="AA221" s="48"/>
      <c r="AB221" s="48"/>
      <c r="AC221" s="48"/>
      <c r="AD221" s="48"/>
      <c r="AE221" s="167">
        <v>47849</v>
      </c>
      <c r="AF221" s="128"/>
      <c r="AG221" s="48"/>
      <c r="AH221" s="48"/>
      <c r="AI221" s="48"/>
      <c r="AJ221" s="131"/>
      <c r="AK221" s="11">
        <f>'Encargos e Benefícios'!D220</f>
        <v>0</v>
      </c>
      <c r="AL221" s="11">
        <f>IF('Encargos e Benefícios'!C220=0,0,'Encargos e Benefícios'!U220/'Encargos e Benefícios'!C220)</f>
        <v>0</v>
      </c>
      <c r="AM221" s="11">
        <f>IF('Encargos e Benefícios'!C220=0,0,'Encargos e Benefícios'!AC220/'Encargos e Benefícios'!C220)</f>
        <v>0</v>
      </c>
      <c r="AN221" s="115">
        <f>IF('Encargos e Benefícios'!C220=0,0,'Encargos e Benefícios'!AD220/'Encargos e Benefícios'!C220)</f>
        <v>0</v>
      </c>
      <c r="AO221" s="32"/>
      <c r="AP221" s="31"/>
      <c r="AQ221" s="31"/>
      <c r="AR221" s="206"/>
      <c r="AS221" s="32"/>
    </row>
    <row r="222" spans="1:45" ht="12.75" hidden="1" x14ac:dyDescent="0.2">
      <c r="A222" s="49">
        <v>216</v>
      </c>
      <c r="B222" s="12">
        <f>'Encargos e Benefícios'!B221</f>
        <v>0</v>
      </c>
      <c r="C222" s="10">
        <f>'Encargos e Benefícios'!C221</f>
        <v>0</v>
      </c>
      <c r="D222" s="39"/>
      <c r="E222" s="169"/>
      <c r="F222" s="168"/>
      <c r="G222" s="167"/>
      <c r="H222" s="128"/>
      <c r="I222" s="48"/>
      <c r="J222" s="48"/>
      <c r="K222" s="48"/>
      <c r="L222" s="48"/>
      <c r="M222" s="167"/>
      <c r="N222" s="128"/>
      <c r="O222" s="48"/>
      <c r="P222" s="48"/>
      <c r="Q222" s="48"/>
      <c r="R222" s="48"/>
      <c r="S222" s="167"/>
      <c r="T222" s="128"/>
      <c r="U222" s="48"/>
      <c r="V222" s="48"/>
      <c r="W222" s="48"/>
      <c r="X222" s="48"/>
      <c r="Y222" s="167"/>
      <c r="Z222" s="128"/>
      <c r="AA222" s="48"/>
      <c r="AB222" s="48"/>
      <c r="AC222" s="48"/>
      <c r="AD222" s="48"/>
      <c r="AE222" s="167">
        <v>47849</v>
      </c>
      <c r="AF222" s="128"/>
      <c r="AG222" s="48"/>
      <c r="AH222" s="48"/>
      <c r="AI222" s="48"/>
      <c r="AJ222" s="131"/>
      <c r="AK222" s="11">
        <f>'Encargos e Benefícios'!D221</f>
        <v>0</v>
      </c>
      <c r="AL222" s="11">
        <f>IF('Encargos e Benefícios'!C221=0,0,'Encargos e Benefícios'!U221/'Encargos e Benefícios'!C221)</f>
        <v>0</v>
      </c>
      <c r="AM222" s="11">
        <f>IF('Encargos e Benefícios'!C221=0,0,'Encargos e Benefícios'!AC221/'Encargos e Benefícios'!C221)</f>
        <v>0</v>
      </c>
      <c r="AN222" s="115">
        <f>IF('Encargos e Benefícios'!C221=0,0,'Encargos e Benefícios'!AD221/'Encargos e Benefícios'!C221)</f>
        <v>0</v>
      </c>
      <c r="AO222" s="32"/>
      <c r="AP222" s="31"/>
      <c r="AQ222" s="31"/>
      <c r="AR222" s="206"/>
      <c r="AS222" s="32"/>
    </row>
    <row r="223" spans="1:45" ht="12.75" hidden="1" x14ac:dyDescent="0.2">
      <c r="A223" s="49">
        <v>217</v>
      </c>
      <c r="B223" s="12">
        <f>'Encargos e Benefícios'!B222</f>
        <v>0</v>
      </c>
      <c r="C223" s="10">
        <f>'Encargos e Benefícios'!C222</f>
        <v>0</v>
      </c>
      <c r="D223" s="39"/>
      <c r="E223" s="169"/>
      <c r="F223" s="168"/>
      <c r="G223" s="167"/>
      <c r="H223" s="128"/>
      <c r="I223" s="48"/>
      <c r="J223" s="48"/>
      <c r="K223" s="48"/>
      <c r="L223" s="48"/>
      <c r="M223" s="167"/>
      <c r="N223" s="128"/>
      <c r="O223" s="48"/>
      <c r="P223" s="48"/>
      <c r="Q223" s="48"/>
      <c r="R223" s="48"/>
      <c r="S223" s="167"/>
      <c r="T223" s="128"/>
      <c r="U223" s="48"/>
      <c r="V223" s="48"/>
      <c r="W223" s="48"/>
      <c r="X223" s="48"/>
      <c r="Y223" s="167"/>
      <c r="Z223" s="128"/>
      <c r="AA223" s="48"/>
      <c r="AB223" s="48"/>
      <c r="AC223" s="48"/>
      <c r="AD223" s="48"/>
      <c r="AE223" s="167">
        <v>47849</v>
      </c>
      <c r="AF223" s="128"/>
      <c r="AG223" s="48"/>
      <c r="AH223" s="48"/>
      <c r="AI223" s="48"/>
      <c r="AJ223" s="131"/>
      <c r="AK223" s="11">
        <f>'Encargos e Benefícios'!D222</f>
        <v>0</v>
      </c>
      <c r="AL223" s="11">
        <f>IF('Encargos e Benefícios'!C222=0,0,'Encargos e Benefícios'!U222/'Encargos e Benefícios'!C222)</f>
        <v>0</v>
      </c>
      <c r="AM223" s="11">
        <f>IF('Encargos e Benefícios'!C222=0,0,'Encargos e Benefícios'!AC222/'Encargos e Benefícios'!C222)</f>
        <v>0</v>
      </c>
      <c r="AN223" s="115">
        <f>IF('Encargos e Benefícios'!C222=0,0,'Encargos e Benefícios'!AD222/'Encargos e Benefícios'!C222)</f>
        <v>0</v>
      </c>
      <c r="AO223" s="32"/>
      <c r="AP223" s="31"/>
      <c r="AQ223" s="31"/>
      <c r="AR223" s="206"/>
      <c r="AS223" s="32"/>
    </row>
    <row r="224" spans="1:45" ht="12.75" hidden="1" x14ac:dyDescent="0.2">
      <c r="A224" s="49">
        <v>218</v>
      </c>
      <c r="B224" s="12">
        <f>'Encargos e Benefícios'!B223</f>
        <v>0</v>
      </c>
      <c r="C224" s="10">
        <f>'Encargos e Benefícios'!C223</f>
        <v>0</v>
      </c>
      <c r="D224" s="39"/>
      <c r="E224" s="169"/>
      <c r="F224" s="168"/>
      <c r="G224" s="167"/>
      <c r="H224" s="128"/>
      <c r="I224" s="48"/>
      <c r="J224" s="48"/>
      <c r="K224" s="48"/>
      <c r="L224" s="48"/>
      <c r="M224" s="167"/>
      <c r="N224" s="128"/>
      <c r="O224" s="48"/>
      <c r="P224" s="48"/>
      <c r="Q224" s="48"/>
      <c r="R224" s="48"/>
      <c r="S224" s="167"/>
      <c r="T224" s="128"/>
      <c r="U224" s="48"/>
      <c r="V224" s="48"/>
      <c r="W224" s="48"/>
      <c r="X224" s="48"/>
      <c r="Y224" s="167"/>
      <c r="Z224" s="128"/>
      <c r="AA224" s="48"/>
      <c r="AB224" s="48"/>
      <c r="AC224" s="48"/>
      <c r="AD224" s="48"/>
      <c r="AE224" s="167">
        <v>47849</v>
      </c>
      <c r="AF224" s="128"/>
      <c r="AG224" s="48"/>
      <c r="AH224" s="48"/>
      <c r="AI224" s="48"/>
      <c r="AJ224" s="131"/>
      <c r="AK224" s="11">
        <f>'Encargos e Benefícios'!D223</f>
        <v>0</v>
      </c>
      <c r="AL224" s="11">
        <f>IF('Encargos e Benefícios'!C223=0,0,'Encargos e Benefícios'!U223/'Encargos e Benefícios'!C223)</f>
        <v>0</v>
      </c>
      <c r="AM224" s="11">
        <f>IF('Encargos e Benefícios'!C223=0,0,'Encargos e Benefícios'!AC223/'Encargos e Benefícios'!C223)</f>
        <v>0</v>
      </c>
      <c r="AN224" s="115">
        <f>IF('Encargos e Benefícios'!C223=0,0,'Encargos e Benefícios'!AD223/'Encargos e Benefícios'!C223)</f>
        <v>0</v>
      </c>
      <c r="AO224" s="32"/>
      <c r="AP224" s="31"/>
      <c r="AQ224" s="31"/>
      <c r="AR224" s="206"/>
      <c r="AS224" s="32"/>
    </row>
    <row r="225" spans="1:45" ht="12.75" hidden="1" x14ac:dyDescent="0.2">
      <c r="A225" s="49">
        <v>219</v>
      </c>
      <c r="B225" s="12">
        <f>'Encargos e Benefícios'!B224</f>
        <v>0</v>
      </c>
      <c r="C225" s="10">
        <f>'Encargos e Benefícios'!C224</f>
        <v>0</v>
      </c>
      <c r="D225" s="39"/>
      <c r="E225" s="169"/>
      <c r="F225" s="168"/>
      <c r="G225" s="167"/>
      <c r="H225" s="128"/>
      <c r="I225" s="48"/>
      <c r="J225" s="48"/>
      <c r="K225" s="48"/>
      <c r="L225" s="48"/>
      <c r="M225" s="167"/>
      <c r="N225" s="128"/>
      <c r="O225" s="48"/>
      <c r="P225" s="48"/>
      <c r="Q225" s="48"/>
      <c r="R225" s="48"/>
      <c r="S225" s="167"/>
      <c r="T225" s="128"/>
      <c r="U225" s="48"/>
      <c r="V225" s="48"/>
      <c r="W225" s="48"/>
      <c r="X225" s="48"/>
      <c r="Y225" s="167"/>
      <c r="Z225" s="128"/>
      <c r="AA225" s="48"/>
      <c r="AB225" s="48"/>
      <c r="AC225" s="48"/>
      <c r="AD225" s="48"/>
      <c r="AE225" s="167">
        <v>47849</v>
      </c>
      <c r="AF225" s="128"/>
      <c r="AG225" s="48"/>
      <c r="AH225" s="48"/>
      <c r="AI225" s="48"/>
      <c r="AJ225" s="131"/>
      <c r="AK225" s="11">
        <f>'Encargos e Benefícios'!D224</f>
        <v>0</v>
      </c>
      <c r="AL225" s="11">
        <f>IF('Encargos e Benefícios'!C224=0,0,'Encargos e Benefícios'!U224/'Encargos e Benefícios'!C224)</f>
        <v>0</v>
      </c>
      <c r="AM225" s="11">
        <f>IF('Encargos e Benefícios'!C224=0,0,'Encargos e Benefícios'!AC224/'Encargos e Benefícios'!C224)</f>
        <v>0</v>
      </c>
      <c r="AN225" s="115">
        <f>IF('Encargos e Benefícios'!C224=0,0,'Encargos e Benefícios'!AD224/'Encargos e Benefícios'!C224)</f>
        <v>0</v>
      </c>
      <c r="AO225" s="32"/>
      <c r="AP225" s="31"/>
      <c r="AQ225" s="31"/>
      <c r="AR225" s="206"/>
      <c r="AS225" s="32"/>
    </row>
    <row r="226" spans="1:45" ht="12.75" hidden="1" x14ac:dyDescent="0.2">
      <c r="A226" s="49">
        <v>220</v>
      </c>
      <c r="B226" s="12">
        <f>'Encargos e Benefícios'!B225</f>
        <v>0</v>
      </c>
      <c r="C226" s="10">
        <f>'Encargos e Benefícios'!C225</f>
        <v>0</v>
      </c>
      <c r="D226" s="39"/>
      <c r="E226" s="169"/>
      <c r="F226" s="168"/>
      <c r="G226" s="167"/>
      <c r="H226" s="128"/>
      <c r="I226" s="48"/>
      <c r="J226" s="48"/>
      <c r="K226" s="48"/>
      <c r="L226" s="48"/>
      <c r="M226" s="167"/>
      <c r="N226" s="128"/>
      <c r="O226" s="48"/>
      <c r="P226" s="48"/>
      <c r="Q226" s="48"/>
      <c r="R226" s="48"/>
      <c r="S226" s="167"/>
      <c r="T226" s="128"/>
      <c r="U226" s="48"/>
      <c r="V226" s="48"/>
      <c r="W226" s="48"/>
      <c r="X226" s="48"/>
      <c r="Y226" s="167"/>
      <c r="Z226" s="128"/>
      <c r="AA226" s="48"/>
      <c r="AB226" s="48"/>
      <c r="AC226" s="48"/>
      <c r="AD226" s="48"/>
      <c r="AE226" s="167">
        <v>47849</v>
      </c>
      <c r="AF226" s="128"/>
      <c r="AG226" s="48"/>
      <c r="AH226" s="48"/>
      <c r="AI226" s="48"/>
      <c r="AJ226" s="131"/>
      <c r="AK226" s="11">
        <f>'Encargos e Benefícios'!D225</f>
        <v>0</v>
      </c>
      <c r="AL226" s="11">
        <f>IF('Encargos e Benefícios'!C225=0,0,'Encargos e Benefícios'!U225/'Encargos e Benefícios'!C225)</f>
        <v>0</v>
      </c>
      <c r="AM226" s="11">
        <f>IF('Encargos e Benefícios'!C225=0,0,'Encargos e Benefícios'!AC225/'Encargos e Benefícios'!C225)</f>
        <v>0</v>
      </c>
      <c r="AN226" s="115">
        <f>IF('Encargos e Benefícios'!C225=0,0,'Encargos e Benefícios'!AD225/'Encargos e Benefícios'!C225)</f>
        <v>0</v>
      </c>
      <c r="AO226" s="32"/>
      <c r="AP226" s="31"/>
      <c r="AQ226" s="31"/>
      <c r="AR226" s="206"/>
      <c r="AS226" s="32"/>
    </row>
    <row r="227" spans="1:45" ht="12.75" hidden="1" x14ac:dyDescent="0.2">
      <c r="A227" s="49">
        <v>221</v>
      </c>
      <c r="B227" s="12">
        <f>'Encargos e Benefícios'!B226</f>
        <v>0</v>
      </c>
      <c r="C227" s="10">
        <f>'Encargos e Benefícios'!C226</f>
        <v>0</v>
      </c>
      <c r="D227" s="39"/>
      <c r="E227" s="169"/>
      <c r="F227" s="168"/>
      <c r="G227" s="167"/>
      <c r="H227" s="128"/>
      <c r="I227" s="48"/>
      <c r="J227" s="48"/>
      <c r="K227" s="48"/>
      <c r="L227" s="48"/>
      <c r="M227" s="167"/>
      <c r="N227" s="128"/>
      <c r="O227" s="48"/>
      <c r="P227" s="48"/>
      <c r="Q227" s="48"/>
      <c r="R227" s="48"/>
      <c r="S227" s="167"/>
      <c r="T227" s="128"/>
      <c r="U227" s="48"/>
      <c r="V227" s="48"/>
      <c r="W227" s="48"/>
      <c r="X227" s="48"/>
      <c r="Y227" s="167"/>
      <c r="Z227" s="128"/>
      <c r="AA227" s="48"/>
      <c r="AB227" s="48"/>
      <c r="AC227" s="48"/>
      <c r="AD227" s="48"/>
      <c r="AE227" s="167">
        <v>47849</v>
      </c>
      <c r="AF227" s="128"/>
      <c r="AG227" s="48"/>
      <c r="AH227" s="48"/>
      <c r="AI227" s="48"/>
      <c r="AJ227" s="131"/>
      <c r="AK227" s="11">
        <f>'Encargos e Benefícios'!D226</f>
        <v>0</v>
      </c>
      <c r="AL227" s="11">
        <f>IF('Encargos e Benefícios'!C226=0,0,'Encargos e Benefícios'!U226/'Encargos e Benefícios'!C226)</f>
        <v>0</v>
      </c>
      <c r="AM227" s="11">
        <f>IF('Encargos e Benefícios'!C226=0,0,'Encargos e Benefícios'!AC226/'Encargos e Benefícios'!C226)</f>
        <v>0</v>
      </c>
      <c r="AN227" s="115">
        <f>IF('Encargos e Benefícios'!C226=0,0,'Encargos e Benefícios'!AD226/'Encargos e Benefícios'!C226)</f>
        <v>0</v>
      </c>
      <c r="AO227" s="32"/>
      <c r="AP227" s="31"/>
      <c r="AQ227" s="31"/>
      <c r="AR227" s="206"/>
      <c r="AS227" s="32"/>
    </row>
    <row r="228" spans="1:45" ht="12.75" hidden="1" x14ac:dyDescent="0.2">
      <c r="A228" s="49">
        <v>222</v>
      </c>
      <c r="B228" s="12">
        <f>'Encargos e Benefícios'!B227</f>
        <v>0</v>
      </c>
      <c r="C228" s="10">
        <f>'Encargos e Benefícios'!C227</f>
        <v>0</v>
      </c>
      <c r="D228" s="39"/>
      <c r="E228" s="169"/>
      <c r="F228" s="168"/>
      <c r="G228" s="167"/>
      <c r="H228" s="128"/>
      <c r="I228" s="48"/>
      <c r="J228" s="48"/>
      <c r="K228" s="48"/>
      <c r="L228" s="48"/>
      <c r="M228" s="167"/>
      <c r="N228" s="128"/>
      <c r="O228" s="48"/>
      <c r="P228" s="48"/>
      <c r="Q228" s="48"/>
      <c r="R228" s="48"/>
      <c r="S228" s="167"/>
      <c r="T228" s="128"/>
      <c r="U228" s="48"/>
      <c r="V228" s="48"/>
      <c r="W228" s="48"/>
      <c r="X228" s="48"/>
      <c r="Y228" s="167"/>
      <c r="Z228" s="128"/>
      <c r="AA228" s="48"/>
      <c r="AB228" s="48"/>
      <c r="AC228" s="48"/>
      <c r="AD228" s="48"/>
      <c r="AE228" s="167">
        <v>47849</v>
      </c>
      <c r="AF228" s="128"/>
      <c r="AG228" s="48"/>
      <c r="AH228" s="48"/>
      <c r="AI228" s="48"/>
      <c r="AJ228" s="131"/>
      <c r="AK228" s="11">
        <f>'Encargos e Benefícios'!D227</f>
        <v>0</v>
      </c>
      <c r="AL228" s="11">
        <f>IF('Encargos e Benefícios'!C227=0,0,'Encargos e Benefícios'!U227/'Encargos e Benefícios'!C227)</f>
        <v>0</v>
      </c>
      <c r="AM228" s="11">
        <f>IF('Encargos e Benefícios'!C227=0,0,'Encargos e Benefícios'!AC227/'Encargos e Benefícios'!C227)</f>
        <v>0</v>
      </c>
      <c r="AN228" s="115">
        <f>IF('Encargos e Benefícios'!C227=0,0,'Encargos e Benefícios'!AD227/'Encargos e Benefícios'!C227)</f>
        <v>0</v>
      </c>
      <c r="AO228" s="32"/>
      <c r="AP228" s="31"/>
      <c r="AQ228" s="31"/>
      <c r="AR228" s="206"/>
      <c r="AS228" s="32"/>
    </row>
    <row r="229" spans="1:45" ht="12.75" hidden="1" x14ac:dyDescent="0.2">
      <c r="A229" s="49">
        <v>223</v>
      </c>
      <c r="B229" s="12">
        <f>'Encargos e Benefícios'!B228</f>
        <v>0</v>
      </c>
      <c r="C229" s="10">
        <f>'Encargos e Benefícios'!C228</f>
        <v>0</v>
      </c>
      <c r="D229" s="39"/>
      <c r="E229" s="169"/>
      <c r="F229" s="168"/>
      <c r="G229" s="167"/>
      <c r="H229" s="128"/>
      <c r="I229" s="48"/>
      <c r="J229" s="48"/>
      <c r="K229" s="48"/>
      <c r="L229" s="48"/>
      <c r="M229" s="167"/>
      <c r="N229" s="128"/>
      <c r="O229" s="48"/>
      <c r="P229" s="48"/>
      <c r="Q229" s="48"/>
      <c r="R229" s="48"/>
      <c r="S229" s="167"/>
      <c r="T229" s="128"/>
      <c r="U229" s="48"/>
      <c r="V229" s="48"/>
      <c r="W229" s="48"/>
      <c r="X229" s="48"/>
      <c r="Y229" s="167"/>
      <c r="Z229" s="128"/>
      <c r="AA229" s="48"/>
      <c r="AB229" s="48"/>
      <c r="AC229" s="48"/>
      <c r="AD229" s="48"/>
      <c r="AE229" s="167">
        <v>47849</v>
      </c>
      <c r="AF229" s="128"/>
      <c r="AG229" s="48"/>
      <c r="AH229" s="48"/>
      <c r="AI229" s="48"/>
      <c r="AJ229" s="131"/>
      <c r="AK229" s="11">
        <f>'Encargos e Benefícios'!D228</f>
        <v>0</v>
      </c>
      <c r="AL229" s="11">
        <f>IF('Encargos e Benefícios'!C228=0,0,'Encargos e Benefícios'!U228/'Encargos e Benefícios'!C228)</f>
        <v>0</v>
      </c>
      <c r="AM229" s="11">
        <f>IF('Encargos e Benefícios'!C228=0,0,'Encargos e Benefícios'!AC228/'Encargos e Benefícios'!C228)</f>
        <v>0</v>
      </c>
      <c r="AN229" s="115">
        <f>IF('Encargos e Benefícios'!C228=0,0,'Encargos e Benefícios'!AD228/'Encargos e Benefícios'!C228)</f>
        <v>0</v>
      </c>
      <c r="AO229" s="32"/>
      <c r="AP229" s="31"/>
      <c r="AQ229" s="31"/>
      <c r="AR229" s="206"/>
      <c r="AS229" s="32"/>
    </row>
    <row r="230" spans="1:45" ht="12.75" hidden="1" x14ac:dyDescent="0.2">
      <c r="A230" s="49">
        <v>224</v>
      </c>
      <c r="B230" s="12">
        <f>'Encargos e Benefícios'!B229</f>
        <v>0</v>
      </c>
      <c r="C230" s="10">
        <f>'Encargos e Benefícios'!C229</f>
        <v>0</v>
      </c>
      <c r="D230" s="39"/>
      <c r="E230" s="169"/>
      <c r="F230" s="168"/>
      <c r="G230" s="167"/>
      <c r="H230" s="128"/>
      <c r="I230" s="48"/>
      <c r="J230" s="48"/>
      <c r="K230" s="48"/>
      <c r="L230" s="48"/>
      <c r="M230" s="167"/>
      <c r="N230" s="128"/>
      <c r="O230" s="48"/>
      <c r="P230" s="48"/>
      <c r="Q230" s="48"/>
      <c r="R230" s="48"/>
      <c r="S230" s="167"/>
      <c r="T230" s="128"/>
      <c r="U230" s="48"/>
      <c r="V230" s="48"/>
      <c r="W230" s="48"/>
      <c r="X230" s="48"/>
      <c r="Y230" s="167"/>
      <c r="Z230" s="128"/>
      <c r="AA230" s="48"/>
      <c r="AB230" s="48"/>
      <c r="AC230" s="48"/>
      <c r="AD230" s="48"/>
      <c r="AE230" s="167">
        <v>47849</v>
      </c>
      <c r="AF230" s="128"/>
      <c r="AG230" s="48"/>
      <c r="AH230" s="48"/>
      <c r="AI230" s="48"/>
      <c r="AJ230" s="131"/>
      <c r="AK230" s="11">
        <f>'Encargos e Benefícios'!D229</f>
        <v>0</v>
      </c>
      <c r="AL230" s="11">
        <f>IF('Encargos e Benefícios'!C229=0,0,'Encargos e Benefícios'!U229/'Encargos e Benefícios'!C229)</f>
        <v>0</v>
      </c>
      <c r="AM230" s="11">
        <f>IF('Encargos e Benefícios'!C229=0,0,'Encargos e Benefícios'!AC229/'Encargos e Benefícios'!C229)</f>
        <v>0</v>
      </c>
      <c r="AN230" s="115">
        <f>IF('Encargos e Benefícios'!C229=0,0,'Encargos e Benefícios'!AD229/'Encargos e Benefícios'!C229)</f>
        <v>0</v>
      </c>
      <c r="AO230" s="32"/>
      <c r="AP230" s="31"/>
      <c r="AQ230" s="31"/>
      <c r="AR230" s="206"/>
      <c r="AS230" s="32"/>
    </row>
    <row r="231" spans="1:45" ht="12.75" hidden="1" x14ac:dyDescent="0.2">
      <c r="A231" s="49">
        <v>225</v>
      </c>
      <c r="B231" s="12">
        <f>'Encargos e Benefícios'!B230</f>
        <v>0</v>
      </c>
      <c r="C231" s="10">
        <f>'Encargos e Benefícios'!C230</f>
        <v>0</v>
      </c>
      <c r="D231" s="39"/>
      <c r="E231" s="169"/>
      <c r="F231" s="168"/>
      <c r="G231" s="167"/>
      <c r="H231" s="128"/>
      <c r="I231" s="48"/>
      <c r="J231" s="48"/>
      <c r="K231" s="48"/>
      <c r="L231" s="48"/>
      <c r="M231" s="167"/>
      <c r="N231" s="128"/>
      <c r="O231" s="48"/>
      <c r="P231" s="48"/>
      <c r="Q231" s="48"/>
      <c r="R231" s="48"/>
      <c r="S231" s="167"/>
      <c r="T231" s="128"/>
      <c r="U231" s="48"/>
      <c r="V231" s="48"/>
      <c r="W231" s="48"/>
      <c r="X231" s="48"/>
      <c r="Y231" s="167"/>
      <c r="Z231" s="128"/>
      <c r="AA231" s="48"/>
      <c r="AB231" s="48"/>
      <c r="AC231" s="48"/>
      <c r="AD231" s="48"/>
      <c r="AE231" s="167">
        <v>47849</v>
      </c>
      <c r="AF231" s="128"/>
      <c r="AG231" s="48"/>
      <c r="AH231" s="48"/>
      <c r="AI231" s="48"/>
      <c r="AJ231" s="131"/>
      <c r="AK231" s="11">
        <f>'Encargos e Benefícios'!D230</f>
        <v>0</v>
      </c>
      <c r="AL231" s="11">
        <f>IF('Encargos e Benefícios'!C230=0,0,'Encargos e Benefícios'!U230/'Encargos e Benefícios'!C230)</f>
        <v>0</v>
      </c>
      <c r="AM231" s="11">
        <f>IF('Encargos e Benefícios'!C230=0,0,'Encargos e Benefícios'!AC230/'Encargos e Benefícios'!C230)</f>
        <v>0</v>
      </c>
      <c r="AN231" s="115">
        <f>IF('Encargos e Benefícios'!C230=0,0,'Encargos e Benefícios'!AD230/'Encargos e Benefícios'!C230)</f>
        <v>0</v>
      </c>
      <c r="AO231" s="32"/>
      <c r="AP231" s="31"/>
      <c r="AQ231" s="31"/>
      <c r="AR231" s="206"/>
      <c r="AS231" s="32"/>
    </row>
    <row r="232" spans="1:45" ht="12.75" hidden="1" x14ac:dyDescent="0.2">
      <c r="A232" s="49">
        <v>226</v>
      </c>
      <c r="B232" s="12">
        <f>'Encargos e Benefícios'!B231</f>
        <v>0</v>
      </c>
      <c r="C232" s="10">
        <f>'Encargos e Benefícios'!C231</f>
        <v>0</v>
      </c>
      <c r="D232" s="39"/>
      <c r="E232" s="169"/>
      <c r="F232" s="168"/>
      <c r="G232" s="167"/>
      <c r="H232" s="128"/>
      <c r="I232" s="48"/>
      <c r="J232" s="48"/>
      <c r="K232" s="48"/>
      <c r="L232" s="48"/>
      <c r="M232" s="167"/>
      <c r="N232" s="128"/>
      <c r="O232" s="48"/>
      <c r="P232" s="48"/>
      <c r="Q232" s="48"/>
      <c r="R232" s="48"/>
      <c r="S232" s="167"/>
      <c r="T232" s="128"/>
      <c r="U232" s="48"/>
      <c r="V232" s="48"/>
      <c r="W232" s="48"/>
      <c r="X232" s="48"/>
      <c r="Y232" s="167"/>
      <c r="Z232" s="128"/>
      <c r="AA232" s="48"/>
      <c r="AB232" s="48"/>
      <c r="AC232" s="48"/>
      <c r="AD232" s="48"/>
      <c r="AE232" s="167">
        <v>47849</v>
      </c>
      <c r="AF232" s="128"/>
      <c r="AG232" s="48"/>
      <c r="AH232" s="48"/>
      <c r="AI232" s="48"/>
      <c r="AJ232" s="131"/>
      <c r="AK232" s="11">
        <f>'Encargos e Benefícios'!D231</f>
        <v>0</v>
      </c>
      <c r="AL232" s="11">
        <f>IF('Encargos e Benefícios'!C231=0,0,'Encargos e Benefícios'!U231/'Encargos e Benefícios'!C231)</f>
        <v>0</v>
      </c>
      <c r="AM232" s="11">
        <f>IF('Encargos e Benefícios'!C231=0,0,'Encargos e Benefícios'!AC231/'Encargos e Benefícios'!C231)</f>
        <v>0</v>
      </c>
      <c r="AN232" s="115">
        <f>IF('Encargos e Benefícios'!C231=0,0,'Encargos e Benefícios'!AD231/'Encargos e Benefícios'!C231)</f>
        <v>0</v>
      </c>
      <c r="AO232" s="32"/>
      <c r="AP232" s="31"/>
      <c r="AQ232" s="31"/>
      <c r="AR232" s="206"/>
      <c r="AS232" s="32"/>
    </row>
    <row r="233" spans="1:45" ht="12.75" hidden="1" x14ac:dyDescent="0.2">
      <c r="A233" s="49">
        <v>227</v>
      </c>
      <c r="B233" s="12">
        <f>'Encargos e Benefícios'!B232</f>
        <v>0</v>
      </c>
      <c r="C233" s="10">
        <f>'Encargos e Benefícios'!C232</f>
        <v>0</v>
      </c>
      <c r="D233" s="39"/>
      <c r="E233" s="169"/>
      <c r="F233" s="168"/>
      <c r="G233" s="167"/>
      <c r="H233" s="128"/>
      <c r="I233" s="48"/>
      <c r="J233" s="48"/>
      <c r="K233" s="48"/>
      <c r="L233" s="48"/>
      <c r="M233" s="167"/>
      <c r="N233" s="128"/>
      <c r="O233" s="48"/>
      <c r="P233" s="48"/>
      <c r="Q233" s="48"/>
      <c r="R233" s="48"/>
      <c r="S233" s="167"/>
      <c r="T233" s="128"/>
      <c r="U233" s="48"/>
      <c r="V233" s="48"/>
      <c r="W233" s="48"/>
      <c r="X233" s="48"/>
      <c r="Y233" s="167"/>
      <c r="Z233" s="128"/>
      <c r="AA233" s="48"/>
      <c r="AB233" s="48"/>
      <c r="AC233" s="48"/>
      <c r="AD233" s="48"/>
      <c r="AE233" s="167">
        <v>47849</v>
      </c>
      <c r="AF233" s="128"/>
      <c r="AG233" s="48"/>
      <c r="AH233" s="48"/>
      <c r="AI233" s="48"/>
      <c r="AJ233" s="131"/>
      <c r="AK233" s="11">
        <f>'Encargos e Benefícios'!D232</f>
        <v>0</v>
      </c>
      <c r="AL233" s="11">
        <f>IF('Encargos e Benefícios'!C232=0,0,'Encargos e Benefícios'!U232/'Encargos e Benefícios'!C232)</f>
        <v>0</v>
      </c>
      <c r="AM233" s="11">
        <f>IF('Encargos e Benefícios'!C232=0,0,'Encargos e Benefícios'!AC232/'Encargos e Benefícios'!C232)</f>
        <v>0</v>
      </c>
      <c r="AN233" s="115">
        <f>IF('Encargos e Benefícios'!C232=0,0,'Encargos e Benefícios'!AD232/'Encargos e Benefícios'!C232)</f>
        <v>0</v>
      </c>
      <c r="AO233" s="32"/>
      <c r="AP233" s="31"/>
      <c r="AQ233" s="31"/>
      <c r="AR233" s="206"/>
      <c r="AS233" s="32"/>
    </row>
    <row r="234" spans="1:45" ht="12.75" hidden="1" x14ac:dyDescent="0.2">
      <c r="A234" s="49">
        <v>228</v>
      </c>
      <c r="B234" s="12">
        <f>'Encargos e Benefícios'!B233</f>
        <v>0</v>
      </c>
      <c r="C234" s="10">
        <f>'Encargos e Benefícios'!C233</f>
        <v>0</v>
      </c>
      <c r="D234" s="39"/>
      <c r="E234" s="169"/>
      <c r="F234" s="168"/>
      <c r="G234" s="167"/>
      <c r="H234" s="128"/>
      <c r="I234" s="48"/>
      <c r="J234" s="48"/>
      <c r="K234" s="48"/>
      <c r="L234" s="48"/>
      <c r="M234" s="167"/>
      <c r="N234" s="128"/>
      <c r="O234" s="48"/>
      <c r="P234" s="48"/>
      <c r="Q234" s="48"/>
      <c r="R234" s="48"/>
      <c r="S234" s="167"/>
      <c r="T234" s="128"/>
      <c r="U234" s="48"/>
      <c r="V234" s="48"/>
      <c r="W234" s="48"/>
      <c r="X234" s="48"/>
      <c r="Y234" s="167"/>
      <c r="Z234" s="128"/>
      <c r="AA234" s="48"/>
      <c r="AB234" s="48"/>
      <c r="AC234" s="48"/>
      <c r="AD234" s="48"/>
      <c r="AE234" s="167">
        <v>47849</v>
      </c>
      <c r="AF234" s="128"/>
      <c r="AG234" s="48"/>
      <c r="AH234" s="48"/>
      <c r="AI234" s="48"/>
      <c r="AJ234" s="131"/>
      <c r="AK234" s="11">
        <f>'Encargos e Benefícios'!D233</f>
        <v>0</v>
      </c>
      <c r="AL234" s="11">
        <f>IF('Encargos e Benefícios'!C233=0,0,'Encargos e Benefícios'!U233/'Encargos e Benefícios'!C233)</f>
        <v>0</v>
      </c>
      <c r="AM234" s="11">
        <f>IF('Encargos e Benefícios'!C233=0,0,'Encargos e Benefícios'!AC233/'Encargos e Benefícios'!C233)</f>
        <v>0</v>
      </c>
      <c r="AN234" s="115">
        <f>IF('Encargos e Benefícios'!C233=0,0,'Encargos e Benefícios'!AD233/'Encargos e Benefícios'!C233)</f>
        <v>0</v>
      </c>
      <c r="AO234" s="32"/>
      <c r="AP234" s="31"/>
      <c r="AQ234" s="31"/>
      <c r="AR234" s="206"/>
      <c r="AS234" s="32"/>
    </row>
    <row r="235" spans="1:45" ht="12.75" hidden="1" x14ac:dyDescent="0.2">
      <c r="A235" s="49">
        <v>229</v>
      </c>
      <c r="B235" s="12">
        <f>'Encargos e Benefícios'!B234</f>
        <v>0</v>
      </c>
      <c r="C235" s="10">
        <f>'Encargos e Benefícios'!C234</f>
        <v>0</v>
      </c>
      <c r="D235" s="39"/>
      <c r="E235" s="169"/>
      <c r="F235" s="168"/>
      <c r="G235" s="167"/>
      <c r="H235" s="128"/>
      <c r="I235" s="48"/>
      <c r="J235" s="48"/>
      <c r="K235" s="48"/>
      <c r="L235" s="48"/>
      <c r="M235" s="167"/>
      <c r="N235" s="128"/>
      <c r="O235" s="48"/>
      <c r="P235" s="48"/>
      <c r="Q235" s="48"/>
      <c r="R235" s="48"/>
      <c r="S235" s="167"/>
      <c r="T235" s="128"/>
      <c r="U235" s="48"/>
      <c r="V235" s="48"/>
      <c r="W235" s="48"/>
      <c r="X235" s="48"/>
      <c r="Y235" s="167"/>
      <c r="Z235" s="128"/>
      <c r="AA235" s="48"/>
      <c r="AB235" s="48"/>
      <c r="AC235" s="48"/>
      <c r="AD235" s="48"/>
      <c r="AE235" s="167">
        <v>47849</v>
      </c>
      <c r="AF235" s="128"/>
      <c r="AG235" s="48"/>
      <c r="AH235" s="48"/>
      <c r="AI235" s="48"/>
      <c r="AJ235" s="131"/>
      <c r="AK235" s="11">
        <f>'Encargos e Benefícios'!D234</f>
        <v>0</v>
      </c>
      <c r="AL235" s="11">
        <f>IF('Encargos e Benefícios'!C234=0,0,'Encargos e Benefícios'!U234/'Encargos e Benefícios'!C234)</f>
        <v>0</v>
      </c>
      <c r="AM235" s="11">
        <f>IF('Encargos e Benefícios'!C234=0,0,'Encargos e Benefícios'!AC234/'Encargos e Benefícios'!C234)</f>
        <v>0</v>
      </c>
      <c r="AN235" s="115">
        <f>IF('Encargos e Benefícios'!C234=0,0,'Encargos e Benefícios'!AD234/'Encargos e Benefícios'!C234)</f>
        <v>0</v>
      </c>
      <c r="AO235" s="32"/>
      <c r="AP235" s="31"/>
      <c r="AQ235" s="31"/>
      <c r="AR235" s="206"/>
      <c r="AS235" s="32"/>
    </row>
    <row r="236" spans="1:45" ht="12.75" hidden="1" x14ac:dyDescent="0.2">
      <c r="A236" s="49">
        <v>230</v>
      </c>
      <c r="B236" s="12">
        <f>'Encargos e Benefícios'!B235</f>
        <v>0</v>
      </c>
      <c r="C236" s="10">
        <f>'Encargos e Benefícios'!C235</f>
        <v>0</v>
      </c>
      <c r="D236" s="39"/>
      <c r="E236" s="169"/>
      <c r="F236" s="168"/>
      <c r="G236" s="167"/>
      <c r="H236" s="128"/>
      <c r="I236" s="48"/>
      <c r="J236" s="48"/>
      <c r="K236" s="48"/>
      <c r="L236" s="48"/>
      <c r="M236" s="167"/>
      <c r="N236" s="128"/>
      <c r="O236" s="48"/>
      <c r="P236" s="48"/>
      <c r="Q236" s="48"/>
      <c r="R236" s="48"/>
      <c r="S236" s="167"/>
      <c r="T236" s="128"/>
      <c r="U236" s="48"/>
      <c r="V236" s="48"/>
      <c r="W236" s="48"/>
      <c r="X236" s="48"/>
      <c r="Y236" s="167"/>
      <c r="Z236" s="128"/>
      <c r="AA236" s="48"/>
      <c r="AB236" s="48"/>
      <c r="AC236" s="48"/>
      <c r="AD236" s="48"/>
      <c r="AE236" s="167">
        <v>47849</v>
      </c>
      <c r="AF236" s="128"/>
      <c r="AG236" s="48"/>
      <c r="AH236" s="48"/>
      <c r="AI236" s="48"/>
      <c r="AJ236" s="131"/>
      <c r="AK236" s="11">
        <f>'Encargos e Benefícios'!D235</f>
        <v>0</v>
      </c>
      <c r="AL236" s="11">
        <f>IF('Encargos e Benefícios'!C235=0,0,'Encargos e Benefícios'!U235/'Encargos e Benefícios'!C235)</f>
        <v>0</v>
      </c>
      <c r="AM236" s="11">
        <f>IF('Encargos e Benefícios'!C235=0,0,'Encargos e Benefícios'!AC235/'Encargos e Benefícios'!C235)</f>
        <v>0</v>
      </c>
      <c r="AN236" s="115">
        <f>IF('Encargos e Benefícios'!C235=0,0,'Encargos e Benefícios'!AD235/'Encargos e Benefícios'!C235)</f>
        <v>0</v>
      </c>
      <c r="AO236" s="32"/>
      <c r="AP236" s="31"/>
      <c r="AQ236" s="31"/>
      <c r="AR236" s="206"/>
      <c r="AS236" s="32"/>
    </row>
    <row r="237" spans="1:45" ht="12.75" hidden="1" x14ac:dyDescent="0.2">
      <c r="A237" s="49">
        <v>231</v>
      </c>
      <c r="B237" s="12">
        <f>'Encargos e Benefícios'!B236</f>
        <v>0</v>
      </c>
      <c r="C237" s="10">
        <f>'Encargos e Benefícios'!C236</f>
        <v>0</v>
      </c>
      <c r="D237" s="39"/>
      <c r="E237" s="169"/>
      <c r="F237" s="168"/>
      <c r="G237" s="167"/>
      <c r="H237" s="128"/>
      <c r="I237" s="48"/>
      <c r="J237" s="48"/>
      <c r="K237" s="48"/>
      <c r="L237" s="48"/>
      <c r="M237" s="167"/>
      <c r="N237" s="128"/>
      <c r="O237" s="48"/>
      <c r="P237" s="48"/>
      <c r="Q237" s="48"/>
      <c r="R237" s="48"/>
      <c r="S237" s="167"/>
      <c r="T237" s="128"/>
      <c r="U237" s="48"/>
      <c r="V237" s="48"/>
      <c r="W237" s="48"/>
      <c r="X237" s="48"/>
      <c r="Y237" s="167"/>
      <c r="Z237" s="128"/>
      <c r="AA237" s="48"/>
      <c r="AB237" s="48"/>
      <c r="AC237" s="48"/>
      <c r="AD237" s="48"/>
      <c r="AE237" s="167">
        <v>47849</v>
      </c>
      <c r="AF237" s="128"/>
      <c r="AG237" s="48"/>
      <c r="AH237" s="48"/>
      <c r="AI237" s="48"/>
      <c r="AJ237" s="131"/>
      <c r="AK237" s="11">
        <f>'Encargos e Benefícios'!D236</f>
        <v>0</v>
      </c>
      <c r="AL237" s="11">
        <f>IF('Encargos e Benefícios'!C236=0,0,'Encargos e Benefícios'!U236/'Encargos e Benefícios'!C236)</f>
        <v>0</v>
      </c>
      <c r="AM237" s="11">
        <f>IF('Encargos e Benefícios'!C236=0,0,'Encargos e Benefícios'!AC236/'Encargos e Benefícios'!C236)</f>
        <v>0</v>
      </c>
      <c r="AN237" s="115">
        <f>IF('Encargos e Benefícios'!C236=0,0,'Encargos e Benefícios'!AD236/'Encargos e Benefícios'!C236)</f>
        <v>0</v>
      </c>
      <c r="AO237" s="32"/>
      <c r="AP237" s="31"/>
      <c r="AQ237" s="31"/>
      <c r="AR237" s="206"/>
      <c r="AS237" s="32"/>
    </row>
    <row r="238" spans="1:45" ht="12.75" hidden="1" x14ac:dyDescent="0.2">
      <c r="A238" s="49">
        <v>232</v>
      </c>
      <c r="B238" s="12">
        <f>'Encargos e Benefícios'!B237</f>
        <v>0</v>
      </c>
      <c r="C238" s="10">
        <f>'Encargos e Benefícios'!C237</f>
        <v>0</v>
      </c>
      <c r="D238" s="39"/>
      <c r="E238" s="169"/>
      <c r="F238" s="168"/>
      <c r="G238" s="167"/>
      <c r="H238" s="128"/>
      <c r="I238" s="48"/>
      <c r="J238" s="48"/>
      <c r="K238" s="48"/>
      <c r="L238" s="48"/>
      <c r="M238" s="167"/>
      <c r="N238" s="128"/>
      <c r="O238" s="48"/>
      <c r="P238" s="48"/>
      <c r="Q238" s="48"/>
      <c r="R238" s="48"/>
      <c r="S238" s="167"/>
      <c r="T238" s="128"/>
      <c r="U238" s="48"/>
      <c r="V238" s="48"/>
      <c r="W238" s="48"/>
      <c r="X238" s="48"/>
      <c r="Y238" s="167"/>
      <c r="Z238" s="128"/>
      <c r="AA238" s="48"/>
      <c r="AB238" s="48"/>
      <c r="AC238" s="48"/>
      <c r="AD238" s="48"/>
      <c r="AE238" s="167">
        <v>47849</v>
      </c>
      <c r="AF238" s="128"/>
      <c r="AG238" s="48"/>
      <c r="AH238" s="48"/>
      <c r="AI238" s="48"/>
      <c r="AJ238" s="131"/>
      <c r="AK238" s="11">
        <f>'Encargos e Benefícios'!D237</f>
        <v>0</v>
      </c>
      <c r="AL238" s="11">
        <f>IF('Encargos e Benefícios'!C237=0,0,'Encargos e Benefícios'!U237/'Encargos e Benefícios'!C237)</f>
        <v>0</v>
      </c>
      <c r="AM238" s="11">
        <f>IF('Encargos e Benefícios'!C237=0,0,'Encargos e Benefícios'!AC237/'Encargos e Benefícios'!C237)</f>
        <v>0</v>
      </c>
      <c r="AN238" s="115">
        <f>IF('Encargos e Benefícios'!C237=0,0,'Encargos e Benefícios'!AD237/'Encargos e Benefícios'!C237)</f>
        <v>0</v>
      </c>
      <c r="AO238" s="32"/>
      <c r="AP238" s="31"/>
      <c r="AQ238" s="31"/>
      <c r="AR238" s="206"/>
      <c r="AS238" s="32"/>
    </row>
    <row r="239" spans="1:45" ht="12.75" hidden="1" x14ac:dyDescent="0.2">
      <c r="A239" s="49">
        <v>233</v>
      </c>
      <c r="B239" s="12">
        <f>'Encargos e Benefícios'!B238</f>
        <v>0</v>
      </c>
      <c r="C239" s="10">
        <f>'Encargos e Benefícios'!C238</f>
        <v>0</v>
      </c>
      <c r="D239" s="39"/>
      <c r="E239" s="169"/>
      <c r="F239" s="168"/>
      <c r="G239" s="167"/>
      <c r="H239" s="128"/>
      <c r="I239" s="48"/>
      <c r="J239" s="48"/>
      <c r="K239" s="48"/>
      <c r="L239" s="48"/>
      <c r="M239" s="167"/>
      <c r="N239" s="128"/>
      <c r="O239" s="48"/>
      <c r="P239" s="48"/>
      <c r="Q239" s="48"/>
      <c r="R239" s="48"/>
      <c r="S239" s="167"/>
      <c r="T239" s="128"/>
      <c r="U239" s="48"/>
      <c r="V239" s="48"/>
      <c r="W239" s="48"/>
      <c r="X239" s="48"/>
      <c r="Y239" s="167"/>
      <c r="Z239" s="128"/>
      <c r="AA239" s="48"/>
      <c r="AB239" s="48"/>
      <c r="AC239" s="48"/>
      <c r="AD239" s="48"/>
      <c r="AE239" s="167">
        <v>47849</v>
      </c>
      <c r="AF239" s="128"/>
      <c r="AG239" s="48"/>
      <c r="AH239" s="48"/>
      <c r="AI239" s="48"/>
      <c r="AJ239" s="131"/>
      <c r="AK239" s="11">
        <f>'Encargos e Benefícios'!D238</f>
        <v>0</v>
      </c>
      <c r="AL239" s="11">
        <f>IF('Encargos e Benefícios'!C238=0,0,'Encargos e Benefícios'!U238/'Encargos e Benefícios'!C238)</f>
        <v>0</v>
      </c>
      <c r="AM239" s="11">
        <f>IF('Encargos e Benefícios'!C238=0,0,'Encargos e Benefícios'!AC238/'Encargos e Benefícios'!C238)</f>
        <v>0</v>
      </c>
      <c r="AN239" s="115">
        <f>IF('Encargos e Benefícios'!C238=0,0,'Encargos e Benefícios'!AD238/'Encargos e Benefícios'!C238)</f>
        <v>0</v>
      </c>
      <c r="AO239" s="32"/>
      <c r="AP239" s="31"/>
      <c r="AQ239" s="31"/>
      <c r="AR239" s="206"/>
      <c r="AS239" s="32"/>
    </row>
    <row r="240" spans="1:45" ht="12.75" hidden="1" x14ac:dyDescent="0.2">
      <c r="A240" s="49">
        <v>234</v>
      </c>
      <c r="B240" s="12">
        <f>'Encargos e Benefícios'!B239</f>
        <v>0</v>
      </c>
      <c r="C240" s="10">
        <f>'Encargos e Benefícios'!C239</f>
        <v>0</v>
      </c>
      <c r="D240" s="39"/>
      <c r="E240" s="169"/>
      <c r="F240" s="168"/>
      <c r="G240" s="167"/>
      <c r="H240" s="128"/>
      <c r="I240" s="48"/>
      <c r="J240" s="48"/>
      <c r="K240" s="48"/>
      <c r="L240" s="48"/>
      <c r="M240" s="167"/>
      <c r="N240" s="128"/>
      <c r="O240" s="48"/>
      <c r="P240" s="48"/>
      <c r="Q240" s="48"/>
      <c r="R240" s="48"/>
      <c r="S240" s="167"/>
      <c r="T240" s="128"/>
      <c r="U240" s="48"/>
      <c r="V240" s="48"/>
      <c r="W240" s="48"/>
      <c r="X240" s="48"/>
      <c r="Y240" s="167"/>
      <c r="Z240" s="128"/>
      <c r="AA240" s="48"/>
      <c r="AB240" s="48"/>
      <c r="AC240" s="48"/>
      <c r="AD240" s="48"/>
      <c r="AE240" s="167">
        <v>47849</v>
      </c>
      <c r="AF240" s="128"/>
      <c r="AG240" s="48"/>
      <c r="AH240" s="48"/>
      <c r="AI240" s="48"/>
      <c r="AJ240" s="131"/>
      <c r="AK240" s="11">
        <f>'Encargos e Benefícios'!D239</f>
        <v>0</v>
      </c>
      <c r="AL240" s="11">
        <f>IF('Encargos e Benefícios'!C239=0,0,'Encargos e Benefícios'!U239/'Encargos e Benefícios'!C239)</f>
        <v>0</v>
      </c>
      <c r="AM240" s="11">
        <f>IF('Encargos e Benefícios'!C239=0,0,'Encargos e Benefícios'!AC239/'Encargos e Benefícios'!C239)</f>
        <v>0</v>
      </c>
      <c r="AN240" s="115">
        <f>IF('Encargos e Benefícios'!C239=0,0,'Encargos e Benefícios'!AD239/'Encargos e Benefícios'!C239)</f>
        <v>0</v>
      </c>
      <c r="AO240" s="32"/>
      <c r="AP240" s="31"/>
      <c r="AQ240" s="31"/>
      <c r="AR240" s="206"/>
      <c r="AS240" s="32"/>
    </row>
    <row r="241" spans="1:45" ht="12.75" hidden="1" x14ac:dyDescent="0.2">
      <c r="A241" s="49">
        <v>235</v>
      </c>
      <c r="B241" s="12">
        <f>'Encargos e Benefícios'!B240</f>
        <v>0</v>
      </c>
      <c r="C241" s="10">
        <f>'Encargos e Benefícios'!C240</f>
        <v>0</v>
      </c>
      <c r="D241" s="39"/>
      <c r="E241" s="169"/>
      <c r="F241" s="168"/>
      <c r="G241" s="167"/>
      <c r="H241" s="128"/>
      <c r="I241" s="48"/>
      <c r="J241" s="48"/>
      <c r="K241" s="48"/>
      <c r="L241" s="48"/>
      <c r="M241" s="167"/>
      <c r="N241" s="128"/>
      <c r="O241" s="48"/>
      <c r="P241" s="48"/>
      <c r="Q241" s="48"/>
      <c r="R241" s="48"/>
      <c r="S241" s="167"/>
      <c r="T241" s="128"/>
      <c r="U241" s="48"/>
      <c r="V241" s="48"/>
      <c r="W241" s="48"/>
      <c r="X241" s="48"/>
      <c r="Y241" s="167"/>
      <c r="Z241" s="128"/>
      <c r="AA241" s="48"/>
      <c r="AB241" s="48"/>
      <c r="AC241" s="48"/>
      <c r="AD241" s="48"/>
      <c r="AE241" s="167">
        <v>47849</v>
      </c>
      <c r="AF241" s="128"/>
      <c r="AG241" s="48"/>
      <c r="AH241" s="48"/>
      <c r="AI241" s="48"/>
      <c r="AJ241" s="131"/>
      <c r="AK241" s="11">
        <f>'Encargos e Benefícios'!D240</f>
        <v>0</v>
      </c>
      <c r="AL241" s="11">
        <f>IF('Encargos e Benefícios'!C240=0,0,'Encargos e Benefícios'!U240/'Encargos e Benefícios'!C240)</f>
        <v>0</v>
      </c>
      <c r="AM241" s="11">
        <f>IF('Encargos e Benefícios'!C240=0,0,'Encargos e Benefícios'!AC240/'Encargos e Benefícios'!C240)</f>
        <v>0</v>
      </c>
      <c r="AN241" s="115">
        <f>IF('Encargos e Benefícios'!C240=0,0,'Encargos e Benefícios'!AD240/'Encargos e Benefícios'!C240)</f>
        <v>0</v>
      </c>
      <c r="AO241" s="32"/>
      <c r="AP241" s="31"/>
      <c r="AQ241" s="31"/>
      <c r="AR241" s="206"/>
      <c r="AS241" s="32"/>
    </row>
    <row r="242" spans="1:45" ht="12.75" hidden="1" x14ac:dyDescent="0.2">
      <c r="A242" s="49">
        <v>236</v>
      </c>
      <c r="B242" s="12">
        <f>'Encargos e Benefícios'!B241</f>
        <v>0</v>
      </c>
      <c r="C242" s="10">
        <f>'Encargos e Benefícios'!C241</f>
        <v>0</v>
      </c>
      <c r="D242" s="39"/>
      <c r="E242" s="169"/>
      <c r="F242" s="168"/>
      <c r="G242" s="167"/>
      <c r="H242" s="128"/>
      <c r="I242" s="48"/>
      <c r="J242" s="48"/>
      <c r="K242" s="48"/>
      <c r="L242" s="48"/>
      <c r="M242" s="167"/>
      <c r="N242" s="128"/>
      <c r="O242" s="48"/>
      <c r="P242" s="48"/>
      <c r="Q242" s="48"/>
      <c r="R242" s="48"/>
      <c r="S242" s="167"/>
      <c r="T242" s="128"/>
      <c r="U242" s="48"/>
      <c r="V242" s="48"/>
      <c r="W242" s="48"/>
      <c r="X242" s="48"/>
      <c r="Y242" s="167"/>
      <c r="Z242" s="128"/>
      <c r="AA242" s="48"/>
      <c r="AB242" s="48"/>
      <c r="AC242" s="48"/>
      <c r="AD242" s="48"/>
      <c r="AE242" s="167">
        <v>47849</v>
      </c>
      <c r="AF242" s="128"/>
      <c r="AG242" s="48"/>
      <c r="AH242" s="48"/>
      <c r="AI242" s="48"/>
      <c r="AJ242" s="131"/>
      <c r="AK242" s="11">
        <f>'Encargos e Benefícios'!D241</f>
        <v>0</v>
      </c>
      <c r="AL242" s="11">
        <f>IF('Encargos e Benefícios'!C241=0,0,'Encargos e Benefícios'!U241/'Encargos e Benefícios'!C241)</f>
        <v>0</v>
      </c>
      <c r="AM242" s="11">
        <f>IF('Encargos e Benefícios'!C241=0,0,'Encargos e Benefícios'!AC241/'Encargos e Benefícios'!C241)</f>
        <v>0</v>
      </c>
      <c r="AN242" s="115">
        <f>IF('Encargos e Benefícios'!C241=0,0,'Encargos e Benefícios'!AD241/'Encargos e Benefícios'!C241)</f>
        <v>0</v>
      </c>
      <c r="AO242" s="32"/>
      <c r="AP242" s="31"/>
      <c r="AQ242" s="31"/>
      <c r="AR242" s="206"/>
      <c r="AS242" s="32"/>
    </row>
    <row r="243" spans="1:45" ht="12.75" hidden="1" x14ac:dyDescent="0.2">
      <c r="A243" s="49">
        <v>237</v>
      </c>
      <c r="B243" s="12">
        <f>'Encargos e Benefícios'!B242</f>
        <v>0</v>
      </c>
      <c r="C243" s="10">
        <f>'Encargos e Benefícios'!C242</f>
        <v>0</v>
      </c>
      <c r="D243" s="39"/>
      <c r="E243" s="169"/>
      <c r="F243" s="168"/>
      <c r="G243" s="167"/>
      <c r="H243" s="128"/>
      <c r="I243" s="48"/>
      <c r="J243" s="48"/>
      <c r="K243" s="48"/>
      <c r="L243" s="48"/>
      <c r="M243" s="167"/>
      <c r="N243" s="128"/>
      <c r="O243" s="48"/>
      <c r="P243" s="48"/>
      <c r="Q243" s="48"/>
      <c r="R243" s="48"/>
      <c r="S243" s="167"/>
      <c r="T243" s="128"/>
      <c r="U243" s="48"/>
      <c r="V243" s="48"/>
      <c r="W243" s="48"/>
      <c r="X243" s="48"/>
      <c r="Y243" s="167"/>
      <c r="Z243" s="128"/>
      <c r="AA243" s="48"/>
      <c r="AB243" s="48"/>
      <c r="AC243" s="48"/>
      <c r="AD243" s="48"/>
      <c r="AE243" s="167">
        <v>47849</v>
      </c>
      <c r="AF243" s="128"/>
      <c r="AG243" s="48"/>
      <c r="AH243" s="48"/>
      <c r="AI243" s="48"/>
      <c r="AJ243" s="131"/>
      <c r="AK243" s="11">
        <f>'Encargos e Benefícios'!D242</f>
        <v>0</v>
      </c>
      <c r="AL243" s="11">
        <f>IF('Encargos e Benefícios'!C242=0,0,'Encargos e Benefícios'!U242/'Encargos e Benefícios'!C242)</f>
        <v>0</v>
      </c>
      <c r="AM243" s="11">
        <f>IF('Encargos e Benefícios'!C242=0,0,'Encargos e Benefícios'!AC242/'Encargos e Benefícios'!C242)</f>
        <v>0</v>
      </c>
      <c r="AN243" s="115">
        <f>IF('Encargos e Benefícios'!C242=0,0,'Encargos e Benefícios'!AD242/'Encargos e Benefícios'!C242)</f>
        <v>0</v>
      </c>
      <c r="AO243" s="32"/>
      <c r="AP243" s="31"/>
      <c r="AQ243" s="31"/>
      <c r="AR243" s="206"/>
      <c r="AS243" s="32"/>
    </row>
    <row r="244" spans="1:45" ht="12.75" hidden="1" x14ac:dyDescent="0.2">
      <c r="A244" s="49">
        <v>238</v>
      </c>
      <c r="B244" s="12">
        <f>'Encargos e Benefícios'!B243</f>
        <v>0</v>
      </c>
      <c r="C244" s="10">
        <f>'Encargos e Benefícios'!C243</f>
        <v>0</v>
      </c>
      <c r="D244" s="39"/>
      <c r="E244" s="169"/>
      <c r="F244" s="168"/>
      <c r="G244" s="167"/>
      <c r="H244" s="128"/>
      <c r="I244" s="48"/>
      <c r="J244" s="48"/>
      <c r="K244" s="48"/>
      <c r="L244" s="48"/>
      <c r="M244" s="167"/>
      <c r="N244" s="128"/>
      <c r="O244" s="48"/>
      <c r="P244" s="48"/>
      <c r="Q244" s="48"/>
      <c r="R244" s="48"/>
      <c r="S244" s="167"/>
      <c r="T244" s="128"/>
      <c r="U244" s="48"/>
      <c r="V244" s="48"/>
      <c r="W244" s="48"/>
      <c r="X244" s="48"/>
      <c r="Y244" s="167"/>
      <c r="Z244" s="128"/>
      <c r="AA244" s="48"/>
      <c r="AB244" s="48"/>
      <c r="AC244" s="48"/>
      <c r="AD244" s="48"/>
      <c r="AE244" s="167">
        <v>47849</v>
      </c>
      <c r="AF244" s="128"/>
      <c r="AG244" s="48"/>
      <c r="AH244" s="48"/>
      <c r="AI244" s="48"/>
      <c r="AJ244" s="131"/>
      <c r="AK244" s="11">
        <f>'Encargos e Benefícios'!D243</f>
        <v>0</v>
      </c>
      <c r="AL244" s="11">
        <f>IF('Encargos e Benefícios'!C243=0,0,'Encargos e Benefícios'!U243/'Encargos e Benefícios'!C243)</f>
        <v>0</v>
      </c>
      <c r="AM244" s="11">
        <f>IF('Encargos e Benefícios'!C243=0,0,'Encargos e Benefícios'!AC243/'Encargos e Benefícios'!C243)</f>
        <v>0</v>
      </c>
      <c r="AN244" s="115">
        <f>IF('Encargos e Benefícios'!C243=0,0,'Encargos e Benefícios'!AD243/'Encargos e Benefícios'!C243)</f>
        <v>0</v>
      </c>
      <c r="AO244" s="32"/>
      <c r="AP244" s="31"/>
      <c r="AQ244" s="31"/>
      <c r="AR244" s="206"/>
      <c r="AS244" s="32"/>
    </row>
    <row r="245" spans="1:45" ht="12.75" hidden="1" x14ac:dyDescent="0.2">
      <c r="A245" s="49">
        <v>239</v>
      </c>
      <c r="B245" s="12">
        <f>'Encargos e Benefícios'!B244</f>
        <v>0</v>
      </c>
      <c r="C245" s="10">
        <f>'Encargos e Benefícios'!C244</f>
        <v>0</v>
      </c>
      <c r="D245" s="39"/>
      <c r="E245" s="169"/>
      <c r="F245" s="168"/>
      <c r="G245" s="167"/>
      <c r="H245" s="128"/>
      <c r="I245" s="48"/>
      <c r="J245" s="48"/>
      <c r="K245" s="48"/>
      <c r="L245" s="48"/>
      <c r="M245" s="167"/>
      <c r="N245" s="128"/>
      <c r="O245" s="48"/>
      <c r="P245" s="48"/>
      <c r="Q245" s="48"/>
      <c r="R245" s="48"/>
      <c r="S245" s="167"/>
      <c r="T245" s="128"/>
      <c r="U245" s="48"/>
      <c r="V245" s="48"/>
      <c r="W245" s="48"/>
      <c r="X245" s="48"/>
      <c r="Y245" s="167"/>
      <c r="Z245" s="128"/>
      <c r="AA245" s="48"/>
      <c r="AB245" s="48"/>
      <c r="AC245" s="48"/>
      <c r="AD245" s="48"/>
      <c r="AE245" s="167">
        <v>47849</v>
      </c>
      <c r="AF245" s="128"/>
      <c r="AG245" s="48"/>
      <c r="AH245" s="48"/>
      <c r="AI245" s="48"/>
      <c r="AJ245" s="131"/>
      <c r="AK245" s="11">
        <f>'Encargos e Benefícios'!D244</f>
        <v>0</v>
      </c>
      <c r="AL245" s="11">
        <f>IF('Encargos e Benefícios'!C244=0,0,'Encargos e Benefícios'!U244/'Encargos e Benefícios'!C244)</f>
        <v>0</v>
      </c>
      <c r="AM245" s="11">
        <f>IF('Encargos e Benefícios'!C244=0,0,'Encargos e Benefícios'!AC244/'Encargos e Benefícios'!C244)</f>
        <v>0</v>
      </c>
      <c r="AN245" s="115">
        <f>IF('Encargos e Benefícios'!C244=0,0,'Encargos e Benefícios'!AD244/'Encargos e Benefícios'!C244)</f>
        <v>0</v>
      </c>
      <c r="AO245" s="32"/>
      <c r="AP245" s="31"/>
      <c r="AQ245" s="31"/>
      <c r="AR245" s="206"/>
      <c r="AS245" s="32"/>
    </row>
    <row r="246" spans="1:45" ht="12.75" hidden="1" x14ac:dyDescent="0.2">
      <c r="A246" s="49">
        <v>240</v>
      </c>
      <c r="B246" s="12">
        <f>'Encargos e Benefícios'!B245</f>
        <v>0</v>
      </c>
      <c r="C246" s="10">
        <f>'Encargos e Benefícios'!C245</f>
        <v>0</v>
      </c>
      <c r="D246" s="39"/>
      <c r="E246" s="169"/>
      <c r="F246" s="168"/>
      <c r="G246" s="167"/>
      <c r="H246" s="128"/>
      <c r="I246" s="48"/>
      <c r="J246" s="48"/>
      <c r="K246" s="48"/>
      <c r="L246" s="48"/>
      <c r="M246" s="167"/>
      <c r="N246" s="128"/>
      <c r="O246" s="48"/>
      <c r="P246" s="48"/>
      <c r="Q246" s="48"/>
      <c r="R246" s="48"/>
      <c r="S246" s="167"/>
      <c r="T246" s="128"/>
      <c r="U246" s="48"/>
      <c r="V246" s="48"/>
      <c r="W246" s="48"/>
      <c r="X246" s="48"/>
      <c r="Y246" s="167"/>
      <c r="Z246" s="128"/>
      <c r="AA246" s="48"/>
      <c r="AB246" s="48"/>
      <c r="AC246" s="48"/>
      <c r="AD246" s="48"/>
      <c r="AE246" s="167">
        <v>47849</v>
      </c>
      <c r="AF246" s="128"/>
      <c r="AG246" s="48"/>
      <c r="AH246" s="48"/>
      <c r="AI246" s="48"/>
      <c r="AJ246" s="131"/>
      <c r="AK246" s="11">
        <f>'Encargos e Benefícios'!D245</f>
        <v>0</v>
      </c>
      <c r="AL246" s="11">
        <f>IF('Encargos e Benefícios'!C245=0,0,'Encargos e Benefícios'!U245/'Encargos e Benefícios'!C245)</f>
        <v>0</v>
      </c>
      <c r="AM246" s="11">
        <f>IF('Encargos e Benefícios'!C245=0,0,'Encargos e Benefícios'!AC245/'Encargos e Benefícios'!C245)</f>
        <v>0</v>
      </c>
      <c r="AN246" s="115">
        <f>IF('Encargos e Benefícios'!C245=0,0,'Encargos e Benefícios'!AD245/'Encargos e Benefícios'!C245)</f>
        <v>0</v>
      </c>
      <c r="AO246" s="32"/>
      <c r="AP246" s="31"/>
      <c r="AQ246" s="31"/>
      <c r="AR246" s="206"/>
      <c r="AS246" s="32"/>
    </row>
    <row r="247" spans="1:45" ht="12.75" hidden="1" x14ac:dyDescent="0.2">
      <c r="A247" s="49">
        <v>241</v>
      </c>
      <c r="B247" s="12">
        <f>'Encargos e Benefícios'!B246</f>
        <v>0</v>
      </c>
      <c r="C247" s="10">
        <f>'Encargos e Benefícios'!C246</f>
        <v>0</v>
      </c>
      <c r="D247" s="39"/>
      <c r="E247" s="169"/>
      <c r="F247" s="168"/>
      <c r="G247" s="167"/>
      <c r="H247" s="128"/>
      <c r="I247" s="48"/>
      <c r="J247" s="48"/>
      <c r="K247" s="48"/>
      <c r="L247" s="48"/>
      <c r="M247" s="167"/>
      <c r="N247" s="128"/>
      <c r="O247" s="48"/>
      <c r="P247" s="48"/>
      <c r="Q247" s="48"/>
      <c r="R247" s="48"/>
      <c r="S247" s="167"/>
      <c r="T247" s="128"/>
      <c r="U247" s="48"/>
      <c r="V247" s="48"/>
      <c r="W247" s="48"/>
      <c r="X247" s="48"/>
      <c r="Y247" s="167"/>
      <c r="Z247" s="128"/>
      <c r="AA247" s="48"/>
      <c r="AB247" s="48"/>
      <c r="AC247" s="48"/>
      <c r="AD247" s="48"/>
      <c r="AE247" s="167">
        <v>47849</v>
      </c>
      <c r="AF247" s="128"/>
      <c r="AG247" s="48"/>
      <c r="AH247" s="48"/>
      <c r="AI247" s="48"/>
      <c r="AJ247" s="131"/>
      <c r="AK247" s="11">
        <f>'Encargos e Benefícios'!D246</f>
        <v>0</v>
      </c>
      <c r="AL247" s="11">
        <f>IF('Encargos e Benefícios'!C246=0,0,'Encargos e Benefícios'!U246/'Encargos e Benefícios'!C246)</f>
        <v>0</v>
      </c>
      <c r="AM247" s="11">
        <f>IF('Encargos e Benefícios'!C246=0,0,'Encargos e Benefícios'!AC246/'Encargos e Benefícios'!C246)</f>
        <v>0</v>
      </c>
      <c r="AN247" s="115">
        <f>IF('Encargos e Benefícios'!C246=0,0,'Encargos e Benefícios'!AD246/'Encargos e Benefícios'!C246)</f>
        <v>0</v>
      </c>
      <c r="AO247" s="32"/>
      <c r="AP247" s="31"/>
      <c r="AQ247" s="31"/>
      <c r="AR247" s="206"/>
      <c r="AS247" s="32"/>
    </row>
    <row r="248" spans="1:45" ht="12.75" hidden="1" x14ac:dyDescent="0.2">
      <c r="A248" s="49">
        <v>242</v>
      </c>
      <c r="B248" s="12">
        <f>'Encargos e Benefícios'!B247</f>
        <v>0</v>
      </c>
      <c r="C248" s="10">
        <f>'Encargos e Benefícios'!C247</f>
        <v>0</v>
      </c>
      <c r="D248" s="39"/>
      <c r="E248" s="169"/>
      <c r="F248" s="168"/>
      <c r="G248" s="167"/>
      <c r="H248" s="128"/>
      <c r="I248" s="48"/>
      <c r="J248" s="48"/>
      <c r="K248" s="48"/>
      <c r="L248" s="48"/>
      <c r="M248" s="167"/>
      <c r="N248" s="128"/>
      <c r="O248" s="48"/>
      <c r="P248" s="48"/>
      <c r="Q248" s="48"/>
      <c r="R248" s="48"/>
      <c r="S248" s="167"/>
      <c r="T248" s="128"/>
      <c r="U248" s="48"/>
      <c r="V248" s="48"/>
      <c r="W248" s="48"/>
      <c r="X248" s="48"/>
      <c r="Y248" s="167"/>
      <c r="Z248" s="128"/>
      <c r="AA248" s="48"/>
      <c r="AB248" s="48"/>
      <c r="AC248" s="48"/>
      <c r="AD248" s="48"/>
      <c r="AE248" s="167">
        <v>47849</v>
      </c>
      <c r="AF248" s="128"/>
      <c r="AG248" s="48"/>
      <c r="AH248" s="48"/>
      <c r="AI248" s="48"/>
      <c r="AJ248" s="131"/>
      <c r="AK248" s="11">
        <f>'Encargos e Benefícios'!D247</f>
        <v>0</v>
      </c>
      <c r="AL248" s="11">
        <f>IF('Encargos e Benefícios'!C247=0,0,'Encargos e Benefícios'!U247/'Encargos e Benefícios'!C247)</f>
        <v>0</v>
      </c>
      <c r="AM248" s="11">
        <f>IF('Encargos e Benefícios'!C247=0,0,'Encargos e Benefícios'!AC247/'Encargos e Benefícios'!C247)</f>
        <v>0</v>
      </c>
      <c r="AN248" s="115">
        <f>IF('Encargos e Benefícios'!C247=0,0,'Encargos e Benefícios'!AD247/'Encargos e Benefícios'!C247)</f>
        <v>0</v>
      </c>
      <c r="AO248" s="32"/>
      <c r="AP248" s="31"/>
      <c r="AQ248" s="31"/>
      <c r="AR248" s="206"/>
      <c r="AS248" s="32"/>
    </row>
    <row r="249" spans="1:45" ht="12.75" hidden="1" x14ac:dyDescent="0.2">
      <c r="A249" s="49">
        <v>243</v>
      </c>
      <c r="B249" s="12">
        <f>'Encargos e Benefícios'!B248</f>
        <v>0</v>
      </c>
      <c r="C249" s="10">
        <f>'Encargos e Benefícios'!C248</f>
        <v>0</v>
      </c>
      <c r="D249" s="39"/>
      <c r="E249" s="169"/>
      <c r="F249" s="168"/>
      <c r="G249" s="167"/>
      <c r="H249" s="128"/>
      <c r="I249" s="48"/>
      <c r="J249" s="48"/>
      <c r="K249" s="48"/>
      <c r="L249" s="48"/>
      <c r="M249" s="167"/>
      <c r="N249" s="128"/>
      <c r="O249" s="48"/>
      <c r="P249" s="48"/>
      <c r="Q249" s="48"/>
      <c r="R249" s="48"/>
      <c r="S249" s="167"/>
      <c r="T249" s="128"/>
      <c r="U249" s="48"/>
      <c r="V249" s="48"/>
      <c r="W249" s="48"/>
      <c r="X249" s="48"/>
      <c r="Y249" s="167"/>
      <c r="Z249" s="128"/>
      <c r="AA249" s="48"/>
      <c r="AB249" s="48"/>
      <c r="AC249" s="48"/>
      <c r="AD249" s="48"/>
      <c r="AE249" s="167">
        <v>47849</v>
      </c>
      <c r="AF249" s="128"/>
      <c r="AG249" s="48"/>
      <c r="AH249" s="48"/>
      <c r="AI249" s="48"/>
      <c r="AJ249" s="131"/>
      <c r="AK249" s="11">
        <f>'Encargos e Benefícios'!D248</f>
        <v>0</v>
      </c>
      <c r="AL249" s="11">
        <f>IF('Encargos e Benefícios'!C248=0,0,'Encargos e Benefícios'!U248/'Encargos e Benefícios'!C248)</f>
        <v>0</v>
      </c>
      <c r="AM249" s="11">
        <f>IF('Encargos e Benefícios'!C248=0,0,'Encargos e Benefícios'!AC248/'Encargos e Benefícios'!C248)</f>
        <v>0</v>
      </c>
      <c r="AN249" s="115">
        <f>IF('Encargos e Benefícios'!C248=0,0,'Encargos e Benefícios'!AD248/'Encargos e Benefícios'!C248)</f>
        <v>0</v>
      </c>
      <c r="AO249" s="32"/>
      <c r="AP249" s="31"/>
      <c r="AQ249" s="31"/>
      <c r="AR249" s="206"/>
      <c r="AS249" s="32"/>
    </row>
    <row r="250" spans="1:45" ht="12.75" hidden="1" x14ac:dyDescent="0.2">
      <c r="A250" s="49">
        <v>244</v>
      </c>
      <c r="B250" s="12">
        <f>'Encargos e Benefícios'!B249</f>
        <v>0</v>
      </c>
      <c r="C250" s="10">
        <f>'Encargos e Benefícios'!C249</f>
        <v>0</v>
      </c>
      <c r="D250" s="39"/>
      <c r="E250" s="169"/>
      <c r="F250" s="168"/>
      <c r="G250" s="167"/>
      <c r="H250" s="128"/>
      <c r="I250" s="48"/>
      <c r="J250" s="48"/>
      <c r="K250" s="48"/>
      <c r="L250" s="48"/>
      <c r="M250" s="167"/>
      <c r="N250" s="128"/>
      <c r="O250" s="48"/>
      <c r="P250" s="48"/>
      <c r="Q250" s="48"/>
      <c r="R250" s="48"/>
      <c r="S250" s="167"/>
      <c r="T250" s="128"/>
      <c r="U250" s="48"/>
      <c r="V250" s="48"/>
      <c r="W250" s="48"/>
      <c r="X250" s="48"/>
      <c r="Y250" s="167"/>
      <c r="Z250" s="128"/>
      <c r="AA250" s="48"/>
      <c r="AB250" s="48"/>
      <c r="AC250" s="48"/>
      <c r="AD250" s="48"/>
      <c r="AE250" s="167">
        <v>47849</v>
      </c>
      <c r="AF250" s="128"/>
      <c r="AG250" s="48"/>
      <c r="AH250" s="48"/>
      <c r="AI250" s="48"/>
      <c r="AJ250" s="131"/>
      <c r="AK250" s="11">
        <f>'Encargos e Benefícios'!D249</f>
        <v>0</v>
      </c>
      <c r="AL250" s="11">
        <f>IF('Encargos e Benefícios'!C249=0,0,'Encargos e Benefícios'!U249/'Encargos e Benefícios'!C249)</f>
        <v>0</v>
      </c>
      <c r="AM250" s="11">
        <f>IF('Encargos e Benefícios'!C249=0,0,'Encargos e Benefícios'!AC249/'Encargos e Benefícios'!C249)</f>
        <v>0</v>
      </c>
      <c r="AN250" s="115">
        <f>IF('Encargos e Benefícios'!C249=0,0,'Encargos e Benefícios'!AD249/'Encargos e Benefícios'!C249)</f>
        <v>0</v>
      </c>
      <c r="AO250" s="32"/>
      <c r="AP250" s="31"/>
      <c r="AQ250" s="31"/>
      <c r="AR250" s="206"/>
      <c r="AS250" s="32"/>
    </row>
    <row r="251" spans="1:45" ht="12.75" hidden="1" x14ac:dyDescent="0.2">
      <c r="A251" s="49">
        <v>245</v>
      </c>
      <c r="B251" s="12">
        <f>'Encargos e Benefícios'!B250</f>
        <v>0</v>
      </c>
      <c r="C251" s="10">
        <f>'Encargos e Benefícios'!C250</f>
        <v>0</v>
      </c>
      <c r="D251" s="39"/>
      <c r="E251" s="169"/>
      <c r="F251" s="168"/>
      <c r="G251" s="167"/>
      <c r="H251" s="128"/>
      <c r="I251" s="48"/>
      <c r="J251" s="48"/>
      <c r="K251" s="48"/>
      <c r="L251" s="48"/>
      <c r="M251" s="167"/>
      <c r="N251" s="128"/>
      <c r="O251" s="48"/>
      <c r="P251" s="48"/>
      <c r="Q251" s="48"/>
      <c r="R251" s="48"/>
      <c r="S251" s="167"/>
      <c r="T251" s="128"/>
      <c r="U251" s="48"/>
      <c r="V251" s="48"/>
      <c r="W251" s="48"/>
      <c r="X251" s="48"/>
      <c r="Y251" s="167"/>
      <c r="Z251" s="128"/>
      <c r="AA251" s="48"/>
      <c r="AB251" s="48"/>
      <c r="AC251" s="48"/>
      <c r="AD251" s="48"/>
      <c r="AE251" s="167">
        <v>47849</v>
      </c>
      <c r="AF251" s="128"/>
      <c r="AG251" s="48"/>
      <c r="AH251" s="48"/>
      <c r="AI251" s="48"/>
      <c r="AJ251" s="131"/>
      <c r="AK251" s="11">
        <f>'Encargos e Benefícios'!D250</f>
        <v>0</v>
      </c>
      <c r="AL251" s="11">
        <f>IF('Encargos e Benefícios'!C250=0,0,'Encargos e Benefícios'!U250/'Encargos e Benefícios'!C250)</f>
        <v>0</v>
      </c>
      <c r="AM251" s="11">
        <f>IF('Encargos e Benefícios'!C250=0,0,'Encargos e Benefícios'!AC250/'Encargos e Benefícios'!C250)</f>
        <v>0</v>
      </c>
      <c r="AN251" s="115">
        <f>IF('Encargos e Benefícios'!C250=0,0,'Encargos e Benefícios'!AD250/'Encargos e Benefícios'!C250)</f>
        <v>0</v>
      </c>
      <c r="AO251" s="32"/>
      <c r="AP251" s="31"/>
      <c r="AQ251" s="31"/>
      <c r="AR251" s="206"/>
      <c r="AS251" s="32"/>
    </row>
    <row r="252" spans="1:45" ht="12.75" hidden="1" x14ac:dyDescent="0.2">
      <c r="A252" s="49">
        <v>246</v>
      </c>
      <c r="B252" s="12">
        <f>'Encargos e Benefícios'!B251</f>
        <v>0</v>
      </c>
      <c r="C252" s="10">
        <f>'Encargos e Benefícios'!C251</f>
        <v>0</v>
      </c>
      <c r="D252" s="39"/>
      <c r="E252" s="169"/>
      <c r="F252" s="168"/>
      <c r="G252" s="167"/>
      <c r="H252" s="128"/>
      <c r="I252" s="48"/>
      <c r="J252" s="48"/>
      <c r="K252" s="48"/>
      <c r="L252" s="48"/>
      <c r="M252" s="167"/>
      <c r="N252" s="128"/>
      <c r="O252" s="48"/>
      <c r="P252" s="48"/>
      <c r="Q252" s="48"/>
      <c r="R252" s="48"/>
      <c r="S252" s="167"/>
      <c r="T252" s="128"/>
      <c r="U252" s="48"/>
      <c r="V252" s="48"/>
      <c r="W252" s="48"/>
      <c r="X252" s="48"/>
      <c r="Y252" s="167"/>
      <c r="Z252" s="128"/>
      <c r="AA252" s="48"/>
      <c r="AB252" s="48"/>
      <c r="AC252" s="48"/>
      <c r="AD252" s="48"/>
      <c r="AE252" s="167">
        <v>47849</v>
      </c>
      <c r="AF252" s="128"/>
      <c r="AG252" s="48"/>
      <c r="AH252" s="48"/>
      <c r="AI252" s="48"/>
      <c r="AJ252" s="131"/>
      <c r="AK252" s="11">
        <f>'Encargos e Benefícios'!D251</f>
        <v>0</v>
      </c>
      <c r="AL252" s="11">
        <f>IF('Encargos e Benefícios'!C251=0,0,'Encargos e Benefícios'!U251/'Encargos e Benefícios'!C251)</f>
        <v>0</v>
      </c>
      <c r="AM252" s="11">
        <f>IF('Encargos e Benefícios'!C251=0,0,'Encargos e Benefícios'!AC251/'Encargos e Benefícios'!C251)</f>
        <v>0</v>
      </c>
      <c r="AN252" s="115">
        <f>IF('Encargos e Benefícios'!C251=0,0,'Encargos e Benefícios'!AD251/'Encargos e Benefícios'!C251)</f>
        <v>0</v>
      </c>
      <c r="AO252" s="32"/>
      <c r="AP252" s="31"/>
      <c r="AQ252" s="31"/>
      <c r="AR252" s="206"/>
      <c r="AS252" s="32"/>
    </row>
    <row r="253" spans="1:45" ht="12.75" hidden="1" x14ac:dyDescent="0.2">
      <c r="A253" s="49">
        <v>247</v>
      </c>
      <c r="B253" s="12">
        <f>'Encargos e Benefícios'!B252</f>
        <v>0</v>
      </c>
      <c r="C253" s="10">
        <f>'Encargos e Benefícios'!C252</f>
        <v>0</v>
      </c>
      <c r="D253" s="39"/>
      <c r="E253" s="169"/>
      <c r="F253" s="168"/>
      <c r="G253" s="167"/>
      <c r="H253" s="128"/>
      <c r="I253" s="48"/>
      <c r="J253" s="48"/>
      <c r="K253" s="48"/>
      <c r="L253" s="48"/>
      <c r="M253" s="167"/>
      <c r="N253" s="128"/>
      <c r="O253" s="48"/>
      <c r="P253" s="48"/>
      <c r="Q253" s="48"/>
      <c r="R253" s="48"/>
      <c r="S253" s="167"/>
      <c r="T253" s="128"/>
      <c r="U253" s="48"/>
      <c r="V253" s="48"/>
      <c r="W253" s="48"/>
      <c r="X253" s="48"/>
      <c r="Y253" s="167"/>
      <c r="Z253" s="128"/>
      <c r="AA253" s="48"/>
      <c r="AB253" s="48"/>
      <c r="AC253" s="48"/>
      <c r="AD253" s="48"/>
      <c r="AE253" s="167">
        <v>47849</v>
      </c>
      <c r="AF253" s="128"/>
      <c r="AG253" s="48"/>
      <c r="AH253" s="48"/>
      <c r="AI253" s="48"/>
      <c r="AJ253" s="131"/>
      <c r="AK253" s="11">
        <f>'Encargos e Benefícios'!D252</f>
        <v>0</v>
      </c>
      <c r="AL253" s="11">
        <f>IF('Encargos e Benefícios'!C252=0,0,'Encargos e Benefícios'!U252/'Encargos e Benefícios'!C252)</f>
        <v>0</v>
      </c>
      <c r="AM253" s="11">
        <f>IF('Encargos e Benefícios'!C252=0,0,'Encargos e Benefícios'!AC252/'Encargos e Benefícios'!C252)</f>
        <v>0</v>
      </c>
      <c r="AN253" s="115">
        <f>IF('Encargos e Benefícios'!C252=0,0,'Encargos e Benefícios'!AD252/'Encargos e Benefícios'!C252)</f>
        <v>0</v>
      </c>
      <c r="AO253" s="32"/>
      <c r="AP253" s="31"/>
      <c r="AQ253" s="31"/>
      <c r="AR253" s="206"/>
      <c r="AS253" s="32"/>
    </row>
    <row r="254" spans="1:45" ht="12.75" hidden="1" x14ac:dyDescent="0.2">
      <c r="A254" s="49">
        <v>248</v>
      </c>
      <c r="B254" s="12">
        <f>'Encargos e Benefícios'!B253</f>
        <v>0</v>
      </c>
      <c r="C254" s="10">
        <f>'Encargos e Benefícios'!C253</f>
        <v>0</v>
      </c>
      <c r="D254" s="39"/>
      <c r="E254" s="169"/>
      <c r="F254" s="168"/>
      <c r="G254" s="167"/>
      <c r="H254" s="128"/>
      <c r="I254" s="48"/>
      <c r="J254" s="48"/>
      <c r="K254" s="48"/>
      <c r="L254" s="48"/>
      <c r="M254" s="167"/>
      <c r="N254" s="128"/>
      <c r="O254" s="48"/>
      <c r="P254" s="48"/>
      <c r="Q254" s="48"/>
      <c r="R254" s="48"/>
      <c r="S254" s="167"/>
      <c r="T254" s="128"/>
      <c r="U254" s="48"/>
      <c r="V254" s="48"/>
      <c r="W254" s="48"/>
      <c r="X254" s="48"/>
      <c r="Y254" s="167"/>
      <c r="Z254" s="128"/>
      <c r="AA254" s="48"/>
      <c r="AB254" s="48"/>
      <c r="AC254" s="48"/>
      <c r="AD254" s="48"/>
      <c r="AE254" s="167">
        <v>47849</v>
      </c>
      <c r="AF254" s="128"/>
      <c r="AG254" s="48"/>
      <c r="AH254" s="48"/>
      <c r="AI254" s="48"/>
      <c r="AJ254" s="131"/>
      <c r="AK254" s="11">
        <f>'Encargos e Benefícios'!D253</f>
        <v>0</v>
      </c>
      <c r="AL254" s="11">
        <f>IF('Encargos e Benefícios'!C253=0,0,'Encargos e Benefícios'!U253/'Encargos e Benefícios'!C253)</f>
        <v>0</v>
      </c>
      <c r="AM254" s="11">
        <f>IF('Encargos e Benefícios'!C253=0,0,'Encargos e Benefícios'!AC253/'Encargos e Benefícios'!C253)</f>
        <v>0</v>
      </c>
      <c r="AN254" s="115">
        <f>IF('Encargos e Benefícios'!C253=0,0,'Encargos e Benefícios'!AD253/'Encargos e Benefícios'!C253)</f>
        <v>0</v>
      </c>
      <c r="AO254" s="32"/>
      <c r="AP254" s="31"/>
      <c r="AQ254" s="31"/>
      <c r="AR254" s="206"/>
      <c r="AS254" s="32"/>
    </row>
    <row r="255" spans="1:45" ht="12.75" hidden="1" x14ac:dyDescent="0.2">
      <c r="A255" s="49">
        <v>249</v>
      </c>
      <c r="B255" s="12">
        <f>'Encargos e Benefícios'!B254</f>
        <v>0</v>
      </c>
      <c r="C255" s="10">
        <f>'Encargos e Benefícios'!C254</f>
        <v>0</v>
      </c>
      <c r="D255" s="39"/>
      <c r="E255" s="169"/>
      <c r="F255" s="168"/>
      <c r="G255" s="167"/>
      <c r="H255" s="128"/>
      <c r="I255" s="48"/>
      <c r="J255" s="48"/>
      <c r="K255" s="48"/>
      <c r="L255" s="48"/>
      <c r="M255" s="167"/>
      <c r="N255" s="128"/>
      <c r="O255" s="48"/>
      <c r="P255" s="48"/>
      <c r="Q255" s="48"/>
      <c r="R255" s="48"/>
      <c r="S255" s="167"/>
      <c r="T255" s="128"/>
      <c r="U255" s="48"/>
      <c r="V255" s="48"/>
      <c r="W255" s="48"/>
      <c r="X255" s="48"/>
      <c r="Y255" s="167"/>
      <c r="Z255" s="128"/>
      <c r="AA255" s="48"/>
      <c r="AB255" s="48"/>
      <c r="AC255" s="48"/>
      <c r="AD255" s="48"/>
      <c r="AE255" s="167">
        <v>47849</v>
      </c>
      <c r="AF255" s="128"/>
      <c r="AG255" s="48"/>
      <c r="AH255" s="48"/>
      <c r="AI255" s="48"/>
      <c r="AJ255" s="131"/>
      <c r="AK255" s="11">
        <f>'Encargos e Benefícios'!D254</f>
        <v>0</v>
      </c>
      <c r="AL255" s="11">
        <f>IF('Encargos e Benefícios'!C254=0,0,'Encargos e Benefícios'!U254/'Encargos e Benefícios'!C254)</f>
        <v>0</v>
      </c>
      <c r="AM255" s="11">
        <f>IF('Encargos e Benefícios'!C254=0,0,'Encargos e Benefícios'!AC254/'Encargos e Benefícios'!C254)</f>
        <v>0</v>
      </c>
      <c r="AN255" s="115">
        <f>IF('Encargos e Benefícios'!C254=0,0,'Encargos e Benefícios'!AD254/'Encargos e Benefícios'!C254)</f>
        <v>0</v>
      </c>
      <c r="AO255" s="32"/>
      <c r="AP255" s="31"/>
      <c r="AQ255" s="31"/>
      <c r="AR255" s="206"/>
      <c r="AS255" s="32"/>
    </row>
    <row r="256" spans="1:45" ht="12.75" hidden="1" x14ac:dyDescent="0.2">
      <c r="A256" s="49">
        <v>250</v>
      </c>
      <c r="B256" s="12">
        <f>'Encargos e Benefícios'!B255</f>
        <v>0</v>
      </c>
      <c r="C256" s="10">
        <f>'Encargos e Benefícios'!C255</f>
        <v>0</v>
      </c>
      <c r="D256" s="39"/>
      <c r="E256" s="169"/>
      <c r="F256" s="168"/>
      <c r="G256" s="167"/>
      <c r="H256" s="128"/>
      <c r="I256" s="48"/>
      <c r="J256" s="48"/>
      <c r="K256" s="48"/>
      <c r="L256" s="48"/>
      <c r="M256" s="167"/>
      <c r="N256" s="128"/>
      <c r="O256" s="48"/>
      <c r="P256" s="48"/>
      <c r="Q256" s="48"/>
      <c r="R256" s="48"/>
      <c r="S256" s="167"/>
      <c r="T256" s="128"/>
      <c r="U256" s="48"/>
      <c r="V256" s="48"/>
      <c r="W256" s="48"/>
      <c r="X256" s="48"/>
      <c r="Y256" s="167"/>
      <c r="Z256" s="128"/>
      <c r="AA256" s="48"/>
      <c r="AB256" s="48"/>
      <c r="AC256" s="48"/>
      <c r="AD256" s="48"/>
      <c r="AE256" s="167">
        <v>47849</v>
      </c>
      <c r="AF256" s="128"/>
      <c r="AG256" s="48"/>
      <c r="AH256" s="48"/>
      <c r="AI256" s="48"/>
      <c r="AJ256" s="131"/>
      <c r="AK256" s="11">
        <f>'Encargos e Benefícios'!D255</f>
        <v>0</v>
      </c>
      <c r="AL256" s="11">
        <f>IF('Encargos e Benefícios'!C255=0,0,'Encargos e Benefícios'!U255/'Encargos e Benefícios'!C255)</f>
        <v>0</v>
      </c>
      <c r="AM256" s="11">
        <f>IF('Encargos e Benefícios'!C255=0,0,'Encargos e Benefícios'!AC255/'Encargos e Benefícios'!C255)</f>
        <v>0</v>
      </c>
      <c r="AN256" s="115">
        <f>IF('Encargos e Benefícios'!C255=0,0,'Encargos e Benefícios'!AD255/'Encargos e Benefícios'!C255)</f>
        <v>0</v>
      </c>
      <c r="AO256" s="32"/>
      <c r="AP256" s="31"/>
      <c r="AQ256" s="31"/>
      <c r="AR256" s="206"/>
      <c r="AS256" s="32"/>
    </row>
    <row r="257" spans="1:45" ht="12.75" hidden="1" x14ac:dyDescent="0.2">
      <c r="A257" s="49">
        <v>251</v>
      </c>
      <c r="B257" s="12">
        <f>'Encargos e Benefícios'!B256</f>
        <v>0</v>
      </c>
      <c r="C257" s="10">
        <f>'Encargos e Benefícios'!C256</f>
        <v>0</v>
      </c>
      <c r="D257" s="39"/>
      <c r="E257" s="169"/>
      <c r="F257" s="168"/>
      <c r="G257" s="167"/>
      <c r="H257" s="128"/>
      <c r="I257" s="48"/>
      <c r="J257" s="48"/>
      <c r="K257" s="48"/>
      <c r="L257" s="48"/>
      <c r="M257" s="167"/>
      <c r="N257" s="128"/>
      <c r="O257" s="48"/>
      <c r="P257" s="48"/>
      <c r="Q257" s="48"/>
      <c r="R257" s="48"/>
      <c r="S257" s="167"/>
      <c r="T257" s="128"/>
      <c r="U257" s="48"/>
      <c r="V257" s="48"/>
      <c r="W257" s="48"/>
      <c r="X257" s="48"/>
      <c r="Y257" s="167"/>
      <c r="Z257" s="128"/>
      <c r="AA257" s="48"/>
      <c r="AB257" s="48"/>
      <c r="AC257" s="48"/>
      <c r="AD257" s="48"/>
      <c r="AE257" s="167">
        <v>47849</v>
      </c>
      <c r="AF257" s="128"/>
      <c r="AG257" s="48"/>
      <c r="AH257" s="48"/>
      <c r="AI257" s="48"/>
      <c r="AJ257" s="131"/>
      <c r="AK257" s="11">
        <f>'Encargos e Benefícios'!D256</f>
        <v>0</v>
      </c>
      <c r="AL257" s="11">
        <f>IF('Encargos e Benefícios'!C256=0,0,'Encargos e Benefícios'!U256/'Encargos e Benefícios'!C256)</f>
        <v>0</v>
      </c>
      <c r="AM257" s="11">
        <f>IF('Encargos e Benefícios'!C256=0,0,'Encargos e Benefícios'!AC256/'Encargos e Benefícios'!C256)</f>
        <v>0</v>
      </c>
      <c r="AN257" s="115">
        <f>IF('Encargos e Benefícios'!C256=0,0,'Encargos e Benefícios'!AD256/'Encargos e Benefícios'!C256)</f>
        <v>0</v>
      </c>
      <c r="AO257" s="32"/>
      <c r="AP257" s="31"/>
      <c r="AQ257" s="31"/>
      <c r="AR257" s="206"/>
      <c r="AS257" s="32"/>
    </row>
    <row r="258" spans="1:45" ht="12.75" hidden="1" x14ac:dyDescent="0.2">
      <c r="A258" s="49">
        <v>252</v>
      </c>
      <c r="B258" s="12">
        <f>'Encargos e Benefícios'!B257</f>
        <v>0</v>
      </c>
      <c r="C258" s="10">
        <f>'Encargos e Benefícios'!C257</f>
        <v>0</v>
      </c>
      <c r="D258" s="39"/>
      <c r="E258" s="169"/>
      <c r="F258" s="168"/>
      <c r="G258" s="167"/>
      <c r="H258" s="128"/>
      <c r="I258" s="48"/>
      <c r="J258" s="48"/>
      <c r="K258" s="48"/>
      <c r="L258" s="48"/>
      <c r="M258" s="167"/>
      <c r="N258" s="128"/>
      <c r="O258" s="48"/>
      <c r="P258" s="48"/>
      <c r="Q258" s="48"/>
      <c r="R258" s="48"/>
      <c r="S258" s="167"/>
      <c r="T258" s="128"/>
      <c r="U258" s="48"/>
      <c r="V258" s="48"/>
      <c r="W258" s="48"/>
      <c r="X258" s="48"/>
      <c r="Y258" s="167"/>
      <c r="Z258" s="128"/>
      <c r="AA258" s="48"/>
      <c r="AB258" s="48"/>
      <c r="AC258" s="48"/>
      <c r="AD258" s="48"/>
      <c r="AE258" s="167">
        <v>47849</v>
      </c>
      <c r="AF258" s="128"/>
      <c r="AG258" s="48"/>
      <c r="AH258" s="48"/>
      <c r="AI258" s="48"/>
      <c r="AJ258" s="131"/>
      <c r="AK258" s="11">
        <f>'Encargos e Benefícios'!D257</f>
        <v>0</v>
      </c>
      <c r="AL258" s="11">
        <f>IF('Encargos e Benefícios'!C257=0,0,'Encargos e Benefícios'!U257/'Encargos e Benefícios'!C257)</f>
        <v>0</v>
      </c>
      <c r="AM258" s="11">
        <f>IF('Encargos e Benefícios'!C257=0,0,'Encargos e Benefícios'!AC257/'Encargos e Benefícios'!C257)</f>
        <v>0</v>
      </c>
      <c r="AN258" s="115">
        <f>IF('Encargos e Benefícios'!C257=0,0,'Encargos e Benefícios'!AD257/'Encargos e Benefícios'!C257)</f>
        <v>0</v>
      </c>
      <c r="AO258" s="32"/>
      <c r="AP258" s="31"/>
      <c r="AQ258" s="31"/>
      <c r="AR258" s="206"/>
      <c r="AS258" s="32"/>
    </row>
    <row r="259" spans="1:45" ht="12.75" hidden="1" x14ac:dyDescent="0.2">
      <c r="A259" s="49">
        <v>253</v>
      </c>
      <c r="B259" s="12">
        <f>'Encargos e Benefícios'!B258</f>
        <v>0</v>
      </c>
      <c r="C259" s="10">
        <f>'Encargos e Benefícios'!C258</f>
        <v>0</v>
      </c>
      <c r="D259" s="39"/>
      <c r="E259" s="169"/>
      <c r="F259" s="168"/>
      <c r="G259" s="167"/>
      <c r="H259" s="128"/>
      <c r="I259" s="48"/>
      <c r="J259" s="48"/>
      <c r="K259" s="48"/>
      <c r="L259" s="48"/>
      <c r="M259" s="167"/>
      <c r="N259" s="128"/>
      <c r="O259" s="48"/>
      <c r="P259" s="48"/>
      <c r="Q259" s="48"/>
      <c r="R259" s="48"/>
      <c r="S259" s="167"/>
      <c r="T259" s="128"/>
      <c r="U259" s="48"/>
      <c r="V259" s="48"/>
      <c r="W259" s="48"/>
      <c r="X259" s="48"/>
      <c r="Y259" s="167"/>
      <c r="Z259" s="128"/>
      <c r="AA259" s="48"/>
      <c r="AB259" s="48"/>
      <c r="AC259" s="48"/>
      <c r="AD259" s="48"/>
      <c r="AE259" s="167">
        <v>47849</v>
      </c>
      <c r="AF259" s="128"/>
      <c r="AG259" s="48"/>
      <c r="AH259" s="48"/>
      <c r="AI259" s="48"/>
      <c r="AJ259" s="131"/>
      <c r="AK259" s="11">
        <f>'Encargos e Benefícios'!D258</f>
        <v>0</v>
      </c>
      <c r="AL259" s="11">
        <f>IF('Encargos e Benefícios'!C258=0,0,'Encargos e Benefícios'!U258/'Encargos e Benefícios'!C258)</f>
        <v>0</v>
      </c>
      <c r="AM259" s="11">
        <f>IF('Encargos e Benefícios'!C258=0,0,'Encargos e Benefícios'!AC258/'Encargos e Benefícios'!C258)</f>
        <v>0</v>
      </c>
      <c r="AN259" s="115">
        <f>IF('Encargos e Benefícios'!C258=0,0,'Encargos e Benefícios'!AD258/'Encargos e Benefícios'!C258)</f>
        <v>0</v>
      </c>
      <c r="AO259" s="32"/>
      <c r="AP259" s="31"/>
      <c r="AQ259" s="31"/>
      <c r="AR259" s="206"/>
      <c r="AS259" s="32"/>
    </row>
    <row r="260" spans="1:45" ht="12.75" hidden="1" x14ac:dyDescent="0.2">
      <c r="A260" s="49">
        <v>254</v>
      </c>
      <c r="B260" s="12">
        <f>'Encargos e Benefícios'!B259</f>
        <v>0</v>
      </c>
      <c r="C260" s="10">
        <f>'Encargos e Benefícios'!C259</f>
        <v>0</v>
      </c>
      <c r="D260" s="39"/>
      <c r="E260" s="169"/>
      <c r="F260" s="168"/>
      <c r="G260" s="167"/>
      <c r="H260" s="128"/>
      <c r="I260" s="48"/>
      <c r="J260" s="48"/>
      <c r="K260" s="48"/>
      <c r="L260" s="48"/>
      <c r="M260" s="167"/>
      <c r="N260" s="128"/>
      <c r="O260" s="48"/>
      <c r="P260" s="48"/>
      <c r="Q260" s="48"/>
      <c r="R260" s="48"/>
      <c r="S260" s="167"/>
      <c r="T260" s="128"/>
      <c r="U260" s="48"/>
      <c r="V260" s="48"/>
      <c r="W260" s="48"/>
      <c r="X260" s="48"/>
      <c r="Y260" s="167"/>
      <c r="Z260" s="128"/>
      <c r="AA260" s="48"/>
      <c r="AB260" s="48"/>
      <c r="AC260" s="48"/>
      <c r="AD260" s="48"/>
      <c r="AE260" s="167">
        <v>47849</v>
      </c>
      <c r="AF260" s="128"/>
      <c r="AG260" s="48"/>
      <c r="AH260" s="48"/>
      <c r="AI260" s="48"/>
      <c r="AJ260" s="131"/>
      <c r="AK260" s="11">
        <f>'Encargos e Benefícios'!D259</f>
        <v>0</v>
      </c>
      <c r="AL260" s="11">
        <f>IF('Encargos e Benefícios'!C259=0,0,'Encargos e Benefícios'!U259/'Encargos e Benefícios'!C259)</f>
        <v>0</v>
      </c>
      <c r="AM260" s="11">
        <f>IF('Encargos e Benefícios'!C259=0,0,'Encargos e Benefícios'!AC259/'Encargos e Benefícios'!C259)</f>
        <v>0</v>
      </c>
      <c r="AN260" s="115">
        <f>IF('Encargos e Benefícios'!C259=0,0,'Encargos e Benefícios'!AD259/'Encargos e Benefícios'!C259)</f>
        <v>0</v>
      </c>
      <c r="AO260" s="32"/>
      <c r="AP260" s="31"/>
      <c r="AQ260" s="31"/>
      <c r="AR260" s="206"/>
      <c r="AS260" s="32"/>
    </row>
    <row r="261" spans="1:45" ht="12.75" hidden="1" x14ac:dyDescent="0.2">
      <c r="A261" s="49">
        <v>255</v>
      </c>
      <c r="B261" s="12">
        <f>'Encargos e Benefícios'!B260</f>
        <v>0</v>
      </c>
      <c r="C261" s="10">
        <f>'Encargos e Benefícios'!C260</f>
        <v>0</v>
      </c>
      <c r="D261" s="39"/>
      <c r="E261" s="169"/>
      <c r="F261" s="168"/>
      <c r="G261" s="167"/>
      <c r="H261" s="128"/>
      <c r="I261" s="48"/>
      <c r="J261" s="48"/>
      <c r="K261" s="48"/>
      <c r="L261" s="48"/>
      <c r="M261" s="167"/>
      <c r="N261" s="128"/>
      <c r="O261" s="48"/>
      <c r="P261" s="48"/>
      <c r="Q261" s="48"/>
      <c r="R261" s="48"/>
      <c r="S261" s="167"/>
      <c r="T261" s="128"/>
      <c r="U261" s="48"/>
      <c r="V261" s="48"/>
      <c r="W261" s="48"/>
      <c r="X261" s="48"/>
      <c r="Y261" s="167"/>
      <c r="Z261" s="128"/>
      <c r="AA261" s="48"/>
      <c r="AB261" s="48"/>
      <c r="AC261" s="48"/>
      <c r="AD261" s="48"/>
      <c r="AE261" s="167">
        <v>47849</v>
      </c>
      <c r="AF261" s="128"/>
      <c r="AG261" s="48"/>
      <c r="AH261" s="48"/>
      <c r="AI261" s="48"/>
      <c r="AJ261" s="131"/>
      <c r="AK261" s="11">
        <f>'Encargos e Benefícios'!D260</f>
        <v>0</v>
      </c>
      <c r="AL261" s="11">
        <f>IF('Encargos e Benefícios'!C260=0,0,'Encargos e Benefícios'!U260/'Encargos e Benefícios'!C260)</f>
        <v>0</v>
      </c>
      <c r="AM261" s="11">
        <f>IF('Encargos e Benefícios'!C260=0,0,'Encargos e Benefícios'!AC260/'Encargos e Benefícios'!C260)</f>
        <v>0</v>
      </c>
      <c r="AN261" s="115">
        <f>IF('Encargos e Benefícios'!C260=0,0,'Encargos e Benefícios'!AD260/'Encargos e Benefícios'!C260)</f>
        <v>0</v>
      </c>
      <c r="AO261" s="32"/>
      <c r="AP261" s="31"/>
      <c r="AQ261" s="31"/>
      <c r="AR261" s="206"/>
      <c r="AS261" s="32"/>
    </row>
    <row r="262" spans="1:45" ht="12.75" hidden="1" x14ac:dyDescent="0.2">
      <c r="A262" s="49">
        <v>256</v>
      </c>
      <c r="B262" s="12">
        <f>'Encargos e Benefícios'!B261</f>
        <v>0</v>
      </c>
      <c r="C262" s="10">
        <f>'Encargos e Benefícios'!C261</f>
        <v>0</v>
      </c>
      <c r="D262" s="39"/>
      <c r="E262" s="169"/>
      <c r="F262" s="168"/>
      <c r="G262" s="167"/>
      <c r="H262" s="128"/>
      <c r="I262" s="48"/>
      <c r="J262" s="48"/>
      <c r="K262" s="48"/>
      <c r="L262" s="48"/>
      <c r="M262" s="167"/>
      <c r="N262" s="128"/>
      <c r="O262" s="48"/>
      <c r="P262" s="48"/>
      <c r="Q262" s="48"/>
      <c r="R262" s="48"/>
      <c r="S262" s="167"/>
      <c r="T262" s="128"/>
      <c r="U262" s="48"/>
      <c r="V262" s="48"/>
      <c r="W262" s="48"/>
      <c r="X262" s="48"/>
      <c r="Y262" s="167"/>
      <c r="Z262" s="128"/>
      <c r="AA262" s="48"/>
      <c r="AB262" s="48"/>
      <c r="AC262" s="48"/>
      <c r="AD262" s="48"/>
      <c r="AE262" s="167">
        <v>47849</v>
      </c>
      <c r="AF262" s="128"/>
      <c r="AG262" s="48"/>
      <c r="AH262" s="48"/>
      <c r="AI262" s="48"/>
      <c r="AJ262" s="131"/>
      <c r="AK262" s="11">
        <f>'Encargos e Benefícios'!D261</f>
        <v>0</v>
      </c>
      <c r="AL262" s="11">
        <f>IF('Encargos e Benefícios'!C261=0,0,'Encargos e Benefícios'!U261/'Encargos e Benefícios'!C261)</f>
        <v>0</v>
      </c>
      <c r="AM262" s="11">
        <f>IF('Encargos e Benefícios'!C261=0,0,'Encargos e Benefícios'!AC261/'Encargos e Benefícios'!C261)</f>
        <v>0</v>
      </c>
      <c r="AN262" s="115">
        <f>IF('Encargos e Benefícios'!C261=0,0,'Encargos e Benefícios'!AD261/'Encargos e Benefícios'!C261)</f>
        <v>0</v>
      </c>
      <c r="AO262" s="32"/>
      <c r="AP262" s="31"/>
      <c r="AQ262" s="31"/>
      <c r="AR262" s="206"/>
      <c r="AS262" s="32"/>
    </row>
    <row r="263" spans="1:45" ht="12.75" hidden="1" x14ac:dyDescent="0.2">
      <c r="A263" s="49">
        <v>257</v>
      </c>
      <c r="B263" s="12">
        <f>'Encargos e Benefícios'!B262</f>
        <v>0</v>
      </c>
      <c r="C263" s="10">
        <f>'Encargos e Benefícios'!C262</f>
        <v>0</v>
      </c>
      <c r="D263" s="39"/>
      <c r="E263" s="169"/>
      <c r="F263" s="168"/>
      <c r="G263" s="167"/>
      <c r="H263" s="128"/>
      <c r="I263" s="48"/>
      <c r="J263" s="48"/>
      <c r="K263" s="48"/>
      <c r="L263" s="48"/>
      <c r="M263" s="167"/>
      <c r="N263" s="128"/>
      <c r="O263" s="48"/>
      <c r="P263" s="48"/>
      <c r="Q263" s="48"/>
      <c r="R263" s="48"/>
      <c r="S263" s="167"/>
      <c r="T263" s="128"/>
      <c r="U263" s="48"/>
      <c r="V263" s="48"/>
      <c r="W263" s="48"/>
      <c r="X263" s="48"/>
      <c r="Y263" s="167"/>
      <c r="Z263" s="128"/>
      <c r="AA263" s="48"/>
      <c r="AB263" s="48"/>
      <c r="AC263" s="48"/>
      <c r="AD263" s="48"/>
      <c r="AE263" s="167">
        <v>47849</v>
      </c>
      <c r="AF263" s="128"/>
      <c r="AG263" s="48"/>
      <c r="AH263" s="48"/>
      <c r="AI263" s="48"/>
      <c r="AJ263" s="131"/>
      <c r="AK263" s="11">
        <f>'Encargos e Benefícios'!D262</f>
        <v>0</v>
      </c>
      <c r="AL263" s="11">
        <f>IF('Encargos e Benefícios'!C262=0,0,'Encargos e Benefícios'!U262/'Encargos e Benefícios'!C262)</f>
        <v>0</v>
      </c>
      <c r="AM263" s="11">
        <f>IF('Encargos e Benefícios'!C262=0,0,'Encargos e Benefícios'!AC262/'Encargos e Benefícios'!C262)</f>
        <v>0</v>
      </c>
      <c r="AN263" s="115">
        <f>IF('Encargos e Benefícios'!C262=0,0,'Encargos e Benefícios'!AD262/'Encargos e Benefícios'!C262)</f>
        <v>0</v>
      </c>
      <c r="AO263" s="32"/>
      <c r="AP263" s="31"/>
      <c r="AQ263" s="31"/>
      <c r="AR263" s="206"/>
      <c r="AS263" s="32"/>
    </row>
    <row r="264" spans="1:45" ht="12.75" hidden="1" x14ac:dyDescent="0.2">
      <c r="A264" s="49">
        <v>258</v>
      </c>
      <c r="B264" s="12">
        <f>'Encargos e Benefícios'!B263</f>
        <v>0</v>
      </c>
      <c r="C264" s="10">
        <f>'Encargos e Benefícios'!C263</f>
        <v>0</v>
      </c>
      <c r="D264" s="39"/>
      <c r="E264" s="169"/>
      <c r="F264" s="168"/>
      <c r="G264" s="167"/>
      <c r="H264" s="128"/>
      <c r="I264" s="48"/>
      <c r="J264" s="48"/>
      <c r="K264" s="48"/>
      <c r="L264" s="48"/>
      <c r="M264" s="167"/>
      <c r="N264" s="128"/>
      <c r="O264" s="48"/>
      <c r="P264" s="48"/>
      <c r="Q264" s="48"/>
      <c r="R264" s="48"/>
      <c r="S264" s="167"/>
      <c r="T264" s="128"/>
      <c r="U264" s="48"/>
      <c r="V264" s="48"/>
      <c r="W264" s="48"/>
      <c r="X264" s="48"/>
      <c r="Y264" s="167"/>
      <c r="Z264" s="128"/>
      <c r="AA264" s="48"/>
      <c r="AB264" s="48"/>
      <c r="AC264" s="48"/>
      <c r="AD264" s="48"/>
      <c r="AE264" s="167">
        <v>47849</v>
      </c>
      <c r="AF264" s="128"/>
      <c r="AG264" s="48"/>
      <c r="AH264" s="48"/>
      <c r="AI264" s="48"/>
      <c r="AJ264" s="131"/>
      <c r="AK264" s="11">
        <f>'Encargos e Benefícios'!D263</f>
        <v>0</v>
      </c>
      <c r="AL264" s="11">
        <f>IF('Encargos e Benefícios'!C263=0,0,'Encargos e Benefícios'!U263/'Encargos e Benefícios'!C263)</f>
        <v>0</v>
      </c>
      <c r="AM264" s="11">
        <f>IF('Encargos e Benefícios'!C263=0,0,'Encargos e Benefícios'!AC263/'Encargos e Benefícios'!C263)</f>
        <v>0</v>
      </c>
      <c r="AN264" s="115">
        <f>IF('Encargos e Benefícios'!C263=0,0,'Encargos e Benefícios'!AD263/'Encargos e Benefícios'!C263)</f>
        <v>0</v>
      </c>
      <c r="AO264" s="32"/>
      <c r="AP264" s="31"/>
      <c r="AQ264" s="31"/>
      <c r="AR264" s="206"/>
      <c r="AS264" s="32"/>
    </row>
    <row r="265" spans="1:45" ht="12.75" hidden="1" x14ac:dyDescent="0.2">
      <c r="A265" s="49">
        <v>259</v>
      </c>
      <c r="B265" s="12">
        <f>'Encargos e Benefícios'!B264</f>
        <v>0</v>
      </c>
      <c r="C265" s="10">
        <f>'Encargos e Benefícios'!C264</f>
        <v>0</v>
      </c>
      <c r="D265" s="39"/>
      <c r="E265" s="169"/>
      <c r="F265" s="168"/>
      <c r="G265" s="167"/>
      <c r="H265" s="128"/>
      <c r="I265" s="48"/>
      <c r="J265" s="48"/>
      <c r="K265" s="48"/>
      <c r="L265" s="48"/>
      <c r="M265" s="167"/>
      <c r="N265" s="128"/>
      <c r="O265" s="48"/>
      <c r="P265" s="48"/>
      <c r="Q265" s="48"/>
      <c r="R265" s="48"/>
      <c r="S265" s="167"/>
      <c r="T265" s="128"/>
      <c r="U265" s="48"/>
      <c r="V265" s="48"/>
      <c r="W265" s="48"/>
      <c r="X265" s="48"/>
      <c r="Y265" s="167"/>
      <c r="Z265" s="128"/>
      <c r="AA265" s="48"/>
      <c r="AB265" s="48"/>
      <c r="AC265" s="48"/>
      <c r="AD265" s="48"/>
      <c r="AE265" s="167">
        <v>47849</v>
      </c>
      <c r="AF265" s="128"/>
      <c r="AG265" s="48"/>
      <c r="AH265" s="48"/>
      <c r="AI265" s="48"/>
      <c r="AJ265" s="131"/>
      <c r="AK265" s="11">
        <f>'Encargos e Benefícios'!D264</f>
        <v>0</v>
      </c>
      <c r="AL265" s="11">
        <f>IF('Encargos e Benefícios'!C264=0,0,'Encargos e Benefícios'!U264/'Encargos e Benefícios'!C264)</f>
        <v>0</v>
      </c>
      <c r="AM265" s="11">
        <f>IF('Encargos e Benefícios'!C264=0,0,'Encargos e Benefícios'!AC264/'Encargos e Benefícios'!C264)</f>
        <v>0</v>
      </c>
      <c r="AN265" s="115">
        <f>IF('Encargos e Benefícios'!C264=0,0,'Encargos e Benefícios'!AD264/'Encargos e Benefícios'!C264)</f>
        <v>0</v>
      </c>
      <c r="AO265" s="32"/>
      <c r="AP265" s="31"/>
      <c r="AQ265" s="31"/>
      <c r="AR265" s="206"/>
      <c r="AS265" s="32"/>
    </row>
    <row r="266" spans="1:45" ht="12.75" hidden="1" x14ac:dyDescent="0.2">
      <c r="A266" s="49">
        <v>260</v>
      </c>
      <c r="B266" s="12">
        <f>'Encargos e Benefícios'!B265</f>
        <v>0</v>
      </c>
      <c r="C266" s="10">
        <f>'Encargos e Benefícios'!C265</f>
        <v>0</v>
      </c>
      <c r="D266" s="39"/>
      <c r="E266" s="169"/>
      <c r="F266" s="168"/>
      <c r="G266" s="167"/>
      <c r="H266" s="128"/>
      <c r="I266" s="48"/>
      <c r="J266" s="48"/>
      <c r="K266" s="48"/>
      <c r="L266" s="48"/>
      <c r="M266" s="167"/>
      <c r="N266" s="128"/>
      <c r="O266" s="48"/>
      <c r="P266" s="48"/>
      <c r="Q266" s="48"/>
      <c r="R266" s="48"/>
      <c r="S266" s="167"/>
      <c r="T266" s="128"/>
      <c r="U266" s="48"/>
      <c r="V266" s="48"/>
      <c r="W266" s="48"/>
      <c r="X266" s="48"/>
      <c r="Y266" s="167"/>
      <c r="Z266" s="128"/>
      <c r="AA266" s="48"/>
      <c r="AB266" s="48"/>
      <c r="AC266" s="48"/>
      <c r="AD266" s="48"/>
      <c r="AE266" s="167">
        <v>47849</v>
      </c>
      <c r="AF266" s="128"/>
      <c r="AG266" s="48"/>
      <c r="AH266" s="48"/>
      <c r="AI266" s="48"/>
      <c r="AJ266" s="131"/>
      <c r="AK266" s="11">
        <f>'Encargos e Benefícios'!D265</f>
        <v>0</v>
      </c>
      <c r="AL266" s="11">
        <f>IF('Encargos e Benefícios'!C265=0,0,'Encargos e Benefícios'!U265/'Encargos e Benefícios'!C265)</f>
        <v>0</v>
      </c>
      <c r="AM266" s="11">
        <f>IF('Encargos e Benefícios'!C265=0,0,'Encargos e Benefícios'!AC265/'Encargos e Benefícios'!C265)</f>
        <v>0</v>
      </c>
      <c r="AN266" s="115">
        <f>IF('Encargos e Benefícios'!C265=0,0,'Encargos e Benefícios'!AD265/'Encargos e Benefícios'!C265)</f>
        <v>0</v>
      </c>
      <c r="AO266" s="32"/>
      <c r="AP266" s="31"/>
      <c r="AQ266" s="31"/>
      <c r="AR266" s="206"/>
      <c r="AS266" s="32"/>
    </row>
    <row r="267" spans="1:45" ht="12.75" hidden="1" x14ac:dyDescent="0.2">
      <c r="A267" s="49">
        <v>261</v>
      </c>
      <c r="B267" s="12">
        <f>'Encargos e Benefícios'!B266</f>
        <v>0</v>
      </c>
      <c r="C267" s="10">
        <f>'Encargos e Benefícios'!C266</f>
        <v>0</v>
      </c>
      <c r="D267" s="39"/>
      <c r="E267" s="169"/>
      <c r="F267" s="168"/>
      <c r="G267" s="167"/>
      <c r="H267" s="128"/>
      <c r="I267" s="48"/>
      <c r="J267" s="48"/>
      <c r="K267" s="48"/>
      <c r="L267" s="48"/>
      <c r="M267" s="167"/>
      <c r="N267" s="128"/>
      <c r="O267" s="48"/>
      <c r="P267" s="48"/>
      <c r="Q267" s="48"/>
      <c r="R267" s="48"/>
      <c r="S267" s="167"/>
      <c r="T267" s="128"/>
      <c r="U267" s="48"/>
      <c r="V267" s="48"/>
      <c r="W267" s="48"/>
      <c r="X267" s="48"/>
      <c r="Y267" s="167"/>
      <c r="Z267" s="128"/>
      <c r="AA267" s="48"/>
      <c r="AB267" s="48"/>
      <c r="AC267" s="48"/>
      <c r="AD267" s="48"/>
      <c r="AE267" s="167">
        <v>47849</v>
      </c>
      <c r="AF267" s="128"/>
      <c r="AG267" s="48"/>
      <c r="AH267" s="48"/>
      <c r="AI267" s="48"/>
      <c r="AJ267" s="131"/>
      <c r="AK267" s="11">
        <f>'Encargos e Benefícios'!D266</f>
        <v>0</v>
      </c>
      <c r="AL267" s="11">
        <f>IF('Encargos e Benefícios'!C266=0,0,'Encargos e Benefícios'!U266/'Encargos e Benefícios'!C266)</f>
        <v>0</v>
      </c>
      <c r="AM267" s="11">
        <f>IF('Encargos e Benefícios'!C266=0,0,'Encargos e Benefícios'!AC266/'Encargos e Benefícios'!C266)</f>
        <v>0</v>
      </c>
      <c r="AN267" s="115">
        <f>IF('Encargos e Benefícios'!C266=0,0,'Encargos e Benefícios'!AD266/'Encargos e Benefícios'!C266)</f>
        <v>0</v>
      </c>
      <c r="AO267" s="32"/>
      <c r="AP267" s="31"/>
      <c r="AQ267" s="31"/>
      <c r="AR267" s="206"/>
      <c r="AS267" s="32"/>
    </row>
    <row r="268" spans="1:45" ht="12.75" hidden="1" x14ac:dyDescent="0.2">
      <c r="A268" s="49">
        <v>262</v>
      </c>
      <c r="B268" s="12">
        <f>'Encargos e Benefícios'!B267</f>
        <v>0</v>
      </c>
      <c r="C268" s="10">
        <f>'Encargos e Benefícios'!C267</f>
        <v>0</v>
      </c>
      <c r="D268" s="39"/>
      <c r="E268" s="169"/>
      <c r="F268" s="168"/>
      <c r="G268" s="167"/>
      <c r="H268" s="128"/>
      <c r="I268" s="48"/>
      <c r="J268" s="48"/>
      <c r="K268" s="48"/>
      <c r="L268" s="48"/>
      <c r="M268" s="167"/>
      <c r="N268" s="128"/>
      <c r="O268" s="48"/>
      <c r="P268" s="48"/>
      <c r="Q268" s="48"/>
      <c r="R268" s="48"/>
      <c r="S268" s="167"/>
      <c r="T268" s="128"/>
      <c r="U268" s="48"/>
      <c r="V268" s="48"/>
      <c r="W268" s="48"/>
      <c r="X268" s="48"/>
      <c r="Y268" s="167"/>
      <c r="Z268" s="128"/>
      <c r="AA268" s="48"/>
      <c r="AB268" s="48"/>
      <c r="AC268" s="48"/>
      <c r="AD268" s="48"/>
      <c r="AE268" s="167">
        <v>47849</v>
      </c>
      <c r="AF268" s="128"/>
      <c r="AG268" s="48"/>
      <c r="AH268" s="48"/>
      <c r="AI268" s="48"/>
      <c r="AJ268" s="131"/>
      <c r="AK268" s="11">
        <f>'Encargos e Benefícios'!D267</f>
        <v>0</v>
      </c>
      <c r="AL268" s="11">
        <f>IF('Encargos e Benefícios'!C267=0,0,'Encargos e Benefícios'!U267/'Encargos e Benefícios'!C267)</f>
        <v>0</v>
      </c>
      <c r="AM268" s="11">
        <f>IF('Encargos e Benefícios'!C267=0,0,'Encargos e Benefícios'!AC267/'Encargos e Benefícios'!C267)</f>
        <v>0</v>
      </c>
      <c r="AN268" s="115">
        <f>IF('Encargos e Benefícios'!C267=0,0,'Encargos e Benefícios'!AD267/'Encargos e Benefícios'!C267)</f>
        <v>0</v>
      </c>
      <c r="AO268" s="32"/>
      <c r="AP268" s="31"/>
      <c r="AQ268" s="31"/>
      <c r="AR268" s="206"/>
      <c r="AS268" s="32"/>
    </row>
    <row r="269" spans="1:45" ht="12.75" hidden="1" x14ac:dyDescent="0.2">
      <c r="A269" s="49">
        <v>263</v>
      </c>
      <c r="B269" s="12">
        <f>'Encargos e Benefícios'!B268</f>
        <v>0</v>
      </c>
      <c r="C269" s="10">
        <f>'Encargos e Benefícios'!C268</f>
        <v>0</v>
      </c>
      <c r="D269" s="39"/>
      <c r="E269" s="169"/>
      <c r="F269" s="168"/>
      <c r="G269" s="167"/>
      <c r="H269" s="128"/>
      <c r="I269" s="48"/>
      <c r="J269" s="48"/>
      <c r="K269" s="48"/>
      <c r="L269" s="48"/>
      <c r="M269" s="167"/>
      <c r="N269" s="128"/>
      <c r="O269" s="48"/>
      <c r="P269" s="48"/>
      <c r="Q269" s="48"/>
      <c r="R269" s="48"/>
      <c r="S269" s="167"/>
      <c r="T269" s="128"/>
      <c r="U269" s="48"/>
      <c r="V269" s="48"/>
      <c r="W269" s="48"/>
      <c r="X269" s="48"/>
      <c r="Y269" s="167"/>
      <c r="Z269" s="128"/>
      <c r="AA269" s="48"/>
      <c r="AB269" s="48"/>
      <c r="AC269" s="48"/>
      <c r="AD269" s="48"/>
      <c r="AE269" s="167">
        <v>47849</v>
      </c>
      <c r="AF269" s="128"/>
      <c r="AG269" s="48"/>
      <c r="AH269" s="48"/>
      <c r="AI269" s="48"/>
      <c r="AJ269" s="131"/>
      <c r="AK269" s="11">
        <f>'Encargos e Benefícios'!D268</f>
        <v>0</v>
      </c>
      <c r="AL269" s="11">
        <f>IF('Encargos e Benefícios'!C268=0,0,'Encargos e Benefícios'!U268/'Encargos e Benefícios'!C268)</f>
        <v>0</v>
      </c>
      <c r="AM269" s="11">
        <f>IF('Encargos e Benefícios'!C268=0,0,'Encargos e Benefícios'!AC268/'Encargos e Benefícios'!C268)</f>
        <v>0</v>
      </c>
      <c r="AN269" s="115">
        <f>IF('Encargos e Benefícios'!C268=0,0,'Encargos e Benefícios'!AD268/'Encargos e Benefícios'!C268)</f>
        <v>0</v>
      </c>
      <c r="AO269" s="32"/>
      <c r="AP269" s="31"/>
      <c r="AQ269" s="31"/>
      <c r="AR269" s="206"/>
      <c r="AS269" s="32"/>
    </row>
    <row r="270" spans="1:45" ht="12.75" hidden="1" x14ac:dyDescent="0.2">
      <c r="A270" s="49">
        <v>264</v>
      </c>
      <c r="B270" s="12">
        <f>'Encargos e Benefícios'!B269</f>
        <v>0</v>
      </c>
      <c r="C270" s="10">
        <f>'Encargos e Benefícios'!C269</f>
        <v>0</v>
      </c>
      <c r="D270" s="39"/>
      <c r="E270" s="169"/>
      <c r="F270" s="168"/>
      <c r="G270" s="167"/>
      <c r="H270" s="128"/>
      <c r="I270" s="48"/>
      <c r="J270" s="48"/>
      <c r="K270" s="48"/>
      <c r="L270" s="48"/>
      <c r="M270" s="167"/>
      <c r="N270" s="128"/>
      <c r="O270" s="48"/>
      <c r="P270" s="48"/>
      <c r="Q270" s="48"/>
      <c r="R270" s="48"/>
      <c r="S270" s="167"/>
      <c r="T270" s="128"/>
      <c r="U270" s="48"/>
      <c r="V270" s="48"/>
      <c r="W270" s="48"/>
      <c r="X270" s="48"/>
      <c r="Y270" s="167"/>
      <c r="Z270" s="128"/>
      <c r="AA270" s="48"/>
      <c r="AB270" s="48"/>
      <c r="AC270" s="48"/>
      <c r="AD270" s="48"/>
      <c r="AE270" s="167">
        <v>47849</v>
      </c>
      <c r="AF270" s="128"/>
      <c r="AG270" s="48"/>
      <c r="AH270" s="48"/>
      <c r="AI270" s="48"/>
      <c r="AJ270" s="131"/>
      <c r="AK270" s="11">
        <f>'Encargos e Benefícios'!D269</f>
        <v>0</v>
      </c>
      <c r="AL270" s="11">
        <f>IF('Encargos e Benefícios'!C269=0,0,'Encargos e Benefícios'!U269/'Encargos e Benefícios'!C269)</f>
        <v>0</v>
      </c>
      <c r="AM270" s="11">
        <f>IF('Encargos e Benefícios'!C269=0,0,'Encargos e Benefícios'!AC269/'Encargos e Benefícios'!C269)</f>
        <v>0</v>
      </c>
      <c r="AN270" s="115">
        <f>IF('Encargos e Benefícios'!C269=0,0,'Encargos e Benefícios'!AD269/'Encargos e Benefícios'!C269)</f>
        <v>0</v>
      </c>
      <c r="AO270" s="32"/>
      <c r="AP270" s="31"/>
      <c r="AQ270" s="31"/>
      <c r="AR270" s="206"/>
      <c r="AS270" s="32"/>
    </row>
    <row r="271" spans="1:45" ht="12.75" hidden="1" x14ac:dyDescent="0.2">
      <c r="A271" s="49">
        <v>265</v>
      </c>
      <c r="B271" s="12">
        <f>'Encargos e Benefícios'!B270</f>
        <v>0</v>
      </c>
      <c r="C271" s="10">
        <f>'Encargos e Benefícios'!C270</f>
        <v>0</v>
      </c>
      <c r="D271" s="39"/>
      <c r="E271" s="169"/>
      <c r="F271" s="168"/>
      <c r="G271" s="167"/>
      <c r="H271" s="128"/>
      <c r="I271" s="48"/>
      <c r="J271" s="48"/>
      <c r="K271" s="48"/>
      <c r="L271" s="48"/>
      <c r="M271" s="167"/>
      <c r="N271" s="128"/>
      <c r="O271" s="48"/>
      <c r="P271" s="48"/>
      <c r="Q271" s="48"/>
      <c r="R271" s="48"/>
      <c r="S271" s="167"/>
      <c r="T271" s="128"/>
      <c r="U271" s="48"/>
      <c r="V271" s="48"/>
      <c r="W271" s="48"/>
      <c r="X271" s="48"/>
      <c r="Y271" s="167"/>
      <c r="Z271" s="128"/>
      <c r="AA271" s="48"/>
      <c r="AB271" s="48"/>
      <c r="AC271" s="48"/>
      <c r="AD271" s="48"/>
      <c r="AE271" s="167">
        <v>47849</v>
      </c>
      <c r="AF271" s="128"/>
      <c r="AG271" s="48"/>
      <c r="AH271" s="48"/>
      <c r="AI271" s="48"/>
      <c r="AJ271" s="131"/>
      <c r="AK271" s="11">
        <f>'Encargos e Benefícios'!D270</f>
        <v>0</v>
      </c>
      <c r="AL271" s="11">
        <f>IF('Encargos e Benefícios'!C270=0,0,'Encargos e Benefícios'!U270/'Encargos e Benefícios'!C270)</f>
        <v>0</v>
      </c>
      <c r="AM271" s="11">
        <f>IF('Encargos e Benefícios'!C270=0,0,'Encargos e Benefícios'!AC270/'Encargos e Benefícios'!C270)</f>
        <v>0</v>
      </c>
      <c r="AN271" s="115">
        <f>IF('Encargos e Benefícios'!C270=0,0,'Encargos e Benefícios'!AD270/'Encargos e Benefícios'!C270)</f>
        <v>0</v>
      </c>
      <c r="AO271" s="32"/>
      <c r="AP271" s="31"/>
      <c r="AQ271" s="31"/>
      <c r="AR271" s="206"/>
      <c r="AS271" s="32"/>
    </row>
    <row r="272" spans="1:45" ht="12.75" hidden="1" x14ac:dyDescent="0.2">
      <c r="A272" s="49">
        <v>266</v>
      </c>
      <c r="B272" s="12">
        <f>'Encargos e Benefícios'!B271</f>
        <v>0</v>
      </c>
      <c r="C272" s="10">
        <f>'Encargos e Benefícios'!C271</f>
        <v>0</v>
      </c>
      <c r="D272" s="39"/>
      <c r="E272" s="169"/>
      <c r="F272" s="168"/>
      <c r="G272" s="167"/>
      <c r="H272" s="128"/>
      <c r="I272" s="48"/>
      <c r="J272" s="48"/>
      <c r="K272" s="48"/>
      <c r="L272" s="48"/>
      <c r="M272" s="167"/>
      <c r="N272" s="128"/>
      <c r="O272" s="48"/>
      <c r="P272" s="48"/>
      <c r="Q272" s="48"/>
      <c r="R272" s="48"/>
      <c r="S272" s="167"/>
      <c r="T272" s="128"/>
      <c r="U272" s="48"/>
      <c r="V272" s="48"/>
      <c r="W272" s="48"/>
      <c r="X272" s="48"/>
      <c r="Y272" s="167"/>
      <c r="Z272" s="128"/>
      <c r="AA272" s="48"/>
      <c r="AB272" s="48"/>
      <c r="AC272" s="48"/>
      <c r="AD272" s="48"/>
      <c r="AE272" s="167">
        <v>47849</v>
      </c>
      <c r="AF272" s="128"/>
      <c r="AG272" s="48"/>
      <c r="AH272" s="48"/>
      <c r="AI272" s="48"/>
      <c r="AJ272" s="131"/>
      <c r="AK272" s="11">
        <f>'Encargos e Benefícios'!D271</f>
        <v>0</v>
      </c>
      <c r="AL272" s="11">
        <f>IF('Encargos e Benefícios'!C271=0,0,'Encargos e Benefícios'!U271/'Encargos e Benefícios'!C271)</f>
        <v>0</v>
      </c>
      <c r="AM272" s="11">
        <f>IF('Encargos e Benefícios'!C271=0,0,'Encargos e Benefícios'!AC271/'Encargos e Benefícios'!C271)</f>
        <v>0</v>
      </c>
      <c r="AN272" s="115">
        <f>IF('Encargos e Benefícios'!C271=0,0,'Encargos e Benefícios'!AD271/'Encargos e Benefícios'!C271)</f>
        <v>0</v>
      </c>
      <c r="AO272" s="32"/>
      <c r="AP272" s="31"/>
      <c r="AQ272" s="31"/>
      <c r="AR272" s="206"/>
      <c r="AS272" s="32"/>
    </row>
    <row r="273" spans="1:45" ht="12.75" hidden="1" x14ac:dyDescent="0.2">
      <c r="A273" s="49">
        <v>267</v>
      </c>
      <c r="B273" s="12">
        <f>'Encargos e Benefícios'!B272</f>
        <v>0</v>
      </c>
      <c r="C273" s="10">
        <f>'Encargos e Benefícios'!C272</f>
        <v>0</v>
      </c>
      <c r="D273" s="39"/>
      <c r="E273" s="169"/>
      <c r="F273" s="168"/>
      <c r="G273" s="167"/>
      <c r="H273" s="128"/>
      <c r="I273" s="48"/>
      <c r="J273" s="48"/>
      <c r="K273" s="48"/>
      <c r="L273" s="48"/>
      <c r="M273" s="167"/>
      <c r="N273" s="128"/>
      <c r="O273" s="48"/>
      <c r="P273" s="48"/>
      <c r="Q273" s="48"/>
      <c r="R273" s="48"/>
      <c r="S273" s="167"/>
      <c r="T273" s="128"/>
      <c r="U273" s="48"/>
      <c r="V273" s="48"/>
      <c r="W273" s="48"/>
      <c r="X273" s="48"/>
      <c r="Y273" s="167"/>
      <c r="Z273" s="128"/>
      <c r="AA273" s="48"/>
      <c r="AB273" s="48"/>
      <c r="AC273" s="48"/>
      <c r="AD273" s="48"/>
      <c r="AE273" s="167">
        <v>47849</v>
      </c>
      <c r="AF273" s="128"/>
      <c r="AG273" s="48"/>
      <c r="AH273" s="48"/>
      <c r="AI273" s="48"/>
      <c r="AJ273" s="131"/>
      <c r="AK273" s="11">
        <f>'Encargos e Benefícios'!D272</f>
        <v>0</v>
      </c>
      <c r="AL273" s="11">
        <f>IF('Encargos e Benefícios'!C272=0,0,'Encargos e Benefícios'!U272/'Encargos e Benefícios'!C272)</f>
        <v>0</v>
      </c>
      <c r="AM273" s="11">
        <f>IF('Encargos e Benefícios'!C272=0,0,'Encargos e Benefícios'!AC272/'Encargos e Benefícios'!C272)</f>
        <v>0</v>
      </c>
      <c r="AN273" s="115">
        <f>IF('Encargos e Benefícios'!C272=0,0,'Encargos e Benefícios'!AD272/'Encargos e Benefícios'!C272)</f>
        <v>0</v>
      </c>
      <c r="AO273" s="32"/>
      <c r="AP273" s="31"/>
      <c r="AQ273" s="31"/>
      <c r="AR273" s="206"/>
      <c r="AS273" s="32"/>
    </row>
    <row r="274" spans="1:45" ht="12.75" hidden="1" x14ac:dyDescent="0.2">
      <c r="A274" s="49">
        <v>268</v>
      </c>
      <c r="B274" s="12">
        <f>'Encargos e Benefícios'!B273</f>
        <v>0</v>
      </c>
      <c r="C274" s="10">
        <f>'Encargos e Benefícios'!C273</f>
        <v>0</v>
      </c>
      <c r="D274" s="39"/>
      <c r="E274" s="169"/>
      <c r="F274" s="168"/>
      <c r="G274" s="167"/>
      <c r="H274" s="128"/>
      <c r="I274" s="48"/>
      <c r="J274" s="48"/>
      <c r="K274" s="48"/>
      <c r="L274" s="48"/>
      <c r="M274" s="167"/>
      <c r="N274" s="128"/>
      <c r="O274" s="48"/>
      <c r="P274" s="48"/>
      <c r="Q274" s="48"/>
      <c r="R274" s="48"/>
      <c r="S274" s="167"/>
      <c r="T274" s="128"/>
      <c r="U274" s="48"/>
      <c r="V274" s="48"/>
      <c r="W274" s="48"/>
      <c r="X274" s="48"/>
      <c r="Y274" s="167"/>
      <c r="Z274" s="128"/>
      <c r="AA274" s="48"/>
      <c r="AB274" s="48"/>
      <c r="AC274" s="48"/>
      <c r="AD274" s="48"/>
      <c r="AE274" s="167">
        <v>47849</v>
      </c>
      <c r="AF274" s="128"/>
      <c r="AG274" s="48"/>
      <c r="AH274" s="48"/>
      <c r="AI274" s="48"/>
      <c r="AJ274" s="131"/>
      <c r="AK274" s="11">
        <f>'Encargos e Benefícios'!D273</f>
        <v>0</v>
      </c>
      <c r="AL274" s="11">
        <f>IF('Encargos e Benefícios'!C273=0,0,'Encargos e Benefícios'!U273/'Encargos e Benefícios'!C273)</f>
        <v>0</v>
      </c>
      <c r="AM274" s="11">
        <f>IF('Encargos e Benefícios'!C273=0,0,'Encargos e Benefícios'!AC273/'Encargos e Benefícios'!C273)</f>
        <v>0</v>
      </c>
      <c r="AN274" s="115">
        <f>IF('Encargos e Benefícios'!C273=0,0,'Encargos e Benefícios'!AD273/'Encargos e Benefícios'!C273)</f>
        <v>0</v>
      </c>
      <c r="AO274" s="32"/>
      <c r="AP274" s="31"/>
      <c r="AQ274" s="31"/>
      <c r="AR274" s="206"/>
      <c r="AS274" s="32"/>
    </row>
    <row r="275" spans="1:45" ht="12.75" hidden="1" x14ac:dyDescent="0.2">
      <c r="A275" s="49">
        <v>269</v>
      </c>
      <c r="B275" s="12">
        <f>'Encargos e Benefícios'!B274</f>
        <v>0</v>
      </c>
      <c r="C275" s="10">
        <f>'Encargos e Benefícios'!C274</f>
        <v>0</v>
      </c>
      <c r="D275" s="39"/>
      <c r="E275" s="169"/>
      <c r="F275" s="168"/>
      <c r="G275" s="167"/>
      <c r="H275" s="128"/>
      <c r="I275" s="48"/>
      <c r="J275" s="48"/>
      <c r="K275" s="48"/>
      <c r="L275" s="48"/>
      <c r="M275" s="167"/>
      <c r="N275" s="128"/>
      <c r="O275" s="48"/>
      <c r="P275" s="48"/>
      <c r="Q275" s="48"/>
      <c r="R275" s="48"/>
      <c r="S275" s="167"/>
      <c r="T275" s="128"/>
      <c r="U275" s="48"/>
      <c r="V275" s="48"/>
      <c r="W275" s="48"/>
      <c r="X275" s="48"/>
      <c r="Y275" s="167"/>
      <c r="Z275" s="128"/>
      <c r="AA275" s="48"/>
      <c r="AB275" s="48"/>
      <c r="AC275" s="48"/>
      <c r="AD275" s="48"/>
      <c r="AE275" s="167">
        <v>47849</v>
      </c>
      <c r="AF275" s="128"/>
      <c r="AG275" s="48"/>
      <c r="AH275" s="48"/>
      <c r="AI275" s="48"/>
      <c r="AJ275" s="131"/>
      <c r="AK275" s="11">
        <f>'Encargos e Benefícios'!D274</f>
        <v>0</v>
      </c>
      <c r="AL275" s="11">
        <f>IF('Encargos e Benefícios'!C274=0,0,'Encargos e Benefícios'!U274/'Encargos e Benefícios'!C274)</f>
        <v>0</v>
      </c>
      <c r="AM275" s="11">
        <f>IF('Encargos e Benefícios'!C274=0,0,'Encargos e Benefícios'!AC274/'Encargos e Benefícios'!C274)</f>
        <v>0</v>
      </c>
      <c r="AN275" s="115">
        <f>IF('Encargos e Benefícios'!C274=0,0,'Encargos e Benefícios'!AD274/'Encargos e Benefícios'!C274)</f>
        <v>0</v>
      </c>
      <c r="AO275" s="32"/>
      <c r="AP275" s="31"/>
      <c r="AQ275" s="31"/>
      <c r="AR275" s="206"/>
      <c r="AS275" s="32"/>
    </row>
    <row r="276" spans="1:45" ht="12.75" hidden="1" x14ac:dyDescent="0.2">
      <c r="A276" s="49">
        <v>270</v>
      </c>
      <c r="B276" s="12">
        <f>'Encargos e Benefícios'!B275</f>
        <v>0</v>
      </c>
      <c r="C276" s="10">
        <f>'Encargos e Benefícios'!C275</f>
        <v>0</v>
      </c>
      <c r="D276" s="39"/>
      <c r="E276" s="169"/>
      <c r="F276" s="168"/>
      <c r="G276" s="167"/>
      <c r="H276" s="128"/>
      <c r="I276" s="48"/>
      <c r="J276" s="48"/>
      <c r="K276" s="48"/>
      <c r="L276" s="48"/>
      <c r="M276" s="167"/>
      <c r="N276" s="128"/>
      <c r="O276" s="48"/>
      <c r="P276" s="48"/>
      <c r="Q276" s="48"/>
      <c r="R276" s="48"/>
      <c r="S276" s="167"/>
      <c r="T276" s="128"/>
      <c r="U276" s="48"/>
      <c r="V276" s="48"/>
      <c r="W276" s="48"/>
      <c r="X276" s="48"/>
      <c r="Y276" s="167"/>
      <c r="Z276" s="128"/>
      <c r="AA276" s="48"/>
      <c r="AB276" s="48"/>
      <c r="AC276" s="48"/>
      <c r="AD276" s="48"/>
      <c r="AE276" s="167">
        <v>47849</v>
      </c>
      <c r="AF276" s="128"/>
      <c r="AG276" s="48"/>
      <c r="AH276" s="48"/>
      <c r="AI276" s="48"/>
      <c r="AJ276" s="131"/>
      <c r="AK276" s="11">
        <f>'Encargos e Benefícios'!D275</f>
        <v>0</v>
      </c>
      <c r="AL276" s="11">
        <f>IF('Encargos e Benefícios'!C275=0,0,'Encargos e Benefícios'!U275/'Encargos e Benefícios'!C275)</f>
        <v>0</v>
      </c>
      <c r="AM276" s="11">
        <f>IF('Encargos e Benefícios'!C275=0,0,'Encargos e Benefícios'!AC275/'Encargos e Benefícios'!C275)</f>
        <v>0</v>
      </c>
      <c r="AN276" s="115">
        <f>IF('Encargos e Benefícios'!C275=0,0,'Encargos e Benefícios'!AD275/'Encargos e Benefícios'!C275)</f>
        <v>0</v>
      </c>
      <c r="AO276" s="32"/>
      <c r="AP276" s="31"/>
      <c r="AQ276" s="31"/>
      <c r="AR276" s="206"/>
      <c r="AS276" s="32"/>
    </row>
    <row r="277" spans="1:45" ht="12.75" hidden="1" x14ac:dyDescent="0.2">
      <c r="A277" s="49">
        <v>271</v>
      </c>
      <c r="B277" s="12">
        <f>'Encargos e Benefícios'!B276</f>
        <v>0</v>
      </c>
      <c r="C277" s="10">
        <f>'Encargos e Benefícios'!C276</f>
        <v>0</v>
      </c>
      <c r="D277" s="39"/>
      <c r="E277" s="169"/>
      <c r="F277" s="168"/>
      <c r="G277" s="167"/>
      <c r="H277" s="128"/>
      <c r="I277" s="48"/>
      <c r="J277" s="48"/>
      <c r="K277" s="48"/>
      <c r="L277" s="48"/>
      <c r="M277" s="167"/>
      <c r="N277" s="128"/>
      <c r="O277" s="48"/>
      <c r="P277" s="48"/>
      <c r="Q277" s="48"/>
      <c r="R277" s="48"/>
      <c r="S277" s="167"/>
      <c r="T277" s="128"/>
      <c r="U277" s="48"/>
      <c r="V277" s="48"/>
      <c r="W277" s="48"/>
      <c r="X277" s="48"/>
      <c r="Y277" s="167"/>
      <c r="Z277" s="128"/>
      <c r="AA277" s="48"/>
      <c r="AB277" s="48"/>
      <c r="AC277" s="48"/>
      <c r="AD277" s="48"/>
      <c r="AE277" s="167">
        <v>47849</v>
      </c>
      <c r="AF277" s="128"/>
      <c r="AG277" s="48"/>
      <c r="AH277" s="48"/>
      <c r="AI277" s="48"/>
      <c r="AJ277" s="131"/>
      <c r="AK277" s="11">
        <f>'Encargos e Benefícios'!D276</f>
        <v>0</v>
      </c>
      <c r="AL277" s="11">
        <f>IF('Encargos e Benefícios'!C276=0,0,'Encargos e Benefícios'!U276/'Encargos e Benefícios'!C276)</f>
        <v>0</v>
      </c>
      <c r="AM277" s="11">
        <f>IF('Encargos e Benefícios'!C276=0,0,'Encargos e Benefícios'!AC276/'Encargos e Benefícios'!C276)</f>
        <v>0</v>
      </c>
      <c r="AN277" s="115">
        <f>IF('Encargos e Benefícios'!C276=0,0,'Encargos e Benefícios'!AD276/'Encargos e Benefícios'!C276)</f>
        <v>0</v>
      </c>
      <c r="AO277" s="32"/>
      <c r="AP277" s="31"/>
      <c r="AQ277" s="31"/>
      <c r="AR277" s="206"/>
      <c r="AS277" s="32"/>
    </row>
    <row r="278" spans="1:45" ht="12.75" hidden="1" x14ac:dyDescent="0.2">
      <c r="A278" s="49">
        <v>272</v>
      </c>
      <c r="B278" s="12">
        <f>'Encargos e Benefícios'!B277</f>
        <v>0</v>
      </c>
      <c r="C278" s="10">
        <f>'Encargos e Benefícios'!C277</f>
        <v>0</v>
      </c>
      <c r="D278" s="39"/>
      <c r="E278" s="169"/>
      <c r="F278" s="168"/>
      <c r="G278" s="167"/>
      <c r="H278" s="128"/>
      <c r="I278" s="48"/>
      <c r="J278" s="48"/>
      <c r="K278" s="48"/>
      <c r="L278" s="48"/>
      <c r="M278" s="167"/>
      <c r="N278" s="128"/>
      <c r="O278" s="48"/>
      <c r="P278" s="48"/>
      <c r="Q278" s="48"/>
      <c r="R278" s="48"/>
      <c r="S278" s="167"/>
      <c r="T278" s="128"/>
      <c r="U278" s="48"/>
      <c r="V278" s="48"/>
      <c r="W278" s="48"/>
      <c r="X278" s="48"/>
      <c r="Y278" s="167"/>
      <c r="Z278" s="128"/>
      <c r="AA278" s="48"/>
      <c r="AB278" s="48"/>
      <c r="AC278" s="48"/>
      <c r="AD278" s="48"/>
      <c r="AE278" s="167">
        <v>47849</v>
      </c>
      <c r="AF278" s="128"/>
      <c r="AG278" s="48"/>
      <c r="AH278" s="48"/>
      <c r="AI278" s="48"/>
      <c r="AJ278" s="131"/>
      <c r="AK278" s="11">
        <f>'Encargos e Benefícios'!D277</f>
        <v>0</v>
      </c>
      <c r="AL278" s="11">
        <f>IF('Encargos e Benefícios'!C277=0,0,'Encargos e Benefícios'!U277/'Encargos e Benefícios'!C277)</f>
        <v>0</v>
      </c>
      <c r="AM278" s="11">
        <f>IF('Encargos e Benefícios'!C277=0,0,'Encargos e Benefícios'!AC277/'Encargos e Benefícios'!C277)</f>
        <v>0</v>
      </c>
      <c r="AN278" s="115">
        <f>IF('Encargos e Benefícios'!C277=0,0,'Encargos e Benefícios'!AD277/'Encargos e Benefícios'!C277)</f>
        <v>0</v>
      </c>
      <c r="AO278" s="32"/>
      <c r="AP278" s="31"/>
      <c r="AQ278" s="31"/>
      <c r="AR278" s="206"/>
      <c r="AS278" s="32"/>
    </row>
    <row r="279" spans="1:45" ht="12.75" hidden="1" x14ac:dyDescent="0.2">
      <c r="A279" s="49">
        <v>273</v>
      </c>
      <c r="B279" s="12">
        <f>'Encargos e Benefícios'!B278</f>
        <v>0</v>
      </c>
      <c r="C279" s="10">
        <f>'Encargos e Benefícios'!C278</f>
        <v>0</v>
      </c>
      <c r="D279" s="39"/>
      <c r="E279" s="169"/>
      <c r="F279" s="168"/>
      <c r="G279" s="167"/>
      <c r="H279" s="128"/>
      <c r="I279" s="48"/>
      <c r="J279" s="48"/>
      <c r="K279" s="48"/>
      <c r="L279" s="48"/>
      <c r="M279" s="167"/>
      <c r="N279" s="128"/>
      <c r="O279" s="48"/>
      <c r="P279" s="48"/>
      <c r="Q279" s="48"/>
      <c r="R279" s="48"/>
      <c r="S279" s="167"/>
      <c r="T279" s="128"/>
      <c r="U279" s="48"/>
      <c r="V279" s="48"/>
      <c r="W279" s="48"/>
      <c r="X279" s="48"/>
      <c r="Y279" s="167"/>
      <c r="Z279" s="128"/>
      <c r="AA279" s="48"/>
      <c r="AB279" s="48"/>
      <c r="AC279" s="48"/>
      <c r="AD279" s="48"/>
      <c r="AE279" s="167">
        <v>47849</v>
      </c>
      <c r="AF279" s="128"/>
      <c r="AG279" s="48"/>
      <c r="AH279" s="48"/>
      <c r="AI279" s="48"/>
      <c r="AJ279" s="131"/>
      <c r="AK279" s="11">
        <f>'Encargos e Benefícios'!D278</f>
        <v>0</v>
      </c>
      <c r="AL279" s="11">
        <f>IF('Encargos e Benefícios'!C278=0,0,'Encargos e Benefícios'!U278/'Encargos e Benefícios'!C278)</f>
        <v>0</v>
      </c>
      <c r="AM279" s="11">
        <f>IF('Encargos e Benefícios'!C278=0,0,'Encargos e Benefícios'!AC278/'Encargos e Benefícios'!C278)</f>
        <v>0</v>
      </c>
      <c r="AN279" s="115">
        <f>IF('Encargos e Benefícios'!C278=0,0,'Encargos e Benefícios'!AD278/'Encargos e Benefícios'!C278)</f>
        <v>0</v>
      </c>
      <c r="AO279" s="32"/>
      <c r="AP279" s="31"/>
      <c r="AQ279" s="31"/>
      <c r="AR279" s="206"/>
      <c r="AS279" s="32"/>
    </row>
    <row r="280" spans="1:45" ht="12.75" hidden="1" x14ac:dyDescent="0.2">
      <c r="A280" s="49">
        <v>274</v>
      </c>
      <c r="B280" s="12">
        <f>'Encargos e Benefícios'!B279</f>
        <v>0</v>
      </c>
      <c r="C280" s="10">
        <f>'Encargos e Benefícios'!C279</f>
        <v>0</v>
      </c>
      <c r="D280" s="39"/>
      <c r="E280" s="169"/>
      <c r="F280" s="168"/>
      <c r="G280" s="167"/>
      <c r="H280" s="128"/>
      <c r="I280" s="48"/>
      <c r="J280" s="48"/>
      <c r="K280" s="48"/>
      <c r="L280" s="48"/>
      <c r="M280" s="167"/>
      <c r="N280" s="128"/>
      <c r="O280" s="48"/>
      <c r="P280" s="48"/>
      <c r="Q280" s="48"/>
      <c r="R280" s="48"/>
      <c r="S280" s="167"/>
      <c r="T280" s="128"/>
      <c r="U280" s="48"/>
      <c r="V280" s="48"/>
      <c r="W280" s="48"/>
      <c r="X280" s="48"/>
      <c r="Y280" s="167"/>
      <c r="Z280" s="128"/>
      <c r="AA280" s="48"/>
      <c r="AB280" s="48"/>
      <c r="AC280" s="48"/>
      <c r="AD280" s="48"/>
      <c r="AE280" s="167">
        <v>47849</v>
      </c>
      <c r="AF280" s="128"/>
      <c r="AG280" s="48"/>
      <c r="AH280" s="48"/>
      <c r="AI280" s="48"/>
      <c r="AJ280" s="131"/>
      <c r="AK280" s="11">
        <f>'Encargos e Benefícios'!D279</f>
        <v>0</v>
      </c>
      <c r="AL280" s="11">
        <f>IF('Encargos e Benefícios'!C279=0,0,'Encargos e Benefícios'!U279/'Encargos e Benefícios'!C279)</f>
        <v>0</v>
      </c>
      <c r="AM280" s="11">
        <f>IF('Encargos e Benefícios'!C279=0,0,'Encargos e Benefícios'!AC279/'Encargos e Benefícios'!C279)</f>
        <v>0</v>
      </c>
      <c r="AN280" s="115">
        <f>IF('Encargos e Benefícios'!C279=0,0,'Encargos e Benefícios'!AD279/'Encargos e Benefícios'!C279)</f>
        <v>0</v>
      </c>
      <c r="AO280" s="32"/>
      <c r="AP280" s="31"/>
      <c r="AQ280" s="31"/>
      <c r="AR280" s="206"/>
      <c r="AS280" s="32"/>
    </row>
    <row r="281" spans="1:45" ht="12.75" hidden="1" x14ac:dyDescent="0.2">
      <c r="A281" s="49">
        <v>275</v>
      </c>
      <c r="B281" s="12">
        <f>'Encargos e Benefícios'!B280</f>
        <v>0</v>
      </c>
      <c r="C281" s="10">
        <f>'Encargos e Benefícios'!C280</f>
        <v>0</v>
      </c>
      <c r="D281" s="39"/>
      <c r="E281" s="169"/>
      <c r="F281" s="168"/>
      <c r="G281" s="167"/>
      <c r="H281" s="128"/>
      <c r="I281" s="48"/>
      <c r="J281" s="48"/>
      <c r="K281" s="48"/>
      <c r="L281" s="48"/>
      <c r="M281" s="167"/>
      <c r="N281" s="128"/>
      <c r="O281" s="48"/>
      <c r="P281" s="48"/>
      <c r="Q281" s="48"/>
      <c r="R281" s="48"/>
      <c r="S281" s="167"/>
      <c r="T281" s="128"/>
      <c r="U281" s="48"/>
      <c r="V281" s="48"/>
      <c r="W281" s="48"/>
      <c r="X281" s="48"/>
      <c r="Y281" s="167"/>
      <c r="Z281" s="128"/>
      <c r="AA281" s="48"/>
      <c r="AB281" s="48"/>
      <c r="AC281" s="48"/>
      <c r="AD281" s="48"/>
      <c r="AE281" s="167">
        <v>47849</v>
      </c>
      <c r="AF281" s="128"/>
      <c r="AG281" s="48"/>
      <c r="AH281" s="48"/>
      <c r="AI281" s="48"/>
      <c r="AJ281" s="131"/>
      <c r="AK281" s="11">
        <f>'Encargos e Benefícios'!D280</f>
        <v>0</v>
      </c>
      <c r="AL281" s="11">
        <f>IF('Encargos e Benefícios'!C280=0,0,'Encargos e Benefícios'!U280/'Encargos e Benefícios'!C280)</f>
        <v>0</v>
      </c>
      <c r="AM281" s="11">
        <f>IF('Encargos e Benefícios'!C280=0,0,'Encargos e Benefícios'!AC280/'Encargos e Benefícios'!C280)</f>
        <v>0</v>
      </c>
      <c r="AN281" s="115">
        <f>IF('Encargos e Benefícios'!C280=0,0,'Encargos e Benefícios'!AD280/'Encargos e Benefícios'!C280)</f>
        <v>0</v>
      </c>
      <c r="AO281" s="32"/>
      <c r="AP281" s="31"/>
      <c r="AQ281" s="31"/>
      <c r="AR281" s="206"/>
      <c r="AS281" s="32"/>
    </row>
    <row r="282" spans="1:45" ht="12.75" hidden="1" x14ac:dyDescent="0.2">
      <c r="A282" s="49">
        <v>276</v>
      </c>
      <c r="B282" s="12">
        <f>'Encargos e Benefícios'!B281</f>
        <v>0</v>
      </c>
      <c r="C282" s="10">
        <f>'Encargos e Benefícios'!C281</f>
        <v>0</v>
      </c>
      <c r="D282" s="39"/>
      <c r="E282" s="169"/>
      <c r="F282" s="168"/>
      <c r="G282" s="167"/>
      <c r="H282" s="128"/>
      <c r="I282" s="48"/>
      <c r="J282" s="48"/>
      <c r="K282" s="48"/>
      <c r="L282" s="48"/>
      <c r="M282" s="167"/>
      <c r="N282" s="128"/>
      <c r="O282" s="48"/>
      <c r="P282" s="48"/>
      <c r="Q282" s="48"/>
      <c r="R282" s="48"/>
      <c r="S282" s="167"/>
      <c r="T282" s="128"/>
      <c r="U282" s="48"/>
      <c r="V282" s="48"/>
      <c r="W282" s="48"/>
      <c r="X282" s="48"/>
      <c r="Y282" s="167"/>
      <c r="Z282" s="128"/>
      <c r="AA282" s="48"/>
      <c r="AB282" s="48"/>
      <c r="AC282" s="48"/>
      <c r="AD282" s="48"/>
      <c r="AE282" s="167">
        <v>47849</v>
      </c>
      <c r="AF282" s="128"/>
      <c r="AG282" s="48"/>
      <c r="AH282" s="48"/>
      <c r="AI282" s="48"/>
      <c r="AJ282" s="131"/>
      <c r="AK282" s="11">
        <f>'Encargos e Benefícios'!D281</f>
        <v>0</v>
      </c>
      <c r="AL282" s="11">
        <f>IF('Encargos e Benefícios'!C281=0,0,'Encargos e Benefícios'!U281/'Encargos e Benefícios'!C281)</f>
        <v>0</v>
      </c>
      <c r="AM282" s="11">
        <f>IF('Encargos e Benefícios'!C281=0,0,'Encargos e Benefícios'!AC281/'Encargos e Benefícios'!C281)</f>
        <v>0</v>
      </c>
      <c r="AN282" s="115">
        <f>IF('Encargos e Benefícios'!C281=0,0,'Encargos e Benefícios'!AD281/'Encargos e Benefícios'!C281)</f>
        <v>0</v>
      </c>
      <c r="AO282" s="32"/>
      <c r="AP282" s="31"/>
      <c r="AQ282" s="31"/>
      <c r="AR282" s="206"/>
      <c r="AS282" s="32"/>
    </row>
    <row r="283" spans="1:45" ht="12.75" hidden="1" x14ac:dyDescent="0.2">
      <c r="A283" s="49">
        <v>277</v>
      </c>
      <c r="B283" s="12">
        <f>'Encargos e Benefícios'!B282</f>
        <v>0</v>
      </c>
      <c r="C283" s="10">
        <f>'Encargos e Benefícios'!C282</f>
        <v>0</v>
      </c>
      <c r="D283" s="39"/>
      <c r="E283" s="169"/>
      <c r="F283" s="168"/>
      <c r="G283" s="167"/>
      <c r="H283" s="128"/>
      <c r="I283" s="48"/>
      <c r="J283" s="48"/>
      <c r="K283" s="48"/>
      <c r="L283" s="48"/>
      <c r="M283" s="167"/>
      <c r="N283" s="128"/>
      <c r="O283" s="48"/>
      <c r="P283" s="48"/>
      <c r="Q283" s="48"/>
      <c r="R283" s="48"/>
      <c r="S283" s="167"/>
      <c r="T283" s="128"/>
      <c r="U283" s="48"/>
      <c r="V283" s="48"/>
      <c r="W283" s="48"/>
      <c r="X283" s="48"/>
      <c r="Y283" s="167"/>
      <c r="Z283" s="128"/>
      <c r="AA283" s="48"/>
      <c r="AB283" s="48"/>
      <c r="AC283" s="48"/>
      <c r="AD283" s="48"/>
      <c r="AE283" s="167">
        <v>47849</v>
      </c>
      <c r="AF283" s="128"/>
      <c r="AG283" s="48"/>
      <c r="AH283" s="48"/>
      <c r="AI283" s="48"/>
      <c r="AJ283" s="131"/>
      <c r="AK283" s="11">
        <f>'Encargos e Benefícios'!D282</f>
        <v>0</v>
      </c>
      <c r="AL283" s="11">
        <f>IF('Encargos e Benefícios'!C282=0,0,'Encargos e Benefícios'!U282/'Encargos e Benefícios'!C282)</f>
        <v>0</v>
      </c>
      <c r="AM283" s="11">
        <f>IF('Encargos e Benefícios'!C282=0,0,'Encargos e Benefícios'!AC282/'Encargos e Benefícios'!C282)</f>
        <v>0</v>
      </c>
      <c r="AN283" s="115">
        <f>IF('Encargos e Benefícios'!C282=0,0,'Encargos e Benefícios'!AD282/'Encargos e Benefícios'!C282)</f>
        <v>0</v>
      </c>
      <c r="AO283" s="32"/>
      <c r="AP283" s="31"/>
      <c r="AQ283" s="31"/>
      <c r="AR283" s="206"/>
      <c r="AS283" s="32"/>
    </row>
    <row r="284" spans="1:45" ht="12.75" hidden="1" x14ac:dyDescent="0.2">
      <c r="A284" s="49">
        <v>278</v>
      </c>
      <c r="B284" s="12">
        <f>'Encargos e Benefícios'!B283</f>
        <v>0</v>
      </c>
      <c r="C284" s="10">
        <f>'Encargos e Benefícios'!C283</f>
        <v>0</v>
      </c>
      <c r="D284" s="39"/>
      <c r="E284" s="169"/>
      <c r="F284" s="168"/>
      <c r="G284" s="167"/>
      <c r="H284" s="128"/>
      <c r="I284" s="48"/>
      <c r="J284" s="48"/>
      <c r="K284" s="48"/>
      <c r="L284" s="48"/>
      <c r="M284" s="167"/>
      <c r="N284" s="128"/>
      <c r="O284" s="48"/>
      <c r="P284" s="48"/>
      <c r="Q284" s="48"/>
      <c r="R284" s="48"/>
      <c r="S284" s="167"/>
      <c r="T284" s="128"/>
      <c r="U284" s="48"/>
      <c r="V284" s="48"/>
      <c r="W284" s="48"/>
      <c r="X284" s="48"/>
      <c r="Y284" s="167"/>
      <c r="Z284" s="128"/>
      <c r="AA284" s="48"/>
      <c r="AB284" s="48"/>
      <c r="AC284" s="48"/>
      <c r="AD284" s="48"/>
      <c r="AE284" s="167">
        <v>47849</v>
      </c>
      <c r="AF284" s="128"/>
      <c r="AG284" s="48"/>
      <c r="AH284" s="48"/>
      <c r="AI284" s="48"/>
      <c r="AJ284" s="131"/>
      <c r="AK284" s="11">
        <f>'Encargos e Benefícios'!D283</f>
        <v>0</v>
      </c>
      <c r="AL284" s="11">
        <f>IF('Encargos e Benefícios'!C283=0,0,'Encargos e Benefícios'!U283/'Encargos e Benefícios'!C283)</f>
        <v>0</v>
      </c>
      <c r="AM284" s="11">
        <f>IF('Encargos e Benefícios'!C283=0,0,'Encargos e Benefícios'!AC283/'Encargos e Benefícios'!C283)</f>
        <v>0</v>
      </c>
      <c r="AN284" s="115">
        <f>IF('Encargos e Benefícios'!C283=0,0,'Encargos e Benefícios'!AD283/'Encargos e Benefícios'!C283)</f>
        <v>0</v>
      </c>
      <c r="AO284" s="32"/>
      <c r="AP284" s="31"/>
      <c r="AQ284" s="31"/>
      <c r="AR284" s="206"/>
      <c r="AS284" s="32"/>
    </row>
    <row r="285" spans="1:45" ht="12.75" hidden="1" x14ac:dyDescent="0.2">
      <c r="A285" s="49">
        <v>279</v>
      </c>
      <c r="B285" s="12">
        <f>'Encargos e Benefícios'!B284</f>
        <v>0</v>
      </c>
      <c r="C285" s="10">
        <f>'Encargos e Benefícios'!C284</f>
        <v>0</v>
      </c>
      <c r="D285" s="39"/>
      <c r="E285" s="169"/>
      <c r="F285" s="168"/>
      <c r="G285" s="167"/>
      <c r="H285" s="128"/>
      <c r="I285" s="48"/>
      <c r="J285" s="48"/>
      <c r="K285" s="48"/>
      <c r="L285" s="48"/>
      <c r="M285" s="167"/>
      <c r="N285" s="128"/>
      <c r="O285" s="48"/>
      <c r="P285" s="48"/>
      <c r="Q285" s="48"/>
      <c r="R285" s="48"/>
      <c r="S285" s="167"/>
      <c r="T285" s="128"/>
      <c r="U285" s="48"/>
      <c r="V285" s="48"/>
      <c r="W285" s="48"/>
      <c r="X285" s="48"/>
      <c r="Y285" s="167"/>
      <c r="Z285" s="128"/>
      <c r="AA285" s="48"/>
      <c r="AB285" s="48"/>
      <c r="AC285" s="48"/>
      <c r="AD285" s="48"/>
      <c r="AE285" s="167">
        <v>47849</v>
      </c>
      <c r="AF285" s="128"/>
      <c r="AG285" s="48"/>
      <c r="AH285" s="48"/>
      <c r="AI285" s="48"/>
      <c r="AJ285" s="131"/>
      <c r="AK285" s="11">
        <f>'Encargos e Benefícios'!D284</f>
        <v>0</v>
      </c>
      <c r="AL285" s="11">
        <f>IF('Encargos e Benefícios'!C284=0,0,'Encargos e Benefícios'!U284/'Encargos e Benefícios'!C284)</f>
        <v>0</v>
      </c>
      <c r="AM285" s="11">
        <f>IF('Encargos e Benefícios'!C284=0,0,'Encargos e Benefícios'!AC284/'Encargos e Benefícios'!C284)</f>
        <v>0</v>
      </c>
      <c r="AN285" s="115">
        <f>IF('Encargos e Benefícios'!C284=0,0,'Encargos e Benefícios'!AD284/'Encargos e Benefícios'!C284)</f>
        <v>0</v>
      </c>
      <c r="AO285" s="32"/>
      <c r="AP285" s="31"/>
      <c r="AQ285" s="31"/>
      <c r="AR285" s="206"/>
      <c r="AS285" s="32"/>
    </row>
    <row r="286" spans="1:45" ht="12.75" hidden="1" x14ac:dyDescent="0.2">
      <c r="A286" s="49">
        <v>280</v>
      </c>
      <c r="B286" s="12">
        <f>'Encargos e Benefícios'!B285</f>
        <v>0</v>
      </c>
      <c r="C286" s="10">
        <f>'Encargos e Benefícios'!C285</f>
        <v>0</v>
      </c>
      <c r="D286" s="39"/>
      <c r="E286" s="169"/>
      <c r="F286" s="168"/>
      <c r="G286" s="167"/>
      <c r="H286" s="128"/>
      <c r="I286" s="48"/>
      <c r="J286" s="48"/>
      <c r="K286" s="48"/>
      <c r="L286" s="48"/>
      <c r="M286" s="167"/>
      <c r="N286" s="128"/>
      <c r="O286" s="48"/>
      <c r="P286" s="48"/>
      <c r="Q286" s="48"/>
      <c r="R286" s="48"/>
      <c r="S286" s="167"/>
      <c r="T286" s="128"/>
      <c r="U286" s="48"/>
      <c r="V286" s="48"/>
      <c r="W286" s="48"/>
      <c r="X286" s="48"/>
      <c r="Y286" s="167"/>
      <c r="Z286" s="128"/>
      <c r="AA286" s="48"/>
      <c r="AB286" s="48"/>
      <c r="AC286" s="48"/>
      <c r="AD286" s="48"/>
      <c r="AE286" s="167">
        <v>47849</v>
      </c>
      <c r="AF286" s="128"/>
      <c r="AG286" s="48"/>
      <c r="AH286" s="48"/>
      <c r="AI286" s="48"/>
      <c r="AJ286" s="131"/>
      <c r="AK286" s="11">
        <f>'Encargos e Benefícios'!D285</f>
        <v>0</v>
      </c>
      <c r="AL286" s="11">
        <f>IF('Encargos e Benefícios'!C285=0,0,'Encargos e Benefícios'!U285/'Encargos e Benefícios'!C285)</f>
        <v>0</v>
      </c>
      <c r="AM286" s="11">
        <f>IF('Encargos e Benefícios'!C285=0,0,'Encargos e Benefícios'!AC285/'Encargos e Benefícios'!C285)</f>
        <v>0</v>
      </c>
      <c r="AN286" s="115">
        <f>IF('Encargos e Benefícios'!C285=0,0,'Encargos e Benefícios'!AD285/'Encargos e Benefícios'!C285)</f>
        <v>0</v>
      </c>
      <c r="AO286" s="32"/>
      <c r="AP286" s="31"/>
      <c r="AQ286" s="31"/>
      <c r="AR286" s="206"/>
      <c r="AS286" s="32"/>
    </row>
    <row r="287" spans="1:45" ht="12.75" hidden="1" x14ac:dyDescent="0.2">
      <c r="A287" s="49">
        <v>281</v>
      </c>
      <c r="B287" s="12">
        <f>'Encargos e Benefícios'!B286</f>
        <v>0</v>
      </c>
      <c r="C287" s="10">
        <f>'Encargos e Benefícios'!C286</f>
        <v>0</v>
      </c>
      <c r="D287" s="39"/>
      <c r="E287" s="169"/>
      <c r="F287" s="168"/>
      <c r="G287" s="167"/>
      <c r="H287" s="128"/>
      <c r="I287" s="48"/>
      <c r="J287" s="48"/>
      <c r="K287" s="48"/>
      <c r="L287" s="48"/>
      <c r="M287" s="167"/>
      <c r="N287" s="128"/>
      <c r="O287" s="48"/>
      <c r="P287" s="48"/>
      <c r="Q287" s="48"/>
      <c r="R287" s="48"/>
      <c r="S287" s="167"/>
      <c r="T287" s="128"/>
      <c r="U287" s="48"/>
      <c r="V287" s="48"/>
      <c r="W287" s="48"/>
      <c r="X287" s="48"/>
      <c r="Y287" s="167"/>
      <c r="Z287" s="128"/>
      <c r="AA287" s="48"/>
      <c r="AB287" s="48"/>
      <c r="AC287" s="48"/>
      <c r="AD287" s="48"/>
      <c r="AE287" s="167">
        <v>47849</v>
      </c>
      <c r="AF287" s="128"/>
      <c r="AG287" s="48"/>
      <c r="AH287" s="48"/>
      <c r="AI287" s="48"/>
      <c r="AJ287" s="131"/>
      <c r="AK287" s="11">
        <f>'Encargos e Benefícios'!D286</f>
        <v>0</v>
      </c>
      <c r="AL287" s="11">
        <f>IF('Encargos e Benefícios'!C286=0,0,'Encargos e Benefícios'!U286/'Encargos e Benefícios'!C286)</f>
        <v>0</v>
      </c>
      <c r="AM287" s="11">
        <f>IF('Encargos e Benefícios'!C286=0,0,'Encargos e Benefícios'!AC286/'Encargos e Benefícios'!C286)</f>
        <v>0</v>
      </c>
      <c r="AN287" s="115">
        <f>IF('Encargos e Benefícios'!C286=0,0,'Encargos e Benefícios'!AD286/'Encargos e Benefícios'!C286)</f>
        <v>0</v>
      </c>
      <c r="AO287" s="32"/>
      <c r="AP287" s="31"/>
      <c r="AQ287" s="31"/>
      <c r="AR287" s="206"/>
      <c r="AS287" s="32"/>
    </row>
    <row r="288" spans="1:45" ht="12.75" hidden="1" x14ac:dyDescent="0.2">
      <c r="A288" s="49">
        <v>282</v>
      </c>
      <c r="B288" s="12">
        <f>'Encargos e Benefícios'!B287</f>
        <v>0</v>
      </c>
      <c r="C288" s="10">
        <f>'Encargos e Benefícios'!C287</f>
        <v>0</v>
      </c>
      <c r="D288" s="39"/>
      <c r="E288" s="169"/>
      <c r="F288" s="168"/>
      <c r="G288" s="167"/>
      <c r="H288" s="128"/>
      <c r="I288" s="48"/>
      <c r="J288" s="48"/>
      <c r="K288" s="48"/>
      <c r="L288" s="48"/>
      <c r="M288" s="167"/>
      <c r="N288" s="128"/>
      <c r="O288" s="48"/>
      <c r="P288" s="48"/>
      <c r="Q288" s="48"/>
      <c r="R288" s="48"/>
      <c r="S288" s="167"/>
      <c r="T288" s="128"/>
      <c r="U288" s="48"/>
      <c r="V288" s="48"/>
      <c r="W288" s="48"/>
      <c r="X288" s="48"/>
      <c r="Y288" s="167"/>
      <c r="Z288" s="128"/>
      <c r="AA288" s="48"/>
      <c r="AB288" s="48"/>
      <c r="AC288" s="48"/>
      <c r="AD288" s="48"/>
      <c r="AE288" s="167">
        <v>47849</v>
      </c>
      <c r="AF288" s="128"/>
      <c r="AG288" s="48"/>
      <c r="AH288" s="48"/>
      <c r="AI288" s="48"/>
      <c r="AJ288" s="131"/>
      <c r="AK288" s="11">
        <f>'Encargos e Benefícios'!D287</f>
        <v>0</v>
      </c>
      <c r="AL288" s="11">
        <f>IF('Encargos e Benefícios'!C287=0,0,'Encargos e Benefícios'!U287/'Encargos e Benefícios'!C287)</f>
        <v>0</v>
      </c>
      <c r="AM288" s="11">
        <f>IF('Encargos e Benefícios'!C287=0,0,'Encargos e Benefícios'!AC287/'Encargos e Benefícios'!C287)</f>
        <v>0</v>
      </c>
      <c r="AN288" s="115">
        <f>IF('Encargos e Benefícios'!C287=0,0,'Encargos e Benefícios'!AD287/'Encargos e Benefícios'!C287)</f>
        <v>0</v>
      </c>
      <c r="AO288" s="32"/>
      <c r="AP288" s="31"/>
      <c r="AQ288" s="31"/>
      <c r="AR288" s="206"/>
      <c r="AS288" s="32"/>
    </row>
    <row r="289" spans="1:45" ht="12.75" hidden="1" x14ac:dyDescent="0.2">
      <c r="A289" s="49">
        <v>283</v>
      </c>
      <c r="B289" s="12">
        <f>'Encargos e Benefícios'!B288</f>
        <v>0</v>
      </c>
      <c r="C289" s="10">
        <f>'Encargos e Benefícios'!C288</f>
        <v>0</v>
      </c>
      <c r="D289" s="39"/>
      <c r="E289" s="169"/>
      <c r="F289" s="168"/>
      <c r="G289" s="167"/>
      <c r="H289" s="128"/>
      <c r="I289" s="48"/>
      <c r="J289" s="48"/>
      <c r="K289" s="48"/>
      <c r="L289" s="48"/>
      <c r="M289" s="167"/>
      <c r="N289" s="128"/>
      <c r="O289" s="48"/>
      <c r="P289" s="48"/>
      <c r="Q289" s="48"/>
      <c r="R289" s="48"/>
      <c r="S289" s="167"/>
      <c r="T289" s="128"/>
      <c r="U289" s="48"/>
      <c r="V289" s="48"/>
      <c r="W289" s="48"/>
      <c r="X289" s="48"/>
      <c r="Y289" s="167"/>
      <c r="Z289" s="128"/>
      <c r="AA289" s="48"/>
      <c r="AB289" s="48"/>
      <c r="AC289" s="48"/>
      <c r="AD289" s="48"/>
      <c r="AE289" s="167">
        <v>47849</v>
      </c>
      <c r="AF289" s="128"/>
      <c r="AG289" s="48"/>
      <c r="AH289" s="48"/>
      <c r="AI289" s="48"/>
      <c r="AJ289" s="131"/>
      <c r="AK289" s="11">
        <f>'Encargos e Benefícios'!D288</f>
        <v>0</v>
      </c>
      <c r="AL289" s="11">
        <f>IF('Encargos e Benefícios'!C288=0,0,'Encargos e Benefícios'!U288/'Encargos e Benefícios'!C288)</f>
        <v>0</v>
      </c>
      <c r="AM289" s="11">
        <f>IF('Encargos e Benefícios'!C288=0,0,'Encargos e Benefícios'!AC288/'Encargos e Benefícios'!C288)</f>
        <v>0</v>
      </c>
      <c r="AN289" s="115">
        <f>IF('Encargos e Benefícios'!C288=0,0,'Encargos e Benefícios'!AD288/'Encargos e Benefícios'!C288)</f>
        <v>0</v>
      </c>
      <c r="AO289" s="32"/>
      <c r="AP289" s="31"/>
      <c r="AQ289" s="31"/>
      <c r="AR289" s="206"/>
      <c r="AS289" s="32"/>
    </row>
    <row r="290" spans="1:45" ht="12.75" hidden="1" x14ac:dyDescent="0.2">
      <c r="A290" s="49">
        <v>284</v>
      </c>
      <c r="B290" s="12">
        <f>'Encargos e Benefícios'!B289</f>
        <v>0</v>
      </c>
      <c r="C290" s="10">
        <f>'Encargos e Benefícios'!C289</f>
        <v>0</v>
      </c>
      <c r="D290" s="39"/>
      <c r="E290" s="169"/>
      <c r="F290" s="168"/>
      <c r="G290" s="167"/>
      <c r="H290" s="128"/>
      <c r="I290" s="48"/>
      <c r="J290" s="48"/>
      <c r="K290" s="48"/>
      <c r="L290" s="48"/>
      <c r="M290" s="167"/>
      <c r="N290" s="128"/>
      <c r="O290" s="48"/>
      <c r="P290" s="48"/>
      <c r="Q290" s="48"/>
      <c r="R290" s="48"/>
      <c r="S290" s="167"/>
      <c r="T290" s="128"/>
      <c r="U290" s="48"/>
      <c r="V290" s="48"/>
      <c r="W290" s="48"/>
      <c r="X290" s="48"/>
      <c r="Y290" s="167"/>
      <c r="Z290" s="128"/>
      <c r="AA290" s="48"/>
      <c r="AB290" s="48"/>
      <c r="AC290" s="48"/>
      <c r="AD290" s="48"/>
      <c r="AE290" s="167">
        <v>47849</v>
      </c>
      <c r="AF290" s="128"/>
      <c r="AG290" s="48"/>
      <c r="AH290" s="48"/>
      <c r="AI290" s="48"/>
      <c r="AJ290" s="131"/>
      <c r="AK290" s="11">
        <f>'Encargos e Benefícios'!D289</f>
        <v>0</v>
      </c>
      <c r="AL290" s="11">
        <f>IF('Encargos e Benefícios'!C289=0,0,'Encargos e Benefícios'!U289/'Encargos e Benefícios'!C289)</f>
        <v>0</v>
      </c>
      <c r="AM290" s="11">
        <f>IF('Encargos e Benefícios'!C289=0,0,'Encargos e Benefícios'!AC289/'Encargos e Benefícios'!C289)</f>
        <v>0</v>
      </c>
      <c r="AN290" s="115">
        <f>IF('Encargos e Benefícios'!C289=0,0,'Encargos e Benefícios'!AD289/'Encargos e Benefícios'!C289)</f>
        <v>0</v>
      </c>
      <c r="AO290" s="32"/>
      <c r="AP290" s="31"/>
      <c r="AQ290" s="31"/>
      <c r="AR290" s="206"/>
      <c r="AS290" s="32"/>
    </row>
    <row r="291" spans="1:45" ht="12.75" hidden="1" x14ac:dyDescent="0.2">
      <c r="A291" s="49">
        <v>285</v>
      </c>
      <c r="B291" s="12">
        <f>'Encargos e Benefícios'!B290</f>
        <v>0</v>
      </c>
      <c r="C291" s="10">
        <f>'Encargos e Benefícios'!C290</f>
        <v>0</v>
      </c>
      <c r="D291" s="39"/>
      <c r="E291" s="169"/>
      <c r="F291" s="168"/>
      <c r="G291" s="167"/>
      <c r="H291" s="128"/>
      <c r="I291" s="48"/>
      <c r="J291" s="48"/>
      <c r="K291" s="48"/>
      <c r="L291" s="48"/>
      <c r="M291" s="167"/>
      <c r="N291" s="128"/>
      <c r="O291" s="48"/>
      <c r="P291" s="48"/>
      <c r="Q291" s="48"/>
      <c r="R291" s="48"/>
      <c r="S291" s="167"/>
      <c r="T291" s="128"/>
      <c r="U291" s="48"/>
      <c r="V291" s="48"/>
      <c r="W291" s="48"/>
      <c r="X291" s="48"/>
      <c r="Y291" s="167"/>
      <c r="Z291" s="128"/>
      <c r="AA291" s="48"/>
      <c r="AB291" s="48"/>
      <c r="AC291" s="48"/>
      <c r="AD291" s="48"/>
      <c r="AE291" s="167">
        <v>47849</v>
      </c>
      <c r="AF291" s="128"/>
      <c r="AG291" s="48"/>
      <c r="AH291" s="48"/>
      <c r="AI291" s="48"/>
      <c r="AJ291" s="131"/>
      <c r="AK291" s="11">
        <f>'Encargos e Benefícios'!D290</f>
        <v>0</v>
      </c>
      <c r="AL291" s="11">
        <f>IF('Encargos e Benefícios'!C290=0,0,'Encargos e Benefícios'!U290/'Encargos e Benefícios'!C290)</f>
        <v>0</v>
      </c>
      <c r="AM291" s="11">
        <f>IF('Encargos e Benefícios'!C290=0,0,'Encargos e Benefícios'!AC290/'Encargos e Benefícios'!C290)</f>
        <v>0</v>
      </c>
      <c r="AN291" s="115">
        <f>IF('Encargos e Benefícios'!C290=0,0,'Encargos e Benefícios'!AD290/'Encargos e Benefícios'!C290)</f>
        <v>0</v>
      </c>
      <c r="AO291" s="32"/>
      <c r="AP291" s="31"/>
      <c r="AQ291" s="31"/>
      <c r="AR291" s="206"/>
      <c r="AS291" s="32"/>
    </row>
    <row r="292" spans="1:45" ht="12.75" hidden="1" x14ac:dyDescent="0.2">
      <c r="A292" s="49">
        <v>286</v>
      </c>
      <c r="B292" s="12">
        <f>'Encargos e Benefícios'!B291</f>
        <v>0</v>
      </c>
      <c r="C292" s="10">
        <f>'Encargos e Benefícios'!C291</f>
        <v>0</v>
      </c>
      <c r="D292" s="39"/>
      <c r="E292" s="169"/>
      <c r="F292" s="168"/>
      <c r="G292" s="167"/>
      <c r="H292" s="128"/>
      <c r="I292" s="48"/>
      <c r="J292" s="48"/>
      <c r="K292" s="48"/>
      <c r="L292" s="48"/>
      <c r="M292" s="167"/>
      <c r="N292" s="128"/>
      <c r="O292" s="48"/>
      <c r="P292" s="48"/>
      <c r="Q292" s="48"/>
      <c r="R292" s="48"/>
      <c r="S292" s="167"/>
      <c r="T292" s="128"/>
      <c r="U292" s="48"/>
      <c r="V292" s="48"/>
      <c r="W292" s="48"/>
      <c r="X292" s="48"/>
      <c r="Y292" s="167"/>
      <c r="Z292" s="128"/>
      <c r="AA292" s="48"/>
      <c r="AB292" s="48"/>
      <c r="AC292" s="48"/>
      <c r="AD292" s="48"/>
      <c r="AE292" s="167">
        <v>47849</v>
      </c>
      <c r="AF292" s="128"/>
      <c r="AG292" s="48"/>
      <c r="AH292" s="48"/>
      <c r="AI292" s="48"/>
      <c r="AJ292" s="131"/>
      <c r="AK292" s="11">
        <f>'Encargos e Benefícios'!D291</f>
        <v>0</v>
      </c>
      <c r="AL292" s="11">
        <f>IF('Encargos e Benefícios'!C291=0,0,'Encargos e Benefícios'!U291/'Encargos e Benefícios'!C291)</f>
        <v>0</v>
      </c>
      <c r="AM292" s="11">
        <f>IF('Encargos e Benefícios'!C291=0,0,'Encargos e Benefícios'!AC291/'Encargos e Benefícios'!C291)</f>
        <v>0</v>
      </c>
      <c r="AN292" s="115">
        <f>IF('Encargos e Benefícios'!C291=0,0,'Encargos e Benefícios'!AD291/'Encargos e Benefícios'!C291)</f>
        <v>0</v>
      </c>
      <c r="AO292" s="32"/>
      <c r="AP292" s="31"/>
      <c r="AQ292" s="31"/>
      <c r="AR292" s="206"/>
      <c r="AS292" s="32"/>
    </row>
    <row r="293" spans="1:45" ht="12.75" hidden="1" x14ac:dyDescent="0.2">
      <c r="A293" s="49">
        <v>287</v>
      </c>
      <c r="B293" s="12">
        <f>'Encargos e Benefícios'!B292</f>
        <v>0</v>
      </c>
      <c r="C293" s="10">
        <f>'Encargos e Benefícios'!C292</f>
        <v>0</v>
      </c>
      <c r="D293" s="39"/>
      <c r="E293" s="169"/>
      <c r="F293" s="168"/>
      <c r="G293" s="167"/>
      <c r="H293" s="128"/>
      <c r="I293" s="48"/>
      <c r="J293" s="48"/>
      <c r="K293" s="48"/>
      <c r="L293" s="48"/>
      <c r="M293" s="167"/>
      <c r="N293" s="128"/>
      <c r="O293" s="48"/>
      <c r="P293" s="48"/>
      <c r="Q293" s="48"/>
      <c r="R293" s="48"/>
      <c r="S293" s="167"/>
      <c r="T293" s="128"/>
      <c r="U293" s="48"/>
      <c r="V293" s="48"/>
      <c r="W293" s="48"/>
      <c r="X293" s="48"/>
      <c r="Y293" s="167"/>
      <c r="Z293" s="128"/>
      <c r="AA293" s="48"/>
      <c r="AB293" s="48"/>
      <c r="AC293" s="48"/>
      <c r="AD293" s="48"/>
      <c r="AE293" s="167">
        <v>47849</v>
      </c>
      <c r="AF293" s="128"/>
      <c r="AG293" s="48"/>
      <c r="AH293" s="48"/>
      <c r="AI293" s="48"/>
      <c r="AJ293" s="131"/>
      <c r="AK293" s="11">
        <f>'Encargos e Benefícios'!D292</f>
        <v>0</v>
      </c>
      <c r="AL293" s="11">
        <f>IF('Encargos e Benefícios'!C292=0,0,'Encargos e Benefícios'!U292/'Encargos e Benefícios'!C292)</f>
        <v>0</v>
      </c>
      <c r="AM293" s="11">
        <f>IF('Encargos e Benefícios'!C292=0,0,'Encargos e Benefícios'!AC292/'Encargos e Benefícios'!C292)</f>
        <v>0</v>
      </c>
      <c r="AN293" s="115">
        <f>IF('Encargos e Benefícios'!C292=0,0,'Encargos e Benefícios'!AD292/'Encargos e Benefícios'!C292)</f>
        <v>0</v>
      </c>
      <c r="AO293" s="32"/>
      <c r="AP293" s="31"/>
      <c r="AQ293" s="31"/>
      <c r="AR293" s="206"/>
      <c r="AS293" s="32"/>
    </row>
    <row r="294" spans="1:45" ht="12.75" hidden="1" x14ac:dyDescent="0.2">
      <c r="A294" s="49">
        <v>288</v>
      </c>
      <c r="B294" s="12">
        <f>'Encargos e Benefícios'!B293</f>
        <v>0</v>
      </c>
      <c r="C294" s="10">
        <f>'Encargos e Benefícios'!C293</f>
        <v>0</v>
      </c>
      <c r="D294" s="39"/>
      <c r="E294" s="169"/>
      <c r="F294" s="168"/>
      <c r="G294" s="167"/>
      <c r="H294" s="128"/>
      <c r="I294" s="48"/>
      <c r="J294" s="48"/>
      <c r="K294" s="48"/>
      <c r="L294" s="48"/>
      <c r="M294" s="167"/>
      <c r="N294" s="128"/>
      <c r="O294" s="48"/>
      <c r="P294" s="48"/>
      <c r="Q294" s="48"/>
      <c r="R294" s="48"/>
      <c r="S294" s="167"/>
      <c r="T294" s="128"/>
      <c r="U294" s="48"/>
      <c r="V294" s="48"/>
      <c r="W294" s="48"/>
      <c r="X294" s="48"/>
      <c r="Y294" s="167"/>
      <c r="Z294" s="128"/>
      <c r="AA294" s="48"/>
      <c r="AB294" s="48"/>
      <c r="AC294" s="48"/>
      <c r="AD294" s="48"/>
      <c r="AE294" s="167">
        <v>47849</v>
      </c>
      <c r="AF294" s="128"/>
      <c r="AG294" s="48"/>
      <c r="AH294" s="48"/>
      <c r="AI294" s="48"/>
      <c r="AJ294" s="131"/>
      <c r="AK294" s="11">
        <f>'Encargos e Benefícios'!D293</f>
        <v>0</v>
      </c>
      <c r="AL294" s="11">
        <f>IF('Encargos e Benefícios'!C293=0,0,'Encargos e Benefícios'!U293/'Encargos e Benefícios'!C293)</f>
        <v>0</v>
      </c>
      <c r="AM294" s="11">
        <f>IF('Encargos e Benefícios'!C293=0,0,'Encargos e Benefícios'!AC293/'Encargos e Benefícios'!C293)</f>
        <v>0</v>
      </c>
      <c r="AN294" s="115">
        <f>IF('Encargos e Benefícios'!C293=0,0,'Encargos e Benefícios'!AD293/'Encargos e Benefícios'!C293)</f>
        <v>0</v>
      </c>
      <c r="AO294" s="32"/>
      <c r="AP294" s="31"/>
      <c r="AQ294" s="31"/>
      <c r="AR294" s="206"/>
      <c r="AS294" s="32"/>
    </row>
    <row r="295" spans="1:45" ht="12.75" hidden="1" x14ac:dyDescent="0.2">
      <c r="A295" s="49">
        <v>289</v>
      </c>
      <c r="B295" s="12">
        <f>'Encargos e Benefícios'!B294</f>
        <v>0</v>
      </c>
      <c r="C295" s="10">
        <f>'Encargos e Benefícios'!C294</f>
        <v>0</v>
      </c>
      <c r="D295" s="39"/>
      <c r="E295" s="169"/>
      <c r="F295" s="168"/>
      <c r="G295" s="167"/>
      <c r="H295" s="128"/>
      <c r="I295" s="48"/>
      <c r="J295" s="48"/>
      <c r="K295" s="48"/>
      <c r="L295" s="48"/>
      <c r="M295" s="167"/>
      <c r="N295" s="128"/>
      <c r="O295" s="48"/>
      <c r="P295" s="48"/>
      <c r="Q295" s="48"/>
      <c r="R295" s="48"/>
      <c r="S295" s="167"/>
      <c r="T295" s="128"/>
      <c r="U295" s="48"/>
      <c r="V295" s="48"/>
      <c r="W295" s="48"/>
      <c r="X295" s="48"/>
      <c r="Y295" s="167"/>
      <c r="Z295" s="128"/>
      <c r="AA295" s="48"/>
      <c r="AB295" s="48"/>
      <c r="AC295" s="48"/>
      <c r="AD295" s="48"/>
      <c r="AE295" s="167">
        <v>47849</v>
      </c>
      <c r="AF295" s="128"/>
      <c r="AG295" s="48"/>
      <c r="AH295" s="48"/>
      <c r="AI295" s="48"/>
      <c r="AJ295" s="131"/>
      <c r="AK295" s="11">
        <f>'Encargos e Benefícios'!D294</f>
        <v>0</v>
      </c>
      <c r="AL295" s="11">
        <f>IF('Encargos e Benefícios'!C294=0,0,'Encargos e Benefícios'!U294/'Encargos e Benefícios'!C294)</f>
        <v>0</v>
      </c>
      <c r="AM295" s="11">
        <f>IF('Encargos e Benefícios'!C294=0,0,'Encargos e Benefícios'!AC294/'Encargos e Benefícios'!C294)</f>
        <v>0</v>
      </c>
      <c r="AN295" s="115">
        <f>IF('Encargos e Benefícios'!C294=0,0,'Encargos e Benefícios'!AD294/'Encargos e Benefícios'!C294)</f>
        <v>0</v>
      </c>
      <c r="AO295" s="32"/>
      <c r="AP295" s="31"/>
      <c r="AQ295" s="31"/>
      <c r="AR295" s="206"/>
      <c r="AS295" s="32"/>
    </row>
    <row r="296" spans="1:45" ht="12.75" hidden="1" x14ac:dyDescent="0.2">
      <c r="A296" s="49">
        <v>290</v>
      </c>
      <c r="B296" s="12">
        <f>'Encargos e Benefícios'!B295</f>
        <v>0</v>
      </c>
      <c r="C296" s="10">
        <f>'Encargos e Benefícios'!C295</f>
        <v>0</v>
      </c>
      <c r="D296" s="39"/>
      <c r="E296" s="169"/>
      <c r="F296" s="168"/>
      <c r="G296" s="167"/>
      <c r="H296" s="128"/>
      <c r="I296" s="48"/>
      <c r="J296" s="48"/>
      <c r="K296" s="48"/>
      <c r="L296" s="48"/>
      <c r="M296" s="167"/>
      <c r="N296" s="128"/>
      <c r="O296" s="48"/>
      <c r="P296" s="48"/>
      <c r="Q296" s="48"/>
      <c r="R296" s="48"/>
      <c r="S296" s="167"/>
      <c r="T296" s="128"/>
      <c r="U296" s="48"/>
      <c r="V296" s="48"/>
      <c r="W296" s="48"/>
      <c r="X296" s="48"/>
      <c r="Y296" s="167"/>
      <c r="Z296" s="128"/>
      <c r="AA296" s="48"/>
      <c r="AB296" s="48"/>
      <c r="AC296" s="48"/>
      <c r="AD296" s="48"/>
      <c r="AE296" s="167">
        <v>47849</v>
      </c>
      <c r="AF296" s="128"/>
      <c r="AG296" s="48"/>
      <c r="AH296" s="48"/>
      <c r="AI296" s="48"/>
      <c r="AJ296" s="131"/>
      <c r="AK296" s="11">
        <f>'Encargos e Benefícios'!D295</f>
        <v>0</v>
      </c>
      <c r="AL296" s="11">
        <f>IF('Encargos e Benefícios'!C295=0,0,'Encargos e Benefícios'!U295/'Encargos e Benefícios'!C295)</f>
        <v>0</v>
      </c>
      <c r="AM296" s="11">
        <f>IF('Encargos e Benefícios'!C295=0,0,'Encargos e Benefícios'!AC295/'Encargos e Benefícios'!C295)</f>
        <v>0</v>
      </c>
      <c r="AN296" s="115">
        <f>IF('Encargos e Benefícios'!C295=0,0,'Encargos e Benefícios'!AD295/'Encargos e Benefícios'!C295)</f>
        <v>0</v>
      </c>
      <c r="AO296" s="32"/>
      <c r="AP296" s="31"/>
      <c r="AQ296" s="31"/>
      <c r="AR296" s="206"/>
      <c r="AS296" s="32"/>
    </row>
    <row r="297" spans="1:45" ht="12.75" hidden="1" x14ac:dyDescent="0.2">
      <c r="A297" s="49">
        <v>291</v>
      </c>
      <c r="B297" s="12">
        <f>'Encargos e Benefícios'!B296</f>
        <v>0</v>
      </c>
      <c r="C297" s="10">
        <f>'Encargos e Benefícios'!C296</f>
        <v>0</v>
      </c>
      <c r="D297" s="39"/>
      <c r="E297" s="169"/>
      <c r="F297" s="168"/>
      <c r="G297" s="167"/>
      <c r="H297" s="128"/>
      <c r="I297" s="48"/>
      <c r="J297" s="48"/>
      <c r="K297" s="48"/>
      <c r="L297" s="48"/>
      <c r="M297" s="167"/>
      <c r="N297" s="128"/>
      <c r="O297" s="48"/>
      <c r="P297" s="48"/>
      <c r="Q297" s="48"/>
      <c r="R297" s="48"/>
      <c r="S297" s="167"/>
      <c r="T297" s="128"/>
      <c r="U297" s="48"/>
      <c r="V297" s="48"/>
      <c r="W297" s="48"/>
      <c r="X297" s="48"/>
      <c r="Y297" s="167"/>
      <c r="Z297" s="128"/>
      <c r="AA297" s="48"/>
      <c r="AB297" s="48"/>
      <c r="AC297" s="48"/>
      <c r="AD297" s="48"/>
      <c r="AE297" s="167">
        <v>47849</v>
      </c>
      <c r="AF297" s="128"/>
      <c r="AG297" s="48"/>
      <c r="AH297" s="48"/>
      <c r="AI297" s="48"/>
      <c r="AJ297" s="131"/>
      <c r="AK297" s="11">
        <f>'Encargos e Benefícios'!D296</f>
        <v>0</v>
      </c>
      <c r="AL297" s="11">
        <f>IF('Encargos e Benefícios'!C296=0,0,'Encargos e Benefícios'!U296/'Encargos e Benefícios'!C296)</f>
        <v>0</v>
      </c>
      <c r="AM297" s="11">
        <f>IF('Encargos e Benefícios'!C296=0,0,'Encargos e Benefícios'!AC296/'Encargos e Benefícios'!C296)</f>
        <v>0</v>
      </c>
      <c r="AN297" s="115">
        <f>IF('Encargos e Benefícios'!C296=0,0,'Encargos e Benefícios'!AD296/'Encargos e Benefícios'!C296)</f>
        <v>0</v>
      </c>
      <c r="AO297" s="32"/>
      <c r="AP297" s="31"/>
      <c r="AQ297" s="31"/>
      <c r="AR297" s="206"/>
      <c r="AS297" s="32"/>
    </row>
    <row r="298" spans="1:45" ht="12.75" hidden="1" x14ac:dyDescent="0.2">
      <c r="A298" s="49">
        <v>292</v>
      </c>
      <c r="B298" s="12">
        <f>'Encargos e Benefícios'!B297</f>
        <v>0</v>
      </c>
      <c r="C298" s="10">
        <f>'Encargos e Benefícios'!C297</f>
        <v>0</v>
      </c>
      <c r="D298" s="39"/>
      <c r="E298" s="169"/>
      <c r="F298" s="168"/>
      <c r="G298" s="167"/>
      <c r="H298" s="128"/>
      <c r="I298" s="48"/>
      <c r="J298" s="48"/>
      <c r="K298" s="48"/>
      <c r="L298" s="48"/>
      <c r="M298" s="167"/>
      <c r="N298" s="128"/>
      <c r="O298" s="48"/>
      <c r="P298" s="48"/>
      <c r="Q298" s="48"/>
      <c r="R298" s="48"/>
      <c r="S298" s="167"/>
      <c r="T298" s="128"/>
      <c r="U298" s="48"/>
      <c r="V298" s="48"/>
      <c r="W298" s="48"/>
      <c r="X298" s="48"/>
      <c r="Y298" s="167"/>
      <c r="Z298" s="128"/>
      <c r="AA298" s="48"/>
      <c r="AB298" s="48"/>
      <c r="AC298" s="48"/>
      <c r="AD298" s="48"/>
      <c r="AE298" s="167">
        <v>47849</v>
      </c>
      <c r="AF298" s="128"/>
      <c r="AG298" s="48"/>
      <c r="AH298" s="48"/>
      <c r="AI298" s="48"/>
      <c r="AJ298" s="131"/>
      <c r="AK298" s="11">
        <f>'Encargos e Benefícios'!D297</f>
        <v>0</v>
      </c>
      <c r="AL298" s="11">
        <f>IF('Encargos e Benefícios'!C297=0,0,'Encargos e Benefícios'!U297/'Encargos e Benefícios'!C297)</f>
        <v>0</v>
      </c>
      <c r="AM298" s="11">
        <f>IF('Encargos e Benefícios'!C297=0,0,'Encargos e Benefícios'!AC297/'Encargos e Benefícios'!C297)</f>
        <v>0</v>
      </c>
      <c r="AN298" s="115">
        <f>IF('Encargos e Benefícios'!C297=0,0,'Encargos e Benefícios'!AD297/'Encargos e Benefícios'!C297)</f>
        <v>0</v>
      </c>
      <c r="AO298" s="32"/>
      <c r="AP298" s="31"/>
      <c r="AQ298" s="31"/>
      <c r="AR298" s="206"/>
      <c r="AS298" s="32"/>
    </row>
    <row r="299" spans="1:45" ht="12.75" hidden="1" x14ac:dyDescent="0.2">
      <c r="A299" s="49">
        <v>293</v>
      </c>
      <c r="B299" s="12">
        <f>'Encargos e Benefícios'!B298</f>
        <v>0</v>
      </c>
      <c r="C299" s="10">
        <f>'Encargos e Benefícios'!C298</f>
        <v>0</v>
      </c>
      <c r="D299" s="39"/>
      <c r="E299" s="169"/>
      <c r="F299" s="168"/>
      <c r="G299" s="167"/>
      <c r="H299" s="128"/>
      <c r="I299" s="48"/>
      <c r="J299" s="48"/>
      <c r="K299" s="48"/>
      <c r="L299" s="48"/>
      <c r="M299" s="167"/>
      <c r="N299" s="128"/>
      <c r="O299" s="48"/>
      <c r="P299" s="48"/>
      <c r="Q299" s="48"/>
      <c r="R299" s="48"/>
      <c r="S299" s="167"/>
      <c r="T299" s="128"/>
      <c r="U299" s="48"/>
      <c r="V299" s="48"/>
      <c r="W299" s="48"/>
      <c r="X299" s="48"/>
      <c r="Y299" s="167"/>
      <c r="Z299" s="128"/>
      <c r="AA299" s="48"/>
      <c r="AB299" s="48"/>
      <c r="AC299" s="48"/>
      <c r="AD299" s="48"/>
      <c r="AE299" s="167">
        <v>47849</v>
      </c>
      <c r="AF299" s="128"/>
      <c r="AG299" s="48"/>
      <c r="AH299" s="48"/>
      <c r="AI299" s="48"/>
      <c r="AJ299" s="131"/>
      <c r="AK299" s="11">
        <f>'Encargos e Benefícios'!D298</f>
        <v>0</v>
      </c>
      <c r="AL299" s="11">
        <f>IF('Encargos e Benefícios'!C298=0,0,'Encargos e Benefícios'!U298/'Encargos e Benefícios'!C298)</f>
        <v>0</v>
      </c>
      <c r="AM299" s="11">
        <f>IF('Encargos e Benefícios'!C298=0,0,'Encargos e Benefícios'!AC298/'Encargos e Benefícios'!C298)</f>
        <v>0</v>
      </c>
      <c r="AN299" s="115">
        <f>IF('Encargos e Benefícios'!C298=0,0,'Encargos e Benefícios'!AD298/'Encargos e Benefícios'!C298)</f>
        <v>0</v>
      </c>
      <c r="AO299" s="32"/>
      <c r="AP299" s="31"/>
      <c r="AQ299" s="31"/>
      <c r="AR299" s="206"/>
      <c r="AS299" s="32"/>
    </row>
    <row r="300" spans="1:45" ht="12.75" hidden="1" x14ac:dyDescent="0.2">
      <c r="A300" s="49">
        <v>294</v>
      </c>
      <c r="B300" s="12">
        <f>'Encargos e Benefícios'!B299</f>
        <v>0</v>
      </c>
      <c r="C300" s="10">
        <f>'Encargos e Benefícios'!C299</f>
        <v>0</v>
      </c>
      <c r="D300" s="39"/>
      <c r="E300" s="169"/>
      <c r="F300" s="168"/>
      <c r="G300" s="167"/>
      <c r="H300" s="128"/>
      <c r="I300" s="48"/>
      <c r="J300" s="48"/>
      <c r="K300" s="48"/>
      <c r="L300" s="48"/>
      <c r="M300" s="167"/>
      <c r="N300" s="128"/>
      <c r="O300" s="48"/>
      <c r="P300" s="48"/>
      <c r="Q300" s="48"/>
      <c r="R300" s="48"/>
      <c r="S300" s="167"/>
      <c r="T300" s="128"/>
      <c r="U300" s="48"/>
      <c r="V300" s="48"/>
      <c r="W300" s="48"/>
      <c r="X300" s="48"/>
      <c r="Y300" s="167"/>
      <c r="Z300" s="128"/>
      <c r="AA300" s="48"/>
      <c r="AB300" s="48"/>
      <c r="AC300" s="48"/>
      <c r="AD300" s="48"/>
      <c r="AE300" s="167">
        <v>47849</v>
      </c>
      <c r="AF300" s="128"/>
      <c r="AG300" s="48"/>
      <c r="AH300" s="48"/>
      <c r="AI300" s="48"/>
      <c r="AJ300" s="131"/>
      <c r="AK300" s="11">
        <f>'Encargos e Benefícios'!D299</f>
        <v>0</v>
      </c>
      <c r="AL300" s="11">
        <f>IF('Encargos e Benefícios'!C299=0,0,'Encargos e Benefícios'!U299/'Encargos e Benefícios'!C299)</f>
        <v>0</v>
      </c>
      <c r="AM300" s="11">
        <f>IF('Encargos e Benefícios'!C299=0,0,'Encargos e Benefícios'!AC299/'Encargos e Benefícios'!C299)</f>
        <v>0</v>
      </c>
      <c r="AN300" s="115">
        <f>IF('Encargos e Benefícios'!C299=0,0,'Encargos e Benefícios'!AD299/'Encargos e Benefícios'!C299)</f>
        <v>0</v>
      </c>
      <c r="AO300" s="32"/>
      <c r="AP300" s="31"/>
      <c r="AQ300" s="31"/>
      <c r="AR300" s="206"/>
      <c r="AS300" s="32"/>
    </row>
    <row r="301" spans="1:45" ht="12.75" hidden="1" x14ac:dyDescent="0.2">
      <c r="A301" s="49">
        <v>295</v>
      </c>
      <c r="B301" s="12">
        <f>'Encargos e Benefícios'!B300</f>
        <v>0</v>
      </c>
      <c r="C301" s="10">
        <f>'Encargos e Benefícios'!C300</f>
        <v>0</v>
      </c>
      <c r="D301" s="39"/>
      <c r="E301" s="169"/>
      <c r="F301" s="168"/>
      <c r="G301" s="167"/>
      <c r="H301" s="128"/>
      <c r="I301" s="48"/>
      <c r="J301" s="48"/>
      <c r="K301" s="48"/>
      <c r="L301" s="48"/>
      <c r="M301" s="167"/>
      <c r="N301" s="128"/>
      <c r="O301" s="48"/>
      <c r="P301" s="48"/>
      <c r="Q301" s="48"/>
      <c r="R301" s="48"/>
      <c r="S301" s="167"/>
      <c r="T301" s="128"/>
      <c r="U301" s="48"/>
      <c r="V301" s="48"/>
      <c r="W301" s="48"/>
      <c r="X301" s="48"/>
      <c r="Y301" s="167"/>
      <c r="Z301" s="128"/>
      <c r="AA301" s="48"/>
      <c r="AB301" s="48"/>
      <c r="AC301" s="48"/>
      <c r="AD301" s="48"/>
      <c r="AE301" s="167">
        <v>47849</v>
      </c>
      <c r="AF301" s="128"/>
      <c r="AG301" s="48"/>
      <c r="AH301" s="48"/>
      <c r="AI301" s="48"/>
      <c r="AJ301" s="131"/>
      <c r="AK301" s="11">
        <f>'Encargos e Benefícios'!D300</f>
        <v>0</v>
      </c>
      <c r="AL301" s="11">
        <f>IF('Encargos e Benefícios'!C300=0,0,'Encargos e Benefícios'!U300/'Encargos e Benefícios'!C300)</f>
        <v>0</v>
      </c>
      <c r="AM301" s="11">
        <f>IF('Encargos e Benefícios'!C300=0,0,'Encargos e Benefícios'!AC300/'Encargos e Benefícios'!C300)</f>
        <v>0</v>
      </c>
      <c r="AN301" s="115">
        <f>IF('Encargos e Benefícios'!C300=0,0,'Encargos e Benefícios'!AD300/'Encargos e Benefícios'!C300)</f>
        <v>0</v>
      </c>
      <c r="AO301" s="32"/>
      <c r="AP301" s="31"/>
      <c r="AQ301" s="31"/>
      <c r="AR301" s="206"/>
      <c r="AS301" s="32"/>
    </row>
    <row r="302" spans="1:45" ht="12.75" hidden="1" x14ac:dyDescent="0.2">
      <c r="A302" s="49">
        <v>296</v>
      </c>
      <c r="B302" s="12">
        <f>'Encargos e Benefícios'!B301</f>
        <v>0</v>
      </c>
      <c r="C302" s="10">
        <f>'Encargos e Benefícios'!C301</f>
        <v>0</v>
      </c>
      <c r="D302" s="39"/>
      <c r="E302" s="169"/>
      <c r="F302" s="168"/>
      <c r="G302" s="167"/>
      <c r="H302" s="128"/>
      <c r="I302" s="48"/>
      <c r="J302" s="48"/>
      <c r="K302" s="48"/>
      <c r="L302" s="48"/>
      <c r="M302" s="167"/>
      <c r="N302" s="128"/>
      <c r="O302" s="48"/>
      <c r="P302" s="48"/>
      <c r="Q302" s="48"/>
      <c r="R302" s="48"/>
      <c r="S302" s="167"/>
      <c r="T302" s="128"/>
      <c r="U302" s="48"/>
      <c r="V302" s="48"/>
      <c r="W302" s="48"/>
      <c r="X302" s="48"/>
      <c r="Y302" s="167"/>
      <c r="Z302" s="128"/>
      <c r="AA302" s="48"/>
      <c r="AB302" s="48"/>
      <c r="AC302" s="48"/>
      <c r="AD302" s="48"/>
      <c r="AE302" s="167">
        <v>47849</v>
      </c>
      <c r="AF302" s="128"/>
      <c r="AG302" s="48"/>
      <c r="AH302" s="48"/>
      <c r="AI302" s="48"/>
      <c r="AJ302" s="131"/>
      <c r="AK302" s="11">
        <f>'Encargos e Benefícios'!D301</f>
        <v>0</v>
      </c>
      <c r="AL302" s="11">
        <f>IF('Encargos e Benefícios'!C301=0,0,'Encargos e Benefícios'!U301/'Encargos e Benefícios'!C301)</f>
        <v>0</v>
      </c>
      <c r="AM302" s="11">
        <f>IF('Encargos e Benefícios'!C301=0,0,'Encargos e Benefícios'!AC301/'Encargos e Benefícios'!C301)</f>
        <v>0</v>
      </c>
      <c r="AN302" s="115">
        <f>IF('Encargos e Benefícios'!C301=0,0,'Encargos e Benefícios'!AD301/'Encargos e Benefícios'!C301)</f>
        <v>0</v>
      </c>
      <c r="AO302" s="32"/>
      <c r="AP302" s="31"/>
      <c r="AQ302" s="31"/>
      <c r="AR302" s="206"/>
      <c r="AS302" s="32"/>
    </row>
    <row r="303" spans="1:45" ht="12.75" hidden="1" x14ac:dyDescent="0.2">
      <c r="A303" s="49">
        <v>297</v>
      </c>
      <c r="B303" s="12">
        <f>'Encargos e Benefícios'!B302</f>
        <v>0</v>
      </c>
      <c r="C303" s="10">
        <f>'Encargos e Benefícios'!C302</f>
        <v>0</v>
      </c>
      <c r="D303" s="39"/>
      <c r="E303" s="169"/>
      <c r="F303" s="168"/>
      <c r="G303" s="167"/>
      <c r="H303" s="128"/>
      <c r="I303" s="48"/>
      <c r="J303" s="48"/>
      <c r="K303" s="48"/>
      <c r="L303" s="48"/>
      <c r="M303" s="167"/>
      <c r="N303" s="128"/>
      <c r="O303" s="48"/>
      <c r="P303" s="48"/>
      <c r="Q303" s="48"/>
      <c r="R303" s="48"/>
      <c r="S303" s="167"/>
      <c r="T303" s="128"/>
      <c r="U303" s="48"/>
      <c r="V303" s="48"/>
      <c r="W303" s="48"/>
      <c r="X303" s="48"/>
      <c r="Y303" s="167"/>
      <c r="Z303" s="128"/>
      <c r="AA303" s="48"/>
      <c r="AB303" s="48"/>
      <c r="AC303" s="48"/>
      <c r="AD303" s="48"/>
      <c r="AE303" s="167">
        <v>47849</v>
      </c>
      <c r="AF303" s="128"/>
      <c r="AG303" s="48"/>
      <c r="AH303" s="48"/>
      <c r="AI303" s="48"/>
      <c r="AJ303" s="131"/>
      <c r="AK303" s="11">
        <f>'Encargos e Benefícios'!D302</f>
        <v>0</v>
      </c>
      <c r="AL303" s="11">
        <f>IF('Encargos e Benefícios'!C302=0,0,'Encargos e Benefícios'!U302/'Encargos e Benefícios'!C302)</f>
        <v>0</v>
      </c>
      <c r="AM303" s="11">
        <f>IF('Encargos e Benefícios'!C302=0,0,'Encargos e Benefícios'!AC302/'Encargos e Benefícios'!C302)</f>
        <v>0</v>
      </c>
      <c r="AN303" s="115">
        <f>IF('Encargos e Benefícios'!C302=0,0,'Encargos e Benefícios'!AD302/'Encargos e Benefícios'!C302)</f>
        <v>0</v>
      </c>
      <c r="AO303" s="32"/>
      <c r="AP303" s="31"/>
      <c r="AQ303" s="31"/>
      <c r="AR303" s="206"/>
      <c r="AS303" s="32"/>
    </row>
    <row r="304" spans="1:45" ht="12.75" hidden="1" x14ac:dyDescent="0.2">
      <c r="A304" s="49">
        <v>298</v>
      </c>
      <c r="B304" s="12">
        <f>'Encargos e Benefícios'!B303</f>
        <v>0</v>
      </c>
      <c r="C304" s="10">
        <f>'Encargos e Benefícios'!C303</f>
        <v>0</v>
      </c>
      <c r="D304" s="39"/>
      <c r="E304" s="169"/>
      <c r="F304" s="168"/>
      <c r="G304" s="167"/>
      <c r="H304" s="128"/>
      <c r="I304" s="48"/>
      <c r="J304" s="48"/>
      <c r="K304" s="48"/>
      <c r="L304" s="48"/>
      <c r="M304" s="167"/>
      <c r="N304" s="128"/>
      <c r="O304" s="48"/>
      <c r="P304" s="48"/>
      <c r="Q304" s="48"/>
      <c r="R304" s="48"/>
      <c r="S304" s="167"/>
      <c r="T304" s="128"/>
      <c r="U304" s="48"/>
      <c r="V304" s="48"/>
      <c r="W304" s="48"/>
      <c r="X304" s="48"/>
      <c r="Y304" s="167"/>
      <c r="Z304" s="128"/>
      <c r="AA304" s="48"/>
      <c r="AB304" s="48"/>
      <c r="AC304" s="48"/>
      <c r="AD304" s="48"/>
      <c r="AE304" s="167">
        <v>47849</v>
      </c>
      <c r="AF304" s="128"/>
      <c r="AG304" s="48"/>
      <c r="AH304" s="48"/>
      <c r="AI304" s="48"/>
      <c r="AJ304" s="131"/>
      <c r="AK304" s="11">
        <f>'Encargos e Benefícios'!D303</f>
        <v>0</v>
      </c>
      <c r="AL304" s="11">
        <f>IF('Encargos e Benefícios'!C303=0,0,'Encargos e Benefícios'!U303/'Encargos e Benefícios'!C303)</f>
        <v>0</v>
      </c>
      <c r="AM304" s="11">
        <f>IF('Encargos e Benefícios'!C303=0,0,'Encargos e Benefícios'!AC303/'Encargos e Benefícios'!C303)</f>
        <v>0</v>
      </c>
      <c r="AN304" s="115">
        <f>IF('Encargos e Benefícios'!C303=0,0,'Encargos e Benefícios'!AD303/'Encargos e Benefícios'!C303)</f>
        <v>0</v>
      </c>
      <c r="AO304" s="32"/>
      <c r="AP304" s="31"/>
      <c r="AQ304" s="31"/>
      <c r="AR304" s="206"/>
      <c r="AS304" s="32"/>
    </row>
    <row r="305" spans="1:45" ht="12.75" hidden="1" x14ac:dyDescent="0.2">
      <c r="A305" s="49">
        <v>299</v>
      </c>
      <c r="B305" s="12">
        <f>'Encargos e Benefícios'!B304</f>
        <v>0</v>
      </c>
      <c r="C305" s="10">
        <f>'Encargos e Benefícios'!C304</f>
        <v>0</v>
      </c>
      <c r="D305" s="39"/>
      <c r="E305" s="169"/>
      <c r="F305" s="168"/>
      <c r="G305" s="167"/>
      <c r="H305" s="128"/>
      <c r="I305" s="48"/>
      <c r="J305" s="48"/>
      <c r="K305" s="48"/>
      <c r="L305" s="48"/>
      <c r="M305" s="167"/>
      <c r="N305" s="128"/>
      <c r="O305" s="48"/>
      <c r="P305" s="48"/>
      <c r="Q305" s="48"/>
      <c r="R305" s="48"/>
      <c r="S305" s="167"/>
      <c r="T305" s="128"/>
      <c r="U305" s="48"/>
      <c r="V305" s="48"/>
      <c r="W305" s="48"/>
      <c r="X305" s="48"/>
      <c r="Y305" s="167"/>
      <c r="Z305" s="128"/>
      <c r="AA305" s="48"/>
      <c r="AB305" s="48"/>
      <c r="AC305" s="48"/>
      <c r="AD305" s="48"/>
      <c r="AE305" s="167">
        <v>47849</v>
      </c>
      <c r="AF305" s="128"/>
      <c r="AG305" s="48"/>
      <c r="AH305" s="48"/>
      <c r="AI305" s="48"/>
      <c r="AJ305" s="131"/>
      <c r="AK305" s="11">
        <f>'Encargos e Benefícios'!D304</f>
        <v>0</v>
      </c>
      <c r="AL305" s="11">
        <f>IF('Encargos e Benefícios'!C304=0,0,'Encargos e Benefícios'!U304/'Encargos e Benefícios'!C304)</f>
        <v>0</v>
      </c>
      <c r="AM305" s="11">
        <f>IF('Encargos e Benefícios'!C304=0,0,'Encargos e Benefícios'!AC304/'Encargos e Benefícios'!C304)</f>
        <v>0</v>
      </c>
      <c r="AN305" s="115">
        <f>IF('Encargos e Benefícios'!C304=0,0,'Encargos e Benefícios'!AD304/'Encargos e Benefícios'!C304)</f>
        <v>0</v>
      </c>
      <c r="AO305" s="32"/>
      <c r="AP305" s="31"/>
      <c r="AQ305" s="31"/>
      <c r="AR305" s="206"/>
      <c r="AS305" s="32"/>
    </row>
    <row r="306" spans="1:45" ht="12.75" hidden="1" x14ac:dyDescent="0.2">
      <c r="A306" s="49">
        <v>300</v>
      </c>
      <c r="B306" s="12">
        <f>'Encargos e Benefícios'!B305</f>
        <v>0</v>
      </c>
      <c r="C306" s="10">
        <f>'Encargos e Benefícios'!C305</f>
        <v>0</v>
      </c>
      <c r="D306" s="39"/>
      <c r="E306" s="169"/>
      <c r="F306" s="168"/>
      <c r="G306" s="167"/>
      <c r="H306" s="128"/>
      <c r="I306" s="48"/>
      <c r="J306" s="48"/>
      <c r="K306" s="48"/>
      <c r="L306" s="48"/>
      <c r="M306" s="167"/>
      <c r="N306" s="128"/>
      <c r="O306" s="48"/>
      <c r="P306" s="48"/>
      <c r="Q306" s="48"/>
      <c r="R306" s="48"/>
      <c r="S306" s="167"/>
      <c r="T306" s="128"/>
      <c r="U306" s="48"/>
      <c r="V306" s="48"/>
      <c r="W306" s="48"/>
      <c r="X306" s="48"/>
      <c r="Y306" s="167"/>
      <c r="Z306" s="128"/>
      <c r="AA306" s="48"/>
      <c r="AB306" s="48"/>
      <c r="AC306" s="48"/>
      <c r="AD306" s="48"/>
      <c r="AE306" s="167">
        <v>47849</v>
      </c>
      <c r="AF306" s="128"/>
      <c r="AG306" s="48"/>
      <c r="AH306" s="48"/>
      <c r="AI306" s="48"/>
      <c r="AJ306" s="131"/>
      <c r="AK306" s="11">
        <f>'Encargos e Benefícios'!D305</f>
        <v>0</v>
      </c>
      <c r="AL306" s="11">
        <f>IF('Encargos e Benefícios'!C305=0,0,'Encargos e Benefícios'!U305/'Encargos e Benefícios'!C305)</f>
        <v>0</v>
      </c>
      <c r="AM306" s="11">
        <f>IF('Encargos e Benefícios'!C305=0,0,'Encargos e Benefícios'!AC305/'Encargos e Benefícios'!C305)</f>
        <v>0</v>
      </c>
      <c r="AN306" s="115">
        <f>IF('Encargos e Benefícios'!C305=0,0,'Encargos e Benefícios'!AD305/'Encargos e Benefícios'!C305)</f>
        <v>0</v>
      </c>
      <c r="AO306" s="32"/>
      <c r="AP306" s="31"/>
      <c r="AQ306" s="31"/>
      <c r="AR306" s="206"/>
      <c r="AS306" s="32"/>
    </row>
    <row r="307" spans="1:45" ht="12.75" hidden="1" x14ac:dyDescent="0.2">
      <c r="A307" s="49">
        <v>301</v>
      </c>
      <c r="B307" s="12">
        <f>'Encargos e Benefícios'!B306</f>
        <v>0</v>
      </c>
      <c r="C307" s="10">
        <f>'Encargos e Benefícios'!C306</f>
        <v>0</v>
      </c>
      <c r="D307" s="39"/>
      <c r="E307" s="169"/>
      <c r="F307" s="168"/>
      <c r="G307" s="167"/>
      <c r="H307" s="128"/>
      <c r="I307" s="48"/>
      <c r="J307" s="48"/>
      <c r="K307" s="48"/>
      <c r="L307" s="48"/>
      <c r="M307" s="167"/>
      <c r="N307" s="128"/>
      <c r="O307" s="48"/>
      <c r="P307" s="48"/>
      <c r="Q307" s="48"/>
      <c r="R307" s="48"/>
      <c r="S307" s="167"/>
      <c r="T307" s="128"/>
      <c r="U307" s="48"/>
      <c r="V307" s="48"/>
      <c r="W307" s="48"/>
      <c r="X307" s="48"/>
      <c r="Y307" s="167"/>
      <c r="Z307" s="128"/>
      <c r="AA307" s="48"/>
      <c r="AB307" s="48"/>
      <c r="AC307" s="48"/>
      <c r="AD307" s="48"/>
      <c r="AE307" s="167">
        <v>47849</v>
      </c>
      <c r="AF307" s="128"/>
      <c r="AG307" s="48"/>
      <c r="AH307" s="48"/>
      <c r="AI307" s="48"/>
      <c r="AJ307" s="131"/>
      <c r="AK307" s="11">
        <f>'Encargos e Benefícios'!D306</f>
        <v>0</v>
      </c>
      <c r="AL307" s="11">
        <f>IF('Encargos e Benefícios'!C306=0,0,'Encargos e Benefícios'!U306/'Encargos e Benefícios'!C306)</f>
        <v>0</v>
      </c>
      <c r="AM307" s="11">
        <f>IF('Encargos e Benefícios'!C306=0,0,'Encargos e Benefícios'!AC306/'Encargos e Benefícios'!C306)</f>
        <v>0</v>
      </c>
      <c r="AN307" s="115">
        <f>IF('Encargos e Benefícios'!C306=0,0,'Encargos e Benefícios'!AD306/'Encargos e Benefícios'!C306)</f>
        <v>0</v>
      </c>
      <c r="AO307" s="32"/>
      <c r="AP307" s="31"/>
      <c r="AQ307" s="31"/>
      <c r="AR307" s="206"/>
      <c r="AS307" s="32"/>
    </row>
    <row r="308" spans="1:45" ht="12.75" hidden="1" x14ac:dyDescent="0.2">
      <c r="A308" s="49">
        <v>302</v>
      </c>
      <c r="B308" s="12">
        <f>'Encargos e Benefícios'!B307</f>
        <v>0</v>
      </c>
      <c r="C308" s="10">
        <f>'Encargos e Benefícios'!C307</f>
        <v>0</v>
      </c>
      <c r="D308" s="39"/>
      <c r="E308" s="169"/>
      <c r="F308" s="168"/>
      <c r="G308" s="167"/>
      <c r="H308" s="128"/>
      <c r="I308" s="48"/>
      <c r="J308" s="48"/>
      <c r="K308" s="48"/>
      <c r="L308" s="48"/>
      <c r="M308" s="167"/>
      <c r="N308" s="128"/>
      <c r="O308" s="48"/>
      <c r="P308" s="48"/>
      <c r="Q308" s="48"/>
      <c r="R308" s="48"/>
      <c r="S308" s="167"/>
      <c r="T308" s="128"/>
      <c r="U308" s="48"/>
      <c r="V308" s="48"/>
      <c r="W308" s="48"/>
      <c r="X308" s="48"/>
      <c r="Y308" s="167"/>
      <c r="Z308" s="128"/>
      <c r="AA308" s="48"/>
      <c r="AB308" s="48"/>
      <c r="AC308" s="48"/>
      <c r="AD308" s="48"/>
      <c r="AE308" s="167">
        <v>47849</v>
      </c>
      <c r="AF308" s="128"/>
      <c r="AG308" s="48"/>
      <c r="AH308" s="48"/>
      <c r="AI308" s="48"/>
      <c r="AJ308" s="131"/>
      <c r="AK308" s="11">
        <f>'Encargos e Benefícios'!D307</f>
        <v>0</v>
      </c>
      <c r="AL308" s="11">
        <f>IF('Encargos e Benefícios'!C307=0,0,'Encargos e Benefícios'!U307/'Encargos e Benefícios'!C307)</f>
        <v>0</v>
      </c>
      <c r="AM308" s="11">
        <f>IF('Encargos e Benefícios'!C307=0,0,'Encargos e Benefícios'!AC307/'Encargos e Benefícios'!C307)</f>
        <v>0</v>
      </c>
      <c r="AN308" s="115">
        <f>IF('Encargos e Benefícios'!C307=0,0,'Encargos e Benefícios'!AD307/'Encargos e Benefícios'!C307)</f>
        <v>0</v>
      </c>
      <c r="AO308" s="32"/>
      <c r="AP308" s="31"/>
      <c r="AQ308" s="31"/>
      <c r="AR308" s="206"/>
      <c r="AS308" s="32"/>
    </row>
    <row r="309" spans="1:45" ht="12.75" hidden="1" x14ac:dyDescent="0.2">
      <c r="A309" s="49">
        <v>303</v>
      </c>
      <c r="B309" s="12">
        <f>'Encargos e Benefícios'!B308</f>
        <v>0</v>
      </c>
      <c r="C309" s="10">
        <f>'Encargos e Benefícios'!C308</f>
        <v>0</v>
      </c>
      <c r="D309" s="39"/>
      <c r="E309" s="169"/>
      <c r="F309" s="168"/>
      <c r="G309" s="167"/>
      <c r="H309" s="128"/>
      <c r="I309" s="48"/>
      <c r="J309" s="48"/>
      <c r="K309" s="48"/>
      <c r="L309" s="48"/>
      <c r="M309" s="167"/>
      <c r="N309" s="128"/>
      <c r="O309" s="48"/>
      <c r="P309" s="48"/>
      <c r="Q309" s="48"/>
      <c r="R309" s="48"/>
      <c r="S309" s="167"/>
      <c r="T309" s="128"/>
      <c r="U309" s="48"/>
      <c r="V309" s="48"/>
      <c r="W309" s="48"/>
      <c r="X309" s="48"/>
      <c r="Y309" s="167"/>
      <c r="Z309" s="128"/>
      <c r="AA309" s="48"/>
      <c r="AB309" s="48"/>
      <c r="AC309" s="48"/>
      <c r="AD309" s="48"/>
      <c r="AE309" s="167">
        <v>47849</v>
      </c>
      <c r="AF309" s="128"/>
      <c r="AG309" s="48"/>
      <c r="AH309" s="48"/>
      <c r="AI309" s="48"/>
      <c r="AJ309" s="131"/>
      <c r="AK309" s="11">
        <f>'Encargos e Benefícios'!D308</f>
        <v>0</v>
      </c>
      <c r="AL309" s="11">
        <f>IF('Encargos e Benefícios'!C308=0,0,'Encargos e Benefícios'!U308/'Encargos e Benefícios'!C308)</f>
        <v>0</v>
      </c>
      <c r="AM309" s="11">
        <f>IF('Encargos e Benefícios'!C308=0,0,'Encargos e Benefícios'!AC308/'Encargos e Benefícios'!C308)</f>
        <v>0</v>
      </c>
      <c r="AN309" s="115">
        <f>IF('Encargos e Benefícios'!C308=0,0,'Encargos e Benefícios'!AD308/'Encargos e Benefícios'!C308)</f>
        <v>0</v>
      </c>
      <c r="AO309" s="32"/>
      <c r="AP309" s="31"/>
      <c r="AQ309" s="31"/>
      <c r="AR309" s="206"/>
      <c r="AS309" s="32"/>
    </row>
    <row r="310" spans="1:45" ht="12.75" hidden="1" x14ac:dyDescent="0.2">
      <c r="A310" s="49">
        <v>304</v>
      </c>
      <c r="B310" s="12">
        <f>'Encargos e Benefícios'!B309</f>
        <v>0</v>
      </c>
      <c r="C310" s="10">
        <f>'Encargos e Benefícios'!C309</f>
        <v>0</v>
      </c>
      <c r="D310" s="39"/>
      <c r="E310" s="169"/>
      <c r="F310" s="168"/>
      <c r="G310" s="167"/>
      <c r="H310" s="128"/>
      <c r="I310" s="48"/>
      <c r="J310" s="48"/>
      <c r="K310" s="48"/>
      <c r="L310" s="48"/>
      <c r="M310" s="167"/>
      <c r="N310" s="128"/>
      <c r="O310" s="48"/>
      <c r="P310" s="48"/>
      <c r="Q310" s="48"/>
      <c r="R310" s="48"/>
      <c r="S310" s="167"/>
      <c r="T310" s="128"/>
      <c r="U310" s="48"/>
      <c r="V310" s="48"/>
      <c r="W310" s="48"/>
      <c r="X310" s="48"/>
      <c r="Y310" s="167"/>
      <c r="Z310" s="128"/>
      <c r="AA310" s="48"/>
      <c r="AB310" s="48"/>
      <c r="AC310" s="48"/>
      <c r="AD310" s="48"/>
      <c r="AE310" s="167">
        <v>47849</v>
      </c>
      <c r="AF310" s="128"/>
      <c r="AG310" s="48"/>
      <c r="AH310" s="48"/>
      <c r="AI310" s="48"/>
      <c r="AJ310" s="131"/>
      <c r="AK310" s="11">
        <f>'Encargos e Benefícios'!D309</f>
        <v>0</v>
      </c>
      <c r="AL310" s="11">
        <f>IF('Encargos e Benefícios'!C309=0,0,'Encargos e Benefícios'!U309/'Encargos e Benefícios'!C309)</f>
        <v>0</v>
      </c>
      <c r="AM310" s="11">
        <f>IF('Encargos e Benefícios'!C309=0,0,'Encargos e Benefícios'!AC309/'Encargos e Benefícios'!C309)</f>
        <v>0</v>
      </c>
      <c r="AN310" s="115">
        <f>IF('Encargos e Benefícios'!C309=0,0,'Encargos e Benefícios'!AD309/'Encargos e Benefícios'!C309)</f>
        <v>0</v>
      </c>
      <c r="AO310" s="32"/>
      <c r="AP310" s="31"/>
      <c r="AQ310" s="31"/>
      <c r="AR310" s="206"/>
      <c r="AS310" s="32"/>
    </row>
    <row r="311" spans="1:45" ht="12.75" hidden="1" x14ac:dyDescent="0.2">
      <c r="A311" s="49">
        <v>305</v>
      </c>
      <c r="B311" s="12">
        <f>'Encargos e Benefícios'!B310</f>
        <v>0</v>
      </c>
      <c r="C311" s="10">
        <f>'Encargos e Benefícios'!C310</f>
        <v>0</v>
      </c>
      <c r="D311" s="39"/>
      <c r="E311" s="169"/>
      <c r="F311" s="168"/>
      <c r="G311" s="167"/>
      <c r="H311" s="128"/>
      <c r="I311" s="48"/>
      <c r="J311" s="48"/>
      <c r="K311" s="48"/>
      <c r="L311" s="48"/>
      <c r="M311" s="167"/>
      <c r="N311" s="128"/>
      <c r="O311" s="48"/>
      <c r="P311" s="48"/>
      <c r="Q311" s="48"/>
      <c r="R311" s="48"/>
      <c r="S311" s="167"/>
      <c r="T311" s="128"/>
      <c r="U311" s="48"/>
      <c r="V311" s="48"/>
      <c r="W311" s="48"/>
      <c r="X311" s="48"/>
      <c r="Y311" s="167"/>
      <c r="Z311" s="128"/>
      <c r="AA311" s="48"/>
      <c r="AB311" s="48"/>
      <c r="AC311" s="48"/>
      <c r="AD311" s="48"/>
      <c r="AE311" s="167">
        <v>47849</v>
      </c>
      <c r="AF311" s="128"/>
      <c r="AG311" s="48"/>
      <c r="AH311" s="48"/>
      <c r="AI311" s="48"/>
      <c r="AJ311" s="131"/>
      <c r="AK311" s="11">
        <f>'Encargos e Benefícios'!D310</f>
        <v>0</v>
      </c>
      <c r="AL311" s="11">
        <f>IF('Encargos e Benefícios'!C310=0,0,'Encargos e Benefícios'!U310/'Encargos e Benefícios'!C310)</f>
        <v>0</v>
      </c>
      <c r="AM311" s="11">
        <f>IF('Encargos e Benefícios'!C310=0,0,'Encargos e Benefícios'!AC310/'Encargos e Benefícios'!C310)</f>
        <v>0</v>
      </c>
      <c r="AN311" s="115">
        <f>IF('Encargos e Benefícios'!C310=0,0,'Encargos e Benefícios'!AD310/'Encargos e Benefícios'!C310)</f>
        <v>0</v>
      </c>
      <c r="AO311" s="32"/>
      <c r="AP311" s="31"/>
      <c r="AQ311" s="31"/>
      <c r="AR311" s="206"/>
      <c r="AS311" s="32"/>
    </row>
    <row r="312" spans="1:45" ht="12.75" hidden="1" x14ac:dyDescent="0.2">
      <c r="A312" s="49">
        <v>306</v>
      </c>
      <c r="B312" s="12">
        <f>'Encargos e Benefícios'!B311</f>
        <v>0</v>
      </c>
      <c r="C312" s="10">
        <f>'Encargos e Benefícios'!C311</f>
        <v>0</v>
      </c>
      <c r="D312" s="39"/>
      <c r="E312" s="169"/>
      <c r="F312" s="168"/>
      <c r="G312" s="167"/>
      <c r="H312" s="128"/>
      <c r="I312" s="48"/>
      <c r="J312" s="48"/>
      <c r="K312" s="48"/>
      <c r="L312" s="48"/>
      <c r="M312" s="167"/>
      <c r="N312" s="128"/>
      <c r="O312" s="48"/>
      <c r="P312" s="48"/>
      <c r="Q312" s="48"/>
      <c r="R312" s="48"/>
      <c r="S312" s="167"/>
      <c r="T312" s="128"/>
      <c r="U312" s="48"/>
      <c r="V312" s="48"/>
      <c r="W312" s="48"/>
      <c r="X312" s="48"/>
      <c r="Y312" s="167"/>
      <c r="Z312" s="128"/>
      <c r="AA312" s="48"/>
      <c r="AB312" s="48"/>
      <c r="AC312" s="48"/>
      <c r="AD312" s="48"/>
      <c r="AE312" s="167">
        <v>47849</v>
      </c>
      <c r="AF312" s="128"/>
      <c r="AG312" s="48"/>
      <c r="AH312" s="48"/>
      <c r="AI312" s="48"/>
      <c r="AJ312" s="131"/>
      <c r="AK312" s="11">
        <f>'Encargos e Benefícios'!D311</f>
        <v>0</v>
      </c>
      <c r="AL312" s="11">
        <f>IF('Encargos e Benefícios'!C311=0,0,'Encargos e Benefícios'!U311/'Encargos e Benefícios'!C311)</f>
        <v>0</v>
      </c>
      <c r="AM312" s="11">
        <f>IF('Encargos e Benefícios'!C311=0,0,'Encargos e Benefícios'!AC311/'Encargos e Benefícios'!C311)</f>
        <v>0</v>
      </c>
      <c r="AN312" s="115">
        <f>IF('Encargos e Benefícios'!C311=0,0,'Encargos e Benefícios'!AD311/'Encargos e Benefícios'!C311)</f>
        <v>0</v>
      </c>
      <c r="AO312" s="32"/>
      <c r="AP312" s="31"/>
      <c r="AQ312" s="31"/>
      <c r="AR312" s="206"/>
      <c r="AS312" s="32"/>
    </row>
    <row r="313" spans="1:45" ht="12.75" hidden="1" x14ac:dyDescent="0.2">
      <c r="A313" s="49">
        <v>307</v>
      </c>
      <c r="B313" s="12">
        <f>'Encargos e Benefícios'!B312</f>
        <v>0</v>
      </c>
      <c r="C313" s="10">
        <f>'Encargos e Benefícios'!C312</f>
        <v>0</v>
      </c>
      <c r="D313" s="39"/>
      <c r="E313" s="169"/>
      <c r="F313" s="168"/>
      <c r="G313" s="167"/>
      <c r="H313" s="128"/>
      <c r="I313" s="48"/>
      <c r="J313" s="48"/>
      <c r="K313" s="48"/>
      <c r="L313" s="48"/>
      <c r="M313" s="167"/>
      <c r="N313" s="128"/>
      <c r="O313" s="48"/>
      <c r="P313" s="48"/>
      <c r="Q313" s="48"/>
      <c r="R313" s="48"/>
      <c r="S313" s="167"/>
      <c r="T313" s="128"/>
      <c r="U313" s="48"/>
      <c r="V313" s="48"/>
      <c r="W313" s="48"/>
      <c r="X313" s="48"/>
      <c r="Y313" s="167"/>
      <c r="Z313" s="128"/>
      <c r="AA313" s="48"/>
      <c r="AB313" s="48"/>
      <c r="AC313" s="48"/>
      <c r="AD313" s="48"/>
      <c r="AE313" s="167">
        <v>47849</v>
      </c>
      <c r="AF313" s="128"/>
      <c r="AG313" s="48"/>
      <c r="AH313" s="48"/>
      <c r="AI313" s="48"/>
      <c r="AJ313" s="131"/>
      <c r="AK313" s="11">
        <f>'Encargos e Benefícios'!D312</f>
        <v>0</v>
      </c>
      <c r="AL313" s="11">
        <f>IF('Encargos e Benefícios'!C312=0,0,'Encargos e Benefícios'!U312/'Encargos e Benefícios'!C312)</f>
        <v>0</v>
      </c>
      <c r="AM313" s="11">
        <f>IF('Encargos e Benefícios'!C312=0,0,'Encargos e Benefícios'!AC312/'Encargos e Benefícios'!C312)</f>
        <v>0</v>
      </c>
      <c r="AN313" s="115">
        <f>IF('Encargos e Benefícios'!C312=0,0,'Encargos e Benefícios'!AD312/'Encargos e Benefícios'!C312)</f>
        <v>0</v>
      </c>
      <c r="AO313" s="32"/>
      <c r="AP313" s="31"/>
      <c r="AQ313" s="31"/>
      <c r="AR313" s="206"/>
      <c r="AS313" s="32"/>
    </row>
    <row r="314" spans="1:45" ht="12.75" hidden="1" x14ac:dyDescent="0.2">
      <c r="A314" s="49">
        <v>308</v>
      </c>
      <c r="B314" s="12">
        <f>'Encargos e Benefícios'!B313</f>
        <v>0</v>
      </c>
      <c r="C314" s="10">
        <f>'Encargos e Benefícios'!C313</f>
        <v>0</v>
      </c>
      <c r="D314" s="39"/>
      <c r="E314" s="169"/>
      <c r="F314" s="168"/>
      <c r="G314" s="167"/>
      <c r="H314" s="128"/>
      <c r="I314" s="48"/>
      <c r="J314" s="48"/>
      <c r="K314" s="48"/>
      <c r="L314" s="48"/>
      <c r="M314" s="167"/>
      <c r="N314" s="128"/>
      <c r="O314" s="48"/>
      <c r="P314" s="48"/>
      <c r="Q314" s="48"/>
      <c r="R314" s="48"/>
      <c r="S314" s="167"/>
      <c r="T314" s="128"/>
      <c r="U314" s="48"/>
      <c r="V314" s="48"/>
      <c r="W314" s="48"/>
      <c r="X314" s="48"/>
      <c r="Y314" s="167"/>
      <c r="Z314" s="128"/>
      <c r="AA314" s="48"/>
      <c r="AB314" s="48"/>
      <c r="AC314" s="48"/>
      <c r="AD314" s="48"/>
      <c r="AE314" s="167">
        <v>47849</v>
      </c>
      <c r="AF314" s="128"/>
      <c r="AG314" s="48"/>
      <c r="AH314" s="48"/>
      <c r="AI314" s="48"/>
      <c r="AJ314" s="131"/>
      <c r="AK314" s="11">
        <f>'Encargos e Benefícios'!D313</f>
        <v>0</v>
      </c>
      <c r="AL314" s="11">
        <f>IF('Encargos e Benefícios'!C313=0,0,'Encargos e Benefícios'!U313/'Encargos e Benefícios'!C313)</f>
        <v>0</v>
      </c>
      <c r="AM314" s="11">
        <f>IF('Encargos e Benefícios'!C313=0,0,'Encargos e Benefícios'!AC313/'Encargos e Benefícios'!C313)</f>
        <v>0</v>
      </c>
      <c r="AN314" s="115">
        <f>IF('Encargos e Benefícios'!C313=0,0,'Encargos e Benefícios'!AD313/'Encargos e Benefícios'!C313)</f>
        <v>0</v>
      </c>
      <c r="AO314" s="32"/>
      <c r="AP314" s="31"/>
      <c r="AQ314" s="31"/>
      <c r="AR314" s="206"/>
      <c r="AS314" s="32"/>
    </row>
    <row r="315" spans="1:45" ht="12.75" hidden="1" x14ac:dyDescent="0.2">
      <c r="A315" s="49">
        <v>309</v>
      </c>
      <c r="B315" s="12">
        <f>'Encargos e Benefícios'!B314</f>
        <v>0</v>
      </c>
      <c r="C315" s="10">
        <f>'Encargos e Benefícios'!C314</f>
        <v>0</v>
      </c>
      <c r="D315" s="39"/>
      <c r="E315" s="169"/>
      <c r="F315" s="168"/>
      <c r="G315" s="167"/>
      <c r="H315" s="128"/>
      <c r="I315" s="48"/>
      <c r="J315" s="48"/>
      <c r="K315" s="48"/>
      <c r="L315" s="48"/>
      <c r="M315" s="167"/>
      <c r="N315" s="128"/>
      <c r="O315" s="48"/>
      <c r="P315" s="48"/>
      <c r="Q315" s="48"/>
      <c r="R315" s="48"/>
      <c r="S315" s="167"/>
      <c r="T315" s="128"/>
      <c r="U315" s="48"/>
      <c r="V315" s="48"/>
      <c r="W315" s="48"/>
      <c r="X315" s="48"/>
      <c r="Y315" s="167"/>
      <c r="Z315" s="128"/>
      <c r="AA315" s="48"/>
      <c r="AB315" s="48"/>
      <c r="AC315" s="48"/>
      <c r="AD315" s="48"/>
      <c r="AE315" s="167">
        <v>47849</v>
      </c>
      <c r="AF315" s="128"/>
      <c r="AG315" s="48"/>
      <c r="AH315" s="48"/>
      <c r="AI315" s="48"/>
      <c r="AJ315" s="131"/>
      <c r="AK315" s="11">
        <f>'Encargos e Benefícios'!D314</f>
        <v>0</v>
      </c>
      <c r="AL315" s="11">
        <f>IF('Encargos e Benefícios'!C314=0,0,'Encargos e Benefícios'!U314/'Encargos e Benefícios'!C314)</f>
        <v>0</v>
      </c>
      <c r="AM315" s="11">
        <f>IF('Encargos e Benefícios'!C314=0,0,'Encargos e Benefícios'!AC314/'Encargos e Benefícios'!C314)</f>
        <v>0</v>
      </c>
      <c r="AN315" s="115">
        <f>IF('Encargos e Benefícios'!C314=0,0,'Encargos e Benefícios'!AD314/'Encargos e Benefícios'!C314)</f>
        <v>0</v>
      </c>
      <c r="AO315" s="32"/>
      <c r="AP315" s="31"/>
      <c r="AQ315" s="31"/>
      <c r="AR315" s="206"/>
      <c r="AS315" s="32"/>
    </row>
    <row r="316" spans="1:45" ht="12.75" hidden="1" x14ac:dyDescent="0.2">
      <c r="A316" s="49">
        <v>310</v>
      </c>
      <c r="B316" s="12">
        <f>'Encargos e Benefícios'!B315</f>
        <v>0</v>
      </c>
      <c r="C316" s="10">
        <f>'Encargos e Benefícios'!C315</f>
        <v>0</v>
      </c>
      <c r="D316" s="39"/>
      <c r="E316" s="169"/>
      <c r="F316" s="168"/>
      <c r="G316" s="167"/>
      <c r="H316" s="128"/>
      <c r="I316" s="48"/>
      <c r="J316" s="48"/>
      <c r="K316" s="48"/>
      <c r="L316" s="48"/>
      <c r="M316" s="167"/>
      <c r="N316" s="128"/>
      <c r="O316" s="48"/>
      <c r="P316" s="48"/>
      <c r="Q316" s="48"/>
      <c r="R316" s="48"/>
      <c r="S316" s="167"/>
      <c r="T316" s="128"/>
      <c r="U316" s="48"/>
      <c r="V316" s="48"/>
      <c r="W316" s="48"/>
      <c r="X316" s="48"/>
      <c r="Y316" s="167"/>
      <c r="Z316" s="128"/>
      <c r="AA316" s="48"/>
      <c r="AB316" s="48"/>
      <c r="AC316" s="48"/>
      <c r="AD316" s="48"/>
      <c r="AE316" s="167">
        <v>47849</v>
      </c>
      <c r="AF316" s="128"/>
      <c r="AG316" s="48"/>
      <c r="AH316" s="48"/>
      <c r="AI316" s="48"/>
      <c r="AJ316" s="131"/>
      <c r="AK316" s="11">
        <f>'Encargos e Benefícios'!D315</f>
        <v>0</v>
      </c>
      <c r="AL316" s="11">
        <f>IF('Encargos e Benefícios'!C315=0,0,'Encargos e Benefícios'!U315/'Encargos e Benefícios'!C315)</f>
        <v>0</v>
      </c>
      <c r="AM316" s="11">
        <f>IF('Encargos e Benefícios'!C315=0,0,'Encargos e Benefícios'!AC315/'Encargos e Benefícios'!C315)</f>
        <v>0</v>
      </c>
      <c r="AN316" s="115">
        <f>IF('Encargos e Benefícios'!C315=0,0,'Encargos e Benefícios'!AD315/'Encargos e Benefícios'!C315)</f>
        <v>0</v>
      </c>
      <c r="AO316" s="32"/>
      <c r="AP316" s="31"/>
      <c r="AQ316" s="31"/>
      <c r="AR316" s="206"/>
      <c r="AS316" s="32"/>
    </row>
    <row r="317" spans="1:45" ht="12.75" hidden="1" x14ac:dyDescent="0.2">
      <c r="A317" s="49">
        <v>311</v>
      </c>
      <c r="B317" s="12">
        <f>'Encargos e Benefícios'!B316</f>
        <v>0</v>
      </c>
      <c r="C317" s="10">
        <f>'Encargos e Benefícios'!C316</f>
        <v>0</v>
      </c>
      <c r="D317" s="39"/>
      <c r="E317" s="169"/>
      <c r="F317" s="168"/>
      <c r="G317" s="167"/>
      <c r="H317" s="128"/>
      <c r="I317" s="48"/>
      <c r="J317" s="48"/>
      <c r="K317" s="48"/>
      <c r="L317" s="48"/>
      <c r="M317" s="167"/>
      <c r="N317" s="128"/>
      <c r="O317" s="48"/>
      <c r="P317" s="48"/>
      <c r="Q317" s="48"/>
      <c r="R317" s="48"/>
      <c r="S317" s="167"/>
      <c r="T317" s="128"/>
      <c r="U317" s="48"/>
      <c r="V317" s="48"/>
      <c r="W317" s="48"/>
      <c r="X317" s="48"/>
      <c r="Y317" s="167"/>
      <c r="Z317" s="128"/>
      <c r="AA317" s="48"/>
      <c r="AB317" s="48"/>
      <c r="AC317" s="48"/>
      <c r="AD317" s="48"/>
      <c r="AE317" s="167">
        <v>47849</v>
      </c>
      <c r="AF317" s="128"/>
      <c r="AG317" s="48"/>
      <c r="AH317" s="48"/>
      <c r="AI317" s="48"/>
      <c r="AJ317" s="131"/>
      <c r="AK317" s="11">
        <f>'Encargos e Benefícios'!D316</f>
        <v>0</v>
      </c>
      <c r="AL317" s="11">
        <f>IF('Encargos e Benefícios'!C316=0,0,'Encargos e Benefícios'!U316/'Encargos e Benefícios'!C316)</f>
        <v>0</v>
      </c>
      <c r="AM317" s="11">
        <f>IF('Encargos e Benefícios'!C316=0,0,'Encargos e Benefícios'!AC316/'Encargos e Benefícios'!C316)</f>
        <v>0</v>
      </c>
      <c r="AN317" s="115">
        <f>IF('Encargos e Benefícios'!C316=0,0,'Encargos e Benefícios'!AD316/'Encargos e Benefícios'!C316)</f>
        <v>0</v>
      </c>
      <c r="AO317" s="32"/>
      <c r="AP317" s="31"/>
      <c r="AQ317" s="31"/>
      <c r="AR317" s="206"/>
      <c r="AS317" s="32"/>
    </row>
    <row r="318" spans="1:45" ht="12.75" hidden="1" x14ac:dyDescent="0.2">
      <c r="A318" s="49">
        <v>312</v>
      </c>
      <c r="B318" s="12">
        <f>'Encargos e Benefícios'!B317</f>
        <v>0</v>
      </c>
      <c r="C318" s="10">
        <f>'Encargos e Benefícios'!C317</f>
        <v>0</v>
      </c>
      <c r="D318" s="39"/>
      <c r="E318" s="169"/>
      <c r="F318" s="168"/>
      <c r="G318" s="167"/>
      <c r="H318" s="128"/>
      <c r="I318" s="48"/>
      <c r="J318" s="48"/>
      <c r="K318" s="48"/>
      <c r="L318" s="48"/>
      <c r="M318" s="167"/>
      <c r="N318" s="128"/>
      <c r="O318" s="48"/>
      <c r="P318" s="48"/>
      <c r="Q318" s="48"/>
      <c r="R318" s="48"/>
      <c r="S318" s="167"/>
      <c r="T318" s="128"/>
      <c r="U318" s="48"/>
      <c r="V318" s="48"/>
      <c r="W318" s="48"/>
      <c r="X318" s="48"/>
      <c r="Y318" s="167"/>
      <c r="Z318" s="128"/>
      <c r="AA318" s="48"/>
      <c r="AB318" s="48"/>
      <c r="AC318" s="48"/>
      <c r="AD318" s="48"/>
      <c r="AE318" s="167">
        <v>47849</v>
      </c>
      <c r="AF318" s="128"/>
      <c r="AG318" s="48"/>
      <c r="AH318" s="48"/>
      <c r="AI318" s="48"/>
      <c r="AJ318" s="131"/>
      <c r="AK318" s="11">
        <f>'Encargos e Benefícios'!D317</f>
        <v>0</v>
      </c>
      <c r="AL318" s="11">
        <f>IF('Encargos e Benefícios'!C317=0,0,'Encargos e Benefícios'!U317/'Encargos e Benefícios'!C317)</f>
        <v>0</v>
      </c>
      <c r="AM318" s="11">
        <f>IF('Encargos e Benefícios'!C317=0,0,'Encargos e Benefícios'!AC317/'Encargos e Benefícios'!C317)</f>
        <v>0</v>
      </c>
      <c r="AN318" s="115">
        <f>IF('Encargos e Benefícios'!C317=0,0,'Encargos e Benefícios'!AD317/'Encargos e Benefícios'!C317)</f>
        <v>0</v>
      </c>
      <c r="AO318" s="32"/>
      <c r="AP318" s="31"/>
      <c r="AQ318" s="31"/>
      <c r="AR318" s="206"/>
      <c r="AS318" s="32"/>
    </row>
    <row r="319" spans="1:45" ht="12.75" hidden="1" x14ac:dyDescent="0.2">
      <c r="A319" s="49">
        <v>313</v>
      </c>
      <c r="B319" s="12">
        <f>'Encargos e Benefícios'!B318</f>
        <v>0</v>
      </c>
      <c r="C319" s="10">
        <f>'Encargos e Benefícios'!C318</f>
        <v>0</v>
      </c>
      <c r="D319" s="39"/>
      <c r="E319" s="169"/>
      <c r="F319" s="168"/>
      <c r="G319" s="167"/>
      <c r="H319" s="128"/>
      <c r="I319" s="48"/>
      <c r="J319" s="48"/>
      <c r="K319" s="48"/>
      <c r="L319" s="48"/>
      <c r="M319" s="167"/>
      <c r="N319" s="128"/>
      <c r="O319" s="48"/>
      <c r="P319" s="48"/>
      <c r="Q319" s="48"/>
      <c r="R319" s="48"/>
      <c r="S319" s="167"/>
      <c r="T319" s="128"/>
      <c r="U319" s="48"/>
      <c r="V319" s="48"/>
      <c r="W319" s="48"/>
      <c r="X319" s="48"/>
      <c r="Y319" s="167"/>
      <c r="Z319" s="128"/>
      <c r="AA319" s="48"/>
      <c r="AB319" s="48"/>
      <c r="AC319" s="48"/>
      <c r="AD319" s="48"/>
      <c r="AE319" s="167">
        <v>47849</v>
      </c>
      <c r="AF319" s="128"/>
      <c r="AG319" s="48"/>
      <c r="AH319" s="48"/>
      <c r="AI319" s="48"/>
      <c r="AJ319" s="131"/>
      <c r="AK319" s="11">
        <f>'Encargos e Benefícios'!D318</f>
        <v>0</v>
      </c>
      <c r="AL319" s="11">
        <f>IF('Encargos e Benefícios'!C318=0,0,'Encargos e Benefícios'!U318/'Encargos e Benefícios'!C318)</f>
        <v>0</v>
      </c>
      <c r="AM319" s="11">
        <f>IF('Encargos e Benefícios'!C318=0,0,'Encargos e Benefícios'!AC318/'Encargos e Benefícios'!C318)</f>
        <v>0</v>
      </c>
      <c r="AN319" s="115">
        <f>IF('Encargos e Benefícios'!C318=0,0,'Encargos e Benefícios'!AD318/'Encargos e Benefícios'!C318)</f>
        <v>0</v>
      </c>
      <c r="AO319" s="32"/>
      <c r="AP319" s="31"/>
      <c r="AQ319" s="31"/>
      <c r="AR319" s="206"/>
      <c r="AS319" s="32"/>
    </row>
    <row r="320" spans="1:45" ht="12.75" hidden="1" x14ac:dyDescent="0.2">
      <c r="A320" s="49">
        <v>314</v>
      </c>
      <c r="B320" s="12">
        <f>'Encargos e Benefícios'!B319</f>
        <v>0</v>
      </c>
      <c r="C320" s="10">
        <f>'Encargos e Benefícios'!C319</f>
        <v>0</v>
      </c>
      <c r="D320" s="39"/>
      <c r="E320" s="169"/>
      <c r="F320" s="168"/>
      <c r="G320" s="167"/>
      <c r="H320" s="128"/>
      <c r="I320" s="48"/>
      <c r="J320" s="48"/>
      <c r="K320" s="48"/>
      <c r="L320" s="48"/>
      <c r="M320" s="167"/>
      <c r="N320" s="128"/>
      <c r="O320" s="48"/>
      <c r="P320" s="48"/>
      <c r="Q320" s="48"/>
      <c r="R320" s="48"/>
      <c r="S320" s="167"/>
      <c r="T320" s="128"/>
      <c r="U320" s="48"/>
      <c r="V320" s="48"/>
      <c r="W320" s="48"/>
      <c r="X320" s="48"/>
      <c r="Y320" s="167"/>
      <c r="Z320" s="128"/>
      <c r="AA320" s="48"/>
      <c r="AB320" s="48"/>
      <c r="AC320" s="48"/>
      <c r="AD320" s="48"/>
      <c r="AE320" s="167">
        <v>47849</v>
      </c>
      <c r="AF320" s="128"/>
      <c r="AG320" s="48"/>
      <c r="AH320" s="48"/>
      <c r="AI320" s="48"/>
      <c r="AJ320" s="131"/>
      <c r="AK320" s="11">
        <f>'Encargos e Benefícios'!D319</f>
        <v>0</v>
      </c>
      <c r="AL320" s="11">
        <f>IF('Encargos e Benefícios'!C319=0,0,'Encargos e Benefícios'!U319/'Encargos e Benefícios'!C319)</f>
        <v>0</v>
      </c>
      <c r="AM320" s="11">
        <f>IF('Encargos e Benefícios'!C319=0,0,'Encargos e Benefícios'!AC319/'Encargos e Benefícios'!C319)</f>
        <v>0</v>
      </c>
      <c r="AN320" s="115">
        <f>IF('Encargos e Benefícios'!C319=0,0,'Encargos e Benefícios'!AD319/'Encargos e Benefícios'!C319)</f>
        <v>0</v>
      </c>
      <c r="AO320" s="32"/>
      <c r="AP320" s="31"/>
      <c r="AQ320" s="31"/>
      <c r="AR320" s="206"/>
      <c r="AS320" s="32"/>
    </row>
    <row r="321" spans="1:45" ht="12.75" hidden="1" x14ac:dyDescent="0.2">
      <c r="A321" s="49">
        <v>315</v>
      </c>
      <c r="B321" s="12">
        <f>'Encargos e Benefícios'!B320</f>
        <v>0</v>
      </c>
      <c r="C321" s="10">
        <f>'Encargos e Benefícios'!C320</f>
        <v>0</v>
      </c>
      <c r="D321" s="39"/>
      <c r="E321" s="169"/>
      <c r="F321" s="168"/>
      <c r="G321" s="167"/>
      <c r="H321" s="128"/>
      <c r="I321" s="48"/>
      <c r="J321" s="48"/>
      <c r="K321" s="48"/>
      <c r="L321" s="48"/>
      <c r="M321" s="167"/>
      <c r="N321" s="128"/>
      <c r="O321" s="48"/>
      <c r="P321" s="48"/>
      <c r="Q321" s="48"/>
      <c r="R321" s="48"/>
      <c r="S321" s="167"/>
      <c r="T321" s="128"/>
      <c r="U321" s="48"/>
      <c r="V321" s="48"/>
      <c r="W321" s="48"/>
      <c r="X321" s="48"/>
      <c r="Y321" s="167"/>
      <c r="Z321" s="128"/>
      <c r="AA321" s="48"/>
      <c r="AB321" s="48"/>
      <c r="AC321" s="48"/>
      <c r="AD321" s="48"/>
      <c r="AE321" s="167">
        <v>47849</v>
      </c>
      <c r="AF321" s="128"/>
      <c r="AG321" s="48"/>
      <c r="AH321" s="48"/>
      <c r="AI321" s="48"/>
      <c r="AJ321" s="131"/>
      <c r="AK321" s="11">
        <f>'Encargos e Benefícios'!D320</f>
        <v>0</v>
      </c>
      <c r="AL321" s="11">
        <f>IF('Encargos e Benefícios'!C320=0,0,'Encargos e Benefícios'!U320/'Encargos e Benefícios'!C320)</f>
        <v>0</v>
      </c>
      <c r="AM321" s="11">
        <f>IF('Encargos e Benefícios'!C320=0,0,'Encargos e Benefícios'!AC320/'Encargos e Benefícios'!C320)</f>
        <v>0</v>
      </c>
      <c r="AN321" s="115">
        <f>IF('Encargos e Benefícios'!C320=0,0,'Encargos e Benefícios'!AD320/'Encargos e Benefícios'!C320)</f>
        <v>0</v>
      </c>
      <c r="AO321" s="32"/>
      <c r="AP321" s="31"/>
      <c r="AQ321" s="31"/>
      <c r="AR321" s="206"/>
      <c r="AS321" s="32"/>
    </row>
    <row r="322" spans="1:45" ht="12.75" hidden="1" x14ac:dyDescent="0.2">
      <c r="A322" s="49">
        <v>316</v>
      </c>
      <c r="B322" s="12">
        <f>'Encargos e Benefícios'!B321</f>
        <v>0</v>
      </c>
      <c r="C322" s="10">
        <f>'Encargos e Benefícios'!C321</f>
        <v>0</v>
      </c>
      <c r="D322" s="39"/>
      <c r="E322" s="169"/>
      <c r="F322" s="168"/>
      <c r="G322" s="167"/>
      <c r="H322" s="128"/>
      <c r="I322" s="48"/>
      <c r="J322" s="48"/>
      <c r="K322" s="48"/>
      <c r="L322" s="48"/>
      <c r="M322" s="167"/>
      <c r="N322" s="128"/>
      <c r="O322" s="48"/>
      <c r="P322" s="48"/>
      <c r="Q322" s="48"/>
      <c r="R322" s="48"/>
      <c r="S322" s="167"/>
      <c r="T322" s="128"/>
      <c r="U322" s="48"/>
      <c r="V322" s="48"/>
      <c r="W322" s="48"/>
      <c r="X322" s="48"/>
      <c r="Y322" s="167"/>
      <c r="Z322" s="128"/>
      <c r="AA322" s="48"/>
      <c r="AB322" s="48"/>
      <c r="AC322" s="48"/>
      <c r="AD322" s="48"/>
      <c r="AE322" s="167">
        <v>47849</v>
      </c>
      <c r="AF322" s="128"/>
      <c r="AG322" s="48"/>
      <c r="AH322" s="48"/>
      <c r="AI322" s="48"/>
      <c r="AJ322" s="131"/>
      <c r="AK322" s="11">
        <f>'Encargos e Benefícios'!D321</f>
        <v>0</v>
      </c>
      <c r="AL322" s="11">
        <f>IF('Encargos e Benefícios'!C321=0,0,'Encargos e Benefícios'!U321/'Encargos e Benefícios'!C321)</f>
        <v>0</v>
      </c>
      <c r="AM322" s="11">
        <f>IF('Encargos e Benefícios'!C321=0,0,'Encargos e Benefícios'!AC321/'Encargos e Benefícios'!C321)</f>
        <v>0</v>
      </c>
      <c r="AN322" s="115">
        <f>IF('Encargos e Benefícios'!C321=0,0,'Encargos e Benefícios'!AD321/'Encargos e Benefícios'!C321)</f>
        <v>0</v>
      </c>
      <c r="AO322" s="32"/>
      <c r="AP322" s="31"/>
      <c r="AQ322" s="31"/>
      <c r="AR322" s="206"/>
      <c r="AS322" s="32"/>
    </row>
    <row r="323" spans="1:45" ht="12.75" hidden="1" x14ac:dyDescent="0.2">
      <c r="A323" s="49">
        <v>317</v>
      </c>
      <c r="B323" s="12">
        <f>'Encargos e Benefícios'!B322</f>
        <v>0</v>
      </c>
      <c r="C323" s="10">
        <f>'Encargos e Benefícios'!C322</f>
        <v>0</v>
      </c>
      <c r="D323" s="39"/>
      <c r="E323" s="169"/>
      <c r="F323" s="168"/>
      <c r="G323" s="167"/>
      <c r="H323" s="128"/>
      <c r="I323" s="48"/>
      <c r="J323" s="48"/>
      <c r="K323" s="48"/>
      <c r="L323" s="48"/>
      <c r="M323" s="167"/>
      <c r="N323" s="128"/>
      <c r="O323" s="48"/>
      <c r="P323" s="48"/>
      <c r="Q323" s="48"/>
      <c r="R323" s="48"/>
      <c r="S323" s="167"/>
      <c r="T323" s="128"/>
      <c r="U323" s="48"/>
      <c r="V323" s="48"/>
      <c r="W323" s="48"/>
      <c r="X323" s="48"/>
      <c r="Y323" s="167"/>
      <c r="Z323" s="128"/>
      <c r="AA323" s="48"/>
      <c r="AB323" s="48"/>
      <c r="AC323" s="48"/>
      <c r="AD323" s="48"/>
      <c r="AE323" s="167">
        <v>47849</v>
      </c>
      <c r="AF323" s="128"/>
      <c r="AG323" s="48"/>
      <c r="AH323" s="48"/>
      <c r="AI323" s="48"/>
      <c r="AJ323" s="131"/>
      <c r="AK323" s="11">
        <f>'Encargos e Benefícios'!D322</f>
        <v>0</v>
      </c>
      <c r="AL323" s="11">
        <f>IF('Encargos e Benefícios'!C322=0,0,'Encargos e Benefícios'!U322/'Encargos e Benefícios'!C322)</f>
        <v>0</v>
      </c>
      <c r="AM323" s="11">
        <f>IF('Encargos e Benefícios'!C322=0,0,'Encargos e Benefícios'!AC322/'Encargos e Benefícios'!C322)</f>
        <v>0</v>
      </c>
      <c r="AN323" s="115">
        <f>IF('Encargos e Benefícios'!C322=0,0,'Encargos e Benefícios'!AD322/'Encargos e Benefícios'!C322)</f>
        <v>0</v>
      </c>
      <c r="AO323" s="32"/>
      <c r="AP323" s="31"/>
      <c r="AQ323" s="31"/>
      <c r="AR323" s="206"/>
      <c r="AS323" s="32"/>
    </row>
    <row r="324" spans="1:45" ht="12.75" hidden="1" x14ac:dyDescent="0.2">
      <c r="A324" s="49">
        <v>318</v>
      </c>
      <c r="B324" s="12">
        <f>'Encargos e Benefícios'!B323</f>
        <v>0</v>
      </c>
      <c r="C324" s="10">
        <f>'Encargos e Benefícios'!C323</f>
        <v>0</v>
      </c>
      <c r="D324" s="39"/>
      <c r="E324" s="169"/>
      <c r="F324" s="168"/>
      <c r="G324" s="167"/>
      <c r="H324" s="128"/>
      <c r="I324" s="48"/>
      <c r="J324" s="48"/>
      <c r="K324" s="48"/>
      <c r="L324" s="48"/>
      <c r="M324" s="167"/>
      <c r="N324" s="128"/>
      <c r="O324" s="48"/>
      <c r="P324" s="48"/>
      <c r="Q324" s="48"/>
      <c r="R324" s="48"/>
      <c r="S324" s="167"/>
      <c r="T324" s="128"/>
      <c r="U324" s="48"/>
      <c r="V324" s="48"/>
      <c r="W324" s="48"/>
      <c r="X324" s="48"/>
      <c r="Y324" s="167"/>
      <c r="Z324" s="128"/>
      <c r="AA324" s="48"/>
      <c r="AB324" s="48"/>
      <c r="AC324" s="48"/>
      <c r="AD324" s="48"/>
      <c r="AE324" s="167">
        <v>47849</v>
      </c>
      <c r="AF324" s="128"/>
      <c r="AG324" s="48"/>
      <c r="AH324" s="48"/>
      <c r="AI324" s="48"/>
      <c r="AJ324" s="131"/>
      <c r="AK324" s="11">
        <f>'Encargos e Benefícios'!D323</f>
        <v>0</v>
      </c>
      <c r="AL324" s="11">
        <f>IF('Encargos e Benefícios'!C323=0,0,'Encargos e Benefícios'!U323/'Encargos e Benefícios'!C323)</f>
        <v>0</v>
      </c>
      <c r="AM324" s="11">
        <f>IF('Encargos e Benefícios'!C323=0,0,'Encargos e Benefícios'!AC323/'Encargos e Benefícios'!C323)</f>
        <v>0</v>
      </c>
      <c r="AN324" s="115">
        <f>IF('Encargos e Benefícios'!C323=0,0,'Encargos e Benefícios'!AD323/'Encargos e Benefícios'!C323)</f>
        <v>0</v>
      </c>
      <c r="AO324" s="32"/>
      <c r="AP324" s="31"/>
      <c r="AQ324" s="31"/>
      <c r="AR324" s="206"/>
      <c r="AS324" s="32"/>
    </row>
    <row r="325" spans="1:45" ht="12.75" hidden="1" x14ac:dyDescent="0.2">
      <c r="A325" s="49">
        <v>319</v>
      </c>
      <c r="B325" s="12">
        <f>'Encargos e Benefícios'!B324</f>
        <v>0</v>
      </c>
      <c r="C325" s="10">
        <f>'Encargos e Benefícios'!C324</f>
        <v>0</v>
      </c>
      <c r="D325" s="39"/>
      <c r="E325" s="169"/>
      <c r="F325" s="168"/>
      <c r="G325" s="167"/>
      <c r="H325" s="128"/>
      <c r="I325" s="48"/>
      <c r="J325" s="48"/>
      <c r="K325" s="48"/>
      <c r="L325" s="48"/>
      <c r="M325" s="167"/>
      <c r="N325" s="128"/>
      <c r="O325" s="48"/>
      <c r="P325" s="48"/>
      <c r="Q325" s="48"/>
      <c r="R325" s="48"/>
      <c r="S325" s="167"/>
      <c r="T325" s="128"/>
      <c r="U325" s="48"/>
      <c r="V325" s="48"/>
      <c r="W325" s="48"/>
      <c r="X325" s="48"/>
      <c r="Y325" s="167"/>
      <c r="Z325" s="128"/>
      <c r="AA325" s="48"/>
      <c r="AB325" s="48"/>
      <c r="AC325" s="48"/>
      <c r="AD325" s="48"/>
      <c r="AE325" s="167">
        <v>47849</v>
      </c>
      <c r="AF325" s="128"/>
      <c r="AG325" s="48"/>
      <c r="AH325" s="48"/>
      <c r="AI325" s="48"/>
      <c r="AJ325" s="131"/>
      <c r="AK325" s="11">
        <f>'Encargos e Benefícios'!D324</f>
        <v>0</v>
      </c>
      <c r="AL325" s="11">
        <f>IF('Encargos e Benefícios'!C324=0,0,'Encargos e Benefícios'!U324/'Encargos e Benefícios'!C324)</f>
        <v>0</v>
      </c>
      <c r="AM325" s="11">
        <f>IF('Encargos e Benefícios'!C324=0,0,'Encargos e Benefícios'!AC324/'Encargos e Benefícios'!C324)</f>
        <v>0</v>
      </c>
      <c r="AN325" s="115">
        <f>IF('Encargos e Benefícios'!C324=0,0,'Encargos e Benefícios'!AD324/'Encargos e Benefícios'!C324)</f>
        <v>0</v>
      </c>
      <c r="AO325" s="32"/>
      <c r="AP325" s="31"/>
      <c r="AQ325" s="31"/>
      <c r="AR325" s="206"/>
      <c r="AS325" s="32"/>
    </row>
    <row r="326" spans="1:45" ht="12.75" hidden="1" x14ac:dyDescent="0.2">
      <c r="A326" s="49">
        <v>320</v>
      </c>
      <c r="B326" s="12">
        <f>'Encargos e Benefícios'!B325</f>
        <v>0</v>
      </c>
      <c r="C326" s="10">
        <f>'Encargos e Benefícios'!C325</f>
        <v>0</v>
      </c>
      <c r="D326" s="39"/>
      <c r="E326" s="169"/>
      <c r="F326" s="168"/>
      <c r="G326" s="167"/>
      <c r="H326" s="128"/>
      <c r="I326" s="48"/>
      <c r="J326" s="48"/>
      <c r="K326" s="48"/>
      <c r="L326" s="48"/>
      <c r="M326" s="167"/>
      <c r="N326" s="128"/>
      <c r="O326" s="48"/>
      <c r="P326" s="48"/>
      <c r="Q326" s="48"/>
      <c r="R326" s="48"/>
      <c r="S326" s="167"/>
      <c r="T326" s="128"/>
      <c r="U326" s="48"/>
      <c r="V326" s="48"/>
      <c r="W326" s="48"/>
      <c r="X326" s="48"/>
      <c r="Y326" s="167"/>
      <c r="Z326" s="128"/>
      <c r="AA326" s="48"/>
      <c r="AB326" s="48"/>
      <c r="AC326" s="48"/>
      <c r="AD326" s="48"/>
      <c r="AE326" s="167">
        <v>47849</v>
      </c>
      <c r="AF326" s="128"/>
      <c r="AG326" s="48"/>
      <c r="AH326" s="48"/>
      <c r="AI326" s="48"/>
      <c r="AJ326" s="131"/>
      <c r="AK326" s="11">
        <f>'Encargos e Benefícios'!D325</f>
        <v>0</v>
      </c>
      <c r="AL326" s="11">
        <f>IF('Encargos e Benefícios'!C325=0,0,'Encargos e Benefícios'!U325/'Encargos e Benefícios'!C325)</f>
        <v>0</v>
      </c>
      <c r="AM326" s="11">
        <f>IF('Encargos e Benefícios'!C325=0,0,'Encargos e Benefícios'!AC325/'Encargos e Benefícios'!C325)</f>
        <v>0</v>
      </c>
      <c r="AN326" s="115">
        <f>IF('Encargos e Benefícios'!C325=0,0,'Encargos e Benefícios'!AD325/'Encargos e Benefícios'!C325)</f>
        <v>0</v>
      </c>
      <c r="AO326" s="32"/>
      <c r="AP326" s="31"/>
      <c r="AQ326" s="31"/>
      <c r="AR326" s="206"/>
      <c r="AS326" s="32"/>
    </row>
    <row r="327" spans="1:45" ht="12.75" hidden="1" x14ac:dyDescent="0.2">
      <c r="A327" s="49">
        <v>321</v>
      </c>
      <c r="B327" s="12">
        <f>'Encargos e Benefícios'!B326</f>
        <v>0</v>
      </c>
      <c r="C327" s="10">
        <f>'Encargos e Benefícios'!C326</f>
        <v>0</v>
      </c>
      <c r="D327" s="39"/>
      <c r="E327" s="169"/>
      <c r="F327" s="168"/>
      <c r="G327" s="167"/>
      <c r="H327" s="128"/>
      <c r="I327" s="48"/>
      <c r="J327" s="48"/>
      <c r="K327" s="48"/>
      <c r="L327" s="48"/>
      <c r="M327" s="167"/>
      <c r="N327" s="128"/>
      <c r="O327" s="48"/>
      <c r="P327" s="48"/>
      <c r="Q327" s="48"/>
      <c r="R327" s="48"/>
      <c r="S327" s="167"/>
      <c r="T327" s="128"/>
      <c r="U327" s="48"/>
      <c r="V327" s="48"/>
      <c r="W327" s="48"/>
      <c r="X327" s="48"/>
      <c r="Y327" s="167"/>
      <c r="Z327" s="128"/>
      <c r="AA327" s="48"/>
      <c r="AB327" s="48"/>
      <c r="AC327" s="48"/>
      <c r="AD327" s="48"/>
      <c r="AE327" s="167">
        <v>47849</v>
      </c>
      <c r="AF327" s="128"/>
      <c r="AG327" s="48"/>
      <c r="AH327" s="48"/>
      <c r="AI327" s="48"/>
      <c r="AJ327" s="131"/>
      <c r="AK327" s="11">
        <f>'Encargos e Benefícios'!D326</f>
        <v>0</v>
      </c>
      <c r="AL327" s="11">
        <f>IF('Encargos e Benefícios'!C326=0,0,'Encargos e Benefícios'!U326/'Encargos e Benefícios'!C326)</f>
        <v>0</v>
      </c>
      <c r="AM327" s="11">
        <f>IF('Encargos e Benefícios'!C326=0,0,'Encargos e Benefícios'!AC326/'Encargos e Benefícios'!C326)</f>
        <v>0</v>
      </c>
      <c r="AN327" s="115">
        <f>IF('Encargos e Benefícios'!C326=0,0,'Encargos e Benefícios'!AD326/'Encargos e Benefícios'!C326)</f>
        <v>0</v>
      </c>
      <c r="AO327" s="32"/>
      <c r="AP327" s="31"/>
      <c r="AQ327" s="31"/>
      <c r="AR327" s="206"/>
      <c r="AS327" s="32"/>
    </row>
    <row r="328" spans="1:45" ht="12.75" hidden="1" x14ac:dyDescent="0.2">
      <c r="A328" s="49">
        <v>322</v>
      </c>
      <c r="B328" s="12">
        <f>'Encargos e Benefícios'!B327</f>
        <v>0</v>
      </c>
      <c r="C328" s="10">
        <f>'Encargos e Benefícios'!C327</f>
        <v>0</v>
      </c>
      <c r="D328" s="39"/>
      <c r="E328" s="169"/>
      <c r="F328" s="168"/>
      <c r="G328" s="167"/>
      <c r="H328" s="128"/>
      <c r="I328" s="48"/>
      <c r="J328" s="48"/>
      <c r="K328" s="48"/>
      <c r="L328" s="48"/>
      <c r="M328" s="167"/>
      <c r="N328" s="128"/>
      <c r="O328" s="48"/>
      <c r="P328" s="48"/>
      <c r="Q328" s="48"/>
      <c r="R328" s="48"/>
      <c r="S328" s="167"/>
      <c r="T328" s="128"/>
      <c r="U328" s="48"/>
      <c r="V328" s="48"/>
      <c r="W328" s="48"/>
      <c r="X328" s="48"/>
      <c r="Y328" s="167"/>
      <c r="Z328" s="128"/>
      <c r="AA328" s="48"/>
      <c r="AB328" s="48"/>
      <c r="AC328" s="48"/>
      <c r="AD328" s="48"/>
      <c r="AE328" s="167">
        <v>47849</v>
      </c>
      <c r="AF328" s="128"/>
      <c r="AG328" s="48"/>
      <c r="AH328" s="48"/>
      <c r="AI328" s="48"/>
      <c r="AJ328" s="131"/>
      <c r="AK328" s="11">
        <f>'Encargos e Benefícios'!D327</f>
        <v>0</v>
      </c>
      <c r="AL328" s="11">
        <f>IF('Encargos e Benefícios'!C327=0,0,'Encargos e Benefícios'!U327/'Encargos e Benefícios'!C327)</f>
        <v>0</v>
      </c>
      <c r="AM328" s="11">
        <f>IF('Encargos e Benefícios'!C327=0,0,'Encargos e Benefícios'!AC327/'Encargos e Benefícios'!C327)</f>
        <v>0</v>
      </c>
      <c r="AN328" s="115">
        <f>IF('Encargos e Benefícios'!C327=0,0,'Encargos e Benefícios'!AD327/'Encargos e Benefícios'!C327)</f>
        <v>0</v>
      </c>
      <c r="AO328" s="32"/>
      <c r="AP328" s="31"/>
      <c r="AQ328" s="31"/>
      <c r="AR328" s="206"/>
      <c r="AS328" s="32"/>
    </row>
    <row r="329" spans="1:45" ht="12.75" hidden="1" x14ac:dyDescent="0.2">
      <c r="A329" s="49">
        <v>323</v>
      </c>
      <c r="B329" s="12">
        <f>'Encargos e Benefícios'!B328</f>
        <v>0</v>
      </c>
      <c r="C329" s="10">
        <f>'Encargos e Benefícios'!C328</f>
        <v>0</v>
      </c>
      <c r="D329" s="39"/>
      <c r="E329" s="169"/>
      <c r="F329" s="168"/>
      <c r="G329" s="167"/>
      <c r="H329" s="128"/>
      <c r="I329" s="48"/>
      <c r="J329" s="48"/>
      <c r="K329" s="48"/>
      <c r="L329" s="48"/>
      <c r="M329" s="167"/>
      <c r="N329" s="128"/>
      <c r="O329" s="48"/>
      <c r="P329" s="48"/>
      <c r="Q329" s="48"/>
      <c r="R329" s="48"/>
      <c r="S329" s="167"/>
      <c r="T329" s="128"/>
      <c r="U329" s="48"/>
      <c r="V329" s="48"/>
      <c r="W329" s="48"/>
      <c r="X329" s="48"/>
      <c r="Y329" s="167"/>
      <c r="Z329" s="128"/>
      <c r="AA329" s="48"/>
      <c r="AB329" s="48"/>
      <c r="AC329" s="48"/>
      <c r="AD329" s="48"/>
      <c r="AE329" s="167">
        <v>47849</v>
      </c>
      <c r="AF329" s="128"/>
      <c r="AG329" s="48"/>
      <c r="AH329" s="48"/>
      <c r="AI329" s="48"/>
      <c r="AJ329" s="131"/>
      <c r="AK329" s="11">
        <f>'Encargos e Benefícios'!D328</f>
        <v>0</v>
      </c>
      <c r="AL329" s="11">
        <f>IF('Encargos e Benefícios'!C328=0,0,'Encargos e Benefícios'!U328/'Encargos e Benefícios'!C328)</f>
        <v>0</v>
      </c>
      <c r="AM329" s="11">
        <f>IF('Encargos e Benefícios'!C328=0,0,'Encargos e Benefícios'!AC328/'Encargos e Benefícios'!C328)</f>
        <v>0</v>
      </c>
      <c r="AN329" s="115">
        <f>IF('Encargos e Benefícios'!C328=0,0,'Encargos e Benefícios'!AD328/'Encargos e Benefícios'!C328)</f>
        <v>0</v>
      </c>
      <c r="AO329" s="32"/>
      <c r="AP329" s="31"/>
      <c r="AQ329" s="31"/>
      <c r="AR329" s="206"/>
      <c r="AS329" s="32"/>
    </row>
    <row r="330" spans="1:45" ht="12.75" hidden="1" x14ac:dyDescent="0.2">
      <c r="A330" s="49">
        <v>324</v>
      </c>
      <c r="B330" s="12">
        <f>'Encargos e Benefícios'!B329</f>
        <v>0</v>
      </c>
      <c r="C330" s="10">
        <f>'Encargos e Benefícios'!C329</f>
        <v>0</v>
      </c>
      <c r="D330" s="39"/>
      <c r="E330" s="169"/>
      <c r="F330" s="168"/>
      <c r="G330" s="167"/>
      <c r="H330" s="128"/>
      <c r="I330" s="48"/>
      <c r="J330" s="48"/>
      <c r="K330" s="48"/>
      <c r="L330" s="48"/>
      <c r="M330" s="167"/>
      <c r="N330" s="128"/>
      <c r="O330" s="48"/>
      <c r="P330" s="48"/>
      <c r="Q330" s="48"/>
      <c r="R330" s="48"/>
      <c r="S330" s="167"/>
      <c r="T330" s="128"/>
      <c r="U330" s="48"/>
      <c r="V330" s="48"/>
      <c r="W330" s="48"/>
      <c r="X330" s="48"/>
      <c r="Y330" s="167"/>
      <c r="Z330" s="128"/>
      <c r="AA330" s="48"/>
      <c r="AB330" s="48"/>
      <c r="AC330" s="48"/>
      <c r="AD330" s="48"/>
      <c r="AE330" s="167">
        <v>47849</v>
      </c>
      <c r="AF330" s="128"/>
      <c r="AG330" s="48"/>
      <c r="AH330" s="48"/>
      <c r="AI330" s="48"/>
      <c r="AJ330" s="131"/>
      <c r="AK330" s="11">
        <f>'Encargos e Benefícios'!D329</f>
        <v>0</v>
      </c>
      <c r="AL330" s="11">
        <f>IF('Encargos e Benefícios'!C329=0,0,'Encargos e Benefícios'!U329/'Encargos e Benefícios'!C329)</f>
        <v>0</v>
      </c>
      <c r="AM330" s="11">
        <f>IF('Encargos e Benefícios'!C329=0,0,'Encargos e Benefícios'!AC329/'Encargos e Benefícios'!C329)</f>
        <v>0</v>
      </c>
      <c r="AN330" s="115">
        <f>IF('Encargos e Benefícios'!C329=0,0,'Encargos e Benefícios'!AD329/'Encargos e Benefícios'!C329)</f>
        <v>0</v>
      </c>
      <c r="AO330" s="32"/>
      <c r="AP330" s="31"/>
      <c r="AQ330" s="31"/>
      <c r="AR330" s="206"/>
      <c r="AS330" s="32"/>
    </row>
    <row r="331" spans="1:45" ht="12.75" hidden="1" x14ac:dyDescent="0.2">
      <c r="A331" s="49">
        <v>325</v>
      </c>
      <c r="B331" s="12">
        <f>'Encargos e Benefícios'!B330</f>
        <v>0</v>
      </c>
      <c r="C331" s="10">
        <f>'Encargos e Benefícios'!C330</f>
        <v>0</v>
      </c>
      <c r="D331" s="39"/>
      <c r="E331" s="169"/>
      <c r="F331" s="168"/>
      <c r="G331" s="167"/>
      <c r="H331" s="128"/>
      <c r="I331" s="48"/>
      <c r="J331" s="48"/>
      <c r="K331" s="48"/>
      <c r="L331" s="48"/>
      <c r="M331" s="167"/>
      <c r="N331" s="128"/>
      <c r="O331" s="48"/>
      <c r="P331" s="48"/>
      <c r="Q331" s="48"/>
      <c r="R331" s="48"/>
      <c r="S331" s="167"/>
      <c r="T331" s="128"/>
      <c r="U331" s="48"/>
      <c r="V331" s="48"/>
      <c r="W331" s="48"/>
      <c r="X331" s="48"/>
      <c r="Y331" s="167"/>
      <c r="Z331" s="128"/>
      <c r="AA331" s="48"/>
      <c r="AB331" s="48"/>
      <c r="AC331" s="48"/>
      <c r="AD331" s="48"/>
      <c r="AE331" s="167">
        <v>47849</v>
      </c>
      <c r="AF331" s="128"/>
      <c r="AG331" s="48"/>
      <c r="AH331" s="48"/>
      <c r="AI331" s="48"/>
      <c r="AJ331" s="131"/>
      <c r="AK331" s="11">
        <f>'Encargos e Benefícios'!D330</f>
        <v>0</v>
      </c>
      <c r="AL331" s="11">
        <f>IF('Encargos e Benefícios'!C330=0,0,'Encargos e Benefícios'!U330/'Encargos e Benefícios'!C330)</f>
        <v>0</v>
      </c>
      <c r="AM331" s="11">
        <f>IF('Encargos e Benefícios'!C330=0,0,'Encargos e Benefícios'!AC330/'Encargos e Benefícios'!C330)</f>
        <v>0</v>
      </c>
      <c r="AN331" s="115">
        <f>IF('Encargos e Benefícios'!C330=0,0,'Encargos e Benefícios'!AD330/'Encargos e Benefícios'!C330)</f>
        <v>0</v>
      </c>
      <c r="AO331" s="32"/>
      <c r="AP331" s="31"/>
      <c r="AQ331" s="31"/>
      <c r="AR331" s="206"/>
      <c r="AS331" s="32"/>
    </row>
    <row r="332" spans="1:45" ht="12.75" hidden="1" x14ac:dyDescent="0.2">
      <c r="A332" s="49">
        <v>326</v>
      </c>
      <c r="B332" s="12">
        <f>'Encargos e Benefícios'!B331</f>
        <v>0</v>
      </c>
      <c r="C332" s="10">
        <f>'Encargos e Benefícios'!C331</f>
        <v>0</v>
      </c>
      <c r="D332" s="39"/>
      <c r="E332" s="169"/>
      <c r="F332" s="168"/>
      <c r="G332" s="167"/>
      <c r="H332" s="128"/>
      <c r="I332" s="48"/>
      <c r="J332" s="48"/>
      <c r="K332" s="48"/>
      <c r="L332" s="48"/>
      <c r="M332" s="167"/>
      <c r="N332" s="128"/>
      <c r="O332" s="48"/>
      <c r="P332" s="48"/>
      <c r="Q332" s="48"/>
      <c r="R332" s="48"/>
      <c r="S332" s="167"/>
      <c r="T332" s="128"/>
      <c r="U332" s="48"/>
      <c r="V332" s="48"/>
      <c r="W332" s="48"/>
      <c r="X332" s="48"/>
      <c r="Y332" s="167"/>
      <c r="Z332" s="128"/>
      <c r="AA332" s="48"/>
      <c r="AB332" s="48"/>
      <c r="AC332" s="48"/>
      <c r="AD332" s="48"/>
      <c r="AE332" s="167">
        <v>47849</v>
      </c>
      <c r="AF332" s="128"/>
      <c r="AG332" s="48"/>
      <c r="AH332" s="48"/>
      <c r="AI332" s="48"/>
      <c r="AJ332" s="131"/>
      <c r="AK332" s="11">
        <f>'Encargos e Benefícios'!D331</f>
        <v>0</v>
      </c>
      <c r="AL332" s="11">
        <f>IF('Encargos e Benefícios'!C331=0,0,'Encargos e Benefícios'!U331/'Encargos e Benefícios'!C331)</f>
        <v>0</v>
      </c>
      <c r="AM332" s="11">
        <f>IF('Encargos e Benefícios'!C331=0,0,'Encargos e Benefícios'!AC331/'Encargos e Benefícios'!C331)</f>
        <v>0</v>
      </c>
      <c r="AN332" s="115">
        <f>IF('Encargos e Benefícios'!C331=0,0,'Encargos e Benefícios'!AD331/'Encargos e Benefícios'!C331)</f>
        <v>0</v>
      </c>
      <c r="AO332" s="32"/>
      <c r="AP332" s="31"/>
      <c r="AQ332" s="31"/>
      <c r="AR332" s="206"/>
      <c r="AS332" s="32"/>
    </row>
    <row r="333" spans="1:45" ht="12.75" hidden="1" x14ac:dyDescent="0.2">
      <c r="A333" s="49">
        <v>327</v>
      </c>
      <c r="B333" s="12">
        <f>'Encargos e Benefícios'!B332</f>
        <v>0</v>
      </c>
      <c r="C333" s="10">
        <f>'Encargos e Benefícios'!C332</f>
        <v>0</v>
      </c>
      <c r="D333" s="39"/>
      <c r="E333" s="169"/>
      <c r="F333" s="168"/>
      <c r="G333" s="167"/>
      <c r="H333" s="128"/>
      <c r="I333" s="48"/>
      <c r="J333" s="48"/>
      <c r="K333" s="48"/>
      <c r="L333" s="48"/>
      <c r="M333" s="167"/>
      <c r="N333" s="128"/>
      <c r="O333" s="48"/>
      <c r="P333" s="48"/>
      <c r="Q333" s="48"/>
      <c r="R333" s="48"/>
      <c r="S333" s="167"/>
      <c r="T333" s="128"/>
      <c r="U333" s="48"/>
      <c r="V333" s="48"/>
      <c r="W333" s="48"/>
      <c r="X333" s="48"/>
      <c r="Y333" s="167"/>
      <c r="Z333" s="128"/>
      <c r="AA333" s="48"/>
      <c r="AB333" s="48"/>
      <c r="AC333" s="48"/>
      <c r="AD333" s="48"/>
      <c r="AE333" s="167">
        <v>47849</v>
      </c>
      <c r="AF333" s="128"/>
      <c r="AG333" s="48"/>
      <c r="AH333" s="48"/>
      <c r="AI333" s="48"/>
      <c r="AJ333" s="131"/>
      <c r="AK333" s="11">
        <f>'Encargos e Benefícios'!D332</f>
        <v>0</v>
      </c>
      <c r="AL333" s="11">
        <f>IF('Encargos e Benefícios'!C332=0,0,'Encargos e Benefícios'!U332/'Encargos e Benefícios'!C332)</f>
        <v>0</v>
      </c>
      <c r="AM333" s="11">
        <f>IF('Encargos e Benefícios'!C332=0,0,'Encargos e Benefícios'!AC332/'Encargos e Benefícios'!C332)</f>
        <v>0</v>
      </c>
      <c r="AN333" s="115">
        <f>IF('Encargos e Benefícios'!C332=0,0,'Encargos e Benefícios'!AD332/'Encargos e Benefícios'!C332)</f>
        <v>0</v>
      </c>
      <c r="AO333" s="32"/>
      <c r="AP333" s="31"/>
      <c r="AQ333" s="31"/>
      <c r="AR333" s="206"/>
      <c r="AS333" s="32"/>
    </row>
    <row r="334" spans="1:45" ht="12.75" hidden="1" x14ac:dyDescent="0.2">
      <c r="A334" s="49">
        <v>328</v>
      </c>
      <c r="B334" s="12">
        <f>'Encargos e Benefícios'!B333</f>
        <v>0</v>
      </c>
      <c r="C334" s="10">
        <f>'Encargos e Benefícios'!C333</f>
        <v>0</v>
      </c>
      <c r="D334" s="39"/>
      <c r="E334" s="169"/>
      <c r="F334" s="168"/>
      <c r="G334" s="167"/>
      <c r="H334" s="128"/>
      <c r="I334" s="48"/>
      <c r="J334" s="48"/>
      <c r="K334" s="48"/>
      <c r="L334" s="48"/>
      <c r="M334" s="167"/>
      <c r="N334" s="128"/>
      <c r="O334" s="48"/>
      <c r="P334" s="48"/>
      <c r="Q334" s="48"/>
      <c r="R334" s="48"/>
      <c r="S334" s="167"/>
      <c r="T334" s="128"/>
      <c r="U334" s="48"/>
      <c r="V334" s="48"/>
      <c r="W334" s="48"/>
      <c r="X334" s="48"/>
      <c r="Y334" s="167"/>
      <c r="Z334" s="128"/>
      <c r="AA334" s="48"/>
      <c r="AB334" s="48"/>
      <c r="AC334" s="48"/>
      <c r="AD334" s="48"/>
      <c r="AE334" s="167">
        <v>47849</v>
      </c>
      <c r="AF334" s="128"/>
      <c r="AG334" s="48"/>
      <c r="AH334" s="48"/>
      <c r="AI334" s="48"/>
      <c r="AJ334" s="131"/>
      <c r="AK334" s="11">
        <f>'Encargos e Benefícios'!D333</f>
        <v>0</v>
      </c>
      <c r="AL334" s="11">
        <f>IF('Encargos e Benefícios'!C333=0,0,'Encargos e Benefícios'!U333/'Encargos e Benefícios'!C333)</f>
        <v>0</v>
      </c>
      <c r="AM334" s="11">
        <f>IF('Encargos e Benefícios'!C333=0,0,'Encargos e Benefícios'!AC333/'Encargos e Benefícios'!C333)</f>
        <v>0</v>
      </c>
      <c r="AN334" s="115">
        <f>IF('Encargos e Benefícios'!C333=0,0,'Encargos e Benefícios'!AD333/'Encargos e Benefícios'!C333)</f>
        <v>0</v>
      </c>
      <c r="AO334" s="32"/>
      <c r="AP334" s="31"/>
      <c r="AQ334" s="31"/>
      <c r="AR334" s="206"/>
      <c r="AS334" s="32"/>
    </row>
    <row r="335" spans="1:45" ht="12.75" hidden="1" x14ac:dyDescent="0.2">
      <c r="A335" s="49">
        <v>329</v>
      </c>
      <c r="B335" s="12">
        <f>'Encargos e Benefícios'!B334</f>
        <v>0</v>
      </c>
      <c r="C335" s="10">
        <f>'Encargos e Benefícios'!C334</f>
        <v>0</v>
      </c>
      <c r="D335" s="39"/>
      <c r="E335" s="169"/>
      <c r="F335" s="168"/>
      <c r="G335" s="167"/>
      <c r="H335" s="128"/>
      <c r="I335" s="48"/>
      <c r="J335" s="48"/>
      <c r="K335" s="48"/>
      <c r="L335" s="48"/>
      <c r="M335" s="167"/>
      <c r="N335" s="128"/>
      <c r="O335" s="48"/>
      <c r="P335" s="48"/>
      <c r="Q335" s="48"/>
      <c r="R335" s="48"/>
      <c r="S335" s="167"/>
      <c r="T335" s="128"/>
      <c r="U335" s="48"/>
      <c r="V335" s="48"/>
      <c r="W335" s="48"/>
      <c r="X335" s="48"/>
      <c r="Y335" s="167"/>
      <c r="Z335" s="128"/>
      <c r="AA335" s="48"/>
      <c r="AB335" s="48"/>
      <c r="AC335" s="48"/>
      <c r="AD335" s="48"/>
      <c r="AE335" s="167">
        <v>47849</v>
      </c>
      <c r="AF335" s="128"/>
      <c r="AG335" s="48"/>
      <c r="AH335" s="48"/>
      <c r="AI335" s="48"/>
      <c r="AJ335" s="131"/>
      <c r="AK335" s="11">
        <f>'Encargos e Benefícios'!D334</f>
        <v>0</v>
      </c>
      <c r="AL335" s="11">
        <f>IF('Encargos e Benefícios'!C334=0,0,'Encargos e Benefícios'!U334/'Encargos e Benefícios'!C334)</f>
        <v>0</v>
      </c>
      <c r="AM335" s="11">
        <f>IF('Encargos e Benefícios'!C334=0,0,'Encargos e Benefícios'!AC334/'Encargos e Benefícios'!C334)</f>
        <v>0</v>
      </c>
      <c r="AN335" s="115">
        <f>IF('Encargos e Benefícios'!C334=0,0,'Encargos e Benefícios'!AD334/'Encargos e Benefícios'!C334)</f>
        <v>0</v>
      </c>
      <c r="AO335" s="32"/>
      <c r="AP335" s="31"/>
      <c r="AQ335" s="31"/>
      <c r="AR335" s="206"/>
      <c r="AS335" s="32"/>
    </row>
    <row r="336" spans="1:45" ht="12.75" hidden="1" x14ac:dyDescent="0.2">
      <c r="A336" s="49">
        <v>330</v>
      </c>
      <c r="B336" s="12">
        <f>'Encargos e Benefícios'!B335</f>
        <v>0</v>
      </c>
      <c r="C336" s="10">
        <f>'Encargos e Benefícios'!C335</f>
        <v>0</v>
      </c>
      <c r="D336" s="39"/>
      <c r="E336" s="169"/>
      <c r="F336" s="168"/>
      <c r="G336" s="167"/>
      <c r="H336" s="128"/>
      <c r="I336" s="48"/>
      <c r="J336" s="48"/>
      <c r="K336" s="48"/>
      <c r="L336" s="48"/>
      <c r="M336" s="167"/>
      <c r="N336" s="128"/>
      <c r="O336" s="48"/>
      <c r="P336" s="48"/>
      <c r="Q336" s="48"/>
      <c r="R336" s="48"/>
      <c r="S336" s="167"/>
      <c r="T336" s="128"/>
      <c r="U336" s="48"/>
      <c r="V336" s="48"/>
      <c r="W336" s="48"/>
      <c r="X336" s="48"/>
      <c r="Y336" s="167"/>
      <c r="Z336" s="128"/>
      <c r="AA336" s="48"/>
      <c r="AB336" s="48"/>
      <c r="AC336" s="48"/>
      <c r="AD336" s="48"/>
      <c r="AE336" s="167">
        <v>47849</v>
      </c>
      <c r="AF336" s="128"/>
      <c r="AG336" s="48"/>
      <c r="AH336" s="48"/>
      <c r="AI336" s="48"/>
      <c r="AJ336" s="131"/>
      <c r="AK336" s="11">
        <f>'Encargos e Benefícios'!D335</f>
        <v>0</v>
      </c>
      <c r="AL336" s="11">
        <f>IF('Encargos e Benefícios'!C335=0,0,'Encargos e Benefícios'!U335/'Encargos e Benefícios'!C335)</f>
        <v>0</v>
      </c>
      <c r="AM336" s="11">
        <f>IF('Encargos e Benefícios'!C335=0,0,'Encargos e Benefícios'!AC335/'Encargos e Benefícios'!C335)</f>
        <v>0</v>
      </c>
      <c r="AN336" s="115">
        <f>IF('Encargos e Benefícios'!C335=0,0,'Encargos e Benefícios'!AD335/'Encargos e Benefícios'!C335)</f>
        <v>0</v>
      </c>
      <c r="AO336" s="32"/>
      <c r="AP336" s="31"/>
      <c r="AQ336" s="31"/>
      <c r="AR336" s="206"/>
      <c r="AS336" s="32"/>
    </row>
    <row r="337" spans="1:45" ht="12.75" hidden="1" x14ac:dyDescent="0.2">
      <c r="A337" s="49">
        <v>331</v>
      </c>
      <c r="B337" s="12">
        <f>'Encargos e Benefícios'!B336</f>
        <v>0</v>
      </c>
      <c r="C337" s="10">
        <f>'Encargos e Benefícios'!C336</f>
        <v>0</v>
      </c>
      <c r="D337" s="39"/>
      <c r="E337" s="169"/>
      <c r="F337" s="168"/>
      <c r="G337" s="167"/>
      <c r="H337" s="128"/>
      <c r="I337" s="48"/>
      <c r="J337" s="48"/>
      <c r="K337" s="48"/>
      <c r="L337" s="48"/>
      <c r="M337" s="167"/>
      <c r="N337" s="128"/>
      <c r="O337" s="48"/>
      <c r="P337" s="48"/>
      <c r="Q337" s="48"/>
      <c r="R337" s="48"/>
      <c r="S337" s="167"/>
      <c r="T337" s="128"/>
      <c r="U337" s="48"/>
      <c r="V337" s="48"/>
      <c r="W337" s="48"/>
      <c r="X337" s="48"/>
      <c r="Y337" s="167"/>
      <c r="Z337" s="128"/>
      <c r="AA337" s="48"/>
      <c r="AB337" s="48"/>
      <c r="AC337" s="48"/>
      <c r="AD337" s="48"/>
      <c r="AE337" s="167">
        <v>47849</v>
      </c>
      <c r="AF337" s="128"/>
      <c r="AG337" s="48"/>
      <c r="AH337" s="48"/>
      <c r="AI337" s="48"/>
      <c r="AJ337" s="131"/>
      <c r="AK337" s="11">
        <f>'Encargos e Benefícios'!D336</f>
        <v>0</v>
      </c>
      <c r="AL337" s="11">
        <f>IF('Encargos e Benefícios'!C336=0,0,'Encargos e Benefícios'!U336/'Encargos e Benefícios'!C336)</f>
        <v>0</v>
      </c>
      <c r="AM337" s="11">
        <f>IF('Encargos e Benefícios'!C336=0,0,'Encargos e Benefícios'!AC336/'Encargos e Benefícios'!C336)</f>
        <v>0</v>
      </c>
      <c r="AN337" s="115">
        <f>IF('Encargos e Benefícios'!C336=0,0,'Encargos e Benefícios'!AD336/'Encargos e Benefícios'!C336)</f>
        <v>0</v>
      </c>
      <c r="AO337" s="32"/>
      <c r="AP337" s="31"/>
      <c r="AQ337" s="31"/>
      <c r="AR337" s="206"/>
      <c r="AS337" s="32"/>
    </row>
    <row r="338" spans="1:45" ht="12.75" hidden="1" x14ac:dyDescent="0.2">
      <c r="A338" s="49">
        <v>332</v>
      </c>
      <c r="B338" s="12">
        <f>'Encargos e Benefícios'!B337</f>
        <v>0</v>
      </c>
      <c r="C338" s="10">
        <f>'Encargos e Benefícios'!C337</f>
        <v>0</v>
      </c>
      <c r="D338" s="39"/>
      <c r="E338" s="169"/>
      <c r="F338" s="168"/>
      <c r="G338" s="167"/>
      <c r="H338" s="128"/>
      <c r="I338" s="48"/>
      <c r="J338" s="48"/>
      <c r="K338" s="48"/>
      <c r="L338" s="48"/>
      <c r="M338" s="167"/>
      <c r="N338" s="128"/>
      <c r="O338" s="48"/>
      <c r="P338" s="48"/>
      <c r="Q338" s="48"/>
      <c r="R338" s="48"/>
      <c r="S338" s="167"/>
      <c r="T338" s="128"/>
      <c r="U338" s="48"/>
      <c r="V338" s="48"/>
      <c r="W338" s="48"/>
      <c r="X338" s="48"/>
      <c r="Y338" s="167"/>
      <c r="Z338" s="128"/>
      <c r="AA338" s="48"/>
      <c r="AB338" s="48"/>
      <c r="AC338" s="48"/>
      <c r="AD338" s="48"/>
      <c r="AE338" s="167">
        <v>47849</v>
      </c>
      <c r="AF338" s="128"/>
      <c r="AG338" s="48"/>
      <c r="AH338" s="48"/>
      <c r="AI338" s="48"/>
      <c r="AJ338" s="131"/>
      <c r="AK338" s="11">
        <f>'Encargos e Benefícios'!D337</f>
        <v>0</v>
      </c>
      <c r="AL338" s="11">
        <f>IF('Encargos e Benefícios'!C337=0,0,'Encargos e Benefícios'!U337/'Encargos e Benefícios'!C337)</f>
        <v>0</v>
      </c>
      <c r="AM338" s="11">
        <f>IF('Encargos e Benefícios'!C337=0,0,'Encargos e Benefícios'!AC337/'Encargos e Benefícios'!C337)</f>
        <v>0</v>
      </c>
      <c r="AN338" s="115">
        <f>IF('Encargos e Benefícios'!C337=0,0,'Encargos e Benefícios'!AD337/'Encargos e Benefícios'!C337)</f>
        <v>0</v>
      </c>
      <c r="AO338" s="32"/>
      <c r="AP338" s="31"/>
      <c r="AQ338" s="31"/>
      <c r="AR338" s="206"/>
      <c r="AS338" s="32"/>
    </row>
    <row r="339" spans="1:45" ht="12.75" hidden="1" x14ac:dyDescent="0.2">
      <c r="A339" s="49">
        <v>333</v>
      </c>
      <c r="B339" s="12">
        <f>'Encargos e Benefícios'!B338</f>
        <v>0</v>
      </c>
      <c r="C339" s="10">
        <f>'Encargos e Benefícios'!C338</f>
        <v>0</v>
      </c>
      <c r="D339" s="39"/>
      <c r="E339" s="169"/>
      <c r="F339" s="168"/>
      <c r="G339" s="167"/>
      <c r="H339" s="128"/>
      <c r="I339" s="48"/>
      <c r="J339" s="48"/>
      <c r="K339" s="48"/>
      <c r="L339" s="48"/>
      <c r="M339" s="167"/>
      <c r="N339" s="128"/>
      <c r="O339" s="48"/>
      <c r="P339" s="48"/>
      <c r="Q339" s="48"/>
      <c r="R339" s="48"/>
      <c r="S339" s="167"/>
      <c r="T339" s="128"/>
      <c r="U339" s="48"/>
      <c r="V339" s="48"/>
      <c r="W339" s="48"/>
      <c r="X339" s="48"/>
      <c r="Y339" s="167"/>
      <c r="Z339" s="128"/>
      <c r="AA339" s="48"/>
      <c r="AB339" s="48"/>
      <c r="AC339" s="48"/>
      <c r="AD339" s="48"/>
      <c r="AE339" s="167">
        <v>47849</v>
      </c>
      <c r="AF339" s="128"/>
      <c r="AG339" s="48"/>
      <c r="AH339" s="48"/>
      <c r="AI339" s="48"/>
      <c r="AJ339" s="131"/>
      <c r="AK339" s="11">
        <f>'Encargos e Benefícios'!D338</f>
        <v>0</v>
      </c>
      <c r="AL339" s="11">
        <f>IF('Encargos e Benefícios'!C338=0,0,'Encargos e Benefícios'!U338/'Encargos e Benefícios'!C338)</f>
        <v>0</v>
      </c>
      <c r="AM339" s="11">
        <f>IF('Encargos e Benefícios'!C338=0,0,'Encargos e Benefícios'!AC338/'Encargos e Benefícios'!C338)</f>
        <v>0</v>
      </c>
      <c r="AN339" s="115">
        <f>IF('Encargos e Benefícios'!C338=0,0,'Encargos e Benefícios'!AD338/'Encargos e Benefícios'!C338)</f>
        <v>0</v>
      </c>
      <c r="AO339" s="32"/>
      <c r="AP339" s="31"/>
      <c r="AQ339" s="31"/>
      <c r="AR339" s="206"/>
      <c r="AS339" s="32"/>
    </row>
    <row r="340" spans="1:45" ht="12.75" hidden="1" x14ac:dyDescent="0.2">
      <c r="A340" s="49">
        <v>334</v>
      </c>
      <c r="B340" s="12">
        <f>'Encargos e Benefícios'!B339</f>
        <v>0</v>
      </c>
      <c r="C340" s="10">
        <f>'Encargos e Benefícios'!C339</f>
        <v>0</v>
      </c>
      <c r="D340" s="39"/>
      <c r="E340" s="169"/>
      <c r="F340" s="168"/>
      <c r="G340" s="167"/>
      <c r="H340" s="128"/>
      <c r="I340" s="48"/>
      <c r="J340" s="48"/>
      <c r="K340" s="48"/>
      <c r="L340" s="48"/>
      <c r="M340" s="167"/>
      <c r="N340" s="128"/>
      <c r="O340" s="48"/>
      <c r="P340" s="48"/>
      <c r="Q340" s="48"/>
      <c r="R340" s="48"/>
      <c r="S340" s="167"/>
      <c r="T340" s="128"/>
      <c r="U340" s="48"/>
      <c r="V340" s="48"/>
      <c r="W340" s="48"/>
      <c r="X340" s="48"/>
      <c r="Y340" s="167"/>
      <c r="Z340" s="128"/>
      <c r="AA340" s="48"/>
      <c r="AB340" s="48"/>
      <c r="AC340" s="48"/>
      <c r="AD340" s="48"/>
      <c r="AE340" s="167">
        <v>47849</v>
      </c>
      <c r="AF340" s="128"/>
      <c r="AG340" s="48"/>
      <c r="AH340" s="48"/>
      <c r="AI340" s="48"/>
      <c r="AJ340" s="131"/>
      <c r="AK340" s="11">
        <f>'Encargos e Benefícios'!D339</f>
        <v>0</v>
      </c>
      <c r="AL340" s="11">
        <f>IF('Encargos e Benefícios'!C339=0,0,'Encargos e Benefícios'!U339/'Encargos e Benefícios'!C339)</f>
        <v>0</v>
      </c>
      <c r="AM340" s="11">
        <f>IF('Encargos e Benefícios'!C339=0,0,'Encargos e Benefícios'!AC339/'Encargos e Benefícios'!C339)</f>
        <v>0</v>
      </c>
      <c r="AN340" s="115">
        <f>IF('Encargos e Benefícios'!C339=0,0,'Encargos e Benefícios'!AD339/'Encargos e Benefícios'!C339)</f>
        <v>0</v>
      </c>
      <c r="AO340" s="32"/>
      <c r="AP340" s="31"/>
      <c r="AQ340" s="31"/>
      <c r="AR340" s="206"/>
      <c r="AS340" s="32"/>
    </row>
    <row r="341" spans="1:45" ht="12.75" hidden="1" x14ac:dyDescent="0.2">
      <c r="A341" s="49">
        <v>335</v>
      </c>
      <c r="B341" s="12">
        <f>'Encargos e Benefícios'!B340</f>
        <v>0</v>
      </c>
      <c r="C341" s="10">
        <f>'Encargos e Benefícios'!C340</f>
        <v>0</v>
      </c>
      <c r="D341" s="39"/>
      <c r="E341" s="169"/>
      <c r="F341" s="168"/>
      <c r="G341" s="167"/>
      <c r="H341" s="128"/>
      <c r="I341" s="48"/>
      <c r="J341" s="48"/>
      <c r="K341" s="48"/>
      <c r="L341" s="48"/>
      <c r="M341" s="167"/>
      <c r="N341" s="128"/>
      <c r="O341" s="48"/>
      <c r="P341" s="48"/>
      <c r="Q341" s="48"/>
      <c r="R341" s="48"/>
      <c r="S341" s="167"/>
      <c r="T341" s="128"/>
      <c r="U341" s="48"/>
      <c r="V341" s="48"/>
      <c r="W341" s="48"/>
      <c r="X341" s="48"/>
      <c r="Y341" s="167"/>
      <c r="Z341" s="128"/>
      <c r="AA341" s="48"/>
      <c r="AB341" s="48"/>
      <c r="AC341" s="48"/>
      <c r="AD341" s="48"/>
      <c r="AE341" s="167">
        <v>47849</v>
      </c>
      <c r="AF341" s="128"/>
      <c r="AG341" s="48"/>
      <c r="AH341" s="48"/>
      <c r="AI341" s="48"/>
      <c r="AJ341" s="131"/>
      <c r="AK341" s="11">
        <f>'Encargos e Benefícios'!D340</f>
        <v>0</v>
      </c>
      <c r="AL341" s="11">
        <f>IF('Encargos e Benefícios'!C340=0,0,'Encargos e Benefícios'!U340/'Encargos e Benefícios'!C340)</f>
        <v>0</v>
      </c>
      <c r="AM341" s="11">
        <f>IF('Encargos e Benefícios'!C340=0,0,'Encargos e Benefícios'!AC340/'Encargos e Benefícios'!C340)</f>
        <v>0</v>
      </c>
      <c r="AN341" s="115">
        <f>IF('Encargos e Benefícios'!C340=0,0,'Encargos e Benefícios'!AD340/'Encargos e Benefícios'!C340)</f>
        <v>0</v>
      </c>
      <c r="AO341" s="32"/>
      <c r="AP341" s="31"/>
      <c r="AQ341" s="31"/>
      <c r="AR341" s="206"/>
      <c r="AS341" s="32"/>
    </row>
    <row r="342" spans="1:45" ht="12.75" hidden="1" x14ac:dyDescent="0.2">
      <c r="A342" s="49">
        <v>336</v>
      </c>
      <c r="B342" s="12">
        <f>'Encargos e Benefícios'!B341</f>
        <v>0</v>
      </c>
      <c r="C342" s="10">
        <f>'Encargos e Benefícios'!C341</f>
        <v>0</v>
      </c>
      <c r="D342" s="39"/>
      <c r="E342" s="169"/>
      <c r="F342" s="168"/>
      <c r="G342" s="167"/>
      <c r="H342" s="128"/>
      <c r="I342" s="48"/>
      <c r="J342" s="48"/>
      <c r="K342" s="48"/>
      <c r="L342" s="48"/>
      <c r="M342" s="167"/>
      <c r="N342" s="128"/>
      <c r="O342" s="48"/>
      <c r="P342" s="48"/>
      <c r="Q342" s="48"/>
      <c r="R342" s="48"/>
      <c r="S342" s="167"/>
      <c r="T342" s="128"/>
      <c r="U342" s="48"/>
      <c r="V342" s="48"/>
      <c r="W342" s="48"/>
      <c r="X342" s="48"/>
      <c r="Y342" s="167"/>
      <c r="Z342" s="128"/>
      <c r="AA342" s="48"/>
      <c r="AB342" s="48"/>
      <c r="AC342" s="48"/>
      <c r="AD342" s="48"/>
      <c r="AE342" s="167">
        <v>47849</v>
      </c>
      <c r="AF342" s="128"/>
      <c r="AG342" s="48"/>
      <c r="AH342" s="48"/>
      <c r="AI342" s="48"/>
      <c r="AJ342" s="131"/>
      <c r="AK342" s="11">
        <f>'Encargos e Benefícios'!D341</f>
        <v>0</v>
      </c>
      <c r="AL342" s="11">
        <f>IF('Encargos e Benefícios'!C341=0,0,'Encargos e Benefícios'!U341/'Encargos e Benefícios'!C341)</f>
        <v>0</v>
      </c>
      <c r="AM342" s="11">
        <f>IF('Encargos e Benefícios'!C341=0,0,'Encargos e Benefícios'!AC341/'Encargos e Benefícios'!C341)</f>
        <v>0</v>
      </c>
      <c r="AN342" s="115">
        <f>IF('Encargos e Benefícios'!C341=0,0,'Encargos e Benefícios'!AD341/'Encargos e Benefícios'!C341)</f>
        <v>0</v>
      </c>
      <c r="AO342" s="32"/>
      <c r="AP342" s="31"/>
      <c r="AQ342" s="31"/>
      <c r="AR342" s="206"/>
      <c r="AS342" s="32"/>
    </row>
    <row r="343" spans="1:45" ht="12.75" hidden="1" x14ac:dyDescent="0.2">
      <c r="A343" s="49">
        <v>337</v>
      </c>
      <c r="B343" s="12">
        <f>'Encargos e Benefícios'!B342</f>
        <v>0</v>
      </c>
      <c r="C343" s="10">
        <f>'Encargos e Benefícios'!C342</f>
        <v>0</v>
      </c>
      <c r="D343" s="39"/>
      <c r="E343" s="169"/>
      <c r="F343" s="168"/>
      <c r="G343" s="167"/>
      <c r="H343" s="128"/>
      <c r="I343" s="48"/>
      <c r="J343" s="48"/>
      <c r="K343" s="48"/>
      <c r="L343" s="48"/>
      <c r="M343" s="167"/>
      <c r="N343" s="128"/>
      <c r="O343" s="48"/>
      <c r="P343" s="48"/>
      <c r="Q343" s="48"/>
      <c r="R343" s="48"/>
      <c r="S343" s="167"/>
      <c r="T343" s="128"/>
      <c r="U343" s="48"/>
      <c r="V343" s="48"/>
      <c r="W343" s="48"/>
      <c r="X343" s="48"/>
      <c r="Y343" s="167"/>
      <c r="Z343" s="128"/>
      <c r="AA343" s="48"/>
      <c r="AB343" s="48"/>
      <c r="AC343" s="48"/>
      <c r="AD343" s="48"/>
      <c r="AE343" s="167">
        <v>47849</v>
      </c>
      <c r="AF343" s="128"/>
      <c r="AG343" s="48"/>
      <c r="AH343" s="48"/>
      <c r="AI343" s="48"/>
      <c r="AJ343" s="131"/>
      <c r="AK343" s="11">
        <f>'Encargos e Benefícios'!D342</f>
        <v>0</v>
      </c>
      <c r="AL343" s="11">
        <f>IF('Encargos e Benefícios'!C342=0,0,'Encargos e Benefícios'!U342/'Encargos e Benefícios'!C342)</f>
        <v>0</v>
      </c>
      <c r="AM343" s="11">
        <f>IF('Encargos e Benefícios'!C342=0,0,'Encargos e Benefícios'!AC342/'Encargos e Benefícios'!C342)</f>
        <v>0</v>
      </c>
      <c r="AN343" s="115">
        <f>IF('Encargos e Benefícios'!C342=0,0,'Encargos e Benefícios'!AD342/'Encargos e Benefícios'!C342)</f>
        <v>0</v>
      </c>
      <c r="AO343" s="32"/>
      <c r="AP343" s="31"/>
      <c r="AQ343" s="31"/>
      <c r="AR343" s="206"/>
      <c r="AS343" s="32"/>
    </row>
    <row r="344" spans="1:45" ht="12.75" hidden="1" x14ac:dyDescent="0.2">
      <c r="A344" s="49">
        <v>338</v>
      </c>
      <c r="B344" s="12">
        <f>'Encargos e Benefícios'!B343</f>
        <v>0</v>
      </c>
      <c r="C344" s="10">
        <f>'Encargos e Benefícios'!C343</f>
        <v>0</v>
      </c>
      <c r="D344" s="39"/>
      <c r="E344" s="169"/>
      <c r="F344" s="168"/>
      <c r="G344" s="167"/>
      <c r="H344" s="128"/>
      <c r="I344" s="48"/>
      <c r="J344" s="48"/>
      <c r="K344" s="48"/>
      <c r="L344" s="48"/>
      <c r="M344" s="167"/>
      <c r="N344" s="128"/>
      <c r="O344" s="48"/>
      <c r="P344" s="48"/>
      <c r="Q344" s="48"/>
      <c r="R344" s="48"/>
      <c r="S344" s="167"/>
      <c r="T344" s="128"/>
      <c r="U344" s="48"/>
      <c r="V344" s="48"/>
      <c r="W344" s="48"/>
      <c r="X344" s="48"/>
      <c r="Y344" s="167"/>
      <c r="Z344" s="128"/>
      <c r="AA344" s="48"/>
      <c r="AB344" s="48"/>
      <c r="AC344" s="48"/>
      <c r="AD344" s="48"/>
      <c r="AE344" s="167">
        <v>47849</v>
      </c>
      <c r="AF344" s="128"/>
      <c r="AG344" s="48"/>
      <c r="AH344" s="48"/>
      <c r="AI344" s="48"/>
      <c r="AJ344" s="131"/>
      <c r="AK344" s="11">
        <f>'Encargos e Benefícios'!D343</f>
        <v>0</v>
      </c>
      <c r="AL344" s="11">
        <f>IF('Encargos e Benefícios'!C343=0,0,'Encargos e Benefícios'!U343/'Encargos e Benefícios'!C343)</f>
        <v>0</v>
      </c>
      <c r="AM344" s="11">
        <f>IF('Encargos e Benefícios'!C343=0,0,'Encargos e Benefícios'!AC343/'Encargos e Benefícios'!C343)</f>
        <v>0</v>
      </c>
      <c r="AN344" s="115">
        <f>IF('Encargos e Benefícios'!C343=0,0,'Encargos e Benefícios'!AD343/'Encargos e Benefícios'!C343)</f>
        <v>0</v>
      </c>
      <c r="AO344" s="32"/>
      <c r="AP344" s="31"/>
      <c r="AQ344" s="31"/>
      <c r="AR344" s="206"/>
      <c r="AS344" s="32"/>
    </row>
    <row r="345" spans="1:45" ht="12.75" hidden="1" x14ac:dyDescent="0.2">
      <c r="A345" s="49">
        <v>339</v>
      </c>
      <c r="B345" s="12">
        <f>'Encargos e Benefícios'!B344</f>
        <v>0</v>
      </c>
      <c r="C345" s="10">
        <f>'Encargos e Benefícios'!C344</f>
        <v>0</v>
      </c>
      <c r="D345" s="39"/>
      <c r="E345" s="169"/>
      <c r="F345" s="168"/>
      <c r="G345" s="167"/>
      <c r="H345" s="128"/>
      <c r="I345" s="48"/>
      <c r="J345" s="48"/>
      <c r="K345" s="48"/>
      <c r="L345" s="48"/>
      <c r="M345" s="167"/>
      <c r="N345" s="128"/>
      <c r="O345" s="48"/>
      <c r="P345" s="48"/>
      <c r="Q345" s="48"/>
      <c r="R345" s="48"/>
      <c r="S345" s="167"/>
      <c r="T345" s="128"/>
      <c r="U345" s="48"/>
      <c r="V345" s="48"/>
      <c r="W345" s="48"/>
      <c r="X345" s="48"/>
      <c r="Y345" s="167"/>
      <c r="Z345" s="128"/>
      <c r="AA345" s="48"/>
      <c r="AB345" s="48"/>
      <c r="AC345" s="48"/>
      <c r="AD345" s="48"/>
      <c r="AE345" s="167">
        <v>47849</v>
      </c>
      <c r="AF345" s="128"/>
      <c r="AG345" s="48"/>
      <c r="AH345" s="48"/>
      <c r="AI345" s="48"/>
      <c r="AJ345" s="131"/>
      <c r="AK345" s="11">
        <f>'Encargos e Benefícios'!D344</f>
        <v>0</v>
      </c>
      <c r="AL345" s="11">
        <f>IF('Encargos e Benefícios'!C344=0,0,'Encargos e Benefícios'!U344/'Encargos e Benefícios'!C344)</f>
        <v>0</v>
      </c>
      <c r="AM345" s="11">
        <f>IF('Encargos e Benefícios'!C344=0,0,'Encargos e Benefícios'!AC344/'Encargos e Benefícios'!C344)</f>
        <v>0</v>
      </c>
      <c r="AN345" s="115">
        <f>IF('Encargos e Benefícios'!C344=0,0,'Encargos e Benefícios'!AD344/'Encargos e Benefícios'!C344)</f>
        <v>0</v>
      </c>
      <c r="AO345" s="32"/>
      <c r="AP345" s="31"/>
      <c r="AQ345" s="31"/>
      <c r="AR345" s="206"/>
      <c r="AS345" s="32"/>
    </row>
    <row r="346" spans="1:45" ht="12.75" hidden="1" x14ac:dyDescent="0.2">
      <c r="A346" s="49">
        <v>340</v>
      </c>
      <c r="B346" s="12">
        <f>'Encargos e Benefícios'!B345</f>
        <v>0</v>
      </c>
      <c r="C346" s="10">
        <f>'Encargos e Benefícios'!C345</f>
        <v>0</v>
      </c>
      <c r="D346" s="39"/>
      <c r="E346" s="169"/>
      <c r="F346" s="168"/>
      <c r="G346" s="167"/>
      <c r="H346" s="128"/>
      <c r="I346" s="48"/>
      <c r="J346" s="48"/>
      <c r="K346" s="48"/>
      <c r="L346" s="48"/>
      <c r="M346" s="167"/>
      <c r="N346" s="128"/>
      <c r="O346" s="48"/>
      <c r="P346" s="48"/>
      <c r="Q346" s="48"/>
      <c r="R346" s="48"/>
      <c r="S346" s="167"/>
      <c r="T346" s="128"/>
      <c r="U346" s="48"/>
      <c r="V346" s="48"/>
      <c r="W346" s="48"/>
      <c r="X346" s="48"/>
      <c r="Y346" s="167"/>
      <c r="Z346" s="128"/>
      <c r="AA346" s="48"/>
      <c r="AB346" s="48"/>
      <c r="AC346" s="48"/>
      <c r="AD346" s="48"/>
      <c r="AE346" s="167">
        <v>47849</v>
      </c>
      <c r="AF346" s="128"/>
      <c r="AG346" s="48"/>
      <c r="AH346" s="48"/>
      <c r="AI346" s="48"/>
      <c r="AJ346" s="131"/>
      <c r="AK346" s="11">
        <f>'Encargos e Benefícios'!D345</f>
        <v>0</v>
      </c>
      <c r="AL346" s="11">
        <f>IF('Encargos e Benefícios'!C345=0,0,'Encargos e Benefícios'!U345/'Encargos e Benefícios'!C345)</f>
        <v>0</v>
      </c>
      <c r="AM346" s="11">
        <f>IF('Encargos e Benefícios'!C345=0,0,'Encargos e Benefícios'!AC345/'Encargos e Benefícios'!C345)</f>
        <v>0</v>
      </c>
      <c r="AN346" s="115">
        <f>IF('Encargos e Benefícios'!C345=0,0,'Encargos e Benefícios'!AD345/'Encargos e Benefícios'!C345)</f>
        <v>0</v>
      </c>
      <c r="AO346" s="32"/>
      <c r="AP346" s="31"/>
      <c r="AQ346" s="31"/>
      <c r="AR346" s="206"/>
      <c r="AS346" s="32"/>
    </row>
    <row r="347" spans="1:45" ht="12.75" hidden="1" x14ac:dyDescent="0.2">
      <c r="A347" s="49">
        <v>341</v>
      </c>
      <c r="B347" s="12">
        <f>'Encargos e Benefícios'!B346</f>
        <v>0</v>
      </c>
      <c r="C347" s="10">
        <f>'Encargos e Benefícios'!C346</f>
        <v>0</v>
      </c>
      <c r="D347" s="39"/>
      <c r="E347" s="169"/>
      <c r="F347" s="168"/>
      <c r="G347" s="167"/>
      <c r="H347" s="128"/>
      <c r="I347" s="48"/>
      <c r="J347" s="48"/>
      <c r="K347" s="48"/>
      <c r="L347" s="48"/>
      <c r="M347" s="167"/>
      <c r="N347" s="128"/>
      <c r="O347" s="48"/>
      <c r="P347" s="48"/>
      <c r="Q347" s="48"/>
      <c r="R347" s="48"/>
      <c r="S347" s="167"/>
      <c r="T347" s="128"/>
      <c r="U347" s="48"/>
      <c r="V347" s="48"/>
      <c r="W347" s="48"/>
      <c r="X347" s="48"/>
      <c r="Y347" s="167"/>
      <c r="Z347" s="128"/>
      <c r="AA347" s="48"/>
      <c r="AB347" s="48"/>
      <c r="AC347" s="48"/>
      <c r="AD347" s="48"/>
      <c r="AE347" s="167">
        <v>47849</v>
      </c>
      <c r="AF347" s="128"/>
      <c r="AG347" s="48"/>
      <c r="AH347" s="48"/>
      <c r="AI347" s="48"/>
      <c r="AJ347" s="131"/>
      <c r="AK347" s="11">
        <f>'Encargos e Benefícios'!D346</f>
        <v>0</v>
      </c>
      <c r="AL347" s="11">
        <f>IF('Encargos e Benefícios'!C346=0,0,'Encargos e Benefícios'!U346/'Encargos e Benefícios'!C346)</f>
        <v>0</v>
      </c>
      <c r="AM347" s="11">
        <f>IF('Encargos e Benefícios'!C346=0,0,'Encargos e Benefícios'!AC346/'Encargos e Benefícios'!C346)</f>
        <v>0</v>
      </c>
      <c r="AN347" s="115">
        <f>IF('Encargos e Benefícios'!C346=0,0,'Encargos e Benefícios'!AD346/'Encargos e Benefícios'!C346)</f>
        <v>0</v>
      </c>
      <c r="AO347" s="32"/>
      <c r="AP347" s="31"/>
      <c r="AQ347" s="31"/>
      <c r="AR347" s="206"/>
      <c r="AS347" s="32"/>
    </row>
    <row r="348" spans="1:45" ht="12.75" hidden="1" x14ac:dyDescent="0.2">
      <c r="A348" s="49">
        <v>342</v>
      </c>
      <c r="B348" s="12">
        <f>'Encargos e Benefícios'!B347</f>
        <v>0</v>
      </c>
      <c r="C348" s="10">
        <f>'Encargos e Benefícios'!C347</f>
        <v>0</v>
      </c>
      <c r="D348" s="39"/>
      <c r="E348" s="169"/>
      <c r="F348" s="168"/>
      <c r="G348" s="167"/>
      <c r="H348" s="128"/>
      <c r="I348" s="48"/>
      <c r="J348" s="48"/>
      <c r="K348" s="48"/>
      <c r="L348" s="48"/>
      <c r="M348" s="167"/>
      <c r="N348" s="128"/>
      <c r="O348" s="48"/>
      <c r="P348" s="48"/>
      <c r="Q348" s="48"/>
      <c r="R348" s="48"/>
      <c r="S348" s="167"/>
      <c r="T348" s="128"/>
      <c r="U348" s="48"/>
      <c r="V348" s="48"/>
      <c r="W348" s="48"/>
      <c r="X348" s="48"/>
      <c r="Y348" s="167"/>
      <c r="Z348" s="128"/>
      <c r="AA348" s="48"/>
      <c r="AB348" s="48"/>
      <c r="AC348" s="48"/>
      <c r="AD348" s="48"/>
      <c r="AE348" s="167">
        <v>47849</v>
      </c>
      <c r="AF348" s="128"/>
      <c r="AG348" s="48"/>
      <c r="AH348" s="48"/>
      <c r="AI348" s="48"/>
      <c r="AJ348" s="131"/>
      <c r="AK348" s="11">
        <f>'Encargos e Benefícios'!D347</f>
        <v>0</v>
      </c>
      <c r="AL348" s="11">
        <f>IF('Encargos e Benefícios'!C347=0,0,'Encargos e Benefícios'!U347/'Encargos e Benefícios'!C347)</f>
        <v>0</v>
      </c>
      <c r="AM348" s="11">
        <f>IF('Encargos e Benefícios'!C347=0,0,'Encargos e Benefícios'!AC347/'Encargos e Benefícios'!C347)</f>
        <v>0</v>
      </c>
      <c r="AN348" s="115">
        <f>IF('Encargos e Benefícios'!C347=0,0,'Encargos e Benefícios'!AD347/'Encargos e Benefícios'!C347)</f>
        <v>0</v>
      </c>
      <c r="AO348" s="32"/>
      <c r="AP348" s="31"/>
      <c r="AQ348" s="31"/>
      <c r="AR348" s="206"/>
      <c r="AS348" s="32"/>
    </row>
    <row r="349" spans="1:45" ht="12.75" hidden="1" x14ac:dyDescent="0.2">
      <c r="A349" s="49">
        <v>343</v>
      </c>
      <c r="B349" s="12">
        <f>'Encargos e Benefícios'!B348</f>
        <v>0</v>
      </c>
      <c r="C349" s="10">
        <f>'Encargos e Benefícios'!C348</f>
        <v>0</v>
      </c>
      <c r="D349" s="39"/>
      <c r="E349" s="169"/>
      <c r="F349" s="168"/>
      <c r="G349" s="167"/>
      <c r="H349" s="128"/>
      <c r="I349" s="48"/>
      <c r="J349" s="48"/>
      <c r="K349" s="48"/>
      <c r="L349" s="48"/>
      <c r="M349" s="167"/>
      <c r="N349" s="128"/>
      <c r="O349" s="48"/>
      <c r="P349" s="48"/>
      <c r="Q349" s="48"/>
      <c r="R349" s="48"/>
      <c r="S349" s="167"/>
      <c r="T349" s="128"/>
      <c r="U349" s="48"/>
      <c r="V349" s="48"/>
      <c r="W349" s="48"/>
      <c r="X349" s="48"/>
      <c r="Y349" s="167"/>
      <c r="Z349" s="128"/>
      <c r="AA349" s="48"/>
      <c r="AB349" s="48"/>
      <c r="AC349" s="48"/>
      <c r="AD349" s="48"/>
      <c r="AE349" s="167">
        <v>47849</v>
      </c>
      <c r="AF349" s="128"/>
      <c r="AG349" s="48"/>
      <c r="AH349" s="48"/>
      <c r="AI349" s="48"/>
      <c r="AJ349" s="131"/>
      <c r="AK349" s="11">
        <f>'Encargos e Benefícios'!D348</f>
        <v>0</v>
      </c>
      <c r="AL349" s="11">
        <f>IF('Encargos e Benefícios'!C348=0,0,'Encargos e Benefícios'!U348/'Encargos e Benefícios'!C348)</f>
        <v>0</v>
      </c>
      <c r="AM349" s="11">
        <f>IF('Encargos e Benefícios'!C348=0,0,'Encargos e Benefícios'!AC348/'Encargos e Benefícios'!C348)</f>
        <v>0</v>
      </c>
      <c r="AN349" s="115">
        <f>IF('Encargos e Benefícios'!C348=0,0,'Encargos e Benefícios'!AD348/'Encargos e Benefícios'!C348)</f>
        <v>0</v>
      </c>
      <c r="AO349" s="32"/>
      <c r="AP349" s="31"/>
      <c r="AQ349" s="31"/>
      <c r="AR349" s="206"/>
      <c r="AS349" s="32"/>
    </row>
    <row r="350" spans="1:45" ht="12.75" hidden="1" x14ac:dyDescent="0.2">
      <c r="A350" s="49">
        <v>344</v>
      </c>
      <c r="B350" s="12">
        <f>'Encargos e Benefícios'!B349</f>
        <v>0</v>
      </c>
      <c r="C350" s="10">
        <f>'Encargos e Benefícios'!C349</f>
        <v>0</v>
      </c>
      <c r="D350" s="39"/>
      <c r="E350" s="169"/>
      <c r="F350" s="168"/>
      <c r="G350" s="167"/>
      <c r="H350" s="128"/>
      <c r="I350" s="48"/>
      <c r="J350" s="48"/>
      <c r="K350" s="48"/>
      <c r="L350" s="48"/>
      <c r="M350" s="167"/>
      <c r="N350" s="128"/>
      <c r="O350" s="48"/>
      <c r="P350" s="48"/>
      <c r="Q350" s="48"/>
      <c r="R350" s="48"/>
      <c r="S350" s="167"/>
      <c r="T350" s="128"/>
      <c r="U350" s="48"/>
      <c r="V350" s="48"/>
      <c r="W350" s="48"/>
      <c r="X350" s="48"/>
      <c r="Y350" s="167"/>
      <c r="Z350" s="128"/>
      <c r="AA350" s="48"/>
      <c r="AB350" s="48"/>
      <c r="AC350" s="48"/>
      <c r="AD350" s="48"/>
      <c r="AE350" s="167">
        <v>47849</v>
      </c>
      <c r="AF350" s="128"/>
      <c r="AG350" s="48"/>
      <c r="AH350" s="48"/>
      <c r="AI350" s="48"/>
      <c r="AJ350" s="131"/>
      <c r="AK350" s="11">
        <f>'Encargos e Benefícios'!D349</f>
        <v>0</v>
      </c>
      <c r="AL350" s="11">
        <f>IF('Encargos e Benefícios'!C349=0,0,'Encargos e Benefícios'!U349/'Encargos e Benefícios'!C349)</f>
        <v>0</v>
      </c>
      <c r="AM350" s="11">
        <f>IF('Encargos e Benefícios'!C349=0,0,'Encargos e Benefícios'!AC349/'Encargos e Benefícios'!C349)</f>
        <v>0</v>
      </c>
      <c r="AN350" s="115">
        <f>IF('Encargos e Benefícios'!C349=0,0,'Encargos e Benefícios'!AD349/'Encargos e Benefícios'!C349)</f>
        <v>0</v>
      </c>
      <c r="AO350" s="32"/>
      <c r="AP350" s="31"/>
      <c r="AQ350" s="31"/>
      <c r="AR350" s="206"/>
      <c r="AS350" s="32"/>
    </row>
    <row r="351" spans="1:45" ht="12.75" hidden="1" x14ac:dyDescent="0.2">
      <c r="A351" s="49">
        <v>345</v>
      </c>
      <c r="B351" s="12">
        <f>'Encargos e Benefícios'!B350</f>
        <v>0</v>
      </c>
      <c r="C351" s="10">
        <f>'Encargos e Benefícios'!C350</f>
        <v>0</v>
      </c>
      <c r="D351" s="39"/>
      <c r="E351" s="169"/>
      <c r="F351" s="168"/>
      <c r="G351" s="167"/>
      <c r="H351" s="128"/>
      <c r="I351" s="48"/>
      <c r="J351" s="48"/>
      <c r="K351" s="48"/>
      <c r="L351" s="48"/>
      <c r="M351" s="167"/>
      <c r="N351" s="128"/>
      <c r="O351" s="48"/>
      <c r="P351" s="48"/>
      <c r="Q351" s="48"/>
      <c r="R351" s="48"/>
      <c r="S351" s="167"/>
      <c r="T351" s="128"/>
      <c r="U351" s="48"/>
      <c r="V351" s="48"/>
      <c r="W351" s="48"/>
      <c r="X351" s="48"/>
      <c r="Y351" s="167"/>
      <c r="Z351" s="128"/>
      <c r="AA351" s="48"/>
      <c r="AB351" s="48"/>
      <c r="AC351" s="48"/>
      <c r="AD351" s="48"/>
      <c r="AE351" s="167">
        <v>47849</v>
      </c>
      <c r="AF351" s="128"/>
      <c r="AG351" s="48"/>
      <c r="AH351" s="48"/>
      <c r="AI351" s="48"/>
      <c r="AJ351" s="131"/>
      <c r="AK351" s="11">
        <f>'Encargos e Benefícios'!D350</f>
        <v>0</v>
      </c>
      <c r="AL351" s="11">
        <f>IF('Encargos e Benefícios'!C350=0,0,'Encargos e Benefícios'!U350/'Encargos e Benefícios'!C350)</f>
        <v>0</v>
      </c>
      <c r="AM351" s="11">
        <f>IF('Encargos e Benefícios'!C350=0,0,'Encargos e Benefícios'!AC350/'Encargos e Benefícios'!C350)</f>
        <v>0</v>
      </c>
      <c r="AN351" s="115">
        <f>IF('Encargos e Benefícios'!C350=0,0,'Encargos e Benefícios'!AD350/'Encargos e Benefícios'!C350)</f>
        <v>0</v>
      </c>
      <c r="AO351" s="32"/>
      <c r="AP351" s="31"/>
      <c r="AQ351" s="31"/>
      <c r="AR351" s="206"/>
      <c r="AS351" s="32"/>
    </row>
    <row r="352" spans="1:45" ht="12.75" hidden="1" x14ac:dyDescent="0.2">
      <c r="A352" s="49">
        <v>346</v>
      </c>
      <c r="B352" s="12">
        <f>'Encargos e Benefícios'!B351</f>
        <v>0</v>
      </c>
      <c r="C352" s="10">
        <f>'Encargos e Benefícios'!C351</f>
        <v>0</v>
      </c>
      <c r="D352" s="39"/>
      <c r="E352" s="169"/>
      <c r="F352" s="168"/>
      <c r="G352" s="167"/>
      <c r="H352" s="128"/>
      <c r="I352" s="48"/>
      <c r="J352" s="48"/>
      <c r="K352" s="48"/>
      <c r="L352" s="48"/>
      <c r="M352" s="167"/>
      <c r="N352" s="128"/>
      <c r="O352" s="48"/>
      <c r="P352" s="48"/>
      <c r="Q352" s="48"/>
      <c r="R352" s="48"/>
      <c r="S352" s="167"/>
      <c r="T352" s="128"/>
      <c r="U352" s="48"/>
      <c r="V352" s="48"/>
      <c r="W352" s="48"/>
      <c r="X352" s="48"/>
      <c r="Y352" s="167"/>
      <c r="Z352" s="128"/>
      <c r="AA352" s="48"/>
      <c r="AB352" s="48"/>
      <c r="AC352" s="48"/>
      <c r="AD352" s="48"/>
      <c r="AE352" s="167">
        <v>47849</v>
      </c>
      <c r="AF352" s="128"/>
      <c r="AG352" s="48"/>
      <c r="AH352" s="48"/>
      <c r="AI352" s="48"/>
      <c r="AJ352" s="131"/>
      <c r="AK352" s="11">
        <f>'Encargos e Benefícios'!D351</f>
        <v>0</v>
      </c>
      <c r="AL352" s="11">
        <f>IF('Encargos e Benefícios'!C351=0,0,'Encargos e Benefícios'!U351/'Encargos e Benefícios'!C351)</f>
        <v>0</v>
      </c>
      <c r="AM352" s="11">
        <f>IF('Encargos e Benefícios'!C351=0,0,'Encargos e Benefícios'!AC351/'Encargos e Benefícios'!C351)</f>
        <v>0</v>
      </c>
      <c r="AN352" s="115">
        <f>IF('Encargos e Benefícios'!C351=0,0,'Encargos e Benefícios'!AD351/'Encargos e Benefícios'!C351)</f>
        <v>0</v>
      </c>
      <c r="AO352" s="32"/>
      <c r="AP352" s="31"/>
      <c r="AQ352" s="31"/>
      <c r="AR352" s="206"/>
      <c r="AS352" s="32"/>
    </row>
    <row r="353" spans="1:45" ht="12.75" hidden="1" x14ac:dyDescent="0.2">
      <c r="A353" s="49">
        <v>347</v>
      </c>
      <c r="B353" s="12">
        <f>'Encargos e Benefícios'!B352</f>
        <v>0</v>
      </c>
      <c r="C353" s="10">
        <f>'Encargos e Benefícios'!C352</f>
        <v>0</v>
      </c>
      <c r="D353" s="39"/>
      <c r="E353" s="169"/>
      <c r="F353" s="168"/>
      <c r="G353" s="167"/>
      <c r="H353" s="128"/>
      <c r="I353" s="48"/>
      <c r="J353" s="48"/>
      <c r="K353" s="48"/>
      <c r="L353" s="48"/>
      <c r="M353" s="167"/>
      <c r="N353" s="128"/>
      <c r="O353" s="48"/>
      <c r="P353" s="48"/>
      <c r="Q353" s="48"/>
      <c r="R353" s="48"/>
      <c r="S353" s="167"/>
      <c r="T353" s="128"/>
      <c r="U353" s="48"/>
      <c r="V353" s="48"/>
      <c r="W353" s="48"/>
      <c r="X353" s="48"/>
      <c r="Y353" s="167"/>
      <c r="Z353" s="128"/>
      <c r="AA353" s="48"/>
      <c r="AB353" s="48"/>
      <c r="AC353" s="48"/>
      <c r="AD353" s="48"/>
      <c r="AE353" s="167">
        <v>47849</v>
      </c>
      <c r="AF353" s="128"/>
      <c r="AG353" s="48"/>
      <c r="AH353" s="48"/>
      <c r="AI353" s="48"/>
      <c r="AJ353" s="131"/>
      <c r="AK353" s="11">
        <f>'Encargos e Benefícios'!D352</f>
        <v>0</v>
      </c>
      <c r="AL353" s="11">
        <f>IF('Encargos e Benefícios'!C352=0,0,'Encargos e Benefícios'!U352/'Encargos e Benefícios'!C352)</f>
        <v>0</v>
      </c>
      <c r="AM353" s="11">
        <f>IF('Encargos e Benefícios'!C352=0,0,'Encargos e Benefícios'!AC352/'Encargos e Benefícios'!C352)</f>
        <v>0</v>
      </c>
      <c r="AN353" s="115">
        <f>IF('Encargos e Benefícios'!C352=0,0,'Encargos e Benefícios'!AD352/'Encargos e Benefícios'!C352)</f>
        <v>0</v>
      </c>
      <c r="AO353" s="32"/>
      <c r="AP353" s="31"/>
      <c r="AQ353" s="31"/>
      <c r="AR353" s="206"/>
      <c r="AS353" s="32"/>
    </row>
    <row r="354" spans="1:45" ht="12.75" hidden="1" x14ac:dyDescent="0.2">
      <c r="A354" s="49">
        <v>348</v>
      </c>
      <c r="B354" s="12">
        <f>'Encargos e Benefícios'!B353</f>
        <v>0</v>
      </c>
      <c r="C354" s="10">
        <f>'Encargos e Benefícios'!C353</f>
        <v>0</v>
      </c>
      <c r="D354" s="39"/>
      <c r="E354" s="169"/>
      <c r="F354" s="168"/>
      <c r="G354" s="167"/>
      <c r="H354" s="128"/>
      <c r="I354" s="48"/>
      <c r="J354" s="48"/>
      <c r="K354" s="48"/>
      <c r="L354" s="48"/>
      <c r="M354" s="167"/>
      <c r="N354" s="128"/>
      <c r="O354" s="48"/>
      <c r="P354" s="48"/>
      <c r="Q354" s="48"/>
      <c r="R354" s="48"/>
      <c r="S354" s="167"/>
      <c r="T354" s="128"/>
      <c r="U354" s="48"/>
      <c r="V354" s="48"/>
      <c r="W354" s="48"/>
      <c r="X354" s="48"/>
      <c r="Y354" s="167"/>
      <c r="Z354" s="128"/>
      <c r="AA354" s="48"/>
      <c r="AB354" s="48"/>
      <c r="AC354" s="48"/>
      <c r="AD354" s="48"/>
      <c r="AE354" s="167">
        <v>47849</v>
      </c>
      <c r="AF354" s="128"/>
      <c r="AG354" s="48"/>
      <c r="AH354" s="48"/>
      <c r="AI354" s="48"/>
      <c r="AJ354" s="131"/>
      <c r="AK354" s="11">
        <f>'Encargos e Benefícios'!D353</f>
        <v>0</v>
      </c>
      <c r="AL354" s="11">
        <f>IF('Encargos e Benefícios'!C353=0,0,'Encargos e Benefícios'!U353/'Encargos e Benefícios'!C353)</f>
        <v>0</v>
      </c>
      <c r="AM354" s="11">
        <f>IF('Encargos e Benefícios'!C353=0,0,'Encargos e Benefícios'!AC353/'Encargos e Benefícios'!C353)</f>
        <v>0</v>
      </c>
      <c r="AN354" s="115">
        <f>IF('Encargos e Benefícios'!C353=0,0,'Encargos e Benefícios'!AD353/'Encargos e Benefícios'!C353)</f>
        <v>0</v>
      </c>
      <c r="AO354" s="32"/>
      <c r="AP354" s="31"/>
      <c r="AQ354" s="31"/>
      <c r="AR354" s="206"/>
      <c r="AS354" s="32"/>
    </row>
    <row r="355" spans="1:45" ht="12.75" hidden="1" x14ac:dyDescent="0.2">
      <c r="A355" s="49">
        <v>349</v>
      </c>
      <c r="B355" s="12">
        <f>'Encargos e Benefícios'!B354</f>
        <v>0</v>
      </c>
      <c r="C355" s="10">
        <f>'Encargos e Benefícios'!C354</f>
        <v>0</v>
      </c>
      <c r="D355" s="39"/>
      <c r="E355" s="169"/>
      <c r="F355" s="168"/>
      <c r="G355" s="167"/>
      <c r="H355" s="128"/>
      <c r="I355" s="48"/>
      <c r="J355" s="48"/>
      <c r="K355" s="48"/>
      <c r="L355" s="48"/>
      <c r="M355" s="167"/>
      <c r="N355" s="128"/>
      <c r="O355" s="48"/>
      <c r="P355" s="48"/>
      <c r="Q355" s="48"/>
      <c r="R355" s="48"/>
      <c r="S355" s="167"/>
      <c r="T355" s="128"/>
      <c r="U355" s="48"/>
      <c r="V355" s="48"/>
      <c r="W355" s="48"/>
      <c r="X355" s="48"/>
      <c r="Y355" s="167"/>
      <c r="Z355" s="128"/>
      <c r="AA355" s="48"/>
      <c r="AB355" s="48"/>
      <c r="AC355" s="48"/>
      <c r="AD355" s="48"/>
      <c r="AE355" s="167">
        <v>47849</v>
      </c>
      <c r="AF355" s="128"/>
      <c r="AG355" s="48"/>
      <c r="AH355" s="48"/>
      <c r="AI355" s="48"/>
      <c r="AJ355" s="131"/>
      <c r="AK355" s="11">
        <f>'Encargos e Benefícios'!D354</f>
        <v>0</v>
      </c>
      <c r="AL355" s="11">
        <f>IF('Encargos e Benefícios'!C354=0,0,'Encargos e Benefícios'!U354/'Encargos e Benefícios'!C354)</f>
        <v>0</v>
      </c>
      <c r="AM355" s="11">
        <f>IF('Encargos e Benefícios'!C354=0,0,'Encargos e Benefícios'!AC354/'Encargos e Benefícios'!C354)</f>
        <v>0</v>
      </c>
      <c r="AN355" s="115">
        <f>IF('Encargos e Benefícios'!C354=0,0,'Encargos e Benefícios'!AD354/'Encargos e Benefícios'!C354)</f>
        <v>0</v>
      </c>
      <c r="AO355" s="32"/>
      <c r="AP355" s="31"/>
      <c r="AQ355" s="31"/>
      <c r="AR355" s="206"/>
      <c r="AS355" s="32"/>
    </row>
    <row r="356" spans="1:45" ht="12.75" hidden="1" x14ac:dyDescent="0.2">
      <c r="A356" s="49">
        <v>350</v>
      </c>
      <c r="B356" s="12">
        <f>'Encargos e Benefícios'!B355</f>
        <v>0</v>
      </c>
      <c r="C356" s="10">
        <f>'Encargos e Benefícios'!C355</f>
        <v>0</v>
      </c>
      <c r="D356" s="39"/>
      <c r="E356" s="169"/>
      <c r="F356" s="168"/>
      <c r="G356" s="167"/>
      <c r="H356" s="128"/>
      <c r="I356" s="48"/>
      <c r="J356" s="48"/>
      <c r="K356" s="48"/>
      <c r="L356" s="48"/>
      <c r="M356" s="167"/>
      <c r="N356" s="128"/>
      <c r="O356" s="48"/>
      <c r="P356" s="48"/>
      <c r="Q356" s="48"/>
      <c r="R356" s="48"/>
      <c r="S356" s="167"/>
      <c r="T356" s="128"/>
      <c r="U356" s="48"/>
      <c r="V356" s="48"/>
      <c r="W356" s="48"/>
      <c r="X356" s="48"/>
      <c r="Y356" s="167"/>
      <c r="Z356" s="128"/>
      <c r="AA356" s="48"/>
      <c r="AB356" s="48"/>
      <c r="AC356" s="48"/>
      <c r="AD356" s="48"/>
      <c r="AE356" s="167">
        <v>47849</v>
      </c>
      <c r="AF356" s="128"/>
      <c r="AG356" s="48"/>
      <c r="AH356" s="48"/>
      <c r="AI356" s="48"/>
      <c r="AJ356" s="131"/>
      <c r="AK356" s="11">
        <f>'Encargos e Benefícios'!D355</f>
        <v>0</v>
      </c>
      <c r="AL356" s="11">
        <f>IF('Encargos e Benefícios'!C355=0,0,'Encargos e Benefícios'!U355/'Encargos e Benefícios'!C355)</f>
        <v>0</v>
      </c>
      <c r="AM356" s="11">
        <f>IF('Encargos e Benefícios'!C355=0,0,'Encargos e Benefícios'!AC355/'Encargos e Benefícios'!C355)</f>
        <v>0</v>
      </c>
      <c r="AN356" s="115">
        <f>IF('Encargos e Benefícios'!C355=0,0,'Encargos e Benefícios'!AD355/'Encargos e Benefícios'!C355)</f>
        <v>0</v>
      </c>
      <c r="AO356" s="32"/>
      <c r="AP356" s="31"/>
      <c r="AQ356" s="31"/>
      <c r="AR356" s="206"/>
      <c r="AS356" s="32"/>
    </row>
    <row r="357" spans="1:45" ht="12.75" hidden="1" x14ac:dyDescent="0.2">
      <c r="A357" s="49">
        <v>351</v>
      </c>
      <c r="B357" s="12">
        <f>'Encargos e Benefícios'!B356</f>
        <v>0</v>
      </c>
      <c r="C357" s="10">
        <f>'Encargos e Benefícios'!C356</f>
        <v>0</v>
      </c>
      <c r="D357" s="39"/>
      <c r="E357" s="169"/>
      <c r="F357" s="168"/>
      <c r="G357" s="167"/>
      <c r="H357" s="128"/>
      <c r="I357" s="48"/>
      <c r="J357" s="48"/>
      <c r="K357" s="48"/>
      <c r="L357" s="48"/>
      <c r="M357" s="167"/>
      <c r="N357" s="128"/>
      <c r="O357" s="48"/>
      <c r="P357" s="48"/>
      <c r="Q357" s="48"/>
      <c r="R357" s="48"/>
      <c r="S357" s="167"/>
      <c r="T357" s="128"/>
      <c r="U357" s="48"/>
      <c r="V357" s="48"/>
      <c r="W357" s="48"/>
      <c r="X357" s="48"/>
      <c r="Y357" s="167"/>
      <c r="Z357" s="128"/>
      <c r="AA357" s="48"/>
      <c r="AB357" s="48"/>
      <c r="AC357" s="48"/>
      <c r="AD357" s="48"/>
      <c r="AE357" s="167">
        <v>47849</v>
      </c>
      <c r="AF357" s="128"/>
      <c r="AG357" s="48"/>
      <c r="AH357" s="48"/>
      <c r="AI357" s="48"/>
      <c r="AJ357" s="131"/>
      <c r="AK357" s="11">
        <f>'Encargos e Benefícios'!D356</f>
        <v>0</v>
      </c>
      <c r="AL357" s="11">
        <f>IF('Encargos e Benefícios'!C356=0,0,'Encargos e Benefícios'!U356/'Encargos e Benefícios'!C356)</f>
        <v>0</v>
      </c>
      <c r="AM357" s="11">
        <f>IF('Encargos e Benefícios'!C356=0,0,'Encargos e Benefícios'!AC356/'Encargos e Benefícios'!C356)</f>
        <v>0</v>
      </c>
      <c r="AN357" s="115">
        <f>IF('Encargos e Benefícios'!C356=0,0,'Encargos e Benefícios'!AD356/'Encargos e Benefícios'!C356)</f>
        <v>0</v>
      </c>
      <c r="AO357" s="32"/>
      <c r="AP357" s="31"/>
      <c r="AQ357" s="31"/>
      <c r="AR357" s="206"/>
      <c r="AS357" s="32"/>
    </row>
    <row r="358" spans="1:45" ht="12.75" hidden="1" x14ac:dyDescent="0.2">
      <c r="A358" s="49">
        <v>352</v>
      </c>
      <c r="B358" s="12">
        <f>'Encargos e Benefícios'!B357</f>
        <v>0</v>
      </c>
      <c r="C358" s="10">
        <f>'Encargos e Benefícios'!C357</f>
        <v>0</v>
      </c>
      <c r="D358" s="39"/>
      <c r="E358" s="169"/>
      <c r="F358" s="168"/>
      <c r="G358" s="167"/>
      <c r="H358" s="128"/>
      <c r="I358" s="48"/>
      <c r="J358" s="48"/>
      <c r="K358" s="48"/>
      <c r="L358" s="48"/>
      <c r="M358" s="167"/>
      <c r="N358" s="128"/>
      <c r="O358" s="48"/>
      <c r="P358" s="48"/>
      <c r="Q358" s="48"/>
      <c r="R358" s="48"/>
      <c r="S358" s="167"/>
      <c r="T358" s="128"/>
      <c r="U358" s="48"/>
      <c r="V358" s="48"/>
      <c r="W358" s="48"/>
      <c r="X358" s="48"/>
      <c r="Y358" s="167"/>
      <c r="Z358" s="128"/>
      <c r="AA358" s="48"/>
      <c r="AB358" s="48"/>
      <c r="AC358" s="48"/>
      <c r="AD358" s="48"/>
      <c r="AE358" s="167">
        <v>47849</v>
      </c>
      <c r="AF358" s="128"/>
      <c r="AG358" s="48"/>
      <c r="AH358" s="48"/>
      <c r="AI358" s="48"/>
      <c r="AJ358" s="131"/>
      <c r="AK358" s="11">
        <f>'Encargos e Benefícios'!D357</f>
        <v>0</v>
      </c>
      <c r="AL358" s="11">
        <f>IF('Encargos e Benefícios'!C357=0,0,'Encargos e Benefícios'!U357/'Encargos e Benefícios'!C357)</f>
        <v>0</v>
      </c>
      <c r="AM358" s="11">
        <f>IF('Encargos e Benefícios'!C357=0,0,'Encargos e Benefícios'!AC357/'Encargos e Benefícios'!C357)</f>
        <v>0</v>
      </c>
      <c r="AN358" s="115">
        <f>IF('Encargos e Benefícios'!C357=0,0,'Encargos e Benefícios'!AD357/'Encargos e Benefícios'!C357)</f>
        <v>0</v>
      </c>
      <c r="AO358" s="32"/>
      <c r="AP358" s="31"/>
      <c r="AQ358" s="31"/>
      <c r="AR358" s="206"/>
      <c r="AS358" s="32"/>
    </row>
    <row r="359" spans="1:45" ht="12.75" hidden="1" x14ac:dyDescent="0.2">
      <c r="A359" s="49">
        <v>353</v>
      </c>
      <c r="B359" s="12">
        <f>'Encargos e Benefícios'!B358</f>
        <v>0</v>
      </c>
      <c r="C359" s="10">
        <f>'Encargos e Benefícios'!C358</f>
        <v>0</v>
      </c>
      <c r="D359" s="39"/>
      <c r="E359" s="169"/>
      <c r="F359" s="168"/>
      <c r="G359" s="167"/>
      <c r="H359" s="128"/>
      <c r="I359" s="48"/>
      <c r="J359" s="48"/>
      <c r="K359" s="48"/>
      <c r="L359" s="48"/>
      <c r="M359" s="167"/>
      <c r="N359" s="128"/>
      <c r="O359" s="48"/>
      <c r="P359" s="48"/>
      <c r="Q359" s="48"/>
      <c r="R359" s="48"/>
      <c r="S359" s="167"/>
      <c r="T359" s="128"/>
      <c r="U359" s="48"/>
      <c r="V359" s="48"/>
      <c r="W359" s="48"/>
      <c r="X359" s="48"/>
      <c r="Y359" s="167"/>
      <c r="Z359" s="128"/>
      <c r="AA359" s="48"/>
      <c r="AB359" s="48"/>
      <c r="AC359" s="48"/>
      <c r="AD359" s="48"/>
      <c r="AE359" s="167">
        <v>47849</v>
      </c>
      <c r="AF359" s="128"/>
      <c r="AG359" s="48"/>
      <c r="AH359" s="48"/>
      <c r="AI359" s="48"/>
      <c r="AJ359" s="131"/>
      <c r="AK359" s="11">
        <f>'Encargos e Benefícios'!D358</f>
        <v>0</v>
      </c>
      <c r="AL359" s="11">
        <f>IF('Encargos e Benefícios'!C358=0,0,'Encargos e Benefícios'!U358/'Encargos e Benefícios'!C358)</f>
        <v>0</v>
      </c>
      <c r="AM359" s="11">
        <f>IF('Encargos e Benefícios'!C358=0,0,'Encargos e Benefícios'!AC358/'Encargos e Benefícios'!C358)</f>
        <v>0</v>
      </c>
      <c r="AN359" s="115">
        <f>IF('Encargos e Benefícios'!C358=0,0,'Encargos e Benefícios'!AD358/'Encargos e Benefícios'!C358)</f>
        <v>0</v>
      </c>
      <c r="AO359" s="32"/>
      <c r="AP359" s="31"/>
      <c r="AQ359" s="31"/>
      <c r="AR359" s="206"/>
      <c r="AS359" s="32"/>
    </row>
    <row r="360" spans="1:45" ht="12.75" hidden="1" x14ac:dyDescent="0.2">
      <c r="A360" s="49">
        <v>354</v>
      </c>
      <c r="B360" s="12">
        <f>'Encargos e Benefícios'!B359</f>
        <v>0</v>
      </c>
      <c r="C360" s="10">
        <f>'Encargos e Benefícios'!C359</f>
        <v>0</v>
      </c>
      <c r="D360" s="39"/>
      <c r="E360" s="169"/>
      <c r="F360" s="168"/>
      <c r="G360" s="167"/>
      <c r="H360" s="128"/>
      <c r="I360" s="48"/>
      <c r="J360" s="48"/>
      <c r="K360" s="48"/>
      <c r="L360" s="48"/>
      <c r="M360" s="167"/>
      <c r="N360" s="128"/>
      <c r="O360" s="48"/>
      <c r="P360" s="48"/>
      <c r="Q360" s="48"/>
      <c r="R360" s="48"/>
      <c r="S360" s="167"/>
      <c r="T360" s="128"/>
      <c r="U360" s="48"/>
      <c r="V360" s="48"/>
      <c r="W360" s="48"/>
      <c r="X360" s="48"/>
      <c r="Y360" s="167"/>
      <c r="Z360" s="128"/>
      <c r="AA360" s="48"/>
      <c r="AB360" s="48"/>
      <c r="AC360" s="48"/>
      <c r="AD360" s="48"/>
      <c r="AE360" s="167">
        <v>47849</v>
      </c>
      <c r="AF360" s="128"/>
      <c r="AG360" s="48"/>
      <c r="AH360" s="48"/>
      <c r="AI360" s="48"/>
      <c r="AJ360" s="131"/>
      <c r="AK360" s="11">
        <f>'Encargos e Benefícios'!D359</f>
        <v>0</v>
      </c>
      <c r="AL360" s="11">
        <f>IF('Encargos e Benefícios'!C359=0,0,'Encargos e Benefícios'!U359/'Encargos e Benefícios'!C359)</f>
        <v>0</v>
      </c>
      <c r="AM360" s="11">
        <f>IF('Encargos e Benefícios'!C359=0,0,'Encargos e Benefícios'!AC359/'Encargos e Benefícios'!C359)</f>
        <v>0</v>
      </c>
      <c r="AN360" s="115">
        <f>IF('Encargos e Benefícios'!C359=0,0,'Encargos e Benefícios'!AD359/'Encargos e Benefícios'!C359)</f>
        <v>0</v>
      </c>
      <c r="AO360" s="32"/>
      <c r="AP360" s="31"/>
      <c r="AQ360" s="31"/>
      <c r="AR360" s="206"/>
      <c r="AS360" s="32"/>
    </row>
    <row r="361" spans="1:45" ht="12.75" hidden="1" x14ac:dyDescent="0.2">
      <c r="A361" s="49">
        <v>355</v>
      </c>
      <c r="B361" s="12">
        <f>'Encargos e Benefícios'!B360</f>
        <v>0</v>
      </c>
      <c r="C361" s="10">
        <f>'Encargos e Benefícios'!C360</f>
        <v>0</v>
      </c>
      <c r="D361" s="39"/>
      <c r="E361" s="169"/>
      <c r="F361" s="168"/>
      <c r="G361" s="167"/>
      <c r="H361" s="128"/>
      <c r="I361" s="48"/>
      <c r="J361" s="48"/>
      <c r="K361" s="48"/>
      <c r="L361" s="48"/>
      <c r="M361" s="167"/>
      <c r="N361" s="128"/>
      <c r="O361" s="48"/>
      <c r="P361" s="48"/>
      <c r="Q361" s="48"/>
      <c r="R361" s="48"/>
      <c r="S361" s="167"/>
      <c r="T361" s="128"/>
      <c r="U361" s="48"/>
      <c r="V361" s="48"/>
      <c r="W361" s="48"/>
      <c r="X361" s="48"/>
      <c r="Y361" s="167"/>
      <c r="Z361" s="128"/>
      <c r="AA361" s="48"/>
      <c r="AB361" s="48"/>
      <c r="AC361" s="48"/>
      <c r="AD361" s="48"/>
      <c r="AE361" s="167">
        <v>47849</v>
      </c>
      <c r="AF361" s="128"/>
      <c r="AG361" s="48"/>
      <c r="AH361" s="48"/>
      <c r="AI361" s="48"/>
      <c r="AJ361" s="131"/>
      <c r="AK361" s="11">
        <f>'Encargos e Benefícios'!D360</f>
        <v>0</v>
      </c>
      <c r="AL361" s="11">
        <f>IF('Encargos e Benefícios'!C360=0,0,'Encargos e Benefícios'!U360/'Encargos e Benefícios'!C360)</f>
        <v>0</v>
      </c>
      <c r="AM361" s="11">
        <f>IF('Encargos e Benefícios'!C360=0,0,'Encargos e Benefícios'!AC360/'Encargos e Benefícios'!C360)</f>
        <v>0</v>
      </c>
      <c r="AN361" s="115">
        <f>IF('Encargos e Benefícios'!C360=0,0,'Encargos e Benefícios'!AD360/'Encargos e Benefícios'!C360)</f>
        <v>0</v>
      </c>
      <c r="AO361" s="32"/>
      <c r="AP361" s="31"/>
      <c r="AQ361" s="31"/>
      <c r="AR361" s="206"/>
      <c r="AS361" s="32"/>
    </row>
    <row r="362" spans="1:45" ht="12.75" hidden="1" x14ac:dyDescent="0.2">
      <c r="A362" s="49">
        <v>356</v>
      </c>
      <c r="B362" s="12">
        <f>'Encargos e Benefícios'!B361</f>
        <v>0</v>
      </c>
      <c r="C362" s="10">
        <f>'Encargos e Benefícios'!C361</f>
        <v>0</v>
      </c>
      <c r="D362" s="39"/>
      <c r="E362" s="169"/>
      <c r="F362" s="168"/>
      <c r="G362" s="167"/>
      <c r="H362" s="128"/>
      <c r="I362" s="48"/>
      <c r="J362" s="48"/>
      <c r="K362" s="48"/>
      <c r="L362" s="48"/>
      <c r="M362" s="167"/>
      <c r="N362" s="128"/>
      <c r="O362" s="48"/>
      <c r="P362" s="48"/>
      <c r="Q362" s="48"/>
      <c r="R362" s="48"/>
      <c r="S362" s="167"/>
      <c r="T362" s="128"/>
      <c r="U362" s="48"/>
      <c r="V362" s="48"/>
      <c r="W362" s="48"/>
      <c r="X362" s="48"/>
      <c r="Y362" s="167"/>
      <c r="Z362" s="128"/>
      <c r="AA362" s="48"/>
      <c r="AB362" s="48"/>
      <c r="AC362" s="48"/>
      <c r="AD362" s="48"/>
      <c r="AE362" s="167">
        <v>47849</v>
      </c>
      <c r="AF362" s="128"/>
      <c r="AG362" s="48"/>
      <c r="AH362" s="48"/>
      <c r="AI362" s="48"/>
      <c r="AJ362" s="131"/>
      <c r="AK362" s="11">
        <f>'Encargos e Benefícios'!D361</f>
        <v>0</v>
      </c>
      <c r="AL362" s="11">
        <f>IF('Encargos e Benefícios'!C361=0,0,'Encargos e Benefícios'!U361/'Encargos e Benefícios'!C361)</f>
        <v>0</v>
      </c>
      <c r="AM362" s="11">
        <f>IF('Encargos e Benefícios'!C361=0,0,'Encargos e Benefícios'!AC361/'Encargos e Benefícios'!C361)</f>
        <v>0</v>
      </c>
      <c r="AN362" s="115">
        <f>IF('Encargos e Benefícios'!C361=0,0,'Encargos e Benefícios'!AD361/'Encargos e Benefícios'!C361)</f>
        <v>0</v>
      </c>
      <c r="AO362" s="32"/>
      <c r="AP362" s="31"/>
      <c r="AQ362" s="31"/>
      <c r="AR362" s="206"/>
      <c r="AS362" s="32"/>
    </row>
    <row r="363" spans="1:45" ht="12.75" hidden="1" x14ac:dyDescent="0.2">
      <c r="A363" s="49">
        <v>357</v>
      </c>
      <c r="B363" s="12">
        <f>'Encargos e Benefícios'!B362</f>
        <v>0</v>
      </c>
      <c r="C363" s="10">
        <f>'Encargos e Benefícios'!C362</f>
        <v>0</v>
      </c>
      <c r="D363" s="39"/>
      <c r="E363" s="169"/>
      <c r="F363" s="168"/>
      <c r="G363" s="167"/>
      <c r="H363" s="128"/>
      <c r="I363" s="48"/>
      <c r="J363" s="48"/>
      <c r="K363" s="48"/>
      <c r="L363" s="48"/>
      <c r="M363" s="167"/>
      <c r="N363" s="128"/>
      <c r="O363" s="48"/>
      <c r="P363" s="48"/>
      <c r="Q363" s="48"/>
      <c r="R363" s="48"/>
      <c r="S363" s="167"/>
      <c r="T363" s="128"/>
      <c r="U363" s="48"/>
      <c r="V363" s="48"/>
      <c r="W363" s="48"/>
      <c r="X363" s="48"/>
      <c r="Y363" s="167"/>
      <c r="Z363" s="128"/>
      <c r="AA363" s="48"/>
      <c r="AB363" s="48"/>
      <c r="AC363" s="48"/>
      <c r="AD363" s="48"/>
      <c r="AE363" s="167">
        <v>47849</v>
      </c>
      <c r="AF363" s="128"/>
      <c r="AG363" s="48"/>
      <c r="AH363" s="48"/>
      <c r="AI363" s="48"/>
      <c r="AJ363" s="131"/>
      <c r="AK363" s="11">
        <f>'Encargos e Benefícios'!D362</f>
        <v>0</v>
      </c>
      <c r="AL363" s="11">
        <f>IF('Encargos e Benefícios'!C362=0,0,'Encargos e Benefícios'!U362/'Encargos e Benefícios'!C362)</f>
        <v>0</v>
      </c>
      <c r="AM363" s="11">
        <f>IF('Encargos e Benefícios'!C362=0,0,'Encargos e Benefícios'!AC362/'Encargos e Benefícios'!C362)</f>
        <v>0</v>
      </c>
      <c r="AN363" s="115">
        <f>IF('Encargos e Benefícios'!C362=0,0,'Encargos e Benefícios'!AD362/'Encargos e Benefícios'!C362)</f>
        <v>0</v>
      </c>
      <c r="AO363" s="32"/>
      <c r="AP363" s="31"/>
      <c r="AQ363" s="31"/>
      <c r="AR363" s="206"/>
      <c r="AS363" s="32"/>
    </row>
    <row r="364" spans="1:45" ht="12.75" hidden="1" x14ac:dyDescent="0.2">
      <c r="A364" s="49">
        <v>358</v>
      </c>
      <c r="B364" s="12">
        <f>'Encargos e Benefícios'!B363</f>
        <v>0</v>
      </c>
      <c r="C364" s="10">
        <f>'Encargos e Benefícios'!C363</f>
        <v>0</v>
      </c>
      <c r="D364" s="39"/>
      <c r="E364" s="169"/>
      <c r="F364" s="168"/>
      <c r="G364" s="167"/>
      <c r="H364" s="128"/>
      <c r="I364" s="48"/>
      <c r="J364" s="48"/>
      <c r="K364" s="48"/>
      <c r="L364" s="48"/>
      <c r="M364" s="167"/>
      <c r="N364" s="128"/>
      <c r="O364" s="48"/>
      <c r="P364" s="48"/>
      <c r="Q364" s="48"/>
      <c r="R364" s="48"/>
      <c r="S364" s="167"/>
      <c r="T364" s="128"/>
      <c r="U364" s="48"/>
      <c r="V364" s="48"/>
      <c r="W364" s="48"/>
      <c r="X364" s="48"/>
      <c r="Y364" s="167"/>
      <c r="Z364" s="128"/>
      <c r="AA364" s="48"/>
      <c r="AB364" s="48"/>
      <c r="AC364" s="48"/>
      <c r="AD364" s="48"/>
      <c r="AE364" s="167">
        <v>47849</v>
      </c>
      <c r="AF364" s="128"/>
      <c r="AG364" s="48"/>
      <c r="AH364" s="48"/>
      <c r="AI364" s="48"/>
      <c r="AJ364" s="131"/>
      <c r="AK364" s="11">
        <f>'Encargos e Benefícios'!D363</f>
        <v>0</v>
      </c>
      <c r="AL364" s="11">
        <f>IF('Encargos e Benefícios'!C363=0,0,'Encargos e Benefícios'!U363/'Encargos e Benefícios'!C363)</f>
        <v>0</v>
      </c>
      <c r="AM364" s="11">
        <f>IF('Encargos e Benefícios'!C363=0,0,'Encargos e Benefícios'!AC363/'Encargos e Benefícios'!C363)</f>
        <v>0</v>
      </c>
      <c r="AN364" s="115">
        <f>IF('Encargos e Benefícios'!C363=0,0,'Encargos e Benefícios'!AD363/'Encargos e Benefícios'!C363)</f>
        <v>0</v>
      </c>
      <c r="AO364" s="32"/>
      <c r="AP364" s="31"/>
      <c r="AQ364" s="31"/>
      <c r="AR364" s="206"/>
      <c r="AS364" s="32"/>
    </row>
    <row r="365" spans="1:45" ht="12.75" hidden="1" x14ac:dyDescent="0.2">
      <c r="A365" s="49">
        <v>359</v>
      </c>
      <c r="B365" s="12">
        <f>'Encargos e Benefícios'!B364</f>
        <v>0</v>
      </c>
      <c r="C365" s="10">
        <f>'Encargos e Benefícios'!C364</f>
        <v>0</v>
      </c>
      <c r="D365" s="39"/>
      <c r="E365" s="169"/>
      <c r="F365" s="168"/>
      <c r="G365" s="167"/>
      <c r="H365" s="128"/>
      <c r="I365" s="48"/>
      <c r="J365" s="48"/>
      <c r="K365" s="48"/>
      <c r="L365" s="48"/>
      <c r="M365" s="167"/>
      <c r="N365" s="128"/>
      <c r="O365" s="48"/>
      <c r="P365" s="48"/>
      <c r="Q365" s="48"/>
      <c r="R365" s="48"/>
      <c r="S365" s="167"/>
      <c r="T365" s="128"/>
      <c r="U365" s="48"/>
      <c r="V365" s="48"/>
      <c r="W365" s="48"/>
      <c r="X365" s="48"/>
      <c r="Y365" s="167"/>
      <c r="Z365" s="128"/>
      <c r="AA365" s="48"/>
      <c r="AB365" s="48"/>
      <c r="AC365" s="48"/>
      <c r="AD365" s="48"/>
      <c r="AE365" s="167">
        <v>47849</v>
      </c>
      <c r="AF365" s="128"/>
      <c r="AG365" s="48"/>
      <c r="AH365" s="48"/>
      <c r="AI365" s="48"/>
      <c r="AJ365" s="131"/>
      <c r="AK365" s="11">
        <f>'Encargos e Benefícios'!D364</f>
        <v>0</v>
      </c>
      <c r="AL365" s="11">
        <f>IF('Encargos e Benefícios'!C364=0,0,'Encargos e Benefícios'!U364/'Encargos e Benefícios'!C364)</f>
        <v>0</v>
      </c>
      <c r="AM365" s="11">
        <f>IF('Encargos e Benefícios'!C364=0,0,'Encargos e Benefícios'!AC364/'Encargos e Benefícios'!C364)</f>
        <v>0</v>
      </c>
      <c r="AN365" s="115">
        <f>IF('Encargos e Benefícios'!C364=0,0,'Encargos e Benefícios'!AD364/'Encargos e Benefícios'!C364)</f>
        <v>0</v>
      </c>
      <c r="AO365" s="32"/>
      <c r="AP365" s="31"/>
      <c r="AQ365" s="31"/>
      <c r="AR365" s="206"/>
      <c r="AS365" s="32"/>
    </row>
    <row r="366" spans="1:45" ht="12.75" hidden="1" x14ac:dyDescent="0.2">
      <c r="A366" s="49">
        <v>360</v>
      </c>
      <c r="B366" s="12">
        <f>'Encargos e Benefícios'!B365</f>
        <v>0</v>
      </c>
      <c r="C366" s="10">
        <f>'Encargos e Benefícios'!C365</f>
        <v>0</v>
      </c>
      <c r="D366" s="39"/>
      <c r="E366" s="169"/>
      <c r="F366" s="168"/>
      <c r="G366" s="167"/>
      <c r="H366" s="128"/>
      <c r="I366" s="48"/>
      <c r="J366" s="48"/>
      <c r="K366" s="48"/>
      <c r="L366" s="48"/>
      <c r="M366" s="167"/>
      <c r="N366" s="128"/>
      <c r="O366" s="48"/>
      <c r="P366" s="48"/>
      <c r="Q366" s="48"/>
      <c r="R366" s="48"/>
      <c r="S366" s="167"/>
      <c r="T366" s="128"/>
      <c r="U366" s="48"/>
      <c r="V366" s="48"/>
      <c r="W366" s="48"/>
      <c r="X366" s="48"/>
      <c r="Y366" s="167"/>
      <c r="Z366" s="128"/>
      <c r="AA366" s="48"/>
      <c r="AB366" s="48"/>
      <c r="AC366" s="48"/>
      <c r="AD366" s="48"/>
      <c r="AE366" s="167">
        <v>47849</v>
      </c>
      <c r="AF366" s="128"/>
      <c r="AG366" s="48"/>
      <c r="AH366" s="48"/>
      <c r="AI366" s="48"/>
      <c r="AJ366" s="131"/>
      <c r="AK366" s="11">
        <f>'Encargos e Benefícios'!D365</f>
        <v>0</v>
      </c>
      <c r="AL366" s="11">
        <f>IF('Encargos e Benefícios'!C365=0,0,'Encargos e Benefícios'!U365/'Encargos e Benefícios'!C365)</f>
        <v>0</v>
      </c>
      <c r="AM366" s="11">
        <f>IF('Encargos e Benefícios'!C365=0,0,'Encargos e Benefícios'!AC365/'Encargos e Benefícios'!C365)</f>
        <v>0</v>
      </c>
      <c r="AN366" s="115">
        <f>IF('Encargos e Benefícios'!C365=0,0,'Encargos e Benefícios'!AD365/'Encargos e Benefícios'!C365)</f>
        <v>0</v>
      </c>
      <c r="AO366" s="32"/>
      <c r="AP366" s="31"/>
      <c r="AQ366" s="31"/>
      <c r="AR366" s="206"/>
      <c r="AS366" s="32"/>
    </row>
    <row r="367" spans="1:45" ht="12.75" hidden="1" x14ac:dyDescent="0.2">
      <c r="A367" s="49">
        <v>361</v>
      </c>
      <c r="B367" s="12">
        <f>'Encargos e Benefícios'!B366</f>
        <v>0</v>
      </c>
      <c r="C367" s="10">
        <f>'Encargos e Benefícios'!C366</f>
        <v>0</v>
      </c>
      <c r="D367" s="39"/>
      <c r="E367" s="169"/>
      <c r="F367" s="168"/>
      <c r="G367" s="167"/>
      <c r="H367" s="128"/>
      <c r="I367" s="48"/>
      <c r="J367" s="48"/>
      <c r="K367" s="48"/>
      <c r="L367" s="48"/>
      <c r="M367" s="167"/>
      <c r="N367" s="128"/>
      <c r="O367" s="48"/>
      <c r="P367" s="48"/>
      <c r="Q367" s="48"/>
      <c r="R367" s="48"/>
      <c r="S367" s="167"/>
      <c r="T367" s="128"/>
      <c r="U367" s="48"/>
      <c r="V367" s="48"/>
      <c r="W367" s="48"/>
      <c r="X367" s="48"/>
      <c r="Y367" s="167"/>
      <c r="Z367" s="128"/>
      <c r="AA367" s="48"/>
      <c r="AB367" s="48"/>
      <c r="AC367" s="48"/>
      <c r="AD367" s="48"/>
      <c r="AE367" s="167">
        <v>47849</v>
      </c>
      <c r="AF367" s="128"/>
      <c r="AG367" s="48"/>
      <c r="AH367" s="48"/>
      <c r="AI367" s="48"/>
      <c r="AJ367" s="131"/>
      <c r="AK367" s="11">
        <f>'Encargos e Benefícios'!D366</f>
        <v>0</v>
      </c>
      <c r="AL367" s="11">
        <f>IF('Encargos e Benefícios'!C366=0,0,'Encargos e Benefícios'!U366/'Encargos e Benefícios'!C366)</f>
        <v>0</v>
      </c>
      <c r="AM367" s="11">
        <f>IF('Encargos e Benefícios'!C366=0,0,'Encargos e Benefícios'!AC366/'Encargos e Benefícios'!C366)</f>
        <v>0</v>
      </c>
      <c r="AN367" s="115">
        <f>IF('Encargos e Benefícios'!C366=0,0,'Encargos e Benefícios'!AD366/'Encargos e Benefícios'!C366)</f>
        <v>0</v>
      </c>
      <c r="AO367" s="32"/>
      <c r="AP367" s="31"/>
      <c r="AQ367" s="31"/>
      <c r="AR367" s="206"/>
      <c r="AS367" s="32"/>
    </row>
    <row r="368" spans="1:45" ht="12.75" hidden="1" x14ac:dyDescent="0.2">
      <c r="A368" s="49">
        <v>362</v>
      </c>
      <c r="B368" s="12">
        <f>'Encargos e Benefícios'!B367</f>
        <v>0</v>
      </c>
      <c r="C368" s="10">
        <f>'Encargos e Benefícios'!C367</f>
        <v>0</v>
      </c>
      <c r="D368" s="39"/>
      <c r="E368" s="169"/>
      <c r="F368" s="168"/>
      <c r="G368" s="167"/>
      <c r="H368" s="128"/>
      <c r="I368" s="48"/>
      <c r="J368" s="48"/>
      <c r="K368" s="48"/>
      <c r="L368" s="48"/>
      <c r="M368" s="167"/>
      <c r="N368" s="128"/>
      <c r="O368" s="48"/>
      <c r="P368" s="48"/>
      <c r="Q368" s="48"/>
      <c r="R368" s="48"/>
      <c r="S368" s="167"/>
      <c r="T368" s="128"/>
      <c r="U368" s="48"/>
      <c r="V368" s="48"/>
      <c r="W368" s="48"/>
      <c r="X368" s="48"/>
      <c r="Y368" s="167"/>
      <c r="Z368" s="128"/>
      <c r="AA368" s="48"/>
      <c r="AB368" s="48"/>
      <c r="AC368" s="48"/>
      <c r="AD368" s="48"/>
      <c r="AE368" s="167">
        <v>47849</v>
      </c>
      <c r="AF368" s="128"/>
      <c r="AG368" s="48"/>
      <c r="AH368" s="48"/>
      <c r="AI368" s="48"/>
      <c r="AJ368" s="131"/>
      <c r="AK368" s="11">
        <f>'Encargos e Benefícios'!D367</f>
        <v>0</v>
      </c>
      <c r="AL368" s="11">
        <f>IF('Encargos e Benefícios'!C367=0,0,'Encargos e Benefícios'!U367/'Encargos e Benefícios'!C367)</f>
        <v>0</v>
      </c>
      <c r="AM368" s="11">
        <f>IF('Encargos e Benefícios'!C367=0,0,'Encargos e Benefícios'!AC367/'Encargos e Benefícios'!C367)</f>
        <v>0</v>
      </c>
      <c r="AN368" s="115">
        <f>IF('Encargos e Benefícios'!C367=0,0,'Encargos e Benefícios'!AD367/'Encargos e Benefícios'!C367)</f>
        <v>0</v>
      </c>
      <c r="AO368" s="32"/>
      <c r="AP368" s="31"/>
      <c r="AQ368" s="31"/>
      <c r="AR368" s="206"/>
      <c r="AS368" s="32"/>
    </row>
    <row r="369" spans="1:45" ht="12.75" hidden="1" x14ac:dyDescent="0.2">
      <c r="A369" s="49">
        <v>363</v>
      </c>
      <c r="B369" s="12">
        <f>'Encargos e Benefícios'!B368</f>
        <v>0</v>
      </c>
      <c r="C369" s="10">
        <f>'Encargos e Benefícios'!C368</f>
        <v>0</v>
      </c>
      <c r="D369" s="39"/>
      <c r="E369" s="169"/>
      <c r="F369" s="168"/>
      <c r="G369" s="167"/>
      <c r="H369" s="128"/>
      <c r="I369" s="48"/>
      <c r="J369" s="48"/>
      <c r="K369" s="48"/>
      <c r="L369" s="48"/>
      <c r="M369" s="167"/>
      <c r="N369" s="128"/>
      <c r="O369" s="48"/>
      <c r="P369" s="48"/>
      <c r="Q369" s="48"/>
      <c r="R369" s="48"/>
      <c r="S369" s="167"/>
      <c r="T369" s="128"/>
      <c r="U369" s="48"/>
      <c r="V369" s="48"/>
      <c r="W369" s="48"/>
      <c r="X369" s="48"/>
      <c r="Y369" s="167"/>
      <c r="Z369" s="128"/>
      <c r="AA369" s="48"/>
      <c r="AB369" s="48"/>
      <c r="AC369" s="48"/>
      <c r="AD369" s="48"/>
      <c r="AE369" s="167">
        <v>47849</v>
      </c>
      <c r="AF369" s="128"/>
      <c r="AG369" s="48"/>
      <c r="AH369" s="48"/>
      <c r="AI369" s="48"/>
      <c r="AJ369" s="131"/>
      <c r="AK369" s="11">
        <f>'Encargos e Benefícios'!D368</f>
        <v>0</v>
      </c>
      <c r="AL369" s="11">
        <f>IF('Encargos e Benefícios'!C368=0,0,'Encargos e Benefícios'!U368/'Encargos e Benefícios'!C368)</f>
        <v>0</v>
      </c>
      <c r="AM369" s="11">
        <f>IF('Encargos e Benefícios'!C368=0,0,'Encargos e Benefícios'!AC368/'Encargos e Benefícios'!C368)</f>
        <v>0</v>
      </c>
      <c r="AN369" s="115">
        <f>IF('Encargos e Benefícios'!C368=0,0,'Encargos e Benefícios'!AD368/'Encargos e Benefícios'!C368)</f>
        <v>0</v>
      </c>
      <c r="AO369" s="32"/>
      <c r="AP369" s="31"/>
      <c r="AQ369" s="31"/>
      <c r="AR369" s="206"/>
      <c r="AS369" s="32"/>
    </row>
    <row r="370" spans="1:45" ht="12.75" hidden="1" x14ac:dyDescent="0.2">
      <c r="A370" s="49">
        <v>364</v>
      </c>
      <c r="B370" s="12">
        <f>'Encargos e Benefícios'!B369</f>
        <v>0</v>
      </c>
      <c r="C370" s="10">
        <f>'Encargos e Benefícios'!C369</f>
        <v>0</v>
      </c>
      <c r="D370" s="39"/>
      <c r="E370" s="169"/>
      <c r="F370" s="168"/>
      <c r="G370" s="167"/>
      <c r="H370" s="128"/>
      <c r="I370" s="48"/>
      <c r="J370" s="48"/>
      <c r="K370" s="48"/>
      <c r="L370" s="48"/>
      <c r="M370" s="167"/>
      <c r="N370" s="128"/>
      <c r="O370" s="48"/>
      <c r="P370" s="48"/>
      <c r="Q370" s="48"/>
      <c r="R370" s="48"/>
      <c r="S370" s="167"/>
      <c r="T370" s="128"/>
      <c r="U370" s="48"/>
      <c r="V370" s="48"/>
      <c r="W370" s="48"/>
      <c r="X370" s="48"/>
      <c r="Y370" s="167"/>
      <c r="Z370" s="128"/>
      <c r="AA370" s="48"/>
      <c r="AB370" s="48"/>
      <c r="AC370" s="48"/>
      <c r="AD370" s="48"/>
      <c r="AE370" s="167">
        <v>47849</v>
      </c>
      <c r="AF370" s="128"/>
      <c r="AG370" s="48"/>
      <c r="AH370" s="48"/>
      <c r="AI370" s="48"/>
      <c r="AJ370" s="131"/>
      <c r="AK370" s="11">
        <f>'Encargos e Benefícios'!D369</f>
        <v>0</v>
      </c>
      <c r="AL370" s="11">
        <f>IF('Encargos e Benefícios'!C369=0,0,'Encargos e Benefícios'!U369/'Encargos e Benefícios'!C369)</f>
        <v>0</v>
      </c>
      <c r="AM370" s="11">
        <f>IF('Encargos e Benefícios'!C369=0,0,'Encargos e Benefícios'!AC369/'Encargos e Benefícios'!C369)</f>
        <v>0</v>
      </c>
      <c r="AN370" s="115">
        <f>IF('Encargos e Benefícios'!C369=0,0,'Encargos e Benefícios'!AD369/'Encargos e Benefícios'!C369)</f>
        <v>0</v>
      </c>
      <c r="AO370" s="32"/>
      <c r="AP370" s="31"/>
      <c r="AQ370" s="31"/>
      <c r="AR370" s="206"/>
      <c r="AS370" s="32"/>
    </row>
    <row r="371" spans="1:45" ht="12.75" hidden="1" x14ac:dyDescent="0.2">
      <c r="A371" s="49">
        <v>365</v>
      </c>
      <c r="B371" s="12">
        <f>'Encargos e Benefícios'!B370</f>
        <v>0</v>
      </c>
      <c r="C371" s="10">
        <f>'Encargos e Benefícios'!C370</f>
        <v>0</v>
      </c>
      <c r="D371" s="39"/>
      <c r="E371" s="169"/>
      <c r="F371" s="168"/>
      <c r="G371" s="167"/>
      <c r="H371" s="128"/>
      <c r="I371" s="48"/>
      <c r="J371" s="48"/>
      <c r="K371" s="48"/>
      <c r="L371" s="48"/>
      <c r="M371" s="167"/>
      <c r="N371" s="128"/>
      <c r="O371" s="48"/>
      <c r="P371" s="48"/>
      <c r="Q371" s="48"/>
      <c r="R371" s="48"/>
      <c r="S371" s="167"/>
      <c r="T371" s="128"/>
      <c r="U371" s="48"/>
      <c r="V371" s="48"/>
      <c r="W371" s="48"/>
      <c r="X371" s="48"/>
      <c r="Y371" s="167"/>
      <c r="Z371" s="128"/>
      <c r="AA371" s="48"/>
      <c r="AB371" s="48"/>
      <c r="AC371" s="48"/>
      <c r="AD371" s="48"/>
      <c r="AE371" s="167">
        <v>47849</v>
      </c>
      <c r="AF371" s="128"/>
      <c r="AG371" s="48"/>
      <c r="AH371" s="48"/>
      <c r="AI371" s="48"/>
      <c r="AJ371" s="131"/>
      <c r="AK371" s="11">
        <f>'Encargos e Benefícios'!D370</f>
        <v>0</v>
      </c>
      <c r="AL371" s="11">
        <f>IF('Encargos e Benefícios'!C370=0,0,'Encargos e Benefícios'!U370/'Encargos e Benefícios'!C370)</f>
        <v>0</v>
      </c>
      <c r="AM371" s="11">
        <f>IF('Encargos e Benefícios'!C370=0,0,'Encargos e Benefícios'!AC370/'Encargos e Benefícios'!C370)</f>
        <v>0</v>
      </c>
      <c r="AN371" s="115">
        <f>IF('Encargos e Benefícios'!C370=0,0,'Encargos e Benefícios'!AD370/'Encargos e Benefícios'!C370)</f>
        <v>0</v>
      </c>
      <c r="AO371" s="32"/>
      <c r="AP371" s="31"/>
      <c r="AQ371" s="31"/>
      <c r="AR371" s="206"/>
      <c r="AS371" s="32"/>
    </row>
    <row r="372" spans="1:45" ht="12.75" hidden="1" x14ac:dyDescent="0.2">
      <c r="A372" s="49">
        <v>366</v>
      </c>
      <c r="B372" s="12">
        <f>'Encargos e Benefícios'!B371</f>
        <v>0</v>
      </c>
      <c r="C372" s="10">
        <f>'Encargos e Benefícios'!C371</f>
        <v>0</v>
      </c>
      <c r="D372" s="39"/>
      <c r="E372" s="169"/>
      <c r="F372" s="168"/>
      <c r="G372" s="167"/>
      <c r="H372" s="128"/>
      <c r="I372" s="48"/>
      <c r="J372" s="48"/>
      <c r="K372" s="48"/>
      <c r="L372" s="48"/>
      <c r="M372" s="167"/>
      <c r="N372" s="128"/>
      <c r="O372" s="48"/>
      <c r="P372" s="48"/>
      <c r="Q372" s="48"/>
      <c r="R372" s="48"/>
      <c r="S372" s="167"/>
      <c r="T372" s="128"/>
      <c r="U372" s="48"/>
      <c r="V372" s="48"/>
      <c r="W372" s="48"/>
      <c r="X372" s="48"/>
      <c r="Y372" s="167"/>
      <c r="Z372" s="128"/>
      <c r="AA372" s="48"/>
      <c r="AB372" s="48"/>
      <c r="AC372" s="48"/>
      <c r="AD372" s="48"/>
      <c r="AE372" s="167">
        <v>47849</v>
      </c>
      <c r="AF372" s="128"/>
      <c r="AG372" s="48"/>
      <c r="AH372" s="48"/>
      <c r="AI372" s="48"/>
      <c r="AJ372" s="131"/>
      <c r="AK372" s="11">
        <f>'Encargos e Benefícios'!D371</f>
        <v>0</v>
      </c>
      <c r="AL372" s="11">
        <f>IF('Encargos e Benefícios'!C371=0,0,'Encargos e Benefícios'!U371/'Encargos e Benefícios'!C371)</f>
        <v>0</v>
      </c>
      <c r="AM372" s="11">
        <f>IF('Encargos e Benefícios'!C371=0,0,'Encargos e Benefícios'!AC371/'Encargos e Benefícios'!C371)</f>
        <v>0</v>
      </c>
      <c r="AN372" s="115">
        <f>IF('Encargos e Benefícios'!C371=0,0,'Encargos e Benefícios'!AD371/'Encargos e Benefícios'!C371)</f>
        <v>0</v>
      </c>
      <c r="AO372" s="32"/>
      <c r="AP372" s="31"/>
      <c r="AQ372" s="31"/>
      <c r="AR372" s="206"/>
      <c r="AS372" s="32"/>
    </row>
    <row r="373" spans="1:45" ht="12.75" hidden="1" x14ac:dyDescent="0.2">
      <c r="A373" s="49">
        <v>367</v>
      </c>
      <c r="B373" s="12">
        <f>'Encargos e Benefícios'!B372</f>
        <v>0</v>
      </c>
      <c r="C373" s="10">
        <f>'Encargos e Benefícios'!C372</f>
        <v>0</v>
      </c>
      <c r="D373" s="39"/>
      <c r="E373" s="169"/>
      <c r="F373" s="168"/>
      <c r="G373" s="167"/>
      <c r="H373" s="128"/>
      <c r="I373" s="48"/>
      <c r="J373" s="48"/>
      <c r="K373" s="48"/>
      <c r="L373" s="48"/>
      <c r="M373" s="167"/>
      <c r="N373" s="128"/>
      <c r="O373" s="48"/>
      <c r="P373" s="48"/>
      <c r="Q373" s="48"/>
      <c r="R373" s="48"/>
      <c r="S373" s="167"/>
      <c r="T373" s="128"/>
      <c r="U373" s="48"/>
      <c r="V373" s="48"/>
      <c r="W373" s="48"/>
      <c r="X373" s="48"/>
      <c r="Y373" s="167"/>
      <c r="Z373" s="128"/>
      <c r="AA373" s="48"/>
      <c r="AB373" s="48"/>
      <c r="AC373" s="48"/>
      <c r="AD373" s="48"/>
      <c r="AE373" s="167">
        <v>47849</v>
      </c>
      <c r="AF373" s="128"/>
      <c r="AG373" s="48"/>
      <c r="AH373" s="48"/>
      <c r="AI373" s="48"/>
      <c r="AJ373" s="131"/>
      <c r="AK373" s="11">
        <f>'Encargos e Benefícios'!D372</f>
        <v>0</v>
      </c>
      <c r="AL373" s="11">
        <f>IF('Encargos e Benefícios'!C372=0,0,'Encargos e Benefícios'!U372/'Encargos e Benefícios'!C372)</f>
        <v>0</v>
      </c>
      <c r="AM373" s="11">
        <f>IF('Encargos e Benefícios'!C372=0,0,'Encargos e Benefícios'!AC372/'Encargos e Benefícios'!C372)</f>
        <v>0</v>
      </c>
      <c r="AN373" s="115">
        <f>IF('Encargos e Benefícios'!C372=0,0,'Encargos e Benefícios'!AD372/'Encargos e Benefícios'!C372)</f>
        <v>0</v>
      </c>
      <c r="AO373" s="32"/>
      <c r="AP373" s="31"/>
      <c r="AQ373" s="31"/>
      <c r="AR373" s="206"/>
      <c r="AS373" s="32"/>
    </row>
    <row r="374" spans="1:45" ht="12.75" hidden="1" x14ac:dyDescent="0.2">
      <c r="A374" s="49">
        <v>368</v>
      </c>
      <c r="B374" s="12">
        <f>'Encargos e Benefícios'!B373</f>
        <v>0</v>
      </c>
      <c r="C374" s="10">
        <f>'Encargos e Benefícios'!C373</f>
        <v>0</v>
      </c>
      <c r="D374" s="39"/>
      <c r="E374" s="169"/>
      <c r="F374" s="168"/>
      <c r="G374" s="167"/>
      <c r="H374" s="128"/>
      <c r="I374" s="48"/>
      <c r="J374" s="48"/>
      <c r="K374" s="48"/>
      <c r="L374" s="48"/>
      <c r="M374" s="167"/>
      <c r="N374" s="128"/>
      <c r="O374" s="48"/>
      <c r="P374" s="48"/>
      <c r="Q374" s="48"/>
      <c r="R374" s="48"/>
      <c r="S374" s="167"/>
      <c r="T374" s="128"/>
      <c r="U374" s="48"/>
      <c r="V374" s="48"/>
      <c r="W374" s="48"/>
      <c r="X374" s="48"/>
      <c r="Y374" s="167"/>
      <c r="Z374" s="128"/>
      <c r="AA374" s="48"/>
      <c r="AB374" s="48"/>
      <c r="AC374" s="48"/>
      <c r="AD374" s="48"/>
      <c r="AE374" s="167">
        <v>47849</v>
      </c>
      <c r="AF374" s="128"/>
      <c r="AG374" s="48"/>
      <c r="AH374" s="48"/>
      <c r="AI374" s="48"/>
      <c r="AJ374" s="131"/>
      <c r="AK374" s="11">
        <f>'Encargos e Benefícios'!D373</f>
        <v>0</v>
      </c>
      <c r="AL374" s="11">
        <f>IF('Encargos e Benefícios'!C373=0,0,'Encargos e Benefícios'!U373/'Encargos e Benefícios'!C373)</f>
        <v>0</v>
      </c>
      <c r="AM374" s="11">
        <f>IF('Encargos e Benefícios'!C373=0,0,'Encargos e Benefícios'!AC373/'Encargos e Benefícios'!C373)</f>
        <v>0</v>
      </c>
      <c r="AN374" s="115">
        <f>IF('Encargos e Benefícios'!C373=0,0,'Encargos e Benefícios'!AD373/'Encargos e Benefícios'!C373)</f>
        <v>0</v>
      </c>
      <c r="AO374" s="32"/>
      <c r="AP374" s="31"/>
      <c r="AQ374" s="31"/>
      <c r="AR374" s="206"/>
      <c r="AS374" s="32"/>
    </row>
    <row r="375" spans="1:45" ht="12.75" hidden="1" x14ac:dyDescent="0.2">
      <c r="A375" s="49">
        <v>369</v>
      </c>
      <c r="B375" s="12">
        <f>'Encargos e Benefícios'!B374</f>
        <v>0</v>
      </c>
      <c r="C375" s="10">
        <f>'Encargos e Benefícios'!C374</f>
        <v>0</v>
      </c>
      <c r="D375" s="39"/>
      <c r="E375" s="169"/>
      <c r="F375" s="168"/>
      <c r="G375" s="167"/>
      <c r="H375" s="128"/>
      <c r="I375" s="48"/>
      <c r="J375" s="48"/>
      <c r="K375" s="48"/>
      <c r="L375" s="48"/>
      <c r="M375" s="167"/>
      <c r="N375" s="128"/>
      <c r="O375" s="48"/>
      <c r="P375" s="48"/>
      <c r="Q375" s="48"/>
      <c r="R375" s="48"/>
      <c r="S375" s="167"/>
      <c r="T375" s="128"/>
      <c r="U375" s="48"/>
      <c r="V375" s="48"/>
      <c r="W375" s="48"/>
      <c r="X375" s="48"/>
      <c r="Y375" s="167"/>
      <c r="Z375" s="128"/>
      <c r="AA375" s="48"/>
      <c r="AB375" s="48"/>
      <c r="AC375" s="48"/>
      <c r="AD375" s="48"/>
      <c r="AE375" s="167">
        <v>47849</v>
      </c>
      <c r="AF375" s="128"/>
      <c r="AG375" s="48"/>
      <c r="AH375" s="48"/>
      <c r="AI375" s="48"/>
      <c r="AJ375" s="131"/>
      <c r="AK375" s="11">
        <f>'Encargos e Benefícios'!D374</f>
        <v>0</v>
      </c>
      <c r="AL375" s="11">
        <f>IF('Encargos e Benefícios'!C374=0,0,'Encargos e Benefícios'!U374/'Encargos e Benefícios'!C374)</f>
        <v>0</v>
      </c>
      <c r="AM375" s="11">
        <f>IF('Encargos e Benefícios'!C374=0,0,'Encargos e Benefícios'!AC374/'Encargos e Benefícios'!C374)</f>
        <v>0</v>
      </c>
      <c r="AN375" s="115">
        <f>IF('Encargos e Benefícios'!C374=0,0,'Encargos e Benefícios'!AD374/'Encargos e Benefícios'!C374)</f>
        <v>0</v>
      </c>
      <c r="AO375" s="32"/>
      <c r="AP375" s="31"/>
      <c r="AQ375" s="31"/>
      <c r="AR375" s="206"/>
      <c r="AS375" s="32"/>
    </row>
    <row r="376" spans="1:45" ht="12.75" hidden="1" x14ac:dyDescent="0.2">
      <c r="A376" s="49">
        <v>370</v>
      </c>
      <c r="B376" s="12">
        <f>'Encargos e Benefícios'!B375</f>
        <v>0</v>
      </c>
      <c r="C376" s="10">
        <f>'Encargos e Benefícios'!C375</f>
        <v>0</v>
      </c>
      <c r="D376" s="39"/>
      <c r="E376" s="169"/>
      <c r="F376" s="168"/>
      <c r="G376" s="167"/>
      <c r="H376" s="128"/>
      <c r="I376" s="48"/>
      <c r="J376" s="48"/>
      <c r="K376" s="48"/>
      <c r="L376" s="48"/>
      <c r="M376" s="167"/>
      <c r="N376" s="128"/>
      <c r="O376" s="48"/>
      <c r="P376" s="48"/>
      <c r="Q376" s="48"/>
      <c r="R376" s="48"/>
      <c r="S376" s="167"/>
      <c r="T376" s="128"/>
      <c r="U376" s="48"/>
      <c r="V376" s="48"/>
      <c r="W376" s="48"/>
      <c r="X376" s="48"/>
      <c r="Y376" s="167"/>
      <c r="Z376" s="128"/>
      <c r="AA376" s="48"/>
      <c r="AB376" s="48"/>
      <c r="AC376" s="48"/>
      <c r="AD376" s="48"/>
      <c r="AE376" s="167">
        <v>47849</v>
      </c>
      <c r="AF376" s="128"/>
      <c r="AG376" s="48"/>
      <c r="AH376" s="48"/>
      <c r="AI376" s="48"/>
      <c r="AJ376" s="131"/>
      <c r="AK376" s="11">
        <f>'Encargos e Benefícios'!D375</f>
        <v>0</v>
      </c>
      <c r="AL376" s="11">
        <f>IF('Encargos e Benefícios'!C375=0,0,'Encargos e Benefícios'!U375/'Encargos e Benefícios'!C375)</f>
        <v>0</v>
      </c>
      <c r="AM376" s="11">
        <f>IF('Encargos e Benefícios'!C375=0,0,'Encargos e Benefícios'!AC375/'Encargos e Benefícios'!C375)</f>
        <v>0</v>
      </c>
      <c r="AN376" s="115">
        <f>IF('Encargos e Benefícios'!C375=0,0,'Encargos e Benefícios'!AD375/'Encargos e Benefícios'!C375)</f>
        <v>0</v>
      </c>
      <c r="AO376" s="32"/>
      <c r="AP376" s="31"/>
      <c r="AQ376" s="31"/>
      <c r="AR376" s="206"/>
      <c r="AS376" s="32"/>
    </row>
    <row r="377" spans="1:45" ht="12.75" hidden="1" x14ac:dyDescent="0.2">
      <c r="A377" s="49">
        <v>371</v>
      </c>
      <c r="B377" s="12">
        <f>'Encargos e Benefícios'!B376</f>
        <v>0</v>
      </c>
      <c r="C377" s="10">
        <f>'Encargos e Benefícios'!C376</f>
        <v>0</v>
      </c>
      <c r="D377" s="39"/>
      <c r="E377" s="169"/>
      <c r="F377" s="168"/>
      <c r="G377" s="167"/>
      <c r="H377" s="128"/>
      <c r="I377" s="48"/>
      <c r="J377" s="48"/>
      <c r="K377" s="48"/>
      <c r="L377" s="48"/>
      <c r="M377" s="167"/>
      <c r="N377" s="128"/>
      <c r="O377" s="48"/>
      <c r="P377" s="48"/>
      <c r="Q377" s="48"/>
      <c r="R377" s="48"/>
      <c r="S377" s="167"/>
      <c r="T377" s="128"/>
      <c r="U377" s="48"/>
      <c r="V377" s="48"/>
      <c r="W377" s="48"/>
      <c r="X377" s="48"/>
      <c r="Y377" s="167"/>
      <c r="Z377" s="128"/>
      <c r="AA377" s="48"/>
      <c r="AB377" s="48"/>
      <c r="AC377" s="48"/>
      <c r="AD377" s="48"/>
      <c r="AE377" s="167">
        <v>47849</v>
      </c>
      <c r="AF377" s="128"/>
      <c r="AG377" s="48"/>
      <c r="AH377" s="48"/>
      <c r="AI377" s="48"/>
      <c r="AJ377" s="131"/>
      <c r="AK377" s="11">
        <f>'Encargos e Benefícios'!D376</f>
        <v>0</v>
      </c>
      <c r="AL377" s="11">
        <f>IF('Encargos e Benefícios'!C376=0,0,'Encargos e Benefícios'!U376/'Encargos e Benefícios'!C376)</f>
        <v>0</v>
      </c>
      <c r="AM377" s="11">
        <f>IF('Encargos e Benefícios'!C376=0,0,'Encargos e Benefícios'!AC376/'Encargos e Benefícios'!C376)</f>
        <v>0</v>
      </c>
      <c r="AN377" s="115">
        <f>IF('Encargos e Benefícios'!C376=0,0,'Encargos e Benefícios'!AD376/'Encargos e Benefícios'!C376)</f>
        <v>0</v>
      </c>
      <c r="AO377" s="32"/>
      <c r="AP377" s="31"/>
      <c r="AQ377" s="31"/>
      <c r="AR377" s="206"/>
      <c r="AS377" s="32"/>
    </row>
    <row r="378" spans="1:45" ht="12.75" hidden="1" x14ac:dyDescent="0.2">
      <c r="A378" s="49">
        <v>372</v>
      </c>
      <c r="B378" s="12">
        <f>'Encargos e Benefícios'!B377</f>
        <v>0</v>
      </c>
      <c r="C378" s="10">
        <f>'Encargos e Benefícios'!C377</f>
        <v>0</v>
      </c>
      <c r="D378" s="39"/>
      <c r="E378" s="169"/>
      <c r="F378" s="168"/>
      <c r="G378" s="167"/>
      <c r="H378" s="128"/>
      <c r="I378" s="48"/>
      <c r="J378" s="48"/>
      <c r="K378" s="48"/>
      <c r="L378" s="48"/>
      <c r="M378" s="167"/>
      <c r="N378" s="128"/>
      <c r="O378" s="48"/>
      <c r="P378" s="48"/>
      <c r="Q378" s="48"/>
      <c r="R378" s="48"/>
      <c r="S378" s="167"/>
      <c r="T378" s="128"/>
      <c r="U378" s="48"/>
      <c r="V378" s="48"/>
      <c r="W378" s="48"/>
      <c r="X378" s="48"/>
      <c r="Y378" s="167"/>
      <c r="Z378" s="128"/>
      <c r="AA378" s="48"/>
      <c r="AB378" s="48"/>
      <c r="AC378" s="48"/>
      <c r="AD378" s="48"/>
      <c r="AE378" s="167">
        <v>47849</v>
      </c>
      <c r="AF378" s="128"/>
      <c r="AG378" s="48"/>
      <c r="AH378" s="48"/>
      <c r="AI378" s="48"/>
      <c r="AJ378" s="131"/>
      <c r="AK378" s="11">
        <f>'Encargos e Benefícios'!D377</f>
        <v>0</v>
      </c>
      <c r="AL378" s="11">
        <f>IF('Encargos e Benefícios'!C377=0,0,'Encargos e Benefícios'!U377/'Encargos e Benefícios'!C377)</f>
        <v>0</v>
      </c>
      <c r="AM378" s="11">
        <f>IF('Encargos e Benefícios'!C377=0,0,'Encargos e Benefícios'!AC377/'Encargos e Benefícios'!C377)</f>
        <v>0</v>
      </c>
      <c r="AN378" s="115">
        <f>IF('Encargos e Benefícios'!C377=0,0,'Encargos e Benefícios'!AD377/'Encargos e Benefícios'!C377)</f>
        <v>0</v>
      </c>
      <c r="AO378" s="32"/>
      <c r="AP378" s="31"/>
      <c r="AQ378" s="31"/>
      <c r="AR378" s="206"/>
      <c r="AS378" s="32"/>
    </row>
    <row r="379" spans="1:45" ht="12.75" hidden="1" x14ac:dyDescent="0.2">
      <c r="A379" s="49">
        <v>373</v>
      </c>
      <c r="B379" s="12">
        <f>'Encargos e Benefícios'!B378</f>
        <v>0</v>
      </c>
      <c r="C379" s="10">
        <f>'Encargos e Benefícios'!C378</f>
        <v>0</v>
      </c>
      <c r="D379" s="39"/>
      <c r="E379" s="169"/>
      <c r="F379" s="168"/>
      <c r="G379" s="167"/>
      <c r="H379" s="128"/>
      <c r="I379" s="48"/>
      <c r="J379" s="48"/>
      <c r="K379" s="48"/>
      <c r="L379" s="48"/>
      <c r="M379" s="167"/>
      <c r="N379" s="128"/>
      <c r="O379" s="48"/>
      <c r="P379" s="48"/>
      <c r="Q379" s="48"/>
      <c r="R379" s="48"/>
      <c r="S379" s="167"/>
      <c r="T379" s="128"/>
      <c r="U379" s="48"/>
      <c r="V379" s="48"/>
      <c r="W379" s="48"/>
      <c r="X379" s="48"/>
      <c r="Y379" s="167"/>
      <c r="Z379" s="128"/>
      <c r="AA379" s="48"/>
      <c r="AB379" s="48"/>
      <c r="AC379" s="48"/>
      <c r="AD379" s="48"/>
      <c r="AE379" s="167">
        <v>47849</v>
      </c>
      <c r="AF379" s="128"/>
      <c r="AG379" s="48"/>
      <c r="AH379" s="48"/>
      <c r="AI379" s="48"/>
      <c r="AJ379" s="131"/>
      <c r="AK379" s="11">
        <f>'Encargos e Benefícios'!D378</f>
        <v>0</v>
      </c>
      <c r="AL379" s="11">
        <f>IF('Encargos e Benefícios'!C378=0,0,'Encargos e Benefícios'!U378/'Encargos e Benefícios'!C378)</f>
        <v>0</v>
      </c>
      <c r="AM379" s="11">
        <f>IF('Encargos e Benefícios'!C378=0,0,'Encargos e Benefícios'!AC378/'Encargos e Benefícios'!C378)</f>
        <v>0</v>
      </c>
      <c r="AN379" s="115">
        <f>IF('Encargos e Benefícios'!C378=0,0,'Encargos e Benefícios'!AD378/'Encargos e Benefícios'!C378)</f>
        <v>0</v>
      </c>
      <c r="AO379" s="32"/>
      <c r="AP379" s="31"/>
      <c r="AQ379" s="31"/>
      <c r="AR379" s="206"/>
      <c r="AS379" s="32"/>
    </row>
    <row r="380" spans="1:45" ht="12.75" hidden="1" x14ac:dyDescent="0.2">
      <c r="A380" s="49">
        <v>374</v>
      </c>
      <c r="B380" s="12">
        <f>'Encargos e Benefícios'!B379</f>
        <v>0</v>
      </c>
      <c r="C380" s="10">
        <f>'Encargos e Benefícios'!C379</f>
        <v>0</v>
      </c>
      <c r="D380" s="39"/>
      <c r="E380" s="169"/>
      <c r="F380" s="168"/>
      <c r="G380" s="167"/>
      <c r="H380" s="128"/>
      <c r="I380" s="48"/>
      <c r="J380" s="48"/>
      <c r="K380" s="48"/>
      <c r="L380" s="48"/>
      <c r="M380" s="167"/>
      <c r="N380" s="128"/>
      <c r="O380" s="48"/>
      <c r="P380" s="48"/>
      <c r="Q380" s="48"/>
      <c r="R380" s="48"/>
      <c r="S380" s="167"/>
      <c r="T380" s="128"/>
      <c r="U380" s="48"/>
      <c r="V380" s="48"/>
      <c r="W380" s="48"/>
      <c r="X380" s="48"/>
      <c r="Y380" s="167"/>
      <c r="Z380" s="128"/>
      <c r="AA380" s="48"/>
      <c r="AB380" s="48"/>
      <c r="AC380" s="48"/>
      <c r="AD380" s="48"/>
      <c r="AE380" s="167">
        <v>47849</v>
      </c>
      <c r="AF380" s="128"/>
      <c r="AG380" s="48"/>
      <c r="AH380" s="48"/>
      <c r="AI380" s="48"/>
      <c r="AJ380" s="131"/>
      <c r="AK380" s="11">
        <f>'Encargos e Benefícios'!D379</f>
        <v>0</v>
      </c>
      <c r="AL380" s="11">
        <f>IF('Encargos e Benefícios'!C379=0,0,'Encargos e Benefícios'!U379/'Encargos e Benefícios'!C379)</f>
        <v>0</v>
      </c>
      <c r="AM380" s="11">
        <f>IF('Encargos e Benefícios'!C379=0,0,'Encargos e Benefícios'!AC379/'Encargos e Benefícios'!C379)</f>
        <v>0</v>
      </c>
      <c r="AN380" s="115">
        <f>IF('Encargos e Benefícios'!C379=0,0,'Encargos e Benefícios'!AD379/'Encargos e Benefícios'!C379)</f>
        <v>0</v>
      </c>
      <c r="AO380" s="32"/>
      <c r="AP380" s="31"/>
      <c r="AQ380" s="31"/>
      <c r="AR380" s="206"/>
      <c r="AS380" s="32"/>
    </row>
    <row r="381" spans="1:45" ht="12.75" hidden="1" x14ac:dyDescent="0.2">
      <c r="A381" s="49">
        <v>375</v>
      </c>
      <c r="B381" s="12">
        <f>'Encargos e Benefícios'!B380</f>
        <v>0</v>
      </c>
      <c r="C381" s="10">
        <f>'Encargos e Benefícios'!C380</f>
        <v>0</v>
      </c>
      <c r="D381" s="39"/>
      <c r="E381" s="169"/>
      <c r="F381" s="168"/>
      <c r="G381" s="167"/>
      <c r="H381" s="128"/>
      <c r="I381" s="48"/>
      <c r="J381" s="48"/>
      <c r="K381" s="48"/>
      <c r="L381" s="48"/>
      <c r="M381" s="167"/>
      <c r="N381" s="128"/>
      <c r="O381" s="48"/>
      <c r="P381" s="48"/>
      <c r="Q381" s="48"/>
      <c r="R381" s="48"/>
      <c r="S381" s="167"/>
      <c r="T381" s="128"/>
      <c r="U381" s="48"/>
      <c r="V381" s="48"/>
      <c r="W381" s="48"/>
      <c r="X381" s="48"/>
      <c r="Y381" s="167"/>
      <c r="Z381" s="128"/>
      <c r="AA381" s="48"/>
      <c r="AB381" s="48"/>
      <c r="AC381" s="48"/>
      <c r="AD381" s="48"/>
      <c r="AE381" s="167">
        <v>47849</v>
      </c>
      <c r="AF381" s="128"/>
      <c r="AG381" s="48"/>
      <c r="AH381" s="48"/>
      <c r="AI381" s="48"/>
      <c r="AJ381" s="131"/>
      <c r="AK381" s="11">
        <f>'Encargos e Benefícios'!D380</f>
        <v>0</v>
      </c>
      <c r="AL381" s="11">
        <f>IF('Encargos e Benefícios'!C380=0,0,'Encargos e Benefícios'!U380/'Encargos e Benefícios'!C380)</f>
        <v>0</v>
      </c>
      <c r="AM381" s="11">
        <f>IF('Encargos e Benefícios'!C380=0,0,'Encargos e Benefícios'!AC380/'Encargos e Benefícios'!C380)</f>
        <v>0</v>
      </c>
      <c r="AN381" s="115">
        <f>IF('Encargos e Benefícios'!C380=0,0,'Encargos e Benefícios'!AD380/'Encargos e Benefícios'!C380)</f>
        <v>0</v>
      </c>
      <c r="AO381" s="32"/>
      <c r="AP381" s="31"/>
      <c r="AQ381" s="31"/>
      <c r="AR381" s="206"/>
      <c r="AS381" s="32"/>
    </row>
    <row r="382" spans="1:45" ht="12.75" hidden="1" x14ac:dyDescent="0.2">
      <c r="A382" s="49">
        <v>376</v>
      </c>
      <c r="B382" s="12">
        <f>'Encargos e Benefícios'!B381</f>
        <v>0</v>
      </c>
      <c r="C382" s="10">
        <f>'Encargos e Benefícios'!C381</f>
        <v>0</v>
      </c>
      <c r="D382" s="39"/>
      <c r="E382" s="169"/>
      <c r="F382" s="168"/>
      <c r="G382" s="167"/>
      <c r="H382" s="128"/>
      <c r="I382" s="48"/>
      <c r="J382" s="48"/>
      <c r="K382" s="48"/>
      <c r="L382" s="48"/>
      <c r="M382" s="167"/>
      <c r="N382" s="128"/>
      <c r="O382" s="48"/>
      <c r="P382" s="48"/>
      <c r="Q382" s="48"/>
      <c r="R382" s="48"/>
      <c r="S382" s="167"/>
      <c r="T382" s="128"/>
      <c r="U382" s="48"/>
      <c r="V382" s="48"/>
      <c r="W382" s="48"/>
      <c r="X382" s="48"/>
      <c r="Y382" s="167"/>
      <c r="Z382" s="128"/>
      <c r="AA382" s="48"/>
      <c r="AB382" s="48"/>
      <c r="AC382" s="48"/>
      <c r="AD382" s="48"/>
      <c r="AE382" s="167">
        <v>47849</v>
      </c>
      <c r="AF382" s="128"/>
      <c r="AG382" s="48"/>
      <c r="AH382" s="48"/>
      <c r="AI382" s="48"/>
      <c r="AJ382" s="131"/>
      <c r="AK382" s="11">
        <f>'Encargos e Benefícios'!D381</f>
        <v>0</v>
      </c>
      <c r="AL382" s="11">
        <f>IF('Encargos e Benefícios'!C381=0,0,'Encargos e Benefícios'!U381/'Encargos e Benefícios'!C381)</f>
        <v>0</v>
      </c>
      <c r="AM382" s="11">
        <f>IF('Encargos e Benefícios'!C381=0,0,'Encargos e Benefícios'!AC381/'Encargos e Benefícios'!C381)</f>
        <v>0</v>
      </c>
      <c r="AN382" s="115">
        <f>IF('Encargos e Benefícios'!C381=0,0,'Encargos e Benefícios'!AD381/'Encargos e Benefícios'!C381)</f>
        <v>0</v>
      </c>
      <c r="AO382" s="32"/>
      <c r="AP382" s="31"/>
      <c r="AQ382" s="31"/>
      <c r="AR382" s="206"/>
      <c r="AS382" s="32"/>
    </row>
    <row r="383" spans="1:45" ht="12.75" hidden="1" x14ac:dyDescent="0.2">
      <c r="A383" s="49">
        <v>377</v>
      </c>
      <c r="B383" s="12">
        <f>'Encargos e Benefícios'!B382</f>
        <v>0</v>
      </c>
      <c r="C383" s="10">
        <f>'Encargos e Benefícios'!C382</f>
        <v>0</v>
      </c>
      <c r="D383" s="39"/>
      <c r="E383" s="169"/>
      <c r="F383" s="168"/>
      <c r="G383" s="167"/>
      <c r="H383" s="128"/>
      <c r="I383" s="48"/>
      <c r="J383" s="48"/>
      <c r="K383" s="48"/>
      <c r="L383" s="48"/>
      <c r="M383" s="167"/>
      <c r="N383" s="128"/>
      <c r="O383" s="48"/>
      <c r="P383" s="48"/>
      <c r="Q383" s="48"/>
      <c r="R383" s="48"/>
      <c r="S383" s="167"/>
      <c r="T383" s="128"/>
      <c r="U383" s="48"/>
      <c r="V383" s="48"/>
      <c r="W383" s="48"/>
      <c r="X383" s="48"/>
      <c r="Y383" s="167"/>
      <c r="Z383" s="128"/>
      <c r="AA383" s="48"/>
      <c r="AB383" s="48"/>
      <c r="AC383" s="48"/>
      <c r="AD383" s="48"/>
      <c r="AE383" s="167">
        <v>47849</v>
      </c>
      <c r="AF383" s="128"/>
      <c r="AG383" s="48"/>
      <c r="AH383" s="48"/>
      <c r="AI383" s="48"/>
      <c r="AJ383" s="131"/>
      <c r="AK383" s="11">
        <f>'Encargos e Benefícios'!D382</f>
        <v>0</v>
      </c>
      <c r="AL383" s="11">
        <f>IF('Encargos e Benefícios'!C382=0,0,'Encargos e Benefícios'!U382/'Encargos e Benefícios'!C382)</f>
        <v>0</v>
      </c>
      <c r="AM383" s="11">
        <f>IF('Encargos e Benefícios'!C382=0,0,'Encargos e Benefícios'!AC382/'Encargos e Benefícios'!C382)</f>
        <v>0</v>
      </c>
      <c r="AN383" s="115">
        <f>IF('Encargos e Benefícios'!C382=0,0,'Encargos e Benefícios'!AD382/'Encargos e Benefícios'!C382)</f>
        <v>0</v>
      </c>
      <c r="AO383" s="32"/>
      <c r="AP383" s="31"/>
      <c r="AQ383" s="31"/>
      <c r="AR383" s="206"/>
      <c r="AS383" s="32"/>
    </row>
    <row r="384" spans="1:45" ht="12.75" hidden="1" x14ac:dyDescent="0.2">
      <c r="A384" s="49">
        <v>378</v>
      </c>
      <c r="B384" s="12">
        <f>'Encargos e Benefícios'!B383</f>
        <v>0</v>
      </c>
      <c r="C384" s="10">
        <f>'Encargos e Benefícios'!C383</f>
        <v>0</v>
      </c>
      <c r="D384" s="39"/>
      <c r="E384" s="169"/>
      <c r="F384" s="168"/>
      <c r="G384" s="167"/>
      <c r="H384" s="128"/>
      <c r="I384" s="48"/>
      <c r="J384" s="48"/>
      <c r="K384" s="48"/>
      <c r="L384" s="48"/>
      <c r="M384" s="167"/>
      <c r="N384" s="128"/>
      <c r="O384" s="48"/>
      <c r="P384" s="48"/>
      <c r="Q384" s="48"/>
      <c r="R384" s="48"/>
      <c r="S384" s="167"/>
      <c r="T384" s="128"/>
      <c r="U384" s="48"/>
      <c r="V384" s="48"/>
      <c r="W384" s="48"/>
      <c r="X384" s="48"/>
      <c r="Y384" s="167"/>
      <c r="Z384" s="128"/>
      <c r="AA384" s="48"/>
      <c r="AB384" s="48"/>
      <c r="AC384" s="48"/>
      <c r="AD384" s="48"/>
      <c r="AE384" s="167">
        <v>47849</v>
      </c>
      <c r="AF384" s="128"/>
      <c r="AG384" s="48"/>
      <c r="AH384" s="48"/>
      <c r="AI384" s="48"/>
      <c r="AJ384" s="131"/>
      <c r="AK384" s="11">
        <f>'Encargos e Benefícios'!D383</f>
        <v>0</v>
      </c>
      <c r="AL384" s="11">
        <f>IF('Encargos e Benefícios'!C383=0,0,'Encargos e Benefícios'!U383/'Encargos e Benefícios'!C383)</f>
        <v>0</v>
      </c>
      <c r="AM384" s="11">
        <f>IF('Encargos e Benefícios'!C383=0,0,'Encargos e Benefícios'!AC383/'Encargos e Benefícios'!C383)</f>
        <v>0</v>
      </c>
      <c r="AN384" s="115">
        <f>IF('Encargos e Benefícios'!C383=0,0,'Encargos e Benefícios'!AD383/'Encargos e Benefícios'!C383)</f>
        <v>0</v>
      </c>
      <c r="AO384" s="32"/>
      <c r="AP384" s="31"/>
      <c r="AQ384" s="31"/>
      <c r="AR384" s="206"/>
      <c r="AS384" s="32"/>
    </row>
    <row r="385" spans="1:45" ht="12.75" hidden="1" x14ac:dyDescent="0.2">
      <c r="A385" s="49">
        <v>379</v>
      </c>
      <c r="B385" s="12">
        <f>'Encargos e Benefícios'!B384</f>
        <v>0</v>
      </c>
      <c r="C385" s="10">
        <f>'Encargos e Benefícios'!C384</f>
        <v>0</v>
      </c>
      <c r="D385" s="39"/>
      <c r="E385" s="169"/>
      <c r="F385" s="168"/>
      <c r="G385" s="167"/>
      <c r="H385" s="128"/>
      <c r="I385" s="48"/>
      <c r="J385" s="48"/>
      <c r="K385" s="48"/>
      <c r="L385" s="48"/>
      <c r="M385" s="167"/>
      <c r="N385" s="128"/>
      <c r="O385" s="48"/>
      <c r="P385" s="48"/>
      <c r="Q385" s="48"/>
      <c r="R385" s="48"/>
      <c r="S385" s="167"/>
      <c r="T385" s="128"/>
      <c r="U385" s="48"/>
      <c r="V385" s="48"/>
      <c r="W385" s="48"/>
      <c r="X385" s="48"/>
      <c r="Y385" s="167"/>
      <c r="Z385" s="128"/>
      <c r="AA385" s="48"/>
      <c r="AB385" s="48"/>
      <c r="AC385" s="48"/>
      <c r="AD385" s="48"/>
      <c r="AE385" s="167">
        <v>47849</v>
      </c>
      <c r="AF385" s="128"/>
      <c r="AG385" s="48"/>
      <c r="AH385" s="48"/>
      <c r="AI385" s="48"/>
      <c r="AJ385" s="131"/>
      <c r="AK385" s="11">
        <f>'Encargos e Benefícios'!D384</f>
        <v>0</v>
      </c>
      <c r="AL385" s="11">
        <f>IF('Encargos e Benefícios'!C384=0,0,'Encargos e Benefícios'!U384/'Encargos e Benefícios'!C384)</f>
        <v>0</v>
      </c>
      <c r="AM385" s="11">
        <f>IF('Encargos e Benefícios'!C384=0,0,'Encargos e Benefícios'!AC384/'Encargos e Benefícios'!C384)</f>
        <v>0</v>
      </c>
      <c r="AN385" s="115">
        <f>IF('Encargos e Benefícios'!C384=0,0,'Encargos e Benefícios'!AD384/'Encargos e Benefícios'!C384)</f>
        <v>0</v>
      </c>
      <c r="AO385" s="32"/>
      <c r="AP385" s="31"/>
      <c r="AQ385" s="31"/>
      <c r="AR385" s="206"/>
      <c r="AS385" s="32"/>
    </row>
    <row r="386" spans="1:45" ht="12.75" hidden="1" x14ac:dyDescent="0.2">
      <c r="A386" s="49">
        <v>380</v>
      </c>
      <c r="B386" s="12">
        <f>'Encargos e Benefícios'!B385</f>
        <v>0</v>
      </c>
      <c r="C386" s="10">
        <f>'Encargos e Benefícios'!C385</f>
        <v>0</v>
      </c>
      <c r="D386" s="39"/>
      <c r="E386" s="169"/>
      <c r="F386" s="168"/>
      <c r="G386" s="167"/>
      <c r="H386" s="128"/>
      <c r="I386" s="48"/>
      <c r="J386" s="48"/>
      <c r="K386" s="48"/>
      <c r="L386" s="48"/>
      <c r="M386" s="167"/>
      <c r="N386" s="128"/>
      <c r="O386" s="48"/>
      <c r="P386" s="48"/>
      <c r="Q386" s="48"/>
      <c r="R386" s="48"/>
      <c r="S386" s="167"/>
      <c r="T386" s="128"/>
      <c r="U386" s="48"/>
      <c r="V386" s="48"/>
      <c r="W386" s="48"/>
      <c r="X386" s="48"/>
      <c r="Y386" s="167"/>
      <c r="Z386" s="128"/>
      <c r="AA386" s="48"/>
      <c r="AB386" s="48"/>
      <c r="AC386" s="48"/>
      <c r="AD386" s="48"/>
      <c r="AE386" s="167">
        <v>47849</v>
      </c>
      <c r="AF386" s="128"/>
      <c r="AG386" s="48"/>
      <c r="AH386" s="48"/>
      <c r="AI386" s="48"/>
      <c r="AJ386" s="131"/>
      <c r="AK386" s="11">
        <f>'Encargos e Benefícios'!D385</f>
        <v>0</v>
      </c>
      <c r="AL386" s="11">
        <f>IF('Encargos e Benefícios'!C385=0,0,'Encargos e Benefícios'!U385/'Encargos e Benefícios'!C385)</f>
        <v>0</v>
      </c>
      <c r="AM386" s="11">
        <f>IF('Encargos e Benefícios'!C385=0,0,'Encargos e Benefícios'!AC385/'Encargos e Benefícios'!C385)</f>
        <v>0</v>
      </c>
      <c r="AN386" s="115">
        <f>IF('Encargos e Benefícios'!C385=0,0,'Encargos e Benefícios'!AD385/'Encargos e Benefícios'!C385)</f>
        <v>0</v>
      </c>
      <c r="AO386" s="32"/>
      <c r="AP386" s="31"/>
      <c r="AQ386" s="31"/>
      <c r="AR386" s="206"/>
      <c r="AS386" s="32"/>
    </row>
    <row r="387" spans="1:45" ht="12.75" hidden="1" x14ac:dyDescent="0.2">
      <c r="A387" s="49">
        <v>381</v>
      </c>
      <c r="B387" s="12">
        <f>'Encargos e Benefícios'!B386</f>
        <v>0</v>
      </c>
      <c r="C387" s="10">
        <f>'Encargos e Benefícios'!C386</f>
        <v>0</v>
      </c>
      <c r="D387" s="39"/>
      <c r="E387" s="169"/>
      <c r="F387" s="168"/>
      <c r="G387" s="167"/>
      <c r="H387" s="128"/>
      <c r="I387" s="48"/>
      <c r="J387" s="48"/>
      <c r="K387" s="48"/>
      <c r="L387" s="48"/>
      <c r="M387" s="167"/>
      <c r="N387" s="128"/>
      <c r="O387" s="48"/>
      <c r="P387" s="48"/>
      <c r="Q387" s="48"/>
      <c r="R387" s="48"/>
      <c r="S387" s="167"/>
      <c r="T387" s="128"/>
      <c r="U387" s="48"/>
      <c r="V387" s="48"/>
      <c r="W387" s="48"/>
      <c r="X387" s="48"/>
      <c r="Y387" s="167"/>
      <c r="Z387" s="128"/>
      <c r="AA387" s="48"/>
      <c r="AB387" s="48"/>
      <c r="AC387" s="48"/>
      <c r="AD387" s="48"/>
      <c r="AE387" s="167">
        <v>47849</v>
      </c>
      <c r="AF387" s="128"/>
      <c r="AG387" s="48"/>
      <c r="AH387" s="48"/>
      <c r="AI387" s="48"/>
      <c r="AJ387" s="131"/>
      <c r="AK387" s="11">
        <f>'Encargos e Benefícios'!D386</f>
        <v>0</v>
      </c>
      <c r="AL387" s="11">
        <f>IF('Encargos e Benefícios'!C386=0,0,'Encargos e Benefícios'!U386/'Encargos e Benefícios'!C386)</f>
        <v>0</v>
      </c>
      <c r="AM387" s="11">
        <f>IF('Encargos e Benefícios'!C386=0,0,'Encargos e Benefícios'!AC386/'Encargos e Benefícios'!C386)</f>
        <v>0</v>
      </c>
      <c r="AN387" s="115">
        <f>IF('Encargos e Benefícios'!C386=0,0,'Encargos e Benefícios'!AD386/'Encargos e Benefícios'!C386)</f>
        <v>0</v>
      </c>
      <c r="AO387" s="32"/>
      <c r="AP387" s="31"/>
      <c r="AQ387" s="31"/>
      <c r="AR387" s="206"/>
      <c r="AS387" s="32"/>
    </row>
    <row r="388" spans="1:45" ht="12.75" hidden="1" x14ac:dyDescent="0.2">
      <c r="A388" s="49">
        <v>382</v>
      </c>
      <c r="B388" s="12">
        <f>'Encargos e Benefícios'!B387</f>
        <v>0</v>
      </c>
      <c r="C388" s="10">
        <f>'Encargos e Benefícios'!C387</f>
        <v>0</v>
      </c>
      <c r="D388" s="39"/>
      <c r="E388" s="169"/>
      <c r="F388" s="168"/>
      <c r="G388" s="167"/>
      <c r="H388" s="128"/>
      <c r="I388" s="48"/>
      <c r="J388" s="48"/>
      <c r="K388" s="48"/>
      <c r="L388" s="48"/>
      <c r="M388" s="167"/>
      <c r="N388" s="128"/>
      <c r="O388" s="48"/>
      <c r="P388" s="48"/>
      <c r="Q388" s="48"/>
      <c r="R388" s="48"/>
      <c r="S388" s="167"/>
      <c r="T388" s="128"/>
      <c r="U388" s="48"/>
      <c r="V388" s="48"/>
      <c r="W388" s="48"/>
      <c r="X388" s="48"/>
      <c r="Y388" s="167"/>
      <c r="Z388" s="128"/>
      <c r="AA388" s="48"/>
      <c r="AB388" s="48"/>
      <c r="AC388" s="48"/>
      <c r="AD388" s="48"/>
      <c r="AE388" s="167">
        <v>47849</v>
      </c>
      <c r="AF388" s="128"/>
      <c r="AG388" s="48"/>
      <c r="AH388" s="48"/>
      <c r="AI388" s="48"/>
      <c r="AJ388" s="131"/>
      <c r="AK388" s="11">
        <f>'Encargos e Benefícios'!D387</f>
        <v>0</v>
      </c>
      <c r="AL388" s="11">
        <f>IF('Encargos e Benefícios'!C387=0,0,'Encargos e Benefícios'!U387/'Encargos e Benefícios'!C387)</f>
        <v>0</v>
      </c>
      <c r="AM388" s="11">
        <f>IF('Encargos e Benefícios'!C387=0,0,'Encargos e Benefícios'!AC387/'Encargos e Benefícios'!C387)</f>
        <v>0</v>
      </c>
      <c r="AN388" s="115">
        <f>IF('Encargos e Benefícios'!C387=0,0,'Encargos e Benefícios'!AD387/'Encargos e Benefícios'!C387)</f>
        <v>0</v>
      </c>
      <c r="AO388" s="32"/>
      <c r="AP388" s="31"/>
      <c r="AQ388" s="31"/>
      <c r="AR388" s="206"/>
      <c r="AS388" s="32"/>
    </row>
    <row r="389" spans="1:45" ht="12.75" hidden="1" x14ac:dyDescent="0.2">
      <c r="A389" s="49">
        <v>383</v>
      </c>
      <c r="B389" s="12">
        <f>'Encargos e Benefícios'!B388</f>
        <v>0</v>
      </c>
      <c r="C389" s="10">
        <f>'Encargos e Benefícios'!C388</f>
        <v>0</v>
      </c>
      <c r="D389" s="39"/>
      <c r="E389" s="169"/>
      <c r="F389" s="168"/>
      <c r="G389" s="167"/>
      <c r="H389" s="128"/>
      <c r="I389" s="48"/>
      <c r="J389" s="48"/>
      <c r="K389" s="48"/>
      <c r="L389" s="48"/>
      <c r="M389" s="167"/>
      <c r="N389" s="128"/>
      <c r="O389" s="48"/>
      <c r="P389" s="48"/>
      <c r="Q389" s="48"/>
      <c r="R389" s="48"/>
      <c r="S389" s="167"/>
      <c r="T389" s="128"/>
      <c r="U389" s="48"/>
      <c r="V389" s="48"/>
      <c r="W389" s="48"/>
      <c r="X389" s="48"/>
      <c r="Y389" s="167"/>
      <c r="Z389" s="128"/>
      <c r="AA389" s="48"/>
      <c r="AB389" s="48"/>
      <c r="AC389" s="48"/>
      <c r="AD389" s="48"/>
      <c r="AE389" s="167">
        <v>47849</v>
      </c>
      <c r="AF389" s="128"/>
      <c r="AG389" s="48"/>
      <c r="AH389" s="48"/>
      <c r="AI389" s="48"/>
      <c r="AJ389" s="131"/>
      <c r="AK389" s="11">
        <f>'Encargos e Benefícios'!D388</f>
        <v>0</v>
      </c>
      <c r="AL389" s="11">
        <f>IF('Encargos e Benefícios'!C388=0,0,'Encargos e Benefícios'!U388/'Encargos e Benefícios'!C388)</f>
        <v>0</v>
      </c>
      <c r="AM389" s="11">
        <f>IF('Encargos e Benefícios'!C388=0,0,'Encargos e Benefícios'!AC388/'Encargos e Benefícios'!C388)</f>
        <v>0</v>
      </c>
      <c r="AN389" s="115">
        <f>IF('Encargos e Benefícios'!C388=0,0,'Encargos e Benefícios'!AD388/'Encargos e Benefícios'!C388)</f>
        <v>0</v>
      </c>
      <c r="AO389" s="32"/>
      <c r="AP389" s="31"/>
      <c r="AQ389" s="31"/>
      <c r="AR389" s="206"/>
      <c r="AS389" s="32"/>
    </row>
    <row r="390" spans="1:45" ht="12.75" hidden="1" x14ac:dyDescent="0.2">
      <c r="A390" s="49">
        <v>384</v>
      </c>
      <c r="B390" s="12">
        <f>'Encargos e Benefícios'!B389</f>
        <v>0</v>
      </c>
      <c r="C390" s="10">
        <f>'Encargos e Benefícios'!C389</f>
        <v>0</v>
      </c>
      <c r="D390" s="39"/>
      <c r="E390" s="169"/>
      <c r="F390" s="168"/>
      <c r="G390" s="167"/>
      <c r="H390" s="128"/>
      <c r="I390" s="48"/>
      <c r="J390" s="48"/>
      <c r="K390" s="48"/>
      <c r="L390" s="48"/>
      <c r="M390" s="167"/>
      <c r="N390" s="128"/>
      <c r="O390" s="48"/>
      <c r="P390" s="48"/>
      <c r="Q390" s="48"/>
      <c r="R390" s="48"/>
      <c r="S390" s="167"/>
      <c r="T390" s="128"/>
      <c r="U390" s="48"/>
      <c r="V390" s="48"/>
      <c r="W390" s="48"/>
      <c r="X390" s="48"/>
      <c r="Y390" s="167"/>
      <c r="Z390" s="128"/>
      <c r="AA390" s="48"/>
      <c r="AB390" s="48"/>
      <c r="AC390" s="48"/>
      <c r="AD390" s="48"/>
      <c r="AE390" s="167">
        <v>47849</v>
      </c>
      <c r="AF390" s="128"/>
      <c r="AG390" s="48"/>
      <c r="AH390" s="48"/>
      <c r="AI390" s="48"/>
      <c r="AJ390" s="131"/>
      <c r="AK390" s="11">
        <f>'Encargos e Benefícios'!D389</f>
        <v>0</v>
      </c>
      <c r="AL390" s="11">
        <f>IF('Encargos e Benefícios'!C389=0,0,'Encargos e Benefícios'!U389/'Encargos e Benefícios'!C389)</f>
        <v>0</v>
      </c>
      <c r="AM390" s="11">
        <f>IF('Encargos e Benefícios'!C389=0,0,'Encargos e Benefícios'!AC389/'Encargos e Benefícios'!C389)</f>
        <v>0</v>
      </c>
      <c r="AN390" s="115">
        <f>IF('Encargos e Benefícios'!C389=0,0,'Encargos e Benefícios'!AD389/'Encargos e Benefícios'!C389)</f>
        <v>0</v>
      </c>
      <c r="AO390" s="32"/>
      <c r="AP390" s="31"/>
      <c r="AQ390" s="31"/>
      <c r="AR390" s="206"/>
      <c r="AS390" s="32"/>
    </row>
    <row r="391" spans="1:45" ht="12.75" hidden="1" x14ac:dyDescent="0.2">
      <c r="A391" s="49">
        <v>385</v>
      </c>
      <c r="B391" s="12">
        <f>'Encargos e Benefícios'!B390</f>
        <v>0</v>
      </c>
      <c r="C391" s="10">
        <f>'Encargos e Benefícios'!C390</f>
        <v>0</v>
      </c>
      <c r="D391" s="39"/>
      <c r="E391" s="169"/>
      <c r="F391" s="168"/>
      <c r="G391" s="167"/>
      <c r="H391" s="128"/>
      <c r="I391" s="48"/>
      <c r="J391" s="48"/>
      <c r="K391" s="48"/>
      <c r="L391" s="48"/>
      <c r="M391" s="167"/>
      <c r="N391" s="128"/>
      <c r="O391" s="48"/>
      <c r="P391" s="48"/>
      <c r="Q391" s="48"/>
      <c r="R391" s="48"/>
      <c r="S391" s="167"/>
      <c r="T391" s="128"/>
      <c r="U391" s="48"/>
      <c r="V391" s="48"/>
      <c r="W391" s="48"/>
      <c r="X391" s="48"/>
      <c r="Y391" s="167"/>
      <c r="Z391" s="128"/>
      <c r="AA391" s="48"/>
      <c r="AB391" s="48"/>
      <c r="AC391" s="48"/>
      <c r="AD391" s="48"/>
      <c r="AE391" s="167">
        <v>47849</v>
      </c>
      <c r="AF391" s="128"/>
      <c r="AG391" s="48"/>
      <c r="AH391" s="48"/>
      <c r="AI391" s="48"/>
      <c r="AJ391" s="131"/>
      <c r="AK391" s="11">
        <f>'Encargos e Benefícios'!D390</f>
        <v>0</v>
      </c>
      <c r="AL391" s="11">
        <f>IF('Encargos e Benefícios'!C390=0,0,'Encargos e Benefícios'!U390/'Encargos e Benefícios'!C390)</f>
        <v>0</v>
      </c>
      <c r="AM391" s="11">
        <f>IF('Encargos e Benefícios'!C390=0,0,'Encargos e Benefícios'!AC390/'Encargos e Benefícios'!C390)</f>
        <v>0</v>
      </c>
      <c r="AN391" s="115">
        <f>IF('Encargos e Benefícios'!C390=0,0,'Encargos e Benefícios'!AD390/'Encargos e Benefícios'!C390)</f>
        <v>0</v>
      </c>
      <c r="AO391" s="32"/>
      <c r="AP391" s="31"/>
      <c r="AQ391" s="31"/>
      <c r="AR391" s="206"/>
      <c r="AS391" s="32"/>
    </row>
    <row r="392" spans="1:45" ht="12.75" hidden="1" x14ac:dyDescent="0.2">
      <c r="A392" s="49">
        <v>386</v>
      </c>
      <c r="B392" s="12">
        <f>'Encargos e Benefícios'!B391</f>
        <v>0</v>
      </c>
      <c r="C392" s="10">
        <f>'Encargos e Benefícios'!C391</f>
        <v>0</v>
      </c>
      <c r="D392" s="39"/>
      <c r="E392" s="169"/>
      <c r="F392" s="168"/>
      <c r="G392" s="167"/>
      <c r="H392" s="128"/>
      <c r="I392" s="48"/>
      <c r="J392" s="48"/>
      <c r="K392" s="48"/>
      <c r="L392" s="48"/>
      <c r="M392" s="167"/>
      <c r="N392" s="128"/>
      <c r="O392" s="48"/>
      <c r="P392" s="48"/>
      <c r="Q392" s="48"/>
      <c r="R392" s="48"/>
      <c r="S392" s="167"/>
      <c r="T392" s="128"/>
      <c r="U392" s="48"/>
      <c r="V392" s="48"/>
      <c r="W392" s="48"/>
      <c r="X392" s="48"/>
      <c r="Y392" s="167"/>
      <c r="Z392" s="128"/>
      <c r="AA392" s="48"/>
      <c r="AB392" s="48"/>
      <c r="AC392" s="48"/>
      <c r="AD392" s="48"/>
      <c r="AE392" s="167">
        <v>47849</v>
      </c>
      <c r="AF392" s="128"/>
      <c r="AG392" s="48"/>
      <c r="AH392" s="48"/>
      <c r="AI392" s="48"/>
      <c r="AJ392" s="131"/>
      <c r="AK392" s="11">
        <f>'Encargos e Benefícios'!D391</f>
        <v>0</v>
      </c>
      <c r="AL392" s="11">
        <f>IF('Encargos e Benefícios'!C391=0,0,'Encargos e Benefícios'!U391/'Encargos e Benefícios'!C391)</f>
        <v>0</v>
      </c>
      <c r="AM392" s="11">
        <f>IF('Encargos e Benefícios'!C391=0,0,'Encargos e Benefícios'!AC391/'Encargos e Benefícios'!C391)</f>
        <v>0</v>
      </c>
      <c r="AN392" s="115">
        <f>IF('Encargos e Benefícios'!C391=0,0,'Encargos e Benefícios'!AD391/'Encargos e Benefícios'!C391)</f>
        <v>0</v>
      </c>
      <c r="AO392" s="32"/>
      <c r="AP392" s="31"/>
      <c r="AQ392" s="31"/>
      <c r="AR392" s="206"/>
      <c r="AS392" s="32"/>
    </row>
    <row r="393" spans="1:45" ht="12.75" hidden="1" x14ac:dyDescent="0.2">
      <c r="A393" s="49">
        <v>387</v>
      </c>
      <c r="B393" s="12">
        <f>'Encargos e Benefícios'!B392</f>
        <v>0</v>
      </c>
      <c r="C393" s="10">
        <f>'Encargos e Benefícios'!C392</f>
        <v>0</v>
      </c>
      <c r="D393" s="39"/>
      <c r="E393" s="169"/>
      <c r="F393" s="168"/>
      <c r="G393" s="167"/>
      <c r="H393" s="128"/>
      <c r="I393" s="48"/>
      <c r="J393" s="48"/>
      <c r="K393" s="48"/>
      <c r="L393" s="48"/>
      <c r="M393" s="167"/>
      <c r="N393" s="128"/>
      <c r="O393" s="48"/>
      <c r="P393" s="48"/>
      <c r="Q393" s="48"/>
      <c r="R393" s="48"/>
      <c r="S393" s="167"/>
      <c r="T393" s="128"/>
      <c r="U393" s="48"/>
      <c r="V393" s="48"/>
      <c r="W393" s="48"/>
      <c r="X393" s="48"/>
      <c r="Y393" s="167"/>
      <c r="Z393" s="128"/>
      <c r="AA393" s="48"/>
      <c r="AB393" s="48"/>
      <c r="AC393" s="48"/>
      <c r="AD393" s="48"/>
      <c r="AE393" s="167">
        <v>47849</v>
      </c>
      <c r="AF393" s="128"/>
      <c r="AG393" s="48"/>
      <c r="AH393" s="48"/>
      <c r="AI393" s="48"/>
      <c r="AJ393" s="131"/>
      <c r="AK393" s="11">
        <f>'Encargos e Benefícios'!D392</f>
        <v>0</v>
      </c>
      <c r="AL393" s="11">
        <f>IF('Encargos e Benefícios'!C392=0,0,'Encargos e Benefícios'!U392/'Encargos e Benefícios'!C392)</f>
        <v>0</v>
      </c>
      <c r="AM393" s="11">
        <f>IF('Encargos e Benefícios'!C392=0,0,'Encargos e Benefícios'!AC392/'Encargos e Benefícios'!C392)</f>
        <v>0</v>
      </c>
      <c r="AN393" s="115">
        <f>IF('Encargos e Benefícios'!C392=0,0,'Encargos e Benefícios'!AD392/'Encargos e Benefícios'!C392)</f>
        <v>0</v>
      </c>
      <c r="AO393" s="32"/>
      <c r="AP393" s="31"/>
      <c r="AQ393" s="31"/>
      <c r="AR393" s="206"/>
      <c r="AS393" s="32"/>
    </row>
    <row r="394" spans="1:45" ht="12.75" hidden="1" x14ac:dyDescent="0.2">
      <c r="A394" s="49">
        <v>388</v>
      </c>
      <c r="B394" s="12">
        <f>'Encargos e Benefícios'!B393</f>
        <v>0</v>
      </c>
      <c r="C394" s="10">
        <f>'Encargos e Benefícios'!C393</f>
        <v>0</v>
      </c>
      <c r="D394" s="39"/>
      <c r="E394" s="169"/>
      <c r="F394" s="168"/>
      <c r="G394" s="167"/>
      <c r="H394" s="128"/>
      <c r="I394" s="48"/>
      <c r="J394" s="48"/>
      <c r="K394" s="48"/>
      <c r="L394" s="48"/>
      <c r="M394" s="167"/>
      <c r="N394" s="128"/>
      <c r="O394" s="48"/>
      <c r="P394" s="48"/>
      <c r="Q394" s="48"/>
      <c r="R394" s="48"/>
      <c r="S394" s="167"/>
      <c r="T394" s="128"/>
      <c r="U394" s="48"/>
      <c r="V394" s="48"/>
      <c r="W394" s="48"/>
      <c r="X394" s="48"/>
      <c r="Y394" s="167"/>
      <c r="Z394" s="128"/>
      <c r="AA394" s="48"/>
      <c r="AB394" s="48"/>
      <c r="AC394" s="48"/>
      <c r="AD394" s="48"/>
      <c r="AE394" s="167">
        <v>47849</v>
      </c>
      <c r="AF394" s="128"/>
      <c r="AG394" s="48"/>
      <c r="AH394" s="48"/>
      <c r="AI394" s="48"/>
      <c r="AJ394" s="131"/>
      <c r="AK394" s="11">
        <f>'Encargos e Benefícios'!D393</f>
        <v>0</v>
      </c>
      <c r="AL394" s="11">
        <f>IF('Encargos e Benefícios'!C393=0,0,'Encargos e Benefícios'!U393/'Encargos e Benefícios'!C393)</f>
        <v>0</v>
      </c>
      <c r="AM394" s="11">
        <f>IF('Encargos e Benefícios'!C393=0,0,'Encargos e Benefícios'!AC393/'Encargos e Benefícios'!C393)</f>
        <v>0</v>
      </c>
      <c r="AN394" s="115">
        <f>IF('Encargos e Benefícios'!C393=0,0,'Encargos e Benefícios'!AD393/'Encargos e Benefícios'!C393)</f>
        <v>0</v>
      </c>
      <c r="AO394" s="32"/>
      <c r="AP394" s="31"/>
      <c r="AQ394" s="31"/>
      <c r="AR394" s="206"/>
      <c r="AS394" s="32"/>
    </row>
    <row r="395" spans="1:45" ht="12.75" hidden="1" x14ac:dyDescent="0.2">
      <c r="A395" s="49">
        <v>389</v>
      </c>
      <c r="B395" s="12">
        <f>'Encargos e Benefícios'!B394</f>
        <v>0</v>
      </c>
      <c r="C395" s="10">
        <f>'Encargos e Benefícios'!C394</f>
        <v>0</v>
      </c>
      <c r="D395" s="39"/>
      <c r="E395" s="169"/>
      <c r="F395" s="168"/>
      <c r="G395" s="167"/>
      <c r="H395" s="128"/>
      <c r="I395" s="48"/>
      <c r="J395" s="48"/>
      <c r="K395" s="48"/>
      <c r="L395" s="48"/>
      <c r="M395" s="167"/>
      <c r="N395" s="128"/>
      <c r="O395" s="48"/>
      <c r="P395" s="48"/>
      <c r="Q395" s="48"/>
      <c r="R395" s="48"/>
      <c r="S395" s="167"/>
      <c r="T395" s="128"/>
      <c r="U395" s="48"/>
      <c r="V395" s="48"/>
      <c r="W395" s="48"/>
      <c r="X395" s="48"/>
      <c r="Y395" s="167"/>
      <c r="Z395" s="128"/>
      <c r="AA395" s="48"/>
      <c r="AB395" s="48"/>
      <c r="AC395" s="48"/>
      <c r="AD395" s="48"/>
      <c r="AE395" s="167">
        <v>47849</v>
      </c>
      <c r="AF395" s="128"/>
      <c r="AG395" s="48"/>
      <c r="AH395" s="48"/>
      <c r="AI395" s="48"/>
      <c r="AJ395" s="131"/>
      <c r="AK395" s="11">
        <f>'Encargos e Benefícios'!D394</f>
        <v>0</v>
      </c>
      <c r="AL395" s="11">
        <f>IF('Encargos e Benefícios'!C394=0,0,'Encargos e Benefícios'!U394/'Encargos e Benefícios'!C394)</f>
        <v>0</v>
      </c>
      <c r="AM395" s="11">
        <f>IF('Encargos e Benefícios'!C394=0,0,'Encargos e Benefícios'!AC394/'Encargos e Benefícios'!C394)</f>
        <v>0</v>
      </c>
      <c r="AN395" s="115">
        <f>IF('Encargos e Benefícios'!C394=0,0,'Encargos e Benefícios'!AD394/'Encargos e Benefícios'!C394)</f>
        <v>0</v>
      </c>
      <c r="AO395" s="32"/>
      <c r="AP395" s="31"/>
      <c r="AQ395" s="31"/>
      <c r="AR395" s="206"/>
      <c r="AS395" s="32"/>
    </row>
    <row r="396" spans="1:45" ht="12.75" hidden="1" x14ac:dyDescent="0.2">
      <c r="A396" s="49">
        <v>390</v>
      </c>
      <c r="B396" s="12">
        <f>'Encargos e Benefícios'!B395</f>
        <v>0</v>
      </c>
      <c r="C396" s="10">
        <f>'Encargos e Benefícios'!C395</f>
        <v>0</v>
      </c>
      <c r="D396" s="39"/>
      <c r="E396" s="169"/>
      <c r="F396" s="168"/>
      <c r="G396" s="167"/>
      <c r="H396" s="128"/>
      <c r="I396" s="48"/>
      <c r="J396" s="48"/>
      <c r="K396" s="48"/>
      <c r="L396" s="48"/>
      <c r="M396" s="167"/>
      <c r="N396" s="128"/>
      <c r="O396" s="48"/>
      <c r="P396" s="48"/>
      <c r="Q396" s="48"/>
      <c r="R396" s="48"/>
      <c r="S396" s="167"/>
      <c r="T396" s="128"/>
      <c r="U396" s="48"/>
      <c r="V396" s="48"/>
      <c r="W396" s="48"/>
      <c r="X396" s="48"/>
      <c r="Y396" s="167"/>
      <c r="Z396" s="128"/>
      <c r="AA396" s="48"/>
      <c r="AB396" s="48"/>
      <c r="AC396" s="48"/>
      <c r="AD396" s="48"/>
      <c r="AE396" s="167">
        <v>47849</v>
      </c>
      <c r="AF396" s="128"/>
      <c r="AG396" s="48"/>
      <c r="AH396" s="48"/>
      <c r="AI396" s="48"/>
      <c r="AJ396" s="131"/>
      <c r="AK396" s="11">
        <f>'Encargos e Benefícios'!D395</f>
        <v>0</v>
      </c>
      <c r="AL396" s="11">
        <f>IF('Encargos e Benefícios'!C395=0,0,'Encargos e Benefícios'!U395/'Encargos e Benefícios'!C395)</f>
        <v>0</v>
      </c>
      <c r="AM396" s="11">
        <f>IF('Encargos e Benefícios'!C395=0,0,'Encargos e Benefícios'!AC395/'Encargos e Benefícios'!C395)</f>
        <v>0</v>
      </c>
      <c r="AN396" s="115">
        <f>IF('Encargos e Benefícios'!C395=0,0,'Encargos e Benefícios'!AD395/'Encargos e Benefícios'!C395)</f>
        <v>0</v>
      </c>
      <c r="AO396" s="32"/>
      <c r="AP396" s="31"/>
      <c r="AQ396" s="31"/>
      <c r="AR396" s="206"/>
      <c r="AS396" s="32"/>
    </row>
    <row r="397" spans="1:45" ht="12.75" hidden="1" x14ac:dyDescent="0.2">
      <c r="A397" s="49">
        <v>391</v>
      </c>
      <c r="B397" s="12">
        <f>'Encargos e Benefícios'!B396</f>
        <v>0</v>
      </c>
      <c r="C397" s="10">
        <f>'Encargos e Benefícios'!C396</f>
        <v>0</v>
      </c>
      <c r="D397" s="39"/>
      <c r="E397" s="169"/>
      <c r="F397" s="168"/>
      <c r="G397" s="167"/>
      <c r="H397" s="128"/>
      <c r="I397" s="48"/>
      <c r="J397" s="48"/>
      <c r="K397" s="48"/>
      <c r="L397" s="48"/>
      <c r="M397" s="167"/>
      <c r="N397" s="128"/>
      <c r="O397" s="48"/>
      <c r="P397" s="48"/>
      <c r="Q397" s="48"/>
      <c r="R397" s="48"/>
      <c r="S397" s="167"/>
      <c r="T397" s="128"/>
      <c r="U397" s="48"/>
      <c r="V397" s="48"/>
      <c r="W397" s="48"/>
      <c r="X397" s="48"/>
      <c r="Y397" s="167"/>
      <c r="Z397" s="128"/>
      <c r="AA397" s="48"/>
      <c r="AB397" s="48"/>
      <c r="AC397" s="48"/>
      <c r="AD397" s="48"/>
      <c r="AE397" s="167">
        <v>47849</v>
      </c>
      <c r="AF397" s="128"/>
      <c r="AG397" s="48"/>
      <c r="AH397" s="48"/>
      <c r="AI397" s="48"/>
      <c r="AJ397" s="131"/>
      <c r="AK397" s="11">
        <f>'Encargos e Benefícios'!D396</f>
        <v>0</v>
      </c>
      <c r="AL397" s="11">
        <f>IF('Encargos e Benefícios'!C396=0,0,'Encargos e Benefícios'!U396/'Encargos e Benefícios'!C396)</f>
        <v>0</v>
      </c>
      <c r="AM397" s="11">
        <f>IF('Encargos e Benefícios'!C396=0,0,'Encargos e Benefícios'!AC396/'Encargos e Benefícios'!C396)</f>
        <v>0</v>
      </c>
      <c r="AN397" s="115">
        <f>IF('Encargos e Benefícios'!C396=0,0,'Encargos e Benefícios'!AD396/'Encargos e Benefícios'!C396)</f>
        <v>0</v>
      </c>
      <c r="AO397" s="32"/>
      <c r="AP397" s="31"/>
      <c r="AQ397" s="31"/>
      <c r="AR397" s="206"/>
      <c r="AS397" s="32"/>
    </row>
    <row r="398" spans="1:45" ht="12.75" hidden="1" x14ac:dyDescent="0.2">
      <c r="A398" s="49">
        <v>392</v>
      </c>
      <c r="B398" s="12">
        <f>'Encargos e Benefícios'!B397</f>
        <v>0</v>
      </c>
      <c r="C398" s="10">
        <f>'Encargos e Benefícios'!C397</f>
        <v>0</v>
      </c>
      <c r="D398" s="39"/>
      <c r="E398" s="169"/>
      <c r="F398" s="168"/>
      <c r="G398" s="167"/>
      <c r="H398" s="128"/>
      <c r="I398" s="48"/>
      <c r="J398" s="48"/>
      <c r="K398" s="48"/>
      <c r="L398" s="48"/>
      <c r="M398" s="167"/>
      <c r="N398" s="128"/>
      <c r="O398" s="48"/>
      <c r="P398" s="48"/>
      <c r="Q398" s="48"/>
      <c r="R398" s="48"/>
      <c r="S398" s="167"/>
      <c r="T398" s="128"/>
      <c r="U398" s="48"/>
      <c r="V398" s="48"/>
      <c r="W398" s="48"/>
      <c r="X398" s="48"/>
      <c r="Y398" s="167"/>
      <c r="Z398" s="128"/>
      <c r="AA398" s="48"/>
      <c r="AB398" s="48"/>
      <c r="AC398" s="48"/>
      <c r="AD398" s="48"/>
      <c r="AE398" s="167">
        <v>47849</v>
      </c>
      <c r="AF398" s="128"/>
      <c r="AG398" s="48"/>
      <c r="AH398" s="48"/>
      <c r="AI398" s="48"/>
      <c r="AJ398" s="131"/>
      <c r="AK398" s="11">
        <f>'Encargos e Benefícios'!D397</f>
        <v>0</v>
      </c>
      <c r="AL398" s="11">
        <f>IF('Encargos e Benefícios'!C397=0,0,'Encargos e Benefícios'!U397/'Encargos e Benefícios'!C397)</f>
        <v>0</v>
      </c>
      <c r="AM398" s="11">
        <f>IF('Encargos e Benefícios'!C397=0,0,'Encargos e Benefícios'!AC397/'Encargos e Benefícios'!C397)</f>
        <v>0</v>
      </c>
      <c r="AN398" s="115">
        <f>IF('Encargos e Benefícios'!C397=0,0,'Encargos e Benefícios'!AD397/'Encargos e Benefícios'!C397)</f>
        <v>0</v>
      </c>
      <c r="AO398" s="32"/>
      <c r="AP398" s="31"/>
      <c r="AQ398" s="31"/>
      <c r="AR398" s="206"/>
      <c r="AS398" s="32"/>
    </row>
    <row r="399" spans="1:45" ht="12.75" hidden="1" x14ac:dyDescent="0.2">
      <c r="A399" s="49">
        <v>393</v>
      </c>
      <c r="B399" s="12">
        <f>'Encargos e Benefícios'!B398</f>
        <v>0</v>
      </c>
      <c r="C399" s="10">
        <f>'Encargos e Benefícios'!C398</f>
        <v>0</v>
      </c>
      <c r="D399" s="39"/>
      <c r="E399" s="169"/>
      <c r="F399" s="168"/>
      <c r="G399" s="167"/>
      <c r="H399" s="128"/>
      <c r="I399" s="48"/>
      <c r="J399" s="48"/>
      <c r="K399" s="48"/>
      <c r="L399" s="48"/>
      <c r="M399" s="167"/>
      <c r="N399" s="128"/>
      <c r="O399" s="48"/>
      <c r="P399" s="48"/>
      <c r="Q399" s="48"/>
      <c r="R399" s="48"/>
      <c r="S399" s="167"/>
      <c r="T399" s="128"/>
      <c r="U399" s="48"/>
      <c r="V399" s="48"/>
      <c r="W399" s="48"/>
      <c r="X399" s="48"/>
      <c r="Y399" s="167"/>
      <c r="Z399" s="128"/>
      <c r="AA399" s="48"/>
      <c r="AB399" s="48"/>
      <c r="AC399" s="48"/>
      <c r="AD399" s="48"/>
      <c r="AE399" s="167">
        <v>47849</v>
      </c>
      <c r="AF399" s="128"/>
      <c r="AG399" s="48"/>
      <c r="AH399" s="48"/>
      <c r="AI399" s="48"/>
      <c r="AJ399" s="131"/>
      <c r="AK399" s="11">
        <f>'Encargos e Benefícios'!D398</f>
        <v>0</v>
      </c>
      <c r="AL399" s="11">
        <f>IF('Encargos e Benefícios'!C398=0,0,'Encargos e Benefícios'!U398/'Encargos e Benefícios'!C398)</f>
        <v>0</v>
      </c>
      <c r="AM399" s="11">
        <f>IF('Encargos e Benefícios'!C398=0,0,'Encargos e Benefícios'!AC398/'Encargos e Benefícios'!C398)</f>
        <v>0</v>
      </c>
      <c r="AN399" s="115">
        <f>IF('Encargos e Benefícios'!C398=0,0,'Encargos e Benefícios'!AD398/'Encargos e Benefícios'!C398)</f>
        <v>0</v>
      </c>
      <c r="AO399" s="32"/>
      <c r="AP399" s="31"/>
      <c r="AQ399" s="31"/>
      <c r="AR399" s="206"/>
      <c r="AS399" s="32"/>
    </row>
    <row r="400" spans="1:45" ht="12.75" hidden="1" x14ac:dyDescent="0.2">
      <c r="A400" s="49">
        <v>394</v>
      </c>
      <c r="B400" s="12">
        <f>'Encargos e Benefícios'!B399</f>
        <v>0</v>
      </c>
      <c r="C400" s="10">
        <f>'Encargos e Benefícios'!C399</f>
        <v>0</v>
      </c>
      <c r="D400" s="39"/>
      <c r="E400" s="169"/>
      <c r="F400" s="168"/>
      <c r="G400" s="167"/>
      <c r="H400" s="128"/>
      <c r="I400" s="48"/>
      <c r="J400" s="48"/>
      <c r="K400" s="48"/>
      <c r="L400" s="48"/>
      <c r="M400" s="167"/>
      <c r="N400" s="128"/>
      <c r="O400" s="48"/>
      <c r="P400" s="48"/>
      <c r="Q400" s="48"/>
      <c r="R400" s="48"/>
      <c r="S400" s="167"/>
      <c r="T400" s="128"/>
      <c r="U400" s="48"/>
      <c r="V400" s="48"/>
      <c r="W400" s="48"/>
      <c r="X400" s="48"/>
      <c r="Y400" s="167"/>
      <c r="Z400" s="128"/>
      <c r="AA400" s="48"/>
      <c r="AB400" s="48"/>
      <c r="AC400" s="48"/>
      <c r="AD400" s="48"/>
      <c r="AE400" s="167">
        <v>47849</v>
      </c>
      <c r="AF400" s="128"/>
      <c r="AG400" s="48"/>
      <c r="AH400" s="48"/>
      <c r="AI400" s="48"/>
      <c r="AJ400" s="131"/>
      <c r="AK400" s="11">
        <f>'Encargos e Benefícios'!D399</f>
        <v>0</v>
      </c>
      <c r="AL400" s="11">
        <f>IF('Encargos e Benefícios'!C399=0,0,'Encargos e Benefícios'!U399/'Encargos e Benefícios'!C399)</f>
        <v>0</v>
      </c>
      <c r="AM400" s="11">
        <f>IF('Encargos e Benefícios'!C399=0,0,'Encargos e Benefícios'!AC399/'Encargos e Benefícios'!C399)</f>
        <v>0</v>
      </c>
      <c r="AN400" s="115">
        <f>IF('Encargos e Benefícios'!C399=0,0,'Encargos e Benefícios'!AD399/'Encargos e Benefícios'!C399)</f>
        <v>0</v>
      </c>
      <c r="AO400" s="32"/>
      <c r="AP400" s="31"/>
      <c r="AQ400" s="31"/>
      <c r="AR400" s="206"/>
      <c r="AS400" s="32"/>
    </row>
    <row r="401" spans="1:45" ht="12.75" hidden="1" x14ac:dyDescent="0.2">
      <c r="A401" s="49">
        <v>395</v>
      </c>
      <c r="B401" s="12">
        <f>'Encargos e Benefícios'!B400</f>
        <v>0</v>
      </c>
      <c r="C401" s="10">
        <f>'Encargos e Benefícios'!C400</f>
        <v>0</v>
      </c>
      <c r="D401" s="39"/>
      <c r="E401" s="169"/>
      <c r="F401" s="168"/>
      <c r="G401" s="167"/>
      <c r="H401" s="128"/>
      <c r="I401" s="48"/>
      <c r="J401" s="48"/>
      <c r="K401" s="48"/>
      <c r="L401" s="48"/>
      <c r="M401" s="167"/>
      <c r="N401" s="128"/>
      <c r="O401" s="48"/>
      <c r="P401" s="48"/>
      <c r="Q401" s="48"/>
      <c r="R401" s="48"/>
      <c r="S401" s="167"/>
      <c r="T401" s="128"/>
      <c r="U401" s="48"/>
      <c r="V401" s="48"/>
      <c r="W401" s="48"/>
      <c r="X401" s="48"/>
      <c r="Y401" s="167"/>
      <c r="Z401" s="128"/>
      <c r="AA401" s="48"/>
      <c r="AB401" s="48"/>
      <c r="AC401" s="48"/>
      <c r="AD401" s="48"/>
      <c r="AE401" s="167">
        <v>47849</v>
      </c>
      <c r="AF401" s="128"/>
      <c r="AG401" s="48"/>
      <c r="AH401" s="48"/>
      <c r="AI401" s="48"/>
      <c r="AJ401" s="131"/>
      <c r="AK401" s="11">
        <f>'Encargos e Benefícios'!D400</f>
        <v>0</v>
      </c>
      <c r="AL401" s="11">
        <f>IF('Encargos e Benefícios'!C400=0,0,'Encargos e Benefícios'!U400/'Encargos e Benefícios'!C400)</f>
        <v>0</v>
      </c>
      <c r="AM401" s="11">
        <f>IF('Encargos e Benefícios'!C400=0,0,'Encargos e Benefícios'!AC400/'Encargos e Benefícios'!C400)</f>
        <v>0</v>
      </c>
      <c r="AN401" s="115">
        <f>IF('Encargos e Benefícios'!C400=0,0,'Encargos e Benefícios'!AD400/'Encargos e Benefícios'!C400)</f>
        <v>0</v>
      </c>
      <c r="AO401" s="32"/>
      <c r="AP401" s="31"/>
      <c r="AQ401" s="31"/>
      <c r="AR401" s="206"/>
      <c r="AS401" s="32"/>
    </row>
    <row r="402" spans="1:45" ht="12.75" hidden="1" x14ac:dyDescent="0.2">
      <c r="A402" s="49">
        <v>396</v>
      </c>
      <c r="B402" s="12">
        <f>'Encargos e Benefícios'!B401</f>
        <v>0</v>
      </c>
      <c r="C402" s="10">
        <f>'Encargos e Benefícios'!C401</f>
        <v>0</v>
      </c>
      <c r="D402" s="39"/>
      <c r="E402" s="169"/>
      <c r="F402" s="168"/>
      <c r="G402" s="167"/>
      <c r="H402" s="128"/>
      <c r="I402" s="48"/>
      <c r="J402" s="48"/>
      <c r="K402" s="48"/>
      <c r="L402" s="48"/>
      <c r="M402" s="167"/>
      <c r="N402" s="128"/>
      <c r="O402" s="48"/>
      <c r="P402" s="48"/>
      <c r="Q402" s="48"/>
      <c r="R402" s="48"/>
      <c r="S402" s="167"/>
      <c r="T402" s="128"/>
      <c r="U402" s="48"/>
      <c r="V402" s="48"/>
      <c r="W402" s="48"/>
      <c r="X402" s="48"/>
      <c r="Y402" s="167"/>
      <c r="Z402" s="128"/>
      <c r="AA402" s="48"/>
      <c r="AB402" s="48"/>
      <c r="AC402" s="48"/>
      <c r="AD402" s="48"/>
      <c r="AE402" s="167">
        <v>47849</v>
      </c>
      <c r="AF402" s="128"/>
      <c r="AG402" s="48"/>
      <c r="AH402" s="48"/>
      <c r="AI402" s="48"/>
      <c r="AJ402" s="131"/>
      <c r="AK402" s="11">
        <f>'Encargos e Benefícios'!D401</f>
        <v>0</v>
      </c>
      <c r="AL402" s="11">
        <f>IF('Encargos e Benefícios'!C401=0,0,'Encargos e Benefícios'!U401/'Encargos e Benefícios'!C401)</f>
        <v>0</v>
      </c>
      <c r="AM402" s="11">
        <f>IF('Encargos e Benefícios'!C401=0,0,'Encargos e Benefícios'!AC401/'Encargos e Benefícios'!C401)</f>
        <v>0</v>
      </c>
      <c r="AN402" s="115">
        <f>IF('Encargos e Benefícios'!C401=0,0,'Encargos e Benefícios'!AD401/'Encargos e Benefícios'!C401)</f>
        <v>0</v>
      </c>
      <c r="AO402" s="32"/>
      <c r="AP402" s="31"/>
      <c r="AQ402" s="31"/>
      <c r="AR402" s="206"/>
      <c r="AS402" s="32"/>
    </row>
    <row r="403" spans="1:45" ht="12.75" hidden="1" x14ac:dyDescent="0.2">
      <c r="A403" s="49">
        <v>397</v>
      </c>
      <c r="B403" s="12">
        <f>'Encargos e Benefícios'!B402</f>
        <v>0</v>
      </c>
      <c r="C403" s="10">
        <f>'Encargos e Benefícios'!C402</f>
        <v>0</v>
      </c>
      <c r="D403" s="39"/>
      <c r="E403" s="169"/>
      <c r="F403" s="168"/>
      <c r="G403" s="167"/>
      <c r="H403" s="128"/>
      <c r="I403" s="48"/>
      <c r="J403" s="48"/>
      <c r="K403" s="48"/>
      <c r="L403" s="48"/>
      <c r="M403" s="167"/>
      <c r="N403" s="128"/>
      <c r="O403" s="48"/>
      <c r="P403" s="48"/>
      <c r="Q403" s="48"/>
      <c r="R403" s="48"/>
      <c r="S403" s="167"/>
      <c r="T403" s="128"/>
      <c r="U403" s="48"/>
      <c r="V403" s="48"/>
      <c r="W403" s="48"/>
      <c r="X403" s="48"/>
      <c r="Y403" s="167"/>
      <c r="Z403" s="128"/>
      <c r="AA403" s="48"/>
      <c r="AB403" s="48"/>
      <c r="AC403" s="48"/>
      <c r="AD403" s="48"/>
      <c r="AE403" s="167">
        <v>47849</v>
      </c>
      <c r="AF403" s="128"/>
      <c r="AG403" s="48"/>
      <c r="AH403" s="48"/>
      <c r="AI403" s="48"/>
      <c r="AJ403" s="131"/>
      <c r="AK403" s="11">
        <f>'Encargos e Benefícios'!D402</f>
        <v>0</v>
      </c>
      <c r="AL403" s="11">
        <f>IF('Encargos e Benefícios'!C402=0,0,'Encargos e Benefícios'!U402/'Encargos e Benefícios'!C402)</f>
        <v>0</v>
      </c>
      <c r="AM403" s="11">
        <f>IF('Encargos e Benefícios'!C402=0,0,'Encargos e Benefícios'!AC402/'Encargos e Benefícios'!C402)</f>
        <v>0</v>
      </c>
      <c r="AN403" s="115">
        <f>IF('Encargos e Benefícios'!C402=0,0,'Encargos e Benefícios'!AD402/'Encargos e Benefícios'!C402)</f>
        <v>0</v>
      </c>
      <c r="AO403" s="32"/>
      <c r="AP403" s="31"/>
      <c r="AQ403" s="31"/>
      <c r="AR403" s="206"/>
      <c r="AS403" s="32"/>
    </row>
    <row r="404" spans="1:45" ht="12.75" hidden="1" x14ac:dyDescent="0.2">
      <c r="A404" s="49">
        <v>398</v>
      </c>
      <c r="B404" s="12">
        <f>'Encargos e Benefícios'!B403</f>
        <v>0</v>
      </c>
      <c r="C404" s="10">
        <f>'Encargos e Benefícios'!C403</f>
        <v>0</v>
      </c>
      <c r="D404" s="39"/>
      <c r="E404" s="169"/>
      <c r="F404" s="168"/>
      <c r="G404" s="167"/>
      <c r="H404" s="128"/>
      <c r="I404" s="48"/>
      <c r="J404" s="48"/>
      <c r="K404" s="48"/>
      <c r="L404" s="48"/>
      <c r="M404" s="167"/>
      <c r="N404" s="128"/>
      <c r="O404" s="48"/>
      <c r="P404" s="48"/>
      <c r="Q404" s="48"/>
      <c r="R404" s="48"/>
      <c r="S404" s="167"/>
      <c r="T404" s="128"/>
      <c r="U404" s="48"/>
      <c r="V404" s="48"/>
      <c r="W404" s="48"/>
      <c r="X404" s="48"/>
      <c r="Y404" s="167"/>
      <c r="Z404" s="128"/>
      <c r="AA404" s="48"/>
      <c r="AB404" s="48"/>
      <c r="AC404" s="48"/>
      <c r="AD404" s="48"/>
      <c r="AE404" s="167">
        <v>47849</v>
      </c>
      <c r="AF404" s="128"/>
      <c r="AG404" s="48"/>
      <c r="AH404" s="48"/>
      <c r="AI404" s="48"/>
      <c r="AJ404" s="131"/>
      <c r="AK404" s="11">
        <f>'Encargos e Benefícios'!D403</f>
        <v>0</v>
      </c>
      <c r="AL404" s="11">
        <f>IF('Encargos e Benefícios'!C403=0,0,'Encargos e Benefícios'!U403/'Encargos e Benefícios'!C403)</f>
        <v>0</v>
      </c>
      <c r="AM404" s="11">
        <f>IF('Encargos e Benefícios'!C403=0,0,'Encargos e Benefícios'!AC403/'Encargos e Benefícios'!C403)</f>
        <v>0</v>
      </c>
      <c r="AN404" s="115">
        <f>IF('Encargos e Benefícios'!C403=0,0,'Encargos e Benefícios'!AD403/'Encargos e Benefícios'!C403)</f>
        <v>0</v>
      </c>
      <c r="AO404" s="32"/>
      <c r="AP404" s="31"/>
      <c r="AQ404" s="31"/>
      <c r="AR404" s="206"/>
      <c r="AS404" s="32"/>
    </row>
    <row r="405" spans="1:45" ht="12.75" hidden="1" x14ac:dyDescent="0.2">
      <c r="A405" s="49">
        <v>399</v>
      </c>
      <c r="B405" s="12">
        <f>'Encargos e Benefícios'!B404</f>
        <v>0</v>
      </c>
      <c r="C405" s="10">
        <f>'Encargos e Benefícios'!C404</f>
        <v>0</v>
      </c>
      <c r="D405" s="39"/>
      <c r="E405" s="169"/>
      <c r="F405" s="168"/>
      <c r="G405" s="167"/>
      <c r="H405" s="128"/>
      <c r="I405" s="48"/>
      <c r="J405" s="48"/>
      <c r="K405" s="48"/>
      <c r="L405" s="48"/>
      <c r="M405" s="167"/>
      <c r="N405" s="128"/>
      <c r="O405" s="48"/>
      <c r="P405" s="48"/>
      <c r="Q405" s="48"/>
      <c r="R405" s="48"/>
      <c r="S405" s="167"/>
      <c r="T405" s="128"/>
      <c r="U405" s="48"/>
      <c r="V405" s="48"/>
      <c r="W405" s="48"/>
      <c r="X405" s="48"/>
      <c r="Y405" s="167"/>
      <c r="Z405" s="128"/>
      <c r="AA405" s="48"/>
      <c r="AB405" s="48"/>
      <c r="AC405" s="48"/>
      <c r="AD405" s="48"/>
      <c r="AE405" s="167">
        <v>47849</v>
      </c>
      <c r="AF405" s="128"/>
      <c r="AG405" s="48"/>
      <c r="AH405" s="48"/>
      <c r="AI405" s="48"/>
      <c r="AJ405" s="131"/>
      <c r="AK405" s="11">
        <f>'Encargos e Benefícios'!D404</f>
        <v>0</v>
      </c>
      <c r="AL405" s="11">
        <f>IF('Encargos e Benefícios'!C404=0,0,'Encargos e Benefícios'!U404/'Encargos e Benefícios'!C404)</f>
        <v>0</v>
      </c>
      <c r="AM405" s="11">
        <f>IF('Encargos e Benefícios'!C404=0,0,'Encargos e Benefícios'!AC404/'Encargos e Benefícios'!C404)</f>
        <v>0</v>
      </c>
      <c r="AN405" s="115">
        <f>IF('Encargos e Benefícios'!C404=0,0,'Encargos e Benefícios'!AD404/'Encargos e Benefícios'!C404)</f>
        <v>0</v>
      </c>
      <c r="AO405" s="32"/>
      <c r="AP405" s="31"/>
      <c r="AQ405" s="31"/>
      <c r="AR405" s="206"/>
      <c r="AS405" s="32"/>
    </row>
    <row r="406" spans="1:45" ht="12.75" hidden="1" x14ac:dyDescent="0.2">
      <c r="A406" s="49">
        <v>400</v>
      </c>
      <c r="B406" s="12">
        <f>'Encargos e Benefícios'!B405</f>
        <v>0</v>
      </c>
      <c r="C406" s="10">
        <f>'Encargos e Benefícios'!C405</f>
        <v>0</v>
      </c>
      <c r="D406" s="39"/>
      <c r="E406" s="169"/>
      <c r="F406" s="168"/>
      <c r="G406" s="167"/>
      <c r="H406" s="128"/>
      <c r="I406" s="48"/>
      <c r="J406" s="48"/>
      <c r="K406" s="48"/>
      <c r="L406" s="48"/>
      <c r="M406" s="167"/>
      <c r="N406" s="128"/>
      <c r="O406" s="48"/>
      <c r="P406" s="48"/>
      <c r="Q406" s="48"/>
      <c r="R406" s="48"/>
      <c r="S406" s="167"/>
      <c r="T406" s="128"/>
      <c r="U406" s="48"/>
      <c r="V406" s="48"/>
      <c r="W406" s="48"/>
      <c r="X406" s="48"/>
      <c r="Y406" s="167"/>
      <c r="Z406" s="128"/>
      <c r="AA406" s="48"/>
      <c r="AB406" s="48"/>
      <c r="AC406" s="48"/>
      <c r="AD406" s="48"/>
      <c r="AE406" s="167">
        <v>47849</v>
      </c>
      <c r="AF406" s="128"/>
      <c r="AG406" s="48"/>
      <c r="AH406" s="48"/>
      <c r="AI406" s="48"/>
      <c r="AJ406" s="131"/>
      <c r="AK406" s="11">
        <f>'Encargos e Benefícios'!D405</f>
        <v>0</v>
      </c>
      <c r="AL406" s="11">
        <f>IF('Encargos e Benefícios'!C405=0,0,'Encargos e Benefícios'!U405/'Encargos e Benefícios'!C405)</f>
        <v>0</v>
      </c>
      <c r="AM406" s="11">
        <f>IF('Encargos e Benefícios'!C405=0,0,'Encargos e Benefícios'!AC405/'Encargos e Benefícios'!C405)</f>
        <v>0</v>
      </c>
      <c r="AN406" s="115">
        <f>IF('Encargos e Benefícios'!C405=0,0,'Encargos e Benefícios'!AD405/'Encargos e Benefícios'!C405)</f>
        <v>0</v>
      </c>
      <c r="AO406" s="32"/>
      <c r="AP406" s="31"/>
      <c r="AQ406" s="31"/>
      <c r="AR406" s="206"/>
      <c r="AS406" s="32"/>
    </row>
    <row r="407" spans="1:45" ht="12.75" hidden="1" x14ac:dyDescent="0.2">
      <c r="A407" s="49">
        <v>401</v>
      </c>
      <c r="B407" s="12">
        <f>'Encargos e Benefícios'!B406</f>
        <v>0</v>
      </c>
      <c r="C407" s="10">
        <f>'Encargos e Benefícios'!C406</f>
        <v>0</v>
      </c>
      <c r="D407" s="39"/>
      <c r="E407" s="169"/>
      <c r="F407" s="168"/>
      <c r="G407" s="167"/>
      <c r="H407" s="128"/>
      <c r="I407" s="48"/>
      <c r="J407" s="48"/>
      <c r="K407" s="48"/>
      <c r="L407" s="48"/>
      <c r="M407" s="167"/>
      <c r="N407" s="128"/>
      <c r="O407" s="48"/>
      <c r="P407" s="48"/>
      <c r="Q407" s="48"/>
      <c r="R407" s="48"/>
      <c r="S407" s="167"/>
      <c r="T407" s="128"/>
      <c r="U407" s="48"/>
      <c r="V407" s="48"/>
      <c r="W407" s="48"/>
      <c r="X407" s="48"/>
      <c r="Y407" s="167"/>
      <c r="Z407" s="128"/>
      <c r="AA407" s="48"/>
      <c r="AB407" s="48"/>
      <c r="AC407" s="48"/>
      <c r="AD407" s="48"/>
      <c r="AE407" s="167">
        <v>47849</v>
      </c>
      <c r="AF407" s="128"/>
      <c r="AG407" s="48"/>
      <c r="AH407" s="48"/>
      <c r="AI407" s="48"/>
      <c r="AJ407" s="131"/>
      <c r="AK407" s="11">
        <f>'Encargos e Benefícios'!D406</f>
        <v>0</v>
      </c>
      <c r="AL407" s="11">
        <f>IF('Encargos e Benefícios'!C406=0,0,'Encargos e Benefícios'!U406/'Encargos e Benefícios'!C406)</f>
        <v>0</v>
      </c>
      <c r="AM407" s="11">
        <f>IF('Encargos e Benefícios'!C406=0,0,'Encargos e Benefícios'!AC406/'Encargos e Benefícios'!C406)</f>
        <v>0</v>
      </c>
      <c r="AN407" s="115">
        <f>IF('Encargos e Benefícios'!C406=0,0,'Encargos e Benefícios'!AD406/'Encargos e Benefícios'!C406)</f>
        <v>0</v>
      </c>
      <c r="AO407" s="32"/>
      <c r="AP407" s="31"/>
      <c r="AQ407" s="31"/>
      <c r="AR407" s="206"/>
      <c r="AS407" s="32"/>
    </row>
    <row r="408" spans="1:45" ht="12.75" hidden="1" x14ac:dyDescent="0.2">
      <c r="A408" s="49">
        <v>402</v>
      </c>
      <c r="B408" s="12">
        <f>'Encargos e Benefícios'!B407</f>
        <v>0</v>
      </c>
      <c r="C408" s="10">
        <f>'Encargos e Benefícios'!C407</f>
        <v>0</v>
      </c>
      <c r="D408" s="39"/>
      <c r="E408" s="169"/>
      <c r="F408" s="168"/>
      <c r="G408" s="167"/>
      <c r="H408" s="128"/>
      <c r="I408" s="48"/>
      <c r="J408" s="48"/>
      <c r="K408" s="48"/>
      <c r="L408" s="48"/>
      <c r="M408" s="167"/>
      <c r="N408" s="128"/>
      <c r="O408" s="48"/>
      <c r="P408" s="48"/>
      <c r="Q408" s="48"/>
      <c r="R408" s="48"/>
      <c r="S408" s="167"/>
      <c r="T408" s="128"/>
      <c r="U408" s="48"/>
      <c r="V408" s="48"/>
      <c r="W408" s="48"/>
      <c r="X408" s="48"/>
      <c r="Y408" s="167"/>
      <c r="Z408" s="128"/>
      <c r="AA408" s="48"/>
      <c r="AB408" s="48"/>
      <c r="AC408" s="48"/>
      <c r="AD408" s="48"/>
      <c r="AE408" s="167">
        <v>47849</v>
      </c>
      <c r="AF408" s="128"/>
      <c r="AG408" s="48"/>
      <c r="AH408" s="48"/>
      <c r="AI408" s="48"/>
      <c r="AJ408" s="131"/>
      <c r="AK408" s="11">
        <f>'Encargos e Benefícios'!D407</f>
        <v>0</v>
      </c>
      <c r="AL408" s="11">
        <f>IF('Encargos e Benefícios'!C407=0,0,'Encargos e Benefícios'!U407/'Encargos e Benefícios'!C407)</f>
        <v>0</v>
      </c>
      <c r="AM408" s="11">
        <f>IF('Encargos e Benefícios'!C407=0,0,'Encargos e Benefícios'!AC407/'Encargos e Benefícios'!C407)</f>
        <v>0</v>
      </c>
      <c r="AN408" s="115">
        <f>IF('Encargos e Benefícios'!C407=0,0,'Encargos e Benefícios'!AD407/'Encargos e Benefícios'!C407)</f>
        <v>0</v>
      </c>
      <c r="AO408" s="32"/>
      <c r="AP408" s="31"/>
      <c r="AQ408" s="31"/>
      <c r="AR408" s="206"/>
      <c r="AS408" s="32"/>
    </row>
    <row r="409" spans="1:45" ht="12.75" hidden="1" x14ac:dyDescent="0.2">
      <c r="A409" s="49">
        <v>403</v>
      </c>
      <c r="B409" s="12">
        <f>'Encargos e Benefícios'!B408</f>
        <v>0</v>
      </c>
      <c r="C409" s="10">
        <f>'Encargos e Benefícios'!C408</f>
        <v>0</v>
      </c>
      <c r="D409" s="39"/>
      <c r="E409" s="169"/>
      <c r="F409" s="168"/>
      <c r="G409" s="167"/>
      <c r="H409" s="128"/>
      <c r="I409" s="48"/>
      <c r="J409" s="48"/>
      <c r="K409" s="48"/>
      <c r="L409" s="48"/>
      <c r="M409" s="167"/>
      <c r="N409" s="128"/>
      <c r="O409" s="48"/>
      <c r="P409" s="48"/>
      <c r="Q409" s="48"/>
      <c r="R409" s="48"/>
      <c r="S409" s="167"/>
      <c r="T409" s="128"/>
      <c r="U409" s="48"/>
      <c r="V409" s="48"/>
      <c r="W409" s="48"/>
      <c r="X409" s="48"/>
      <c r="Y409" s="167"/>
      <c r="Z409" s="128"/>
      <c r="AA409" s="48"/>
      <c r="AB409" s="48"/>
      <c r="AC409" s="48"/>
      <c r="AD409" s="48"/>
      <c r="AE409" s="167">
        <v>47849</v>
      </c>
      <c r="AF409" s="128"/>
      <c r="AG409" s="48"/>
      <c r="AH409" s="48"/>
      <c r="AI409" s="48"/>
      <c r="AJ409" s="131"/>
      <c r="AK409" s="11">
        <f>'Encargos e Benefícios'!D408</f>
        <v>0</v>
      </c>
      <c r="AL409" s="11">
        <f>IF('Encargos e Benefícios'!C408=0,0,'Encargos e Benefícios'!U408/'Encargos e Benefícios'!C408)</f>
        <v>0</v>
      </c>
      <c r="AM409" s="11">
        <f>IF('Encargos e Benefícios'!C408=0,0,'Encargos e Benefícios'!AC408/'Encargos e Benefícios'!C408)</f>
        <v>0</v>
      </c>
      <c r="AN409" s="115">
        <f>IF('Encargos e Benefícios'!C408=0,0,'Encargos e Benefícios'!AD408/'Encargos e Benefícios'!C408)</f>
        <v>0</v>
      </c>
      <c r="AO409" s="32"/>
      <c r="AP409" s="31"/>
      <c r="AQ409" s="31"/>
      <c r="AR409" s="206"/>
      <c r="AS409" s="32"/>
    </row>
    <row r="410" spans="1:45" ht="12.75" hidden="1" x14ac:dyDescent="0.2">
      <c r="A410" s="49">
        <v>404</v>
      </c>
      <c r="B410" s="12">
        <f>'Encargos e Benefícios'!B409</f>
        <v>0</v>
      </c>
      <c r="C410" s="10">
        <f>'Encargos e Benefícios'!C409</f>
        <v>0</v>
      </c>
      <c r="D410" s="39"/>
      <c r="E410" s="169"/>
      <c r="F410" s="168"/>
      <c r="G410" s="167"/>
      <c r="H410" s="128"/>
      <c r="I410" s="48"/>
      <c r="J410" s="48"/>
      <c r="K410" s="48"/>
      <c r="L410" s="48"/>
      <c r="M410" s="167"/>
      <c r="N410" s="128"/>
      <c r="O410" s="48"/>
      <c r="P410" s="48"/>
      <c r="Q410" s="48"/>
      <c r="R410" s="48"/>
      <c r="S410" s="167"/>
      <c r="T410" s="128"/>
      <c r="U410" s="48"/>
      <c r="V410" s="48"/>
      <c r="W410" s="48"/>
      <c r="X410" s="48"/>
      <c r="Y410" s="167"/>
      <c r="Z410" s="128"/>
      <c r="AA410" s="48"/>
      <c r="AB410" s="48"/>
      <c r="AC410" s="48"/>
      <c r="AD410" s="48"/>
      <c r="AE410" s="167">
        <v>47849</v>
      </c>
      <c r="AF410" s="128"/>
      <c r="AG410" s="48"/>
      <c r="AH410" s="48"/>
      <c r="AI410" s="48"/>
      <c r="AJ410" s="131"/>
      <c r="AK410" s="11">
        <f>'Encargos e Benefícios'!D409</f>
        <v>0</v>
      </c>
      <c r="AL410" s="11">
        <f>IF('Encargos e Benefícios'!C409=0,0,'Encargos e Benefícios'!U409/'Encargos e Benefícios'!C409)</f>
        <v>0</v>
      </c>
      <c r="AM410" s="11">
        <f>IF('Encargos e Benefícios'!C409=0,0,'Encargos e Benefícios'!AC409/'Encargos e Benefícios'!C409)</f>
        <v>0</v>
      </c>
      <c r="AN410" s="115">
        <f>IF('Encargos e Benefícios'!C409=0,0,'Encargos e Benefícios'!AD409/'Encargos e Benefícios'!C409)</f>
        <v>0</v>
      </c>
      <c r="AO410" s="32"/>
      <c r="AP410" s="31"/>
      <c r="AQ410" s="31"/>
      <c r="AR410" s="206"/>
      <c r="AS410" s="32"/>
    </row>
    <row r="411" spans="1:45" ht="12.75" hidden="1" x14ac:dyDescent="0.2">
      <c r="A411" s="49">
        <v>405</v>
      </c>
      <c r="B411" s="12">
        <f>'Encargos e Benefícios'!B410</f>
        <v>0</v>
      </c>
      <c r="C411" s="10">
        <f>'Encargos e Benefícios'!C410</f>
        <v>0</v>
      </c>
      <c r="D411" s="39"/>
      <c r="E411" s="169"/>
      <c r="F411" s="168"/>
      <c r="G411" s="167"/>
      <c r="H411" s="128"/>
      <c r="I411" s="48"/>
      <c r="J411" s="48"/>
      <c r="K411" s="48"/>
      <c r="L411" s="48"/>
      <c r="M411" s="167"/>
      <c r="N411" s="128"/>
      <c r="O411" s="48"/>
      <c r="P411" s="48"/>
      <c r="Q411" s="48"/>
      <c r="R411" s="48"/>
      <c r="S411" s="167"/>
      <c r="T411" s="128"/>
      <c r="U411" s="48"/>
      <c r="V411" s="48"/>
      <c r="W411" s="48"/>
      <c r="X411" s="48"/>
      <c r="Y411" s="167"/>
      <c r="Z411" s="128"/>
      <c r="AA411" s="48"/>
      <c r="AB411" s="48"/>
      <c r="AC411" s="48"/>
      <c r="AD411" s="48"/>
      <c r="AE411" s="167">
        <v>47849</v>
      </c>
      <c r="AF411" s="128"/>
      <c r="AG411" s="48"/>
      <c r="AH411" s="48"/>
      <c r="AI411" s="48"/>
      <c r="AJ411" s="131"/>
      <c r="AK411" s="11">
        <f>'Encargos e Benefícios'!D410</f>
        <v>0</v>
      </c>
      <c r="AL411" s="11">
        <f>IF('Encargos e Benefícios'!C410=0,0,'Encargos e Benefícios'!U410/'Encargos e Benefícios'!C410)</f>
        <v>0</v>
      </c>
      <c r="AM411" s="11">
        <f>IF('Encargos e Benefícios'!C410=0,0,'Encargos e Benefícios'!AC410/'Encargos e Benefícios'!C410)</f>
        <v>0</v>
      </c>
      <c r="AN411" s="115">
        <f>IF('Encargos e Benefícios'!C410=0,0,'Encargos e Benefícios'!AD410/'Encargos e Benefícios'!C410)</f>
        <v>0</v>
      </c>
      <c r="AO411" s="32"/>
      <c r="AP411" s="31"/>
      <c r="AQ411" s="31"/>
      <c r="AR411" s="206"/>
      <c r="AS411" s="32"/>
    </row>
    <row r="412" spans="1:45" ht="12.75" hidden="1" x14ac:dyDescent="0.2">
      <c r="A412" s="49">
        <v>406</v>
      </c>
      <c r="B412" s="12">
        <f>'Encargos e Benefícios'!B411</f>
        <v>0</v>
      </c>
      <c r="C412" s="10">
        <f>'Encargos e Benefícios'!C411</f>
        <v>0</v>
      </c>
      <c r="D412" s="39"/>
      <c r="E412" s="169"/>
      <c r="F412" s="168"/>
      <c r="G412" s="167"/>
      <c r="H412" s="128"/>
      <c r="I412" s="48"/>
      <c r="J412" s="48"/>
      <c r="K412" s="48"/>
      <c r="L412" s="48"/>
      <c r="M412" s="167"/>
      <c r="N412" s="128"/>
      <c r="O412" s="48"/>
      <c r="P412" s="48"/>
      <c r="Q412" s="48"/>
      <c r="R412" s="48"/>
      <c r="S412" s="167"/>
      <c r="T412" s="128"/>
      <c r="U412" s="48"/>
      <c r="V412" s="48"/>
      <c r="W412" s="48"/>
      <c r="X412" s="48"/>
      <c r="Y412" s="167"/>
      <c r="Z412" s="128"/>
      <c r="AA412" s="48"/>
      <c r="AB412" s="48"/>
      <c r="AC412" s="48"/>
      <c r="AD412" s="48"/>
      <c r="AE412" s="167">
        <v>47849</v>
      </c>
      <c r="AF412" s="128"/>
      <c r="AG412" s="48"/>
      <c r="AH412" s="48"/>
      <c r="AI412" s="48"/>
      <c r="AJ412" s="131"/>
      <c r="AK412" s="11">
        <f>'Encargos e Benefícios'!D411</f>
        <v>0</v>
      </c>
      <c r="AL412" s="11">
        <f>IF('Encargos e Benefícios'!C411=0,0,'Encargos e Benefícios'!U411/'Encargos e Benefícios'!C411)</f>
        <v>0</v>
      </c>
      <c r="AM412" s="11">
        <f>IF('Encargos e Benefícios'!C411=0,0,'Encargos e Benefícios'!AC411/'Encargos e Benefícios'!C411)</f>
        <v>0</v>
      </c>
      <c r="AN412" s="115">
        <f>IF('Encargos e Benefícios'!C411=0,0,'Encargos e Benefícios'!AD411/'Encargos e Benefícios'!C411)</f>
        <v>0</v>
      </c>
      <c r="AO412" s="32"/>
      <c r="AP412" s="31"/>
      <c r="AQ412" s="31"/>
      <c r="AR412" s="206"/>
      <c r="AS412" s="32"/>
    </row>
    <row r="413" spans="1:45" ht="12.75" hidden="1" x14ac:dyDescent="0.2">
      <c r="A413" s="49">
        <v>407</v>
      </c>
      <c r="B413" s="12">
        <f>'Encargos e Benefícios'!B412</f>
        <v>0</v>
      </c>
      <c r="C413" s="10">
        <f>'Encargos e Benefícios'!C412</f>
        <v>0</v>
      </c>
      <c r="D413" s="39"/>
      <c r="E413" s="169"/>
      <c r="F413" s="168"/>
      <c r="G413" s="167"/>
      <c r="H413" s="128"/>
      <c r="I413" s="48"/>
      <c r="J413" s="48"/>
      <c r="K413" s="48"/>
      <c r="L413" s="48"/>
      <c r="M413" s="167"/>
      <c r="N413" s="128"/>
      <c r="O413" s="48"/>
      <c r="P413" s="48"/>
      <c r="Q413" s="48"/>
      <c r="R413" s="48"/>
      <c r="S413" s="167"/>
      <c r="T413" s="128"/>
      <c r="U413" s="48"/>
      <c r="V413" s="48"/>
      <c r="W413" s="48"/>
      <c r="X413" s="48"/>
      <c r="Y413" s="167"/>
      <c r="Z413" s="128"/>
      <c r="AA413" s="48"/>
      <c r="AB413" s="48"/>
      <c r="AC413" s="48"/>
      <c r="AD413" s="48"/>
      <c r="AE413" s="167">
        <v>47849</v>
      </c>
      <c r="AF413" s="128"/>
      <c r="AG413" s="48"/>
      <c r="AH413" s="48"/>
      <c r="AI413" s="48"/>
      <c r="AJ413" s="131"/>
      <c r="AK413" s="11">
        <f>'Encargos e Benefícios'!D412</f>
        <v>0</v>
      </c>
      <c r="AL413" s="11">
        <f>IF('Encargos e Benefícios'!C412=0,0,'Encargos e Benefícios'!U412/'Encargos e Benefícios'!C412)</f>
        <v>0</v>
      </c>
      <c r="AM413" s="11">
        <f>IF('Encargos e Benefícios'!C412=0,0,'Encargos e Benefícios'!AC412/'Encargos e Benefícios'!C412)</f>
        <v>0</v>
      </c>
      <c r="AN413" s="115">
        <f>IF('Encargos e Benefícios'!C412=0,0,'Encargos e Benefícios'!AD412/'Encargos e Benefícios'!C412)</f>
        <v>0</v>
      </c>
      <c r="AO413" s="32"/>
      <c r="AP413" s="31"/>
      <c r="AQ413" s="31"/>
      <c r="AR413" s="206"/>
      <c r="AS413" s="32"/>
    </row>
    <row r="414" spans="1:45" ht="12.75" hidden="1" x14ac:dyDescent="0.2">
      <c r="A414" s="49">
        <v>408</v>
      </c>
      <c r="B414" s="12">
        <f>'Encargos e Benefícios'!B413</f>
        <v>0</v>
      </c>
      <c r="C414" s="10">
        <f>'Encargos e Benefícios'!C413</f>
        <v>0</v>
      </c>
      <c r="D414" s="39"/>
      <c r="E414" s="169"/>
      <c r="F414" s="168"/>
      <c r="G414" s="167"/>
      <c r="H414" s="128"/>
      <c r="I414" s="48"/>
      <c r="J414" s="48"/>
      <c r="K414" s="48"/>
      <c r="L414" s="48"/>
      <c r="M414" s="167"/>
      <c r="N414" s="128"/>
      <c r="O414" s="48"/>
      <c r="P414" s="48"/>
      <c r="Q414" s="48"/>
      <c r="R414" s="48"/>
      <c r="S414" s="167"/>
      <c r="T414" s="128"/>
      <c r="U414" s="48"/>
      <c r="V414" s="48"/>
      <c r="W414" s="48"/>
      <c r="X414" s="48"/>
      <c r="Y414" s="167"/>
      <c r="Z414" s="128"/>
      <c r="AA414" s="48"/>
      <c r="AB414" s="48"/>
      <c r="AC414" s="48"/>
      <c r="AD414" s="48"/>
      <c r="AE414" s="167">
        <v>47849</v>
      </c>
      <c r="AF414" s="128"/>
      <c r="AG414" s="48"/>
      <c r="AH414" s="48"/>
      <c r="AI414" s="48"/>
      <c r="AJ414" s="131"/>
      <c r="AK414" s="11">
        <f>'Encargos e Benefícios'!D413</f>
        <v>0</v>
      </c>
      <c r="AL414" s="11">
        <f>IF('Encargos e Benefícios'!C413=0,0,'Encargos e Benefícios'!U413/'Encargos e Benefícios'!C413)</f>
        <v>0</v>
      </c>
      <c r="AM414" s="11">
        <f>IF('Encargos e Benefícios'!C413=0,0,'Encargos e Benefícios'!AC413/'Encargos e Benefícios'!C413)</f>
        <v>0</v>
      </c>
      <c r="AN414" s="115">
        <f>IF('Encargos e Benefícios'!C413=0,0,'Encargos e Benefícios'!AD413/'Encargos e Benefícios'!C413)</f>
        <v>0</v>
      </c>
      <c r="AO414" s="32"/>
      <c r="AP414" s="31"/>
      <c r="AQ414" s="31"/>
      <c r="AR414" s="206"/>
      <c r="AS414" s="32"/>
    </row>
    <row r="415" spans="1:45" ht="12.75" hidden="1" x14ac:dyDescent="0.2">
      <c r="A415" s="49">
        <v>409</v>
      </c>
      <c r="B415" s="12">
        <f>'Encargos e Benefícios'!B414</f>
        <v>0</v>
      </c>
      <c r="C415" s="10">
        <f>'Encargos e Benefícios'!C414</f>
        <v>0</v>
      </c>
      <c r="D415" s="39"/>
      <c r="E415" s="169"/>
      <c r="F415" s="168"/>
      <c r="G415" s="167"/>
      <c r="H415" s="128"/>
      <c r="I415" s="48"/>
      <c r="J415" s="48"/>
      <c r="K415" s="48"/>
      <c r="L415" s="48"/>
      <c r="M415" s="167"/>
      <c r="N415" s="128"/>
      <c r="O415" s="48"/>
      <c r="P415" s="48"/>
      <c r="Q415" s="48"/>
      <c r="R415" s="48"/>
      <c r="S415" s="167"/>
      <c r="T415" s="128"/>
      <c r="U415" s="48"/>
      <c r="V415" s="48"/>
      <c r="W415" s="48"/>
      <c r="X415" s="48"/>
      <c r="Y415" s="167"/>
      <c r="Z415" s="128"/>
      <c r="AA415" s="48"/>
      <c r="AB415" s="48"/>
      <c r="AC415" s="48"/>
      <c r="AD415" s="48"/>
      <c r="AE415" s="167">
        <v>47849</v>
      </c>
      <c r="AF415" s="128"/>
      <c r="AG415" s="48"/>
      <c r="AH415" s="48"/>
      <c r="AI415" s="48"/>
      <c r="AJ415" s="131"/>
      <c r="AK415" s="11">
        <f>'Encargos e Benefícios'!D414</f>
        <v>0</v>
      </c>
      <c r="AL415" s="11">
        <f>IF('Encargos e Benefícios'!C414=0,0,'Encargos e Benefícios'!U414/'Encargos e Benefícios'!C414)</f>
        <v>0</v>
      </c>
      <c r="AM415" s="11">
        <f>IF('Encargos e Benefícios'!C414=0,0,'Encargos e Benefícios'!AC414/'Encargos e Benefícios'!C414)</f>
        <v>0</v>
      </c>
      <c r="AN415" s="115">
        <f>IF('Encargos e Benefícios'!C414=0,0,'Encargos e Benefícios'!AD414/'Encargos e Benefícios'!C414)</f>
        <v>0</v>
      </c>
      <c r="AO415" s="32"/>
      <c r="AP415" s="31"/>
      <c r="AQ415" s="31"/>
      <c r="AR415" s="206"/>
      <c r="AS415" s="32"/>
    </row>
    <row r="416" spans="1:45" ht="12.75" hidden="1" x14ac:dyDescent="0.2">
      <c r="A416" s="49">
        <v>410</v>
      </c>
      <c r="B416" s="12">
        <f>'Encargos e Benefícios'!B415</f>
        <v>0</v>
      </c>
      <c r="C416" s="10">
        <f>'Encargos e Benefícios'!C415</f>
        <v>0</v>
      </c>
      <c r="D416" s="39"/>
      <c r="E416" s="169"/>
      <c r="F416" s="168"/>
      <c r="G416" s="167"/>
      <c r="H416" s="128"/>
      <c r="I416" s="48"/>
      <c r="J416" s="48"/>
      <c r="K416" s="48"/>
      <c r="L416" s="48"/>
      <c r="M416" s="167"/>
      <c r="N416" s="128"/>
      <c r="O416" s="48"/>
      <c r="P416" s="48"/>
      <c r="Q416" s="48"/>
      <c r="R416" s="48"/>
      <c r="S416" s="167"/>
      <c r="T416" s="128"/>
      <c r="U416" s="48"/>
      <c r="V416" s="48"/>
      <c r="W416" s="48"/>
      <c r="X416" s="48"/>
      <c r="Y416" s="167"/>
      <c r="Z416" s="128"/>
      <c r="AA416" s="48"/>
      <c r="AB416" s="48"/>
      <c r="AC416" s="48"/>
      <c r="AD416" s="48"/>
      <c r="AE416" s="167">
        <v>47849</v>
      </c>
      <c r="AF416" s="128"/>
      <c r="AG416" s="48"/>
      <c r="AH416" s="48"/>
      <c r="AI416" s="48"/>
      <c r="AJ416" s="131"/>
      <c r="AK416" s="11">
        <f>'Encargos e Benefícios'!D415</f>
        <v>0</v>
      </c>
      <c r="AL416" s="11">
        <f>IF('Encargos e Benefícios'!C415=0,0,'Encargos e Benefícios'!U415/'Encargos e Benefícios'!C415)</f>
        <v>0</v>
      </c>
      <c r="AM416" s="11">
        <f>IF('Encargos e Benefícios'!C415=0,0,'Encargos e Benefícios'!AC415/'Encargos e Benefícios'!C415)</f>
        <v>0</v>
      </c>
      <c r="AN416" s="115">
        <f>IF('Encargos e Benefícios'!C415=0,0,'Encargos e Benefícios'!AD415/'Encargos e Benefícios'!C415)</f>
        <v>0</v>
      </c>
      <c r="AO416" s="32"/>
      <c r="AP416" s="31"/>
      <c r="AQ416" s="31"/>
      <c r="AR416" s="206"/>
      <c r="AS416" s="32"/>
    </row>
    <row r="417" spans="1:45" ht="12.75" hidden="1" x14ac:dyDescent="0.2">
      <c r="A417" s="49">
        <v>411</v>
      </c>
      <c r="B417" s="12">
        <f>'Encargos e Benefícios'!B416</f>
        <v>0</v>
      </c>
      <c r="C417" s="10">
        <f>'Encargos e Benefícios'!C416</f>
        <v>0</v>
      </c>
      <c r="D417" s="39"/>
      <c r="E417" s="169"/>
      <c r="F417" s="168"/>
      <c r="G417" s="167"/>
      <c r="H417" s="128"/>
      <c r="I417" s="48"/>
      <c r="J417" s="48"/>
      <c r="K417" s="48"/>
      <c r="L417" s="48"/>
      <c r="M417" s="167"/>
      <c r="N417" s="128"/>
      <c r="O417" s="48"/>
      <c r="P417" s="48"/>
      <c r="Q417" s="48"/>
      <c r="R417" s="48"/>
      <c r="S417" s="167"/>
      <c r="T417" s="128"/>
      <c r="U417" s="48"/>
      <c r="V417" s="48"/>
      <c r="W417" s="48"/>
      <c r="X417" s="48"/>
      <c r="Y417" s="167"/>
      <c r="Z417" s="128"/>
      <c r="AA417" s="48"/>
      <c r="AB417" s="48"/>
      <c r="AC417" s="48"/>
      <c r="AD417" s="48"/>
      <c r="AE417" s="167">
        <v>47849</v>
      </c>
      <c r="AF417" s="128"/>
      <c r="AG417" s="48"/>
      <c r="AH417" s="48"/>
      <c r="AI417" s="48"/>
      <c r="AJ417" s="131"/>
      <c r="AK417" s="11">
        <f>'Encargos e Benefícios'!D416</f>
        <v>0</v>
      </c>
      <c r="AL417" s="11">
        <f>IF('Encargos e Benefícios'!C416=0,0,'Encargos e Benefícios'!U416/'Encargos e Benefícios'!C416)</f>
        <v>0</v>
      </c>
      <c r="AM417" s="11">
        <f>IF('Encargos e Benefícios'!C416=0,0,'Encargos e Benefícios'!AC416/'Encargos e Benefícios'!C416)</f>
        <v>0</v>
      </c>
      <c r="AN417" s="115">
        <f>IF('Encargos e Benefícios'!C416=0,0,'Encargos e Benefícios'!AD416/'Encargos e Benefícios'!C416)</f>
        <v>0</v>
      </c>
      <c r="AO417" s="32"/>
      <c r="AP417" s="31"/>
      <c r="AQ417" s="31"/>
      <c r="AR417" s="206"/>
      <c r="AS417" s="32"/>
    </row>
    <row r="418" spans="1:45" ht="12.75" hidden="1" x14ac:dyDescent="0.2">
      <c r="A418" s="49">
        <v>412</v>
      </c>
      <c r="B418" s="12">
        <f>'Encargos e Benefícios'!B417</f>
        <v>0</v>
      </c>
      <c r="C418" s="10">
        <f>'Encargos e Benefícios'!C417</f>
        <v>0</v>
      </c>
      <c r="D418" s="39"/>
      <c r="E418" s="169"/>
      <c r="F418" s="168"/>
      <c r="G418" s="167"/>
      <c r="H418" s="128"/>
      <c r="I418" s="48"/>
      <c r="J418" s="48"/>
      <c r="K418" s="48"/>
      <c r="L418" s="48"/>
      <c r="M418" s="167"/>
      <c r="N418" s="128"/>
      <c r="O418" s="48"/>
      <c r="P418" s="48"/>
      <c r="Q418" s="48"/>
      <c r="R418" s="48"/>
      <c r="S418" s="167"/>
      <c r="T418" s="128"/>
      <c r="U418" s="48"/>
      <c r="V418" s="48"/>
      <c r="W418" s="48"/>
      <c r="X418" s="48"/>
      <c r="Y418" s="167"/>
      <c r="Z418" s="128"/>
      <c r="AA418" s="48"/>
      <c r="AB418" s="48"/>
      <c r="AC418" s="48"/>
      <c r="AD418" s="48"/>
      <c r="AE418" s="167">
        <v>47849</v>
      </c>
      <c r="AF418" s="128"/>
      <c r="AG418" s="48"/>
      <c r="AH418" s="48"/>
      <c r="AI418" s="48"/>
      <c r="AJ418" s="131"/>
      <c r="AK418" s="11">
        <f>'Encargos e Benefícios'!D417</f>
        <v>0</v>
      </c>
      <c r="AL418" s="11">
        <f>IF('Encargos e Benefícios'!C417=0,0,'Encargos e Benefícios'!U417/'Encargos e Benefícios'!C417)</f>
        <v>0</v>
      </c>
      <c r="AM418" s="11">
        <f>IF('Encargos e Benefícios'!C417=0,0,'Encargos e Benefícios'!AC417/'Encargos e Benefícios'!C417)</f>
        <v>0</v>
      </c>
      <c r="AN418" s="115">
        <f>IF('Encargos e Benefícios'!C417=0,0,'Encargos e Benefícios'!AD417/'Encargos e Benefícios'!C417)</f>
        <v>0</v>
      </c>
      <c r="AO418" s="32"/>
      <c r="AP418" s="31"/>
      <c r="AQ418" s="31"/>
      <c r="AR418" s="206"/>
      <c r="AS418" s="32"/>
    </row>
    <row r="419" spans="1:45" ht="12.75" hidden="1" x14ac:dyDescent="0.2">
      <c r="A419" s="49">
        <v>413</v>
      </c>
      <c r="B419" s="12">
        <f>'Encargos e Benefícios'!B418</f>
        <v>0</v>
      </c>
      <c r="C419" s="10">
        <f>'Encargos e Benefícios'!C418</f>
        <v>0</v>
      </c>
      <c r="D419" s="39"/>
      <c r="E419" s="169"/>
      <c r="F419" s="168"/>
      <c r="G419" s="167"/>
      <c r="H419" s="128"/>
      <c r="I419" s="48"/>
      <c r="J419" s="48"/>
      <c r="K419" s="48"/>
      <c r="L419" s="48"/>
      <c r="M419" s="167"/>
      <c r="N419" s="128"/>
      <c r="O419" s="48"/>
      <c r="P419" s="48"/>
      <c r="Q419" s="48"/>
      <c r="R419" s="48"/>
      <c r="S419" s="167"/>
      <c r="T419" s="128"/>
      <c r="U419" s="48"/>
      <c r="V419" s="48"/>
      <c r="W419" s="48"/>
      <c r="X419" s="48"/>
      <c r="Y419" s="167"/>
      <c r="Z419" s="128"/>
      <c r="AA419" s="48"/>
      <c r="AB419" s="48"/>
      <c r="AC419" s="48"/>
      <c r="AD419" s="48"/>
      <c r="AE419" s="167">
        <v>47849</v>
      </c>
      <c r="AF419" s="128"/>
      <c r="AG419" s="48"/>
      <c r="AH419" s="48"/>
      <c r="AI419" s="48"/>
      <c r="AJ419" s="131"/>
      <c r="AK419" s="11">
        <f>'Encargos e Benefícios'!D418</f>
        <v>0</v>
      </c>
      <c r="AL419" s="11">
        <f>IF('Encargos e Benefícios'!C418=0,0,'Encargos e Benefícios'!U418/'Encargos e Benefícios'!C418)</f>
        <v>0</v>
      </c>
      <c r="AM419" s="11">
        <f>IF('Encargos e Benefícios'!C418=0,0,'Encargos e Benefícios'!AC418/'Encargos e Benefícios'!C418)</f>
        <v>0</v>
      </c>
      <c r="AN419" s="115">
        <f>IF('Encargos e Benefícios'!C418=0,0,'Encargos e Benefícios'!AD418/'Encargos e Benefícios'!C418)</f>
        <v>0</v>
      </c>
      <c r="AO419" s="32"/>
      <c r="AP419" s="31"/>
      <c r="AQ419" s="31"/>
      <c r="AR419" s="206"/>
      <c r="AS419" s="32"/>
    </row>
    <row r="420" spans="1:45" ht="12.75" hidden="1" x14ac:dyDescent="0.2">
      <c r="A420" s="49">
        <v>414</v>
      </c>
      <c r="B420" s="12">
        <f>'Encargos e Benefícios'!B419</f>
        <v>0</v>
      </c>
      <c r="C420" s="10">
        <f>'Encargos e Benefícios'!C419</f>
        <v>0</v>
      </c>
      <c r="D420" s="39"/>
      <c r="E420" s="169"/>
      <c r="F420" s="168"/>
      <c r="G420" s="167"/>
      <c r="H420" s="128"/>
      <c r="I420" s="48"/>
      <c r="J420" s="48"/>
      <c r="K420" s="48"/>
      <c r="L420" s="48"/>
      <c r="M420" s="167"/>
      <c r="N420" s="128"/>
      <c r="O420" s="48"/>
      <c r="P420" s="48"/>
      <c r="Q420" s="48"/>
      <c r="R420" s="48"/>
      <c r="S420" s="167"/>
      <c r="T420" s="128"/>
      <c r="U420" s="48"/>
      <c r="V420" s="48"/>
      <c r="W420" s="48"/>
      <c r="X420" s="48"/>
      <c r="Y420" s="167"/>
      <c r="Z420" s="128"/>
      <c r="AA420" s="48"/>
      <c r="AB420" s="48"/>
      <c r="AC420" s="48"/>
      <c r="AD420" s="48"/>
      <c r="AE420" s="167">
        <v>47849</v>
      </c>
      <c r="AF420" s="128"/>
      <c r="AG420" s="48"/>
      <c r="AH420" s="48"/>
      <c r="AI420" s="48"/>
      <c r="AJ420" s="131"/>
      <c r="AK420" s="11">
        <f>'Encargos e Benefícios'!D419</f>
        <v>0</v>
      </c>
      <c r="AL420" s="11">
        <f>IF('Encargos e Benefícios'!C419=0,0,'Encargos e Benefícios'!U419/'Encargos e Benefícios'!C419)</f>
        <v>0</v>
      </c>
      <c r="AM420" s="11">
        <f>IF('Encargos e Benefícios'!C419=0,0,'Encargos e Benefícios'!AC419/'Encargos e Benefícios'!C419)</f>
        <v>0</v>
      </c>
      <c r="AN420" s="115">
        <f>IF('Encargos e Benefícios'!C419=0,0,'Encargos e Benefícios'!AD419/'Encargos e Benefícios'!C419)</f>
        <v>0</v>
      </c>
      <c r="AO420" s="32"/>
      <c r="AP420" s="31"/>
      <c r="AQ420" s="31"/>
      <c r="AR420" s="206"/>
      <c r="AS420" s="32"/>
    </row>
    <row r="421" spans="1:45" ht="12.75" hidden="1" x14ac:dyDescent="0.2">
      <c r="A421" s="49">
        <v>415</v>
      </c>
      <c r="B421" s="12">
        <f>'Encargos e Benefícios'!B420</f>
        <v>0</v>
      </c>
      <c r="C421" s="10">
        <f>'Encargos e Benefícios'!C420</f>
        <v>0</v>
      </c>
      <c r="D421" s="39"/>
      <c r="E421" s="169"/>
      <c r="F421" s="168"/>
      <c r="G421" s="167"/>
      <c r="H421" s="128"/>
      <c r="I421" s="48"/>
      <c r="J421" s="48"/>
      <c r="K421" s="48"/>
      <c r="L421" s="48"/>
      <c r="M421" s="167"/>
      <c r="N421" s="128"/>
      <c r="O421" s="48"/>
      <c r="P421" s="48"/>
      <c r="Q421" s="48"/>
      <c r="R421" s="48"/>
      <c r="S421" s="167"/>
      <c r="T421" s="128"/>
      <c r="U421" s="48"/>
      <c r="V421" s="48"/>
      <c r="W421" s="48"/>
      <c r="X421" s="48"/>
      <c r="Y421" s="167"/>
      <c r="Z421" s="128"/>
      <c r="AA421" s="48"/>
      <c r="AB421" s="48"/>
      <c r="AC421" s="48"/>
      <c r="AD421" s="48"/>
      <c r="AE421" s="167">
        <v>47849</v>
      </c>
      <c r="AF421" s="128"/>
      <c r="AG421" s="48"/>
      <c r="AH421" s="48"/>
      <c r="AI421" s="48"/>
      <c r="AJ421" s="131"/>
      <c r="AK421" s="11">
        <f>'Encargos e Benefícios'!D420</f>
        <v>0</v>
      </c>
      <c r="AL421" s="11">
        <f>IF('Encargos e Benefícios'!C420=0,0,'Encargos e Benefícios'!U420/'Encargos e Benefícios'!C420)</f>
        <v>0</v>
      </c>
      <c r="AM421" s="11">
        <f>IF('Encargos e Benefícios'!C420=0,0,'Encargos e Benefícios'!AC420/'Encargos e Benefícios'!C420)</f>
        <v>0</v>
      </c>
      <c r="AN421" s="115">
        <f>IF('Encargos e Benefícios'!C420=0,0,'Encargos e Benefícios'!AD420/'Encargos e Benefícios'!C420)</f>
        <v>0</v>
      </c>
      <c r="AO421" s="32"/>
      <c r="AP421" s="31"/>
      <c r="AQ421" s="31"/>
      <c r="AR421" s="206"/>
      <c r="AS421" s="32"/>
    </row>
    <row r="422" spans="1:45" ht="12.75" hidden="1" x14ac:dyDescent="0.2">
      <c r="A422" s="49">
        <v>416</v>
      </c>
      <c r="B422" s="12">
        <f>'Encargos e Benefícios'!B421</f>
        <v>0</v>
      </c>
      <c r="C422" s="10">
        <f>'Encargos e Benefícios'!C421</f>
        <v>0</v>
      </c>
      <c r="D422" s="39"/>
      <c r="E422" s="169"/>
      <c r="F422" s="168"/>
      <c r="G422" s="167"/>
      <c r="H422" s="128"/>
      <c r="I422" s="48"/>
      <c r="J422" s="48"/>
      <c r="K422" s="48"/>
      <c r="L422" s="48"/>
      <c r="M422" s="167"/>
      <c r="N422" s="128"/>
      <c r="O422" s="48"/>
      <c r="P422" s="48"/>
      <c r="Q422" s="48"/>
      <c r="R422" s="48"/>
      <c r="S422" s="167"/>
      <c r="T422" s="128"/>
      <c r="U422" s="48"/>
      <c r="V422" s="48"/>
      <c r="W422" s="48"/>
      <c r="X422" s="48"/>
      <c r="Y422" s="167"/>
      <c r="Z422" s="128"/>
      <c r="AA422" s="48"/>
      <c r="AB422" s="48"/>
      <c r="AC422" s="48"/>
      <c r="AD422" s="48"/>
      <c r="AE422" s="167">
        <v>47849</v>
      </c>
      <c r="AF422" s="128"/>
      <c r="AG422" s="48"/>
      <c r="AH422" s="48"/>
      <c r="AI422" s="48"/>
      <c r="AJ422" s="131"/>
      <c r="AK422" s="11">
        <f>'Encargos e Benefícios'!D421</f>
        <v>0</v>
      </c>
      <c r="AL422" s="11">
        <f>IF('Encargos e Benefícios'!C421=0,0,'Encargos e Benefícios'!U421/'Encargos e Benefícios'!C421)</f>
        <v>0</v>
      </c>
      <c r="AM422" s="11">
        <f>IF('Encargos e Benefícios'!C421=0,0,'Encargos e Benefícios'!AC421/'Encargos e Benefícios'!C421)</f>
        <v>0</v>
      </c>
      <c r="AN422" s="115">
        <f>IF('Encargos e Benefícios'!C421=0,0,'Encargos e Benefícios'!AD421/'Encargos e Benefícios'!C421)</f>
        <v>0</v>
      </c>
      <c r="AO422" s="32"/>
      <c r="AP422" s="31"/>
      <c r="AQ422" s="31"/>
      <c r="AR422" s="206"/>
      <c r="AS422" s="32"/>
    </row>
    <row r="423" spans="1:45" ht="12.75" hidden="1" x14ac:dyDescent="0.2">
      <c r="A423" s="49">
        <v>417</v>
      </c>
      <c r="B423" s="12">
        <f>'Encargos e Benefícios'!B422</f>
        <v>0</v>
      </c>
      <c r="C423" s="10">
        <f>'Encargos e Benefícios'!C422</f>
        <v>0</v>
      </c>
      <c r="D423" s="39"/>
      <c r="E423" s="169"/>
      <c r="F423" s="168"/>
      <c r="G423" s="167"/>
      <c r="H423" s="128"/>
      <c r="I423" s="48"/>
      <c r="J423" s="48"/>
      <c r="K423" s="48"/>
      <c r="L423" s="48"/>
      <c r="M423" s="167"/>
      <c r="N423" s="128"/>
      <c r="O423" s="48"/>
      <c r="P423" s="48"/>
      <c r="Q423" s="48"/>
      <c r="R423" s="48"/>
      <c r="S423" s="167"/>
      <c r="T423" s="128"/>
      <c r="U423" s="48"/>
      <c r="V423" s="48"/>
      <c r="W423" s="48"/>
      <c r="X423" s="48"/>
      <c r="Y423" s="167"/>
      <c r="Z423" s="128"/>
      <c r="AA423" s="48"/>
      <c r="AB423" s="48"/>
      <c r="AC423" s="48"/>
      <c r="AD423" s="48"/>
      <c r="AE423" s="167">
        <v>47849</v>
      </c>
      <c r="AF423" s="128"/>
      <c r="AG423" s="48"/>
      <c r="AH423" s="48"/>
      <c r="AI423" s="48"/>
      <c r="AJ423" s="131"/>
      <c r="AK423" s="11">
        <f>'Encargos e Benefícios'!D422</f>
        <v>0</v>
      </c>
      <c r="AL423" s="11">
        <f>IF('Encargos e Benefícios'!C422=0,0,'Encargos e Benefícios'!U422/'Encargos e Benefícios'!C422)</f>
        <v>0</v>
      </c>
      <c r="AM423" s="11">
        <f>IF('Encargos e Benefícios'!C422=0,0,'Encargos e Benefícios'!AC422/'Encargos e Benefícios'!C422)</f>
        <v>0</v>
      </c>
      <c r="AN423" s="115">
        <f>IF('Encargos e Benefícios'!C422=0,0,'Encargos e Benefícios'!AD422/'Encargos e Benefícios'!C422)</f>
        <v>0</v>
      </c>
      <c r="AO423" s="32"/>
      <c r="AP423" s="31"/>
      <c r="AQ423" s="31"/>
      <c r="AR423" s="206"/>
      <c r="AS423" s="32"/>
    </row>
    <row r="424" spans="1:45" ht="12.75" hidden="1" x14ac:dyDescent="0.2">
      <c r="A424" s="49">
        <v>418</v>
      </c>
      <c r="B424" s="12">
        <f>'Encargos e Benefícios'!B423</f>
        <v>0</v>
      </c>
      <c r="C424" s="10">
        <f>'Encargos e Benefícios'!C423</f>
        <v>0</v>
      </c>
      <c r="D424" s="39"/>
      <c r="E424" s="169"/>
      <c r="F424" s="168"/>
      <c r="G424" s="167"/>
      <c r="H424" s="128"/>
      <c r="I424" s="48"/>
      <c r="J424" s="48"/>
      <c r="K424" s="48"/>
      <c r="L424" s="48"/>
      <c r="M424" s="167"/>
      <c r="N424" s="128"/>
      <c r="O424" s="48"/>
      <c r="P424" s="48"/>
      <c r="Q424" s="48"/>
      <c r="R424" s="48"/>
      <c r="S424" s="167"/>
      <c r="T424" s="128"/>
      <c r="U424" s="48"/>
      <c r="V424" s="48"/>
      <c r="W424" s="48"/>
      <c r="X424" s="48"/>
      <c r="Y424" s="167"/>
      <c r="Z424" s="128"/>
      <c r="AA424" s="48"/>
      <c r="AB424" s="48"/>
      <c r="AC424" s="48"/>
      <c r="AD424" s="48"/>
      <c r="AE424" s="167">
        <v>47849</v>
      </c>
      <c r="AF424" s="128"/>
      <c r="AG424" s="48"/>
      <c r="AH424" s="48"/>
      <c r="AI424" s="48"/>
      <c r="AJ424" s="131"/>
      <c r="AK424" s="11">
        <f>'Encargos e Benefícios'!D423</f>
        <v>0</v>
      </c>
      <c r="AL424" s="11">
        <f>IF('Encargos e Benefícios'!C423=0,0,'Encargos e Benefícios'!U423/'Encargos e Benefícios'!C423)</f>
        <v>0</v>
      </c>
      <c r="AM424" s="11">
        <f>IF('Encargos e Benefícios'!C423=0,0,'Encargos e Benefícios'!AC423/'Encargos e Benefícios'!C423)</f>
        <v>0</v>
      </c>
      <c r="AN424" s="115">
        <f>IF('Encargos e Benefícios'!C423=0,0,'Encargos e Benefícios'!AD423/'Encargos e Benefícios'!C423)</f>
        <v>0</v>
      </c>
      <c r="AO424" s="32"/>
      <c r="AP424" s="31"/>
      <c r="AQ424" s="31"/>
      <c r="AR424" s="206"/>
      <c r="AS424" s="32"/>
    </row>
    <row r="425" spans="1:45" ht="12.75" hidden="1" x14ac:dyDescent="0.2">
      <c r="A425" s="49">
        <v>419</v>
      </c>
      <c r="B425" s="12">
        <f>'Encargos e Benefícios'!B424</f>
        <v>0</v>
      </c>
      <c r="C425" s="10">
        <f>'Encargos e Benefícios'!C424</f>
        <v>0</v>
      </c>
      <c r="D425" s="39"/>
      <c r="E425" s="169"/>
      <c r="F425" s="168"/>
      <c r="G425" s="167"/>
      <c r="H425" s="128"/>
      <c r="I425" s="48"/>
      <c r="J425" s="48"/>
      <c r="K425" s="48"/>
      <c r="L425" s="48"/>
      <c r="M425" s="167"/>
      <c r="N425" s="128"/>
      <c r="O425" s="48"/>
      <c r="P425" s="48"/>
      <c r="Q425" s="48"/>
      <c r="R425" s="48"/>
      <c r="S425" s="167"/>
      <c r="T425" s="128"/>
      <c r="U425" s="48"/>
      <c r="V425" s="48"/>
      <c r="W425" s="48"/>
      <c r="X425" s="48"/>
      <c r="Y425" s="167"/>
      <c r="Z425" s="128"/>
      <c r="AA425" s="48"/>
      <c r="AB425" s="48"/>
      <c r="AC425" s="48"/>
      <c r="AD425" s="48"/>
      <c r="AE425" s="167">
        <v>47849</v>
      </c>
      <c r="AF425" s="128"/>
      <c r="AG425" s="48"/>
      <c r="AH425" s="48"/>
      <c r="AI425" s="48"/>
      <c r="AJ425" s="131"/>
      <c r="AK425" s="11">
        <f>'Encargos e Benefícios'!D424</f>
        <v>0</v>
      </c>
      <c r="AL425" s="11">
        <f>IF('Encargos e Benefícios'!C424=0,0,'Encargos e Benefícios'!U424/'Encargos e Benefícios'!C424)</f>
        <v>0</v>
      </c>
      <c r="AM425" s="11">
        <f>IF('Encargos e Benefícios'!C424=0,0,'Encargos e Benefícios'!AC424/'Encargos e Benefícios'!C424)</f>
        <v>0</v>
      </c>
      <c r="AN425" s="115">
        <f>IF('Encargos e Benefícios'!C424=0,0,'Encargos e Benefícios'!AD424/'Encargos e Benefícios'!C424)</f>
        <v>0</v>
      </c>
      <c r="AO425" s="32"/>
      <c r="AP425" s="31"/>
      <c r="AQ425" s="31"/>
      <c r="AR425" s="206"/>
      <c r="AS425" s="32"/>
    </row>
    <row r="426" spans="1:45" ht="12.75" hidden="1" x14ac:dyDescent="0.2">
      <c r="A426" s="49">
        <v>420</v>
      </c>
      <c r="B426" s="12">
        <f>'Encargos e Benefícios'!B425</f>
        <v>0</v>
      </c>
      <c r="C426" s="10">
        <f>'Encargos e Benefícios'!C425</f>
        <v>0</v>
      </c>
      <c r="D426" s="39"/>
      <c r="E426" s="169"/>
      <c r="F426" s="168"/>
      <c r="G426" s="167"/>
      <c r="H426" s="128"/>
      <c r="I426" s="48"/>
      <c r="J426" s="48"/>
      <c r="K426" s="48"/>
      <c r="L426" s="48"/>
      <c r="M426" s="167"/>
      <c r="N426" s="128"/>
      <c r="O426" s="48"/>
      <c r="P426" s="48"/>
      <c r="Q426" s="48"/>
      <c r="R426" s="48"/>
      <c r="S426" s="167"/>
      <c r="T426" s="128"/>
      <c r="U426" s="48"/>
      <c r="V426" s="48"/>
      <c r="W426" s="48"/>
      <c r="X426" s="48"/>
      <c r="Y426" s="167"/>
      <c r="Z426" s="128"/>
      <c r="AA426" s="48"/>
      <c r="AB426" s="48"/>
      <c r="AC426" s="48"/>
      <c r="AD426" s="48"/>
      <c r="AE426" s="167">
        <v>47849</v>
      </c>
      <c r="AF426" s="128"/>
      <c r="AG426" s="48"/>
      <c r="AH426" s="48"/>
      <c r="AI426" s="48"/>
      <c r="AJ426" s="131"/>
      <c r="AK426" s="11">
        <f>'Encargos e Benefícios'!D425</f>
        <v>0</v>
      </c>
      <c r="AL426" s="11">
        <f>IF('Encargos e Benefícios'!C425=0,0,'Encargos e Benefícios'!U425/'Encargos e Benefícios'!C425)</f>
        <v>0</v>
      </c>
      <c r="AM426" s="11">
        <f>IF('Encargos e Benefícios'!C425=0,0,'Encargos e Benefícios'!AC425/'Encargos e Benefícios'!C425)</f>
        <v>0</v>
      </c>
      <c r="AN426" s="115">
        <f>IF('Encargos e Benefícios'!C425=0,0,'Encargos e Benefícios'!AD425/'Encargos e Benefícios'!C425)</f>
        <v>0</v>
      </c>
      <c r="AO426" s="32"/>
      <c r="AP426" s="31"/>
      <c r="AQ426" s="31"/>
      <c r="AR426" s="206"/>
      <c r="AS426" s="32"/>
    </row>
    <row r="427" spans="1:45" ht="12.75" hidden="1" x14ac:dyDescent="0.2">
      <c r="A427" s="49">
        <v>421</v>
      </c>
      <c r="B427" s="12">
        <f>'Encargos e Benefícios'!B426</f>
        <v>0</v>
      </c>
      <c r="C427" s="10">
        <f>'Encargos e Benefícios'!C426</f>
        <v>0</v>
      </c>
      <c r="D427" s="39"/>
      <c r="E427" s="169"/>
      <c r="F427" s="168"/>
      <c r="G427" s="167"/>
      <c r="H427" s="128"/>
      <c r="I427" s="48"/>
      <c r="J427" s="48"/>
      <c r="K427" s="48"/>
      <c r="L427" s="48"/>
      <c r="M427" s="167"/>
      <c r="N427" s="128"/>
      <c r="O427" s="48"/>
      <c r="P427" s="48"/>
      <c r="Q427" s="48"/>
      <c r="R427" s="48"/>
      <c r="S427" s="167"/>
      <c r="T427" s="128"/>
      <c r="U427" s="48"/>
      <c r="V427" s="48"/>
      <c r="W427" s="48"/>
      <c r="X427" s="48"/>
      <c r="Y427" s="167"/>
      <c r="Z427" s="128"/>
      <c r="AA427" s="48"/>
      <c r="AB427" s="48"/>
      <c r="AC427" s="48"/>
      <c r="AD427" s="48"/>
      <c r="AE427" s="167">
        <v>47849</v>
      </c>
      <c r="AF427" s="128"/>
      <c r="AG427" s="48"/>
      <c r="AH427" s="48"/>
      <c r="AI427" s="48"/>
      <c r="AJ427" s="131"/>
      <c r="AK427" s="11">
        <f>'Encargos e Benefícios'!D426</f>
        <v>0</v>
      </c>
      <c r="AL427" s="11">
        <f>IF('Encargos e Benefícios'!C426=0,0,'Encargos e Benefícios'!U426/'Encargos e Benefícios'!C426)</f>
        <v>0</v>
      </c>
      <c r="AM427" s="11">
        <f>IF('Encargos e Benefícios'!C426=0,0,'Encargos e Benefícios'!AC426/'Encargos e Benefícios'!C426)</f>
        <v>0</v>
      </c>
      <c r="AN427" s="115">
        <f>IF('Encargos e Benefícios'!C426=0,0,'Encargos e Benefícios'!AD426/'Encargos e Benefícios'!C426)</f>
        <v>0</v>
      </c>
      <c r="AO427" s="32"/>
      <c r="AP427" s="31"/>
      <c r="AQ427" s="31"/>
      <c r="AR427" s="206"/>
      <c r="AS427" s="32"/>
    </row>
    <row r="428" spans="1:45" ht="12.75" hidden="1" x14ac:dyDescent="0.2">
      <c r="A428" s="49">
        <v>422</v>
      </c>
      <c r="B428" s="12">
        <f>'Encargos e Benefícios'!B427</f>
        <v>0</v>
      </c>
      <c r="C428" s="10">
        <f>'Encargos e Benefícios'!C427</f>
        <v>0</v>
      </c>
      <c r="D428" s="39"/>
      <c r="E428" s="169"/>
      <c r="F428" s="168"/>
      <c r="G428" s="167"/>
      <c r="H428" s="128"/>
      <c r="I428" s="48"/>
      <c r="J428" s="48"/>
      <c r="K428" s="48"/>
      <c r="L428" s="48"/>
      <c r="M428" s="167"/>
      <c r="N428" s="128"/>
      <c r="O428" s="48"/>
      <c r="P428" s="48"/>
      <c r="Q428" s="48"/>
      <c r="R428" s="48"/>
      <c r="S428" s="167"/>
      <c r="T428" s="128"/>
      <c r="U428" s="48"/>
      <c r="V428" s="48"/>
      <c r="W428" s="48"/>
      <c r="X428" s="48"/>
      <c r="Y428" s="167"/>
      <c r="Z428" s="128"/>
      <c r="AA428" s="48"/>
      <c r="AB428" s="48"/>
      <c r="AC428" s="48"/>
      <c r="AD428" s="48"/>
      <c r="AE428" s="167">
        <v>47849</v>
      </c>
      <c r="AF428" s="128"/>
      <c r="AG428" s="48"/>
      <c r="AH428" s="48"/>
      <c r="AI428" s="48"/>
      <c r="AJ428" s="131"/>
      <c r="AK428" s="11">
        <f>'Encargos e Benefícios'!D427</f>
        <v>0</v>
      </c>
      <c r="AL428" s="11">
        <f>IF('Encargos e Benefícios'!C427=0,0,'Encargos e Benefícios'!U427/'Encargos e Benefícios'!C427)</f>
        <v>0</v>
      </c>
      <c r="AM428" s="11">
        <f>IF('Encargos e Benefícios'!C427=0,0,'Encargos e Benefícios'!AC427/'Encargos e Benefícios'!C427)</f>
        <v>0</v>
      </c>
      <c r="AN428" s="115">
        <f>IF('Encargos e Benefícios'!C427=0,0,'Encargos e Benefícios'!AD427/'Encargos e Benefícios'!C427)</f>
        <v>0</v>
      </c>
      <c r="AO428" s="32"/>
      <c r="AP428" s="31"/>
      <c r="AQ428" s="31"/>
      <c r="AR428" s="206"/>
      <c r="AS428" s="32"/>
    </row>
    <row r="429" spans="1:45" ht="12.75" hidden="1" x14ac:dyDescent="0.2">
      <c r="A429" s="49">
        <v>423</v>
      </c>
      <c r="B429" s="12">
        <f>'Encargos e Benefícios'!B428</f>
        <v>0</v>
      </c>
      <c r="C429" s="10">
        <f>'Encargos e Benefícios'!C428</f>
        <v>0</v>
      </c>
      <c r="D429" s="39"/>
      <c r="E429" s="169"/>
      <c r="F429" s="168"/>
      <c r="G429" s="167"/>
      <c r="H429" s="128"/>
      <c r="I429" s="48"/>
      <c r="J429" s="48"/>
      <c r="K429" s="48"/>
      <c r="L429" s="48"/>
      <c r="M429" s="167"/>
      <c r="N429" s="128"/>
      <c r="O429" s="48"/>
      <c r="P429" s="48"/>
      <c r="Q429" s="48"/>
      <c r="R429" s="48"/>
      <c r="S429" s="167"/>
      <c r="T429" s="128"/>
      <c r="U429" s="48"/>
      <c r="V429" s="48"/>
      <c r="W429" s="48"/>
      <c r="X429" s="48"/>
      <c r="Y429" s="167"/>
      <c r="Z429" s="128"/>
      <c r="AA429" s="48"/>
      <c r="AB429" s="48"/>
      <c r="AC429" s="48"/>
      <c r="AD429" s="48"/>
      <c r="AE429" s="167">
        <v>47849</v>
      </c>
      <c r="AF429" s="128"/>
      <c r="AG429" s="48"/>
      <c r="AH429" s="48"/>
      <c r="AI429" s="48"/>
      <c r="AJ429" s="131"/>
      <c r="AK429" s="11">
        <f>'Encargos e Benefícios'!D428</f>
        <v>0</v>
      </c>
      <c r="AL429" s="11">
        <f>IF('Encargos e Benefícios'!C428=0,0,'Encargos e Benefícios'!U428/'Encargos e Benefícios'!C428)</f>
        <v>0</v>
      </c>
      <c r="AM429" s="11">
        <f>IF('Encargos e Benefícios'!C428=0,0,'Encargos e Benefícios'!AC428/'Encargos e Benefícios'!C428)</f>
        <v>0</v>
      </c>
      <c r="AN429" s="115">
        <f>IF('Encargos e Benefícios'!C428=0,0,'Encargos e Benefícios'!AD428/'Encargos e Benefícios'!C428)</f>
        <v>0</v>
      </c>
      <c r="AO429" s="32"/>
      <c r="AP429" s="31"/>
      <c r="AQ429" s="31"/>
      <c r="AR429" s="206"/>
      <c r="AS429" s="32"/>
    </row>
    <row r="430" spans="1:45" ht="12.75" hidden="1" x14ac:dyDescent="0.2">
      <c r="A430" s="49">
        <v>424</v>
      </c>
      <c r="B430" s="12">
        <f>'Encargos e Benefícios'!B429</f>
        <v>0</v>
      </c>
      <c r="C430" s="10">
        <f>'Encargos e Benefícios'!C429</f>
        <v>0</v>
      </c>
      <c r="D430" s="39"/>
      <c r="E430" s="169"/>
      <c r="F430" s="168"/>
      <c r="G430" s="167"/>
      <c r="H430" s="128"/>
      <c r="I430" s="48"/>
      <c r="J430" s="48"/>
      <c r="K430" s="48"/>
      <c r="L430" s="48"/>
      <c r="M430" s="167"/>
      <c r="N430" s="128"/>
      <c r="O430" s="48"/>
      <c r="P430" s="48"/>
      <c r="Q430" s="48"/>
      <c r="R430" s="48"/>
      <c r="S430" s="167"/>
      <c r="T430" s="128"/>
      <c r="U430" s="48"/>
      <c r="V430" s="48"/>
      <c r="W430" s="48"/>
      <c r="X430" s="48"/>
      <c r="Y430" s="167"/>
      <c r="Z430" s="128"/>
      <c r="AA430" s="48"/>
      <c r="AB430" s="48"/>
      <c r="AC430" s="48"/>
      <c r="AD430" s="48"/>
      <c r="AE430" s="167">
        <v>47849</v>
      </c>
      <c r="AF430" s="128"/>
      <c r="AG430" s="48"/>
      <c r="AH430" s="48"/>
      <c r="AI430" s="48"/>
      <c r="AJ430" s="131"/>
      <c r="AK430" s="11">
        <f>'Encargos e Benefícios'!D429</f>
        <v>0</v>
      </c>
      <c r="AL430" s="11">
        <f>IF('Encargos e Benefícios'!C429=0,0,'Encargos e Benefícios'!U429/'Encargos e Benefícios'!C429)</f>
        <v>0</v>
      </c>
      <c r="AM430" s="11">
        <f>IF('Encargos e Benefícios'!C429=0,0,'Encargos e Benefícios'!AC429/'Encargos e Benefícios'!C429)</f>
        <v>0</v>
      </c>
      <c r="AN430" s="115">
        <f>IF('Encargos e Benefícios'!C429=0,0,'Encargos e Benefícios'!AD429/'Encargos e Benefícios'!C429)</f>
        <v>0</v>
      </c>
      <c r="AO430" s="32"/>
      <c r="AP430" s="31"/>
      <c r="AQ430" s="31"/>
      <c r="AR430" s="206"/>
      <c r="AS430" s="32"/>
    </row>
    <row r="431" spans="1:45" ht="12.75" hidden="1" x14ac:dyDescent="0.2">
      <c r="A431" s="49">
        <v>425</v>
      </c>
      <c r="B431" s="12">
        <f>'Encargos e Benefícios'!B430</f>
        <v>0</v>
      </c>
      <c r="C431" s="10">
        <f>'Encargos e Benefícios'!C430</f>
        <v>0</v>
      </c>
      <c r="D431" s="39"/>
      <c r="E431" s="169"/>
      <c r="F431" s="168"/>
      <c r="G431" s="167"/>
      <c r="H431" s="128"/>
      <c r="I431" s="48"/>
      <c r="J431" s="48"/>
      <c r="K431" s="48"/>
      <c r="L431" s="48"/>
      <c r="M431" s="167"/>
      <c r="N431" s="128"/>
      <c r="O431" s="48"/>
      <c r="P431" s="48"/>
      <c r="Q431" s="48"/>
      <c r="R431" s="48"/>
      <c r="S431" s="167"/>
      <c r="T431" s="128"/>
      <c r="U431" s="48"/>
      <c r="V431" s="48"/>
      <c r="W431" s="48"/>
      <c r="X431" s="48"/>
      <c r="Y431" s="167"/>
      <c r="Z431" s="128"/>
      <c r="AA431" s="48"/>
      <c r="AB431" s="48"/>
      <c r="AC431" s="48"/>
      <c r="AD431" s="48"/>
      <c r="AE431" s="167">
        <v>47849</v>
      </c>
      <c r="AF431" s="128"/>
      <c r="AG431" s="48"/>
      <c r="AH431" s="48"/>
      <c r="AI431" s="48"/>
      <c r="AJ431" s="131"/>
      <c r="AK431" s="11">
        <f>'Encargos e Benefícios'!D430</f>
        <v>0</v>
      </c>
      <c r="AL431" s="11">
        <f>IF('Encargos e Benefícios'!C430=0,0,'Encargos e Benefícios'!U430/'Encargos e Benefícios'!C430)</f>
        <v>0</v>
      </c>
      <c r="AM431" s="11">
        <f>IF('Encargos e Benefícios'!C430=0,0,'Encargos e Benefícios'!AC430/'Encargos e Benefícios'!C430)</f>
        <v>0</v>
      </c>
      <c r="AN431" s="115">
        <f>IF('Encargos e Benefícios'!C430=0,0,'Encargos e Benefícios'!AD430/'Encargos e Benefícios'!C430)</f>
        <v>0</v>
      </c>
      <c r="AO431" s="32"/>
      <c r="AP431" s="31"/>
      <c r="AQ431" s="31"/>
      <c r="AR431" s="206"/>
      <c r="AS431" s="32"/>
    </row>
    <row r="432" spans="1:45" ht="12.75" hidden="1" x14ac:dyDescent="0.2">
      <c r="A432" s="49">
        <v>426</v>
      </c>
      <c r="B432" s="12">
        <f>'Encargos e Benefícios'!B431</f>
        <v>0</v>
      </c>
      <c r="C432" s="10">
        <f>'Encargos e Benefícios'!C431</f>
        <v>0</v>
      </c>
      <c r="D432" s="39"/>
      <c r="E432" s="169"/>
      <c r="F432" s="168"/>
      <c r="G432" s="167"/>
      <c r="H432" s="128"/>
      <c r="I432" s="48"/>
      <c r="J432" s="48"/>
      <c r="K432" s="48"/>
      <c r="L432" s="48"/>
      <c r="M432" s="167"/>
      <c r="N432" s="128"/>
      <c r="O432" s="48"/>
      <c r="P432" s="48"/>
      <c r="Q432" s="48"/>
      <c r="R432" s="48"/>
      <c r="S432" s="167"/>
      <c r="T432" s="128"/>
      <c r="U432" s="48"/>
      <c r="V432" s="48"/>
      <c r="W432" s="48"/>
      <c r="X432" s="48"/>
      <c r="Y432" s="167"/>
      <c r="Z432" s="128"/>
      <c r="AA432" s="48"/>
      <c r="AB432" s="48"/>
      <c r="AC432" s="48"/>
      <c r="AD432" s="48"/>
      <c r="AE432" s="167">
        <v>47849</v>
      </c>
      <c r="AF432" s="128"/>
      <c r="AG432" s="48"/>
      <c r="AH432" s="48"/>
      <c r="AI432" s="48"/>
      <c r="AJ432" s="131"/>
      <c r="AK432" s="11">
        <f>'Encargos e Benefícios'!D431</f>
        <v>0</v>
      </c>
      <c r="AL432" s="11">
        <f>IF('Encargos e Benefícios'!C431=0,0,'Encargos e Benefícios'!U431/'Encargos e Benefícios'!C431)</f>
        <v>0</v>
      </c>
      <c r="AM432" s="11">
        <f>IF('Encargos e Benefícios'!C431=0,0,'Encargos e Benefícios'!AC431/'Encargos e Benefícios'!C431)</f>
        <v>0</v>
      </c>
      <c r="AN432" s="115">
        <f>IF('Encargos e Benefícios'!C431=0,0,'Encargos e Benefícios'!AD431/'Encargos e Benefícios'!C431)</f>
        <v>0</v>
      </c>
      <c r="AO432" s="32"/>
      <c r="AP432" s="31"/>
      <c r="AQ432" s="31"/>
      <c r="AR432" s="206"/>
      <c r="AS432" s="32"/>
    </row>
    <row r="433" spans="1:45" ht="12.75" hidden="1" x14ac:dyDescent="0.2">
      <c r="A433" s="49">
        <v>427</v>
      </c>
      <c r="B433" s="12">
        <f>'Encargos e Benefícios'!B432</f>
        <v>0</v>
      </c>
      <c r="C433" s="10">
        <f>'Encargos e Benefícios'!C432</f>
        <v>0</v>
      </c>
      <c r="D433" s="39"/>
      <c r="E433" s="169"/>
      <c r="F433" s="168"/>
      <c r="G433" s="167"/>
      <c r="H433" s="128"/>
      <c r="I433" s="48"/>
      <c r="J433" s="48"/>
      <c r="K433" s="48"/>
      <c r="L433" s="48"/>
      <c r="M433" s="167"/>
      <c r="N433" s="128"/>
      <c r="O433" s="48"/>
      <c r="P433" s="48"/>
      <c r="Q433" s="48"/>
      <c r="R433" s="48"/>
      <c r="S433" s="167"/>
      <c r="T433" s="128"/>
      <c r="U433" s="48"/>
      <c r="V433" s="48"/>
      <c r="W433" s="48"/>
      <c r="X433" s="48"/>
      <c r="Y433" s="167"/>
      <c r="Z433" s="128"/>
      <c r="AA433" s="48"/>
      <c r="AB433" s="48"/>
      <c r="AC433" s="48"/>
      <c r="AD433" s="48"/>
      <c r="AE433" s="167">
        <v>47849</v>
      </c>
      <c r="AF433" s="128"/>
      <c r="AG433" s="48"/>
      <c r="AH433" s="48"/>
      <c r="AI433" s="48"/>
      <c r="AJ433" s="131"/>
      <c r="AK433" s="11">
        <f>'Encargos e Benefícios'!D432</f>
        <v>0</v>
      </c>
      <c r="AL433" s="11">
        <f>IF('Encargos e Benefícios'!C432=0,0,'Encargos e Benefícios'!U432/'Encargos e Benefícios'!C432)</f>
        <v>0</v>
      </c>
      <c r="AM433" s="11">
        <f>IF('Encargos e Benefícios'!C432=0,0,'Encargos e Benefícios'!AC432/'Encargos e Benefícios'!C432)</f>
        <v>0</v>
      </c>
      <c r="AN433" s="115">
        <f>IF('Encargos e Benefícios'!C432=0,0,'Encargos e Benefícios'!AD432/'Encargos e Benefícios'!C432)</f>
        <v>0</v>
      </c>
      <c r="AO433" s="32"/>
      <c r="AP433" s="31"/>
      <c r="AQ433" s="31"/>
      <c r="AR433" s="206"/>
      <c r="AS433" s="32"/>
    </row>
    <row r="434" spans="1:45" ht="12.75" hidden="1" x14ac:dyDescent="0.2">
      <c r="A434" s="49">
        <v>428</v>
      </c>
      <c r="B434" s="12">
        <f>'Encargos e Benefícios'!B433</f>
        <v>0</v>
      </c>
      <c r="C434" s="10">
        <f>'Encargos e Benefícios'!C433</f>
        <v>0</v>
      </c>
      <c r="D434" s="39"/>
      <c r="E434" s="169"/>
      <c r="F434" s="168"/>
      <c r="G434" s="167"/>
      <c r="H434" s="128"/>
      <c r="I434" s="48"/>
      <c r="J434" s="48"/>
      <c r="K434" s="48"/>
      <c r="L434" s="48"/>
      <c r="M434" s="167"/>
      <c r="N434" s="128"/>
      <c r="O434" s="48"/>
      <c r="P434" s="48"/>
      <c r="Q434" s="48"/>
      <c r="R434" s="48"/>
      <c r="S434" s="167"/>
      <c r="T434" s="128"/>
      <c r="U434" s="48"/>
      <c r="V434" s="48"/>
      <c r="W434" s="48"/>
      <c r="X434" s="48"/>
      <c r="Y434" s="167"/>
      <c r="Z434" s="128"/>
      <c r="AA434" s="48"/>
      <c r="AB434" s="48"/>
      <c r="AC434" s="48"/>
      <c r="AD434" s="48"/>
      <c r="AE434" s="167">
        <v>47849</v>
      </c>
      <c r="AF434" s="128"/>
      <c r="AG434" s="48"/>
      <c r="AH434" s="48"/>
      <c r="AI434" s="48"/>
      <c r="AJ434" s="131"/>
      <c r="AK434" s="11">
        <f>'Encargos e Benefícios'!D433</f>
        <v>0</v>
      </c>
      <c r="AL434" s="11">
        <f>IF('Encargos e Benefícios'!C433=0,0,'Encargos e Benefícios'!U433/'Encargos e Benefícios'!C433)</f>
        <v>0</v>
      </c>
      <c r="AM434" s="11">
        <f>IF('Encargos e Benefícios'!C433=0,0,'Encargos e Benefícios'!AC433/'Encargos e Benefícios'!C433)</f>
        <v>0</v>
      </c>
      <c r="AN434" s="115">
        <f>IF('Encargos e Benefícios'!C433=0,0,'Encargos e Benefícios'!AD433/'Encargos e Benefícios'!C433)</f>
        <v>0</v>
      </c>
      <c r="AO434" s="32"/>
      <c r="AP434" s="31"/>
      <c r="AQ434" s="31"/>
      <c r="AR434" s="206"/>
      <c r="AS434" s="32"/>
    </row>
    <row r="435" spans="1:45" ht="12.75" hidden="1" x14ac:dyDescent="0.2">
      <c r="A435" s="49">
        <v>429</v>
      </c>
      <c r="B435" s="12">
        <f>'Encargos e Benefícios'!B434</f>
        <v>0</v>
      </c>
      <c r="C435" s="10">
        <f>'Encargos e Benefícios'!C434</f>
        <v>0</v>
      </c>
      <c r="D435" s="39"/>
      <c r="E435" s="169"/>
      <c r="F435" s="168"/>
      <c r="G435" s="167"/>
      <c r="H435" s="128"/>
      <c r="I435" s="48"/>
      <c r="J435" s="48"/>
      <c r="K435" s="48"/>
      <c r="L435" s="48"/>
      <c r="M435" s="167"/>
      <c r="N435" s="128"/>
      <c r="O435" s="48"/>
      <c r="P435" s="48"/>
      <c r="Q435" s="48"/>
      <c r="R435" s="48"/>
      <c r="S435" s="167"/>
      <c r="T435" s="128"/>
      <c r="U435" s="48"/>
      <c r="V435" s="48"/>
      <c r="W435" s="48"/>
      <c r="X435" s="48"/>
      <c r="Y435" s="167"/>
      <c r="Z435" s="128"/>
      <c r="AA435" s="48"/>
      <c r="AB435" s="48"/>
      <c r="AC435" s="48"/>
      <c r="AD435" s="48"/>
      <c r="AE435" s="167">
        <v>47849</v>
      </c>
      <c r="AF435" s="128"/>
      <c r="AG435" s="48"/>
      <c r="AH435" s="48"/>
      <c r="AI435" s="48"/>
      <c r="AJ435" s="131"/>
      <c r="AK435" s="11">
        <f>'Encargos e Benefícios'!D434</f>
        <v>0</v>
      </c>
      <c r="AL435" s="11">
        <f>IF('Encargos e Benefícios'!C434=0,0,'Encargos e Benefícios'!U434/'Encargos e Benefícios'!C434)</f>
        <v>0</v>
      </c>
      <c r="AM435" s="11">
        <f>IF('Encargos e Benefícios'!C434=0,0,'Encargos e Benefícios'!AC434/'Encargos e Benefícios'!C434)</f>
        <v>0</v>
      </c>
      <c r="AN435" s="115">
        <f>IF('Encargos e Benefícios'!C434=0,0,'Encargos e Benefícios'!AD434/'Encargos e Benefícios'!C434)</f>
        <v>0</v>
      </c>
      <c r="AO435" s="32"/>
      <c r="AP435" s="31"/>
      <c r="AQ435" s="31"/>
      <c r="AR435" s="206"/>
      <c r="AS435" s="32"/>
    </row>
    <row r="436" spans="1:45" ht="12.75" hidden="1" x14ac:dyDescent="0.2">
      <c r="A436" s="49">
        <v>430</v>
      </c>
      <c r="B436" s="12">
        <f>'Encargos e Benefícios'!B435</f>
        <v>0</v>
      </c>
      <c r="C436" s="10">
        <f>'Encargos e Benefícios'!C435</f>
        <v>0</v>
      </c>
      <c r="D436" s="39"/>
      <c r="E436" s="169"/>
      <c r="F436" s="168"/>
      <c r="G436" s="167"/>
      <c r="H436" s="128"/>
      <c r="I436" s="48"/>
      <c r="J436" s="48"/>
      <c r="K436" s="48"/>
      <c r="L436" s="48"/>
      <c r="M436" s="167"/>
      <c r="N436" s="128"/>
      <c r="O436" s="48"/>
      <c r="P436" s="48"/>
      <c r="Q436" s="48"/>
      <c r="R436" s="48"/>
      <c r="S436" s="167"/>
      <c r="T436" s="128"/>
      <c r="U436" s="48"/>
      <c r="V436" s="48"/>
      <c r="W436" s="48"/>
      <c r="X436" s="48"/>
      <c r="Y436" s="167"/>
      <c r="Z436" s="128"/>
      <c r="AA436" s="48"/>
      <c r="AB436" s="48"/>
      <c r="AC436" s="48"/>
      <c r="AD436" s="48"/>
      <c r="AE436" s="167">
        <v>47849</v>
      </c>
      <c r="AF436" s="128"/>
      <c r="AG436" s="48"/>
      <c r="AH436" s="48"/>
      <c r="AI436" s="48"/>
      <c r="AJ436" s="131"/>
      <c r="AK436" s="11">
        <f>'Encargos e Benefícios'!D435</f>
        <v>0</v>
      </c>
      <c r="AL436" s="11">
        <f>IF('Encargos e Benefícios'!C435=0,0,'Encargos e Benefícios'!U435/'Encargos e Benefícios'!C435)</f>
        <v>0</v>
      </c>
      <c r="AM436" s="11">
        <f>IF('Encargos e Benefícios'!C435=0,0,'Encargos e Benefícios'!AC435/'Encargos e Benefícios'!C435)</f>
        <v>0</v>
      </c>
      <c r="AN436" s="115">
        <f>IF('Encargos e Benefícios'!C435=0,0,'Encargos e Benefícios'!AD435/'Encargos e Benefícios'!C435)</f>
        <v>0</v>
      </c>
      <c r="AO436" s="32"/>
      <c r="AP436" s="31"/>
      <c r="AQ436" s="31"/>
      <c r="AR436" s="206"/>
      <c r="AS436" s="32"/>
    </row>
    <row r="437" spans="1:45" ht="12.75" hidden="1" x14ac:dyDescent="0.2">
      <c r="A437" s="49">
        <v>431</v>
      </c>
      <c r="B437" s="12">
        <f>'Encargos e Benefícios'!B436</f>
        <v>0</v>
      </c>
      <c r="C437" s="10">
        <f>'Encargos e Benefícios'!C436</f>
        <v>0</v>
      </c>
      <c r="D437" s="39"/>
      <c r="E437" s="169"/>
      <c r="F437" s="168"/>
      <c r="G437" s="167"/>
      <c r="H437" s="128"/>
      <c r="I437" s="48"/>
      <c r="J437" s="48"/>
      <c r="K437" s="48"/>
      <c r="L437" s="48"/>
      <c r="M437" s="167"/>
      <c r="N437" s="128"/>
      <c r="O437" s="48"/>
      <c r="P437" s="48"/>
      <c r="Q437" s="48"/>
      <c r="R437" s="48"/>
      <c r="S437" s="167"/>
      <c r="T437" s="128"/>
      <c r="U437" s="48"/>
      <c r="V437" s="48"/>
      <c r="W437" s="48"/>
      <c r="X437" s="48"/>
      <c r="Y437" s="167"/>
      <c r="Z437" s="128"/>
      <c r="AA437" s="48"/>
      <c r="AB437" s="48"/>
      <c r="AC437" s="48"/>
      <c r="AD437" s="48"/>
      <c r="AE437" s="167">
        <v>47849</v>
      </c>
      <c r="AF437" s="128"/>
      <c r="AG437" s="48"/>
      <c r="AH437" s="48"/>
      <c r="AI437" s="48"/>
      <c r="AJ437" s="131"/>
      <c r="AK437" s="11">
        <f>'Encargos e Benefícios'!D436</f>
        <v>0</v>
      </c>
      <c r="AL437" s="11">
        <f>IF('Encargos e Benefícios'!C436=0,0,'Encargos e Benefícios'!U436/'Encargos e Benefícios'!C436)</f>
        <v>0</v>
      </c>
      <c r="AM437" s="11">
        <f>IF('Encargos e Benefícios'!C436=0,0,'Encargos e Benefícios'!AC436/'Encargos e Benefícios'!C436)</f>
        <v>0</v>
      </c>
      <c r="AN437" s="115">
        <f>IF('Encargos e Benefícios'!C436=0,0,'Encargos e Benefícios'!AD436/'Encargos e Benefícios'!C436)</f>
        <v>0</v>
      </c>
      <c r="AO437" s="32"/>
      <c r="AP437" s="31"/>
      <c r="AQ437" s="31"/>
      <c r="AR437" s="206"/>
      <c r="AS437" s="32"/>
    </row>
    <row r="438" spans="1:45" ht="12.75" hidden="1" x14ac:dyDescent="0.2">
      <c r="A438" s="49">
        <v>432</v>
      </c>
      <c r="B438" s="12">
        <f>'Encargos e Benefícios'!B437</f>
        <v>0</v>
      </c>
      <c r="C438" s="10">
        <f>'Encargos e Benefícios'!C437</f>
        <v>0</v>
      </c>
      <c r="D438" s="39"/>
      <c r="E438" s="169"/>
      <c r="F438" s="168"/>
      <c r="G438" s="167"/>
      <c r="H438" s="128"/>
      <c r="I438" s="48"/>
      <c r="J438" s="48"/>
      <c r="K438" s="48"/>
      <c r="L438" s="48"/>
      <c r="M438" s="167"/>
      <c r="N438" s="128"/>
      <c r="O438" s="48"/>
      <c r="P438" s="48"/>
      <c r="Q438" s="48"/>
      <c r="R438" s="48"/>
      <c r="S438" s="167"/>
      <c r="T438" s="128"/>
      <c r="U438" s="48"/>
      <c r="V438" s="48"/>
      <c r="W438" s="48"/>
      <c r="X438" s="48"/>
      <c r="Y438" s="167"/>
      <c r="Z438" s="128"/>
      <c r="AA438" s="48"/>
      <c r="AB438" s="48"/>
      <c r="AC438" s="48"/>
      <c r="AD438" s="48"/>
      <c r="AE438" s="167">
        <v>47849</v>
      </c>
      <c r="AF438" s="128"/>
      <c r="AG438" s="48"/>
      <c r="AH438" s="48"/>
      <c r="AI438" s="48"/>
      <c r="AJ438" s="131"/>
      <c r="AK438" s="11">
        <f>'Encargos e Benefícios'!D437</f>
        <v>0</v>
      </c>
      <c r="AL438" s="11">
        <f>IF('Encargos e Benefícios'!C437=0,0,'Encargos e Benefícios'!U437/'Encargos e Benefícios'!C437)</f>
        <v>0</v>
      </c>
      <c r="AM438" s="11">
        <f>IF('Encargos e Benefícios'!C437=0,0,'Encargos e Benefícios'!AC437/'Encargos e Benefícios'!C437)</f>
        <v>0</v>
      </c>
      <c r="AN438" s="115">
        <f>IF('Encargos e Benefícios'!C437=0,0,'Encargos e Benefícios'!AD437/'Encargos e Benefícios'!C437)</f>
        <v>0</v>
      </c>
      <c r="AO438" s="32"/>
      <c r="AP438" s="31"/>
      <c r="AQ438" s="31"/>
      <c r="AR438" s="206"/>
      <c r="AS438" s="32"/>
    </row>
    <row r="439" spans="1:45" ht="12.75" hidden="1" x14ac:dyDescent="0.2">
      <c r="A439" s="49">
        <v>433</v>
      </c>
      <c r="B439" s="12">
        <f>'Encargos e Benefícios'!B438</f>
        <v>0</v>
      </c>
      <c r="C439" s="10">
        <f>'Encargos e Benefícios'!C438</f>
        <v>0</v>
      </c>
      <c r="D439" s="39"/>
      <c r="E439" s="169"/>
      <c r="F439" s="168"/>
      <c r="G439" s="167"/>
      <c r="H439" s="128"/>
      <c r="I439" s="48"/>
      <c r="J439" s="48"/>
      <c r="K439" s="48"/>
      <c r="L439" s="48"/>
      <c r="M439" s="167"/>
      <c r="N439" s="128"/>
      <c r="O439" s="48"/>
      <c r="P439" s="48"/>
      <c r="Q439" s="48"/>
      <c r="R439" s="48"/>
      <c r="S439" s="167"/>
      <c r="T439" s="128"/>
      <c r="U439" s="48"/>
      <c r="V439" s="48"/>
      <c r="W439" s="48"/>
      <c r="X439" s="48"/>
      <c r="Y439" s="167"/>
      <c r="Z439" s="128"/>
      <c r="AA439" s="48"/>
      <c r="AB439" s="48"/>
      <c r="AC439" s="48"/>
      <c r="AD439" s="48"/>
      <c r="AE439" s="167">
        <v>47849</v>
      </c>
      <c r="AF439" s="128"/>
      <c r="AG439" s="48"/>
      <c r="AH439" s="48"/>
      <c r="AI439" s="48"/>
      <c r="AJ439" s="131"/>
      <c r="AK439" s="11">
        <f>'Encargos e Benefícios'!D438</f>
        <v>0</v>
      </c>
      <c r="AL439" s="11">
        <f>IF('Encargos e Benefícios'!C438=0,0,'Encargos e Benefícios'!U438/'Encargos e Benefícios'!C438)</f>
        <v>0</v>
      </c>
      <c r="AM439" s="11">
        <f>IF('Encargos e Benefícios'!C438=0,0,'Encargos e Benefícios'!AC438/'Encargos e Benefícios'!C438)</f>
        <v>0</v>
      </c>
      <c r="AN439" s="115">
        <f>IF('Encargos e Benefícios'!C438=0,0,'Encargos e Benefícios'!AD438/'Encargos e Benefícios'!C438)</f>
        <v>0</v>
      </c>
      <c r="AO439" s="32"/>
      <c r="AP439" s="31"/>
      <c r="AQ439" s="31"/>
      <c r="AR439" s="206"/>
      <c r="AS439" s="32"/>
    </row>
    <row r="440" spans="1:45" ht="12.75" hidden="1" x14ac:dyDescent="0.2">
      <c r="A440" s="49">
        <v>434</v>
      </c>
      <c r="B440" s="12">
        <f>'Encargos e Benefícios'!B439</f>
        <v>0</v>
      </c>
      <c r="C440" s="10">
        <f>'Encargos e Benefícios'!C439</f>
        <v>0</v>
      </c>
      <c r="D440" s="39"/>
      <c r="E440" s="169"/>
      <c r="F440" s="168"/>
      <c r="G440" s="167"/>
      <c r="H440" s="128"/>
      <c r="I440" s="48"/>
      <c r="J440" s="48"/>
      <c r="K440" s="48"/>
      <c r="L440" s="48"/>
      <c r="M440" s="167"/>
      <c r="N440" s="128"/>
      <c r="O440" s="48"/>
      <c r="P440" s="48"/>
      <c r="Q440" s="48"/>
      <c r="R440" s="48"/>
      <c r="S440" s="167"/>
      <c r="T440" s="128"/>
      <c r="U440" s="48"/>
      <c r="V440" s="48"/>
      <c r="W440" s="48"/>
      <c r="X440" s="48"/>
      <c r="Y440" s="167"/>
      <c r="Z440" s="128"/>
      <c r="AA440" s="48"/>
      <c r="AB440" s="48"/>
      <c r="AC440" s="48"/>
      <c r="AD440" s="48"/>
      <c r="AE440" s="167">
        <v>47849</v>
      </c>
      <c r="AF440" s="128"/>
      <c r="AG440" s="48"/>
      <c r="AH440" s="48"/>
      <c r="AI440" s="48"/>
      <c r="AJ440" s="131"/>
      <c r="AK440" s="11">
        <f>'Encargos e Benefícios'!D439</f>
        <v>0</v>
      </c>
      <c r="AL440" s="11">
        <f>IF('Encargos e Benefícios'!C439=0,0,'Encargos e Benefícios'!U439/'Encargos e Benefícios'!C439)</f>
        <v>0</v>
      </c>
      <c r="AM440" s="11">
        <f>IF('Encargos e Benefícios'!C439=0,0,'Encargos e Benefícios'!AC439/'Encargos e Benefícios'!C439)</f>
        <v>0</v>
      </c>
      <c r="AN440" s="115">
        <f>IF('Encargos e Benefícios'!C439=0,0,'Encargos e Benefícios'!AD439/'Encargos e Benefícios'!C439)</f>
        <v>0</v>
      </c>
      <c r="AO440" s="32"/>
      <c r="AP440" s="31"/>
      <c r="AQ440" s="31"/>
      <c r="AR440" s="206"/>
      <c r="AS440" s="32"/>
    </row>
    <row r="441" spans="1:45" ht="12.75" hidden="1" x14ac:dyDescent="0.2">
      <c r="A441" s="49">
        <v>435</v>
      </c>
      <c r="B441" s="12">
        <f>'Encargos e Benefícios'!B440</f>
        <v>0</v>
      </c>
      <c r="C441" s="10">
        <f>'Encargos e Benefícios'!C440</f>
        <v>0</v>
      </c>
      <c r="D441" s="39"/>
      <c r="E441" s="169"/>
      <c r="F441" s="168"/>
      <c r="G441" s="167"/>
      <c r="H441" s="128"/>
      <c r="I441" s="48"/>
      <c r="J441" s="48"/>
      <c r="K441" s="48"/>
      <c r="L441" s="48"/>
      <c r="M441" s="167"/>
      <c r="N441" s="128"/>
      <c r="O441" s="48"/>
      <c r="P441" s="48"/>
      <c r="Q441" s="48"/>
      <c r="R441" s="48"/>
      <c r="S441" s="167"/>
      <c r="T441" s="128"/>
      <c r="U441" s="48"/>
      <c r="V441" s="48"/>
      <c r="W441" s="48"/>
      <c r="X441" s="48"/>
      <c r="Y441" s="167"/>
      <c r="Z441" s="128"/>
      <c r="AA441" s="48"/>
      <c r="AB441" s="48"/>
      <c r="AC441" s="48"/>
      <c r="AD441" s="48"/>
      <c r="AE441" s="167">
        <v>47849</v>
      </c>
      <c r="AF441" s="128"/>
      <c r="AG441" s="48"/>
      <c r="AH441" s="48"/>
      <c r="AI441" s="48"/>
      <c r="AJ441" s="131"/>
      <c r="AK441" s="11">
        <f>'Encargos e Benefícios'!D440</f>
        <v>0</v>
      </c>
      <c r="AL441" s="11">
        <f>IF('Encargos e Benefícios'!C440=0,0,'Encargos e Benefícios'!U440/'Encargos e Benefícios'!C440)</f>
        <v>0</v>
      </c>
      <c r="AM441" s="11">
        <f>IF('Encargos e Benefícios'!C440=0,0,'Encargos e Benefícios'!AC440/'Encargos e Benefícios'!C440)</f>
        <v>0</v>
      </c>
      <c r="AN441" s="115">
        <f>IF('Encargos e Benefícios'!C440=0,0,'Encargos e Benefícios'!AD440/'Encargos e Benefícios'!C440)</f>
        <v>0</v>
      </c>
      <c r="AO441" s="32"/>
      <c r="AP441" s="31"/>
      <c r="AQ441" s="31"/>
      <c r="AR441" s="206"/>
      <c r="AS441" s="32"/>
    </row>
    <row r="442" spans="1:45" ht="12.75" hidden="1" x14ac:dyDescent="0.2">
      <c r="A442" s="49">
        <v>436</v>
      </c>
      <c r="B442" s="12">
        <f>'Encargos e Benefícios'!B441</f>
        <v>0</v>
      </c>
      <c r="C442" s="10">
        <f>'Encargos e Benefícios'!C441</f>
        <v>0</v>
      </c>
      <c r="D442" s="39"/>
      <c r="E442" s="169"/>
      <c r="F442" s="168"/>
      <c r="G442" s="167"/>
      <c r="H442" s="128"/>
      <c r="I442" s="48"/>
      <c r="J442" s="48"/>
      <c r="K442" s="48"/>
      <c r="L442" s="48"/>
      <c r="M442" s="167"/>
      <c r="N442" s="128"/>
      <c r="O442" s="48"/>
      <c r="P442" s="48"/>
      <c r="Q442" s="48"/>
      <c r="R442" s="48"/>
      <c r="S442" s="167"/>
      <c r="T442" s="128"/>
      <c r="U442" s="48"/>
      <c r="V442" s="48"/>
      <c r="W442" s="48"/>
      <c r="X442" s="48"/>
      <c r="Y442" s="167"/>
      <c r="Z442" s="128"/>
      <c r="AA442" s="48"/>
      <c r="AB442" s="48"/>
      <c r="AC442" s="48"/>
      <c r="AD442" s="48"/>
      <c r="AE442" s="167">
        <v>47849</v>
      </c>
      <c r="AF442" s="128"/>
      <c r="AG442" s="48"/>
      <c r="AH442" s="48"/>
      <c r="AI442" s="48"/>
      <c r="AJ442" s="131"/>
      <c r="AK442" s="11">
        <f>'Encargos e Benefícios'!D441</f>
        <v>0</v>
      </c>
      <c r="AL442" s="11">
        <f>IF('Encargos e Benefícios'!C441=0,0,'Encargos e Benefícios'!U441/'Encargos e Benefícios'!C441)</f>
        <v>0</v>
      </c>
      <c r="AM442" s="11">
        <f>IF('Encargos e Benefícios'!C441=0,0,'Encargos e Benefícios'!AC441/'Encargos e Benefícios'!C441)</f>
        <v>0</v>
      </c>
      <c r="AN442" s="115">
        <f>IF('Encargos e Benefícios'!C441=0,0,'Encargos e Benefícios'!AD441/'Encargos e Benefícios'!C441)</f>
        <v>0</v>
      </c>
      <c r="AO442" s="32"/>
      <c r="AP442" s="31"/>
      <c r="AQ442" s="31"/>
      <c r="AR442" s="206"/>
      <c r="AS442" s="32"/>
    </row>
    <row r="443" spans="1:45" ht="12.75" hidden="1" x14ac:dyDescent="0.2">
      <c r="A443" s="49">
        <v>437</v>
      </c>
      <c r="B443" s="12">
        <f>'Encargos e Benefícios'!B442</f>
        <v>0</v>
      </c>
      <c r="C443" s="10">
        <f>'Encargos e Benefícios'!C442</f>
        <v>0</v>
      </c>
      <c r="D443" s="39"/>
      <c r="E443" s="169"/>
      <c r="F443" s="168"/>
      <c r="G443" s="167"/>
      <c r="H443" s="128"/>
      <c r="I443" s="48"/>
      <c r="J443" s="48"/>
      <c r="K443" s="48"/>
      <c r="L443" s="48"/>
      <c r="M443" s="167"/>
      <c r="N443" s="128"/>
      <c r="O443" s="48"/>
      <c r="P443" s="48"/>
      <c r="Q443" s="48"/>
      <c r="R443" s="48"/>
      <c r="S443" s="167"/>
      <c r="T443" s="128"/>
      <c r="U443" s="48"/>
      <c r="V443" s="48"/>
      <c r="W443" s="48"/>
      <c r="X443" s="48"/>
      <c r="Y443" s="167"/>
      <c r="Z443" s="128"/>
      <c r="AA443" s="48"/>
      <c r="AB443" s="48"/>
      <c r="AC443" s="48"/>
      <c r="AD443" s="48"/>
      <c r="AE443" s="167">
        <v>47849</v>
      </c>
      <c r="AF443" s="128"/>
      <c r="AG443" s="48"/>
      <c r="AH443" s="48"/>
      <c r="AI443" s="48"/>
      <c r="AJ443" s="131"/>
      <c r="AK443" s="11">
        <f>'Encargos e Benefícios'!D442</f>
        <v>0</v>
      </c>
      <c r="AL443" s="11">
        <f>IF('Encargos e Benefícios'!C442=0,0,'Encargos e Benefícios'!U442/'Encargos e Benefícios'!C442)</f>
        <v>0</v>
      </c>
      <c r="AM443" s="11">
        <f>IF('Encargos e Benefícios'!C442=0,0,'Encargos e Benefícios'!AC442/'Encargos e Benefícios'!C442)</f>
        <v>0</v>
      </c>
      <c r="AN443" s="115">
        <f>IF('Encargos e Benefícios'!C442=0,0,'Encargos e Benefícios'!AD442/'Encargos e Benefícios'!C442)</f>
        <v>0</v>
      </c>
      <c r="AO443" s="32"/>
      <c r="AP443" s="31"/>
      <c r="AQ443" s="31"/>
      <c r="AR443" s="206"/>
      <c r="AS443" s="32"/>
    </row>
    <row r="444" spans="1:45" ht="12.75" hidden="1" x14ac:dyDescent="0.2">
      <c r="A444" s="49">
        <v>438</v>
      </c>
      <c r="B444" s="12">
        <f>'Encargos e Benefícios'!B443</f>
        <v>0</v>
      </c>
      <c r="C444" s="10">
        <f>'Encargos e Benefícios'!C443</f>
        <v>0</v>
      </c>
      <c r="D444" s="39"/>
      <c r="E444" s="169"/>
      <c r="F444" s="168"/>
      <c r="G444" s="167"/>
      <c r="H444" s="128"/>
      <c r="I444" s="48"/>
      <c r="J444" s="48"/>
      <c r="K444" s="48"/>
      <c r="L444" s="48"/>
      <c r="M444" s="167"/>
      <c r="N444" s="128"/>
      <c r="O444" s="48"/>
      <c r="P444" s="48"/>
      <c r="Q444" s="48"/>
      <c r="R444" s="48"/>
      <c r="S444" s="167"/>
      <c r="T444" s="128"/>
      <c r="U444" s="48"/>
      <c r="V444" s="48"/>
      <c r="W444" s="48"/>
      <c r="X444" s="48"/>
      <c r="Y444" s="167"/>
      <c r="Z444" s="128"/>
      <c r="AA444" s="48"/>
      <c r="AB444" s="48"/>
      <c r="AC444" s="48"/>
      <c r="AD444" s="48"/>
      <c r="AE444" s="167">
        <v>47849</v>
      </c>
      <c r="AF444" s="128"/>
      <c r="AG444" s="48"/>
      <c r="AH444" s="48"/>
      <c r="AI444" s="48"/>
      <c r="AJ444" s="131"/>
      <c r="AK444" s="11">
        <f>'Encargos e Benefícios'!D443</f>
        <v>0</v>
      </c>
      <c r="AL444" s="11">
        <f>IF('Encargos e Benefícios'!C443=0,0,'Encargos e Benefícios'!U443/'Encargos e Benefícios'!C443)</f>
        <v>0</v>
      </c>
      <c r="AM444" s="11">
        <f>IF('Encargos e Benefícios'!C443=0,0,'Encargos e Benefícios'!AC443/'Encargos e Benefícios'!C443)</f>
        <v>0</v>
      </c>
      <c r="AN444" s="115">
        <f>IF('Encargos e Benefícios'!C443=0,0,'Encargos e Benefícios'!AD443/'Encargos e Benefícios'!C443)</f>
        <v>0</v>
      </c>
      <c r="AO444" s="32"/>
      <c r="AP444" s="31"/>
      <c r="AQ444" s="31"/>
      <c r="AR444" s="206"/>
      <c r="AS444" s="32"/>
    </row>
    <row r="445" spans="1:45" ht="12.75" hidden="1" x14ac:dyDescent="0.2">
      <c r="A445" s="49">
        <v>439</v>
      </c>
      <c r="B445" s="12">
        <f>'Encargos e Benefícios'!B444</f>
        <v>0</v>
      </c>
      <c r="C445" s="10">
        <f>'Encargos e Benefícios'!C444</f>
        <v>0</v>
      </c>
      <c r="D445" s="39"/>
      <c r="E445" s="169"/>
      <c r="F445" s="168"/>
      <c r="G445" s="167"/>
      <c r="H445" s="128"/>
      <c r="I445" s="48"/>
      <c r="J445" s="48"/>
      <c r="K445" s="48"/>
      <c r="L445" s="48"/>
      <c r="M445" s="167"/>
      <c r="N445" s="128"/>
      <c r="O445" s="48"/>
      <c r="P445" s="48"/>
      <c r="Q445" s="48"/>
      <c r="R445" s="48"/>
      <c r="S445" s="167"/>
      <c r="T445" s="128"/>
      <c r="U445" s="48"/>
      <c r="V445" s="48"/>
      <c r="W445" s="48"/>
      <c r="X445" s="48"/>
      <c r="Y445" s="167"/>
      <c r="Z445" s="128"/>
      <c r="AA445" s="48"/>
      <c r="AB445" s="48"/>
      <c r="AC445" s="48"/>
      <c r="AD445" s="48"/>
      <c r="AE445" s="167">
        <v>47849</v>
      </c>
      <c r="AF445" s="128"/>
      <c r="AG445" s="48"/>
      <c r="AH445" s="48"/>
      <c r="AI445" s="48"/>
      <c r="AJ445" s="131"/>
      <c r="AK445" s="11">
        <f>'Encargos e Benefícios'!D444</f>
        <v>0</v>
      </c>
      <c r="AL445" s="11">
        <f>IF('Encargos e Benefícios'!C444=0,0,'Encargos e Benefícios'!U444/'Encargos e Benefícios'!C444)</f>
        <v>0</v>
      </c>
      <c r="AM445" s="11">
        <f>IF('Encargos e Benefícios'!C444=0,0,'Encargos e Benefícios'!AC444/'Encargos e Benefícios'!C444)</f>
        <v>0</v>
      </c>
      <c r="AN445" s="115">
        <f>IF('Encargos e Benefícios'!C444=0,0,'Encargos e Benefícios'!AD444/'Encargos e Benefícios'!C444)</f>
        <v>0</v>
      </c>
      <c r="AO445" s="32"/>
      <c r="AP445" s="31"/>
      <c r="AQ445" s="31"/>
      <c r="AR445" s="206"/>
      <c r="AS445" s="32"/>
    </row>
    <row r="446" spans="1:45" ht="12.75" hidden="1" x14ac:dyDescent="0.2">
      <c r="A446" s="49">
        <v>440</v>
      </c>
      <c r="B446" s="12">
        <f>'Encargos e Benefícios'!B445</f>
        <v>0</v>
      </c>
      <c r="C446" s="10">
        <f>'Encargos e Benefícios'!C445</f>
        <v>0</v>
      </c>
      <c r="D446" s="39"/>
      <c r="E446" s="169"/>
      <c r="F446" s="168"/>
      <c r="G446" s="167"/>
      <c r="H446" s="128"/>
      <c r="I446" s="48"/>
      <c r="J446" s="48"/>
      <c r="K446" s="48"/>
      <c r="L446" s="48"/>
      <c r="M446" s="167"/>
      <c r="N446" s="128"/>
      <c r="O446" s="48"/>
      <c r="P446" s="48"/>
      <c r="Q446" s="48"/>
      <c r="R446" s="48"/>
      <c r="S446" s="167"/>
      <c r="T446" s="128"/>
      <c r="U446" s="48"/>
      <c r="V446" s="48"/>
      <c r="W446" s="48"/>
      <c r="X446" s="48"/>
      <c r="Y446" s="167"/>
      <c r="Z446" s="128"/>
      <c r="AA446" s="48"/>
      <c r="AB446" s="48"/>
      <c r="AC446" s="48"/>
      <c r="AD446" s="48"/>
      <c r="AE446" s="167">
        <v>47849</v>
      </c>
      <c r="AF446" s="128"/>
      <c r="AG446" s="48"/>
      <c r="AH446" s="48"/>
      <c r="AI446" s="48"/>
      <c r="AJ446" s="131"/>
      <c r="AK446" s="11">
        <f>'Encargos e Benefícios'!D445</f>
        <v>0</v>
      </c>
      <c r="AL446" s="11">
        <f>IF('Encargos e Benefícios'!C445=0,0,'Encargos e Benefícios'!U445/'Encargos e Benefícios'!C445)</f>
        <v>0</v>
      </c>
      <c r="AM446" s="11">
        <f>IF('Encargos e Benefícios'!C445=0,0,'Encargos e Benefícios'!AC445/'Encargos e Benefícios'!C445)</f>
        <v>0</v>
      </c>
      <c r="AN446" s="115">
        <f>IF('Encargos e Benefícios'!C445=0,0,'Encargos e Benefícios'!AD445/'Encargos e Benefícios'!C445)</f>
        <v>0</v>
      </c>
      <c r="AO446" s="32"/>
      <c r="AP446" s="31"/>
      <c r="AQ446" s="31"/>
      <c r="AR446" s="206"/>
      <c r="AS446" s="32"/>
    </row>
    <row r="447" spans="1:45" ht="12.75" hidden="1" x14ac:dyDescent="0.2">
      <c r="A447" s="49">
        <v>441</v>
      </c>
      <c r="B447" s="12">
        <f>'Encargos e Benefícios'!B446</f>
        <v>0</v>
      </c>
      <c r="C447" s="10">
        <f>'Encargos e Benefícios'!C446</f>
        <v>0</v>
      </c>
      <c r="D447" s="39"/>
      <c r="E447" s="169"/>
      <c r="F447" s="168"/>
      <c r="G447" s="167"/>
      <c r="H447" s="128"/>
      <c r="I447" s="48"/>
      <c r="J447" s="48"/>
      <c r="K447" s="48"/>
      <c r="L447" s="48"/>
      <c r="M447" s="167"/>
      <c r="N447" s="128"/>
      <c r="O447" s="48"/>
      <c r="P447" s="48"/>
      <c r="Q447" s="48"/>
      <c r="R447" s="48"/>
      <c r="S447" s="167"/>
      <c r="T447" s="128"/>
      <c r="U447" s="48"/>
      <c r="V447" s="48"/>
      <c r="W447" s="48"/>
      <c r="X447" s="48"/>
      <c r="Y447" s="167"/>
      <c r="Z447" s="128"/>
      <c r="AA447" s="48"/>
      <c r="AB447" s="48"/>
      <c r="AC447" s="48"/>
      <c r="AD447" s="48"/>
      <c r="AE447" s="167">
        <v>47849</v>
      </c>
      <c r="AF447" s="128"/>
      <c r="AG447" s="48"/>
      <c r="AH447" s="48"/>
      <c r="AI447" s="48"/>
      <c r="AJ447" s="131"/>
      <c r="AK447" s="11">
        <f>'Encargos e Benefícios'!D446</f>
        <v>0</v>
      </c>
      <c r="AL447" s="11">
        <f>IF('Encargos e Benefícios'!C446=0,0,'Encargos e Benefícios'!U446/'Encargos e Benefícios'!C446)</f>
        <v>0</v>
      </c>
      <c r="AM447" s="11">
        <f>IF('Encargos e Benefícios'!C446=0,0,'Encargos e Benefícios'!AC446/'Encargos e Benefícios'!C446)</f>
        <v>0</v>
      </c>
      <c r="AN447" s="115">
        <f>IF('Encargos e Benefícios'!C446=0,0,'Encargos e Benefícios'!AD446/'Encargos e Benefícios'!C446)</f>
        <v>0</v>
      </c>
      <c r="AO447" s="32"/>
      <c r="AP447" s="31"/>
      <c r="AQ447" s="31"/>
      <c r="AR447" s="206"/>
      <c r="AS447" s="32"/>
    </row>
    <row r="448" spans="1:45" ht="12.75" hidden="1" x14ac:dyDescent="0.2">
      <c r="A448" s="49">
        <v>442</v>
      </c>
      <c r="B448" s="12">
        <f>'Encargos e Benefícios'!B447</f>
        <v>0</v>
      </c>
      <c r="C448" s="10">
        <f>'Encargos e Benefícios'!C447</f>
        <v>0</v>
      </c>
      <c r="D448" s="39"/>
      <c r="E448" s="169"/>
      <c r="F448" s="168"/>
      <c r="G448" s="167"/>
      <c r="H448" s="128"/>
      <c r="I448" s="48"/>
      <c r="J448" s="48"/>
      <c r="K448" s="48"/>
      <c r="L448" s="48"/>
      <c r="M448" s="167"/>
      <c r="N448" s="128"/>
      <c r="O448" s="48"/>
      <c r="P448" s="48"/>
      <c r="Q448" s="48"/>
      <c r="R448" s="48"/>
      <c r="S448" s="167"/>
      <c r="T448" s="128"/>
      <c r="U448" s="48"/>
      <c r="V448" s="48"/>
      <c r="W448" s="48"/>
      <c r="X448" s="48"/>
      <c r="Y448" s="167"/>
      <c r="Z448" s="128"/>
      <c r="AA448" s="48"/>
      <c r="AB448" s="48"/>
      <c r="AC448" s="48"/>
      <c r="AD448" s="48"/>
      <c r="AE448" s="167">
        <v>47849</v>
      </c>
      <c r="AF448" s="128"/>
      <c r="AG448" s="48"/>
      <c r="AH448" s="48"/>
      <c r="AI448" s="48"/>
      <c r="AJ448" s="131"/>
      <c r="AK448" s="11">
        <f>'Encargos e Benefícios'!D447</f>
        <v>0</v>
      </c>
      <c r="AL448" s="11">
        <f>IF('Encargos e Benefícios'!C447=0,0,'Encargos e Benefícios'!U447/'Encargos e Benefícios'!C447)</f>
        <v>0</v>
      </c>
      <c r="AM448" s="11">
        <f>IF('Encargos e Benefícios'!C447=0,0,'Encargos e Benefícios'!AC447/'Encargos e Benefícios'!C447)</f>
        <v>0</v>
      </c>
      <c r="AN448" s="115">
        <f>IF('Encargos e Benefícios'!C447=0,0,'Encargos e Benefícios'!AD447/'Encargos e Benefícios'!C447)</f>
        <v>0</v>
      </c>
      <c r="AO448" s="32"/>
      <c r="AP448" s="31"/>
      <c r="AQ448" s="31"/>
      <c r="AR448" s="206"/>
      <c r="AS448" s="32"/>
    </row>
    <row r="449" spans="1:45" ht="12.75" hidden="1" x14ac:dyDescent="0.2">
      <c r="A449" s="49">
        <v>443</v>
      </c>
      <c r="B449" s="12">
        <f>'Encargos e Benefícios'!B448</f>
        <v>0</v>
      </c>
      <c r="C449" s="10">
        <f>'Encargos e Benefícios'!C448</f>
        <v>0</v>
      </c>
      <c r="D449" s="39"/>
      <c r="E449" s="169"/>
      <c r="F449" s="168"/>
      <c r="G449" s="167"/>
      <c r="H449" s="128"/>
      <c r="I449" s="48"/>
      <c r="J449" s="48"/>
      <c r="K449" s="48"/>
      <c r="L449" s="48"/>
      <c r="M449" s="167"/>
      <c r="N449" s="128"/>
      <c r="O449" s="48"/>
      <c r="P449" s="48"/>
      <c r="Q449" s="48"/>
      <c r="R449" s="48"/>
      <c r="S449" s="167"/>
      <c r="T449" s="128"/>
      <c r="U449" s="48"/>
      <c r="V449" s="48"/>
      <c r="W449" s="48"/>
      <c r="X449" s="48"/>
      <c r="Y449" s="167"/>
      <c r="Z449" s="128"/>
      <c r="AA449" s="48"/>
      <c r="AB449" s="48"/>
      <c r="AC449" s="48"/>
      <c r="AD449" s="48"/>
      <c r="AE449" s="167">
        <v>47849</v>
      </c>
      <c r="AF449" s="128"/>
      <c r="AG449" s="48"/>
      <c r="AH449" s="48"/>
      <c r="AI449" s="48"/>
      <c r="AJ449" s="131"/>
      <c r="AK449" s="11">
        <f>'Encargos e Benefícios'!D448</f>
        <v>0</v>
      </c>
      <c r="AL449" s="11">
        <f>IF('Encargos e Benefícios'!C448=0,0,'Encargos e Benefícios'!U448/'Encargos e Benefícios'!C448)</f>
        <v>0</v>
      </c>
      <c r="AM449" s="11">
        <f>IF('Encargos e Benefícios'!C448=0,0,'Encargos e Benefícios'!AC448/'Encargos e Benefícios'!C448)</f>
        <v>0</v>
      </c>
      <c r="AN449" s="115">
        <f>IF('Encargos e Benefícios'!C448=0,0,'Encargos e Benefícios'!AD448/'Encargos e Benefícios'!C448)</f>
        <v>0</v>
      </c>
      <c r="AO449" s="32"/>
      <c r="AP449" s="31"/>
      <c r="AQ449" s="31"/>
      <c r="AR449" s="206"/>
      <c r="AS449" s="32"/>
    </row>
    <row r="450" spans="1:45" ht="12.75" hidden="1" x14ac:dyDescent="0.2">
      <c r="A450" s="49">
        <v>444</v>
      </c>
      <c r="B450" s="12">
        <f>'Encargos e Benefícios'!B449</f>
        <v>0</v>
      </c>
      <c r="C450" s="10">
        <f>'Encargos e Benefícios'!C449</f>
        <v>0</v>
      </c>
      <c r="D450" s="39"/>
      <c r="E450" s="169"/>
      <c r="F450" s="168"/>
      <c r="G450" s="167"/>
      <c r="H450" s="128"/>
      <c r="I450" s="48"/>
      <c r="J450" s="48"/>
      <c r="K450" s="48"/>
      <c r="L450" s="48"/>
      <c r="M450" s="167"/>
      <c r="N450" s="128"/>
      <c r="O450" s="48"/>
      <c r="P450" s="48"/>
      <c r="Q450" s="48"/>
      <c r="R450" s="48"/>
      <c r="S450" s="167"/>
      <c r="T450" s="128"/>
      <c r="U450" s="48"/>
      <c r="V450" s="48"/>
      <c r="W450" s="48"/>
      <c r="X450" s="48"/>
      <c r="Y450" s="167"/>
      <c r="Z450" s="128"/>
      <c r="AA450" s="48"/>
      <c r="AB450" s="48"/>
      <c r="AC450" s="48"/>
      <c r="AD450" s="48"/>
      <c r="AE450" s="167">
        <v>47849</v>
      </c>
      <c r="AF450" s="128"/>
      <c r="AG450" s="48"/>
      <c r="AH450" s="48"/>
      <c r="AI450" s="48"/>
      <c r="AJ450" s="131"/>
      <c r="AK450" s="11">
        <f>'Encargos e Benefícios'!D449</f>
        <v>0</v>
      </c>
      <c r="AL450" s="11">
        <f>IF('Encargos e Benefícios'!C449=0,0,'Encargos e Benefícios'!U449/'Encargos e Benefícios'!C449)</f>
        <v>0</v>
      </c>
      <c r="AM450" s="11">
        <f>IF('Encargos e Benefícios'!C449=0,0,'Encargos e Benefícios'!AC449/'Encargos e Benefícios'!C449)</f>
        <v>0</v>
      </c>
      <c r="AN450" s="115">
        <f>IF('Encargos e Benefícios'!C449=0,0,'Encargos e Benefícios'!AD449/'Encargos e Benefícios'!C449)</f>
        <v>0</v>
      </c>
      <c r="AO450" s="32"/>
      <c r="AP450" s="31"/>
      <c r="AQ450" s="31"/>
      <c r="AR450" s="206"/>
      <c r="AS450" s="32"/>
    </row>
    <row r="451" spans="1:45" ht="12.75" hidden="1" x14ac:dyDescent="0.2">
      <c r="A451" s="49">
        <v>445</v>
      </c>
      <c r="B451" s="12">
        <f>'Encargos e Benefícios'!B450</f>
        <v>0</v>
      </c>
      <c r="C451" s="10">
        <f>'Encargos e Benefícios'!C450</f>
        <v>0</v>
      </c>
      <c r="D451" s="39"/>
      <c r="E451" s="169"/>
      <c r="F451" s="168"/>
      <c r="G451" s="167"/>
      <c r="H451" s="128"/>
      <c r="I451" s="48"/>
      <c r="J451" s="48"/>
      <c r="K451" s="48"/>
      <c r="L451" s="48"/>
      <c r="M451" s="167"/>
      <c r="N451" s="128"/>
      <c r="O451" s="48"/>
      <c r="P451" s="48"/>
      <c r="Q451" s="48"/>
      <c r="R451" s="48"/>
      <c r="S451" s="167"/>
      <c r="T451" s="128"/>
      <c r="U451" s="48"/>
      <c r="V451" s="48"/>
      <c r="W451" s="48"/>
      <c r="X451" s="48"/>
      <c r="Y451" s="167"/>
      <c r="Z451" s="128"/>
      <c r="AA451" s="48"/>
      <c r="AB451" s="48"/>
      <c r="AC451" s="48"/>
      <c r="AD451" s="48"/>
      <c r="AE451" s="167">
        <v>47849</v>
      </c>
      <c r="AF451" s="128"/>
      <c r="AG451" s="48"/>
      <c r="AH451" s="48"/>
      <c r="AI451" s="48"/>
      <c r="AJ451" s="131"/>
      <c r="AK451" s="11">
        <f>'Encargos e Benefícios'!D450</f>
        <v>0</v>
      </c>
      <c r="AL451" s="11">
        <f>IF('Encargos e Benefícios'!C450=0,0,'Encargos e Benefícios'!U450/'Encargos e Benefícios'!C450)</f>
        <v>0</v>
      </c>
      <c r="AM451" s="11">
        <f>IF('Encargos e Benefícios'!C450=0,0,'Encargos e Benefícios'!AC450/'Encargos e Benefícios'!C450)</f>
        <v>0</v>
      </c>
      <c r="AN451" s="115">
        <f>IF('Encargos e Benefícios'!C450=0,0,'Encargos e Benefícios'!AD450/'Encargos e Benefícios'!C450)</f>
        <v>0</v>
      </c>
      <c r="AO451" s="32"/>
      <c r="AP451" s="31"/>
      <c r="AQ451" s="31"/>
      <c r="AR451" s="206"/>
      <c r="AS451" s="32"/>
    </row>
    <row r="452" spans="1:45" ht="12.75" hidden="1" x14ac:dyDescent="0.2">
      <c r="A452" s="49">
        <v>446</v>
      </c>
      <c r="B452" s="12">
        <f>'Encargos e Benefícios'!B451</f>
        <v>0</v>
      </c>
      <c r="C452" s="10">
        <f>'Encargos e Benefícios'!C451</f>
        <v>0</v>
      </c>
      <c r="D452" s="39"/>
      <c r="E452" s="169"/>
      <c r="F452" s="168"/>
      <c r="G452" s="167"/>
      <c r="H452" s="128"/>
      <c r="I452" s="48"/>
      <c r="J452" s="48"/>
      <c r="K452" s="48"/>
      <c r="L452" s="48"/>
      <c r="M452" s="167"/>
      <c r="N452" s="128"/>
      <c r="O452" s="48"/>
      <c r="P452" s="48"/>
      <c r="Q452" s="48"/>
      <c r="R452" s="48"/>
      <c r="S452" s="167"/>
      <c r="T452" s="128"/>
      <c r="U452" s="48"/>
      <c r="V452" s="48"/>
      <c r="W452" s="48"/>
      <c r="X452" s="48"/>
      <c r="Y452" s="167"/>
      <c r="Z452" s="128"/>
      <c r="AA452" s="48"/>
      <c r="AB452" s="48"/>
      <c r="AC452" s="48"/>
      <c r="AD452" s="48"/>
      <c r="AE452" s="167">
        <v>47849</v>
      </c>
      <c r="AF452" s="128"/>
      <c r="AG452" s="48"/>
      <c r="AH452" s="48"/>
      <c r="AI452" s="48"/>
      <c r="AJ452" s="131"/>
      <c r="AK452" s="11">
        <f>'Encargos e Benefícios'!D451</f>
        <v>0</v>
      </c>
      <c r="AL452" s="11">
        <f>IF('Encargos e Benefícios'!C451=0,0,'Encargos e Benefícios'!U451/'Encargos e Benefícios'!C451)</f>
        <v>0</v>
      </c>
      <c r="AM452" s="11">
        <f>IF('Encargos e Benefícios'!C451=0,0,'Encargos e Benefícios'!AC451/'Encargos e Benefícios'!C451)</f>
        <v>0</v>
      </c>
      <c r="AN452" s="115">
        <f>IF('Encargos e Benefícios'!C451=0,0,'Encargos e Benefícios'!AD451/'Encargos e Benefícios'!C451)</f>
        <v>0</v>
      </c>
      <c r="AO452" s="32"/>
      <c r="AP452" s="31"/>
      <c r="AQ452" s="31"/>
      <c r="AR452" s="206"/>
      <c r="AS452" s="32"/>
    </row>
    <row r="453" spans="1:45" ht="12.75" hidden="1" x14ac:dyDescent="0.2">
      <c r="A453" s="49">
        <v>447</v>
      </c>
      <c r="B453" s="12">
        <f>'Encargos e Benefícios'!B452</f>
        <v>0</v>
      </c>
      <c r="C453" s="10">
        <f>'Encargos e Benefícios'!C452</f>
        <v>0</v>
      </c>
      <c r="D453" s="39"/>
      <c r="E453" s="169"/>
      <c r="F453" s="168"/>
      <c r="G453" s="167"/>
      <c r="H453" s="128"/>
      <c r="I453" s="48"/>
      <c r="J453" s="48"/>
      <c r="K453" s="48"/>
      <c r="L453" s="48"/>
      <c r="M453" s="167"/>
      <c r="N453" s="128"/>
      <c r="O453" s="48"/>
      <c r="P453" s="48"/>
      <c r="Q453" s="48"/>
      <c r="R453" s="48"/>
      <c r="S453" s="167"/>
      <c r="T453" s="128"/>
      <c r="U453" s="48"/>
      <c r="V453" s="48"/>
      <c r="W453" s="48"/>
      <c r="X453" s="48"/>
      <c r="Y453" s="167"/>
      <c r="Z453" s="128"/>
      <c r="AA453" s="48"/>
      <c r="AB453" s="48"/>
      <c r="AC453" s="48"/>
      <c r="AD453" s="48"/>
      <c r="AE453" s="167">
        <v>47849</v>
      </c>
      <c r="AF453" s="128"/>
      <c r="AG453" s="48"/>
      <c r="AH453" s="48"/>
      <c r="AI453" s="48"/>
      <c r="AJ453" s="131"/>
      <c r="AK453" s="11">
        <f>'Encargos e Benefícios'!D452</f>
        <v>0</v>
      </c>
      <c r="AL453" s="11">
        <f>IF('Encargos e Benefícios'!C452=0,0,'Encargos e Benefícios'!U452/'Encargos e Benefícios'!C452)</f>
        <v>0</v>
      </c>
      <c r="AM453" s="11">
        <f>IF('Encargos e Benefícios'!C452=0,0,'Encargos e Benefícios'!AC452/'Encargos e Benefícios'!C452)</f>
        <v>0</v>
      </c>
      <c r="AN453" s="115">
        <f>IF('Encargos e Benefícios'!C452=0,0,'Encargos e Benefícios'!AD452/'Encargos e Benefícios'!C452)</f>
        <v>0</v>
      </c>
      <c r="AO453" s="32"/>
      <c r="AP453" s="31"/>
      <c r="AQ453" s="31"/>
      <c r="AR453" s="206"/>
      <c r="AS453" s="32"/>
    </row>
    <row r="454" spans="1:45" ht="12.75" hidden="1" x14ac:dyDescent="0.2">
      <c r="A454" s="49">
        <v>448</v>
      </c>
      <c r="B454" s="12">
        <f>'Encargos e Benefícios'!B453</f>
        <v>0</v>
      </c>
      <c r="C454" s="10">
        <f>'Encargos e Benefícios'!C453</f>
        <v>0</v>
      </c>
      <c r="D454" s="39"/>
      <c r="E454" s="169"/>
      <c r="F454" s="168"/>
      <c r="G454" s="167"/>
      <c r="H454" s="128"/>
      <c r="I454" s="48"/>
      <c r="J454" s="48"/>
      <c r="K454" s="48"/>
      <c r="L454" s="48"/>
      <c r="M454" s="167"/>
      <c r="N454" s="128"/>
      <c r="O454" s="48"/>
      <c r="P454" s="48"/>
      <c r="Q454" s="48"/>
      <c r="R454" s="48"/>
      <c r="S454" s="167"/>
      <c r="T454" s="128"/>
      <c r="U454" s="48"/>
      <c r="V454" s="48"/>
      <c r="W454" s="48"/>
      <c r="X454" s="48"/>
      <c r="Y454" s="167"/>
      <c r="Z454" s="128"/>
      <c r="AA454" s="48"/>
      <c r="AB454" s="48"/>
      <c r="AC454" s="48"/>
      <c r="AD454" s="48"/>
      <c r="AE454" s="167">
        <v>47849</v>
      </c>
      <c r="AF454" s="128"/>
      <c r="AG454" s="48"/>
      <c r="AH454" s="48"/>
      <c r="AI454" s="48"/>
      <c r="AJ454" s="131"/>
      <c r="AK454" s="11">
        <f>'Encargos e Benefícios'!D453</f>
        <v>0</v>
      </c>
      <c r="AL454" s="11">
        <f>IF('Encargos e Benefícios'!C453=0,0,'Encargos e Benefícios'!U453/'Encargos e Benefícios'!C453)</f>
        <v>0</v>
      </c>
      <c r="AM454" s="11">
        <f>IF('Encargos e Benefícios'!C453=0,0,'Encargos e Benefícios'!AC453/'Encargos e Benefícios'!C453)</f>
        <v>0</v>
      </c>
      <c r="AN454" s="115">
        <f>IF('Encargos e Benefícios'!C453=0,0,'Encargos e Benefícios'!AD453/'Encargos e Benefícios'!C453)</f>
        <v>0</v>
      </c>
      <c r="AO454" s="32"/>
      <c r="AP454" s="31"/>
      <c r="AQ454" s="31"/>
      <c r="AR454" s="206"/>
      <c r="AS454" s="32"/>
    </row>
    <row r="455" spans="1:45" ht="12.75" hidden="1" x14ac:dyDescent="0.2">
      <c r="A455" s="49">
        <v>449</v>
      </c>
      <c r="B455" s="12">
        <f>'Encargos e Benefícios'!B454</f>
        <v>0</v>
      </c>
      <c r="C455" s="10">
        <f>'Encargos e Benefícios'!C454</f>
        <v>0</v>
      </c>
      <c r="D455" s="39"/>
      <c r="E455" s="169"/>
      <c r="F455" s="168"/>
      <c r="G455" s="167"/>
      <c r="H455" s="128"/>
      <c r="I455" s="48"/>
      <c r="J455" s="48"/>
      <c r="K455" s="48"/>
      <c r="L455" s="48"/>
      <c r="M455" s="167"/>
      <c r="N455" s="128"/>
      <c r="O455" s="48"/>
      <c r="P455" s="48"/>
      <c r="Q455" s="48"/>
      <c r="R455" s="48"/>
      <c r="S455" s="167"/>
      <c r="T455" s="128"/>
      <c r="U455" s="48"/>
      <c r="V455" s="48"/>
      <c r="W455" s="48"/>
      <c r="X455" s="48"/>
      <c r="Y455" s="167"/>
      <c r="Z455" s="128"/>
      <c r="AA455" s="48"/>
      <c r="AB455" s="48"/>
      <c r="AC455" s="48"/>
      <c r="AD455" s="48"/>
      <c r="AE455" s="167">
        <v>47849</v>
      </c>
      <c r="AF455" s="128"/>
      <c r="AG455" s="48"/>
      <c r="AH455" s="48"/>
      <c r="AI455" s="48"/>
      <c r="AJ455" s="131"/>
      <c r="AK455" s="11">
        <f>'Encargos e Benefícios'!D454</f>
        <v>0</v>
      </c>
      <c r="AL455" s="11">
        <f>IF('Encargos e Benefícios'!C454=0,0,'Encargos e Benefícios'!U454/'Encargos e Benefícios'!C454)</f>
        <v>0</v>
      </c>
      <c r="AM455" s="11">
        <f>IF('Encargos e Benefícios'!C454=0,0,'Encargos e Benefícios'!AC454/'Encargos e Benefícios'!C454)</f>
        <v>0</v>
      </c>
      <c r="AN455" s="115">
        <f>IF('Encargos e Benefícios'!C454=0,0,'Encargos e Benefícios'!AD454/'Encargos e Benefícios'!C454)</f>
        <v>0</v>
      </c>
      <c r="AO455" s="32"/>
      <c r="AP455" s="31"/>
      <c r="AQ455" s="31"/>
      <c r="AR455" s="206"/>
      <c r="AS455" s="32"/>
    </row>
    <row r="456" spans="1:45" ht="12.75" hidden="1" x14ac:dyDescent="0.2">
      <c r="A456" s="49">
        <v>450</v>
      </c>
      <c r="B456" s="12">
        <f>'Encargos e Benefícios'!B455</f>
        <v>0</v>
      </c>
      <c r="C456" s="10">
        <f>'Encargos e Benefícios'!C455</f>
        <v>0</v>
      </c>
      <c r="D456" s="39"/>
      <c r="E456" s="169"/>
      <c r="F456" s="168"/>
      <c r="G456" s="167"/>
      <c r="H456" s="128"/>
      <c r="I456" s="48"/>
      <c r="J456" s="48"/>
      <c r="K456" s="48"/>
      <c r="L456" s="48"/>
      <c r="M456" s="167"/>
      <c r="N456" s="128"/>
      <c r="O456" s="48"/>
      <c r="P456" s="48"/>
      <c r="Q456" s="48"/>
      <c r="R456" s="48"/>
      <c r="S456" s="167"/>
      <c r="T456" s="128"/>
      <c r="U456" s="48"/>
      <c r="V456" s="48"/>
      <c r="W456" s="48"/>
      <c r="X456" s="48"/>
      <c r="Y456" s="167"/>
      <c r="Z456" s="128"/>
      <c r="AA456" s="48"/>
      <c r="AB456" s="48"/>
      <c r="AC456" s="48"/>
      <c r="AD456" s="48"/>
      <c r="AE456" s="167">
        <v>47849</v>
      </c>
      <c r="AF456" s="128"/>
      <c r="AG456" s="48"/>
      <c r="AH456" s="48"/>
      <c r="AI456" s="48"/>
      <c r="AJ456" s="131"/>
      <c r="AK456" s="11">
        <f>'Encargos e Benefícios'!D455</f>
        <v>0</v>
      </c>
      <c r="AL456" s="11">
        <f>IF('Encargos e Benefícios'!C455=0,0,'Encargos e Benefícios'!U455/'Encargos e Benefícios'!C455)</f>
        <v>0</v>
      </c>
      <c r="AM456" s="11">
        <f>IF('Encargos e Benefícios'!C455=0,0,'Encargos e Benefícios'!AC455/'Encargos e Benefícios'!C455)</f>
        <v>0</v>
      </c>
      <c r="AN456" s="115">
        <f>IF('Encargos e Benefícios'!C455=0,0,'Encargos e Benefícios'!AD455/'Encargos e Benefícios'!C455)</f>
        <v>0</v>
      </c>
      <c r="AO456" s="32"/>
      <c r="AP456" s="31"/>
      <c r="AQ456" s="31"/>
      <c r="AR456" s="206"/>
      <c r="AS456" s="32"/>
    </row>
    <row r="457" spans="1:45" ht="12.75" hidden="1" x14ac:dyDescent="0.2">
      <c r="A457" s="49">
        <v>451</v>
      </c>
      <c r="B457" s="12">
        <f>'Encargos e Benefícios'!B456</f>
        <v>0</v>
      </c>
      <c r="C457" s="10">
        <f>'Encargos e Benefícios'!C456</f>
        <v>0</v>
      </c>
      <c r="D457" s="39"/>
      <c r="E457" s="169"/>
      <c r="F457" s="168"/>
      <c r="G457" s="167"/>
      <c r="H457" s="128"/>
      <c r="I457" s="48"/>
      <c r="J457" s="48"/>
      <c r="K457" s="48"/>
      <c r="L457" s="48"/>
      <c r="M457" s="167"/>
      <c r="N457" s="128"/>
      <c r="O457" s="48"/>
      <c r="P457" s="48"/>
      <c r="Q457" s="48"/>
      <c r="R457" s="48"/>
      <c r="S457" s="167"/>
      <c r="T457" s="128"/>
      <c r="U457" s="48"/>
      <c r="V457" s="48"/>
      <c r="W457" s="48"/>
      <c r="X457" s="48"/>
      <c r="Y457" s="167"/>
      <c r="Z457" s="128"/>
      <c r="AA457" s="48"/>
      <c r="AB457" s="48"/>
      <c r="AC457" s="48"/>
      <c r="AD457" s="48"/>
      <c r="AE457" s="167">
        <v>47849</v>
      </c>
      <c r="AF457" s="128"/>
      <c r="AG457" s="48"/>
      <c r="AH457" s="48"/>
      <c r="AI457" s="48"/>
      <c r="AJ457" s="131"/>
      <c r="AK457" s="11">
        <f>'Encargos e Benefícios'!D456</f>
        <v>0</v>
      </c>
      <c r="AL457" s="11">
        <f>IF('Encargos e Benefícios'!C456=0,0,'Encargos e Benefícios'!U456/'Encargos e Benefícios'!C456)</f>
        <v>0</v>
      </c>
      <c r="AM457" s="11">
        <f>IF('Encargos e Benefícios'!C456=0,0,'Encargos e Benefícios'!AC456/'Encargos e Benefícios'!C456)</f>
        <v>0</v>
      </c>
      <c r="AN457" s="115">
        <f>IF('Encargos e Benefícios'!C456=0,0,'Encargos e Benefícios'!AD456/'Encargos e Benefícios'!C456)</f>
        <v>0</v>
      </c>
      <c r="AO457" s="32"/>
      <c r="AP457" s="31"/>
      <c r="AQ457" s="31"/>
      <c r="AR457" s="206"/>
      <c r="AS457" s="32"/>
    </row>
    <row r="458" spans="1:45" ht="12.75" hidden="1" x14ac:dyDescent="0.2">
      <c r="A458" s="49">
        <v>452</v>
      </c>
      <c r="B458" s="12">
        <f>'Encargos e Benefícios'!B457</f>
        <v>0</v>
      </c>
      <c r="C458" s="10">
        <f>'Encargos e Benefícios'!C457</f>
        <v>0</v>
      </c>
      <c r="D458" s="39"/>
      <c r="E458" s="169"/>
      <c r="F458" s="168"/>
      <c r="G458" s="167"/>
      <c r="H458" s="128"/>
      <c r="I458" s="48"/>
      <c r="J458" s="48"/>
      <c r="K458" s="48"/>
      <c r="L458" s="48"/>
      <c r="M458" s="167"/>
      <c r="N458" s="128"/>
      <c r="O458" s="48"/>
      <c r="P458" s="48"/>
      <c r="Q458" s="48"/>
      <c r="R458" s="48"/>
      <c r="S458" s="167"/>
      <c r="T458" s="128"/>
      <c r="U458" s="48"/>
      <c r="V458" s="48"/>
      <c r="W458" s="48"/>
      <c r="X458" s="48"/>
      <c r="Y458" s="167"/>
      <c r="Z458" s="128"/>
      <c r="AA458" s="48"/>
      <c r="AB458" s="48"/>
      <c r="AC458" s="48"/>
      <c r="AD458" s="48"/>
      <c r="AE458" s="167">
        <v>47849</v>
      </c>
      <c r="AF458" s="128"/>
      <c r="AG458" s="48"/>
      <c r="AH458" s="48"/>
      <c r="AI458" s="48"/>
      <c r="AJ458" s="131"/>
      <c r="AK458" s="11">
        <f>'Encargos e Benefícios'!D457</f>
        <v>0</v>
      </c>
      <c r="AL458" s="11">
        <f>IF('Encargos e Benefícios'!C457=0,0,'Encargos e Benefícios'!U457/'Encargos e Benefícios'!C457)</f>
        <v>0</v>
      </c>
      <c r="AM458" s="11">
        <f>IF('Encargos e Benefícios'!C457=0,0,'Encargos e Benefícios'!AC457/'Encargos e Benefícios'!C457)</f>
        <v>0</v>
      </c>
      <c r="AN458" s="115">
        <f>IF('Encargos e Benefícios'!C457=0,0,'Encargos e Benefícios'!AD457/'Encargos e Benefícios'!C457)</f>
        <v>0</v>
      </c>
      <c r="AO458" s="32"/>
      <c r="AP458" s="31"/>
      <c r="AQ458" s="31"/>
      <c r="AR458" s="206"/>
      <c r="AS458" s="32"/>
    </row>
    <row r="459" spans="1:45" ht="12.75" hidden="1" x14ac:dyDescent="0.2">
      <c r="A459" s="49">
        <v>453</v>
      </c>
      <c r="B459" s="12">
        <f>'Encargos e Benefícios'!B458</f>
        <v>0</v>
      </c>
      <c r="C459" s="10">
        <f>'Encargos e Benefícios'!C458</f>
        <v>0</v>
      </c>
      <c r="D459" s="39"/>
      <c r="E459" s="169"/>
      <c r="F459" s="168"/>
      <c r="G459" s="167"/>
      <c r="H459" s="128"/>
      <c r="I459" s="48"/>
      <c r="J459" s="48"/>
      <c r="K459" s="48"/>
      <c r="L459" s="48"/>
      <c r="M459" s="167"/>
      <c r="N459" s="128"/>
      <c r="O459" s="48"/>
      <c r="P459" s="48"/>
      <c r="Q459" s="48"/>
      <c r="R459" s="48"/>
      <c r="S459" s="167"/>
      <c r="T459" s="128"/>
      <c r="U459" s="48"/>
      <c r="V459" s="48"/>
      <c r="W459" s="48"/>
      <c r="X459" s="48"/>
      <c r="Y459" s="167"/>
      <c r="Z459" s="128"/>
      <c r="AA459" s="48"/>
      <c r="AB459" s="48"/>
      <c r="AC459" s="48"/>
      <c r="AD459" s="48"/>
      <c r="AE459" s="167">
        <v>47849</v>
      </c>
      <c r="AF459" s="128"/>
      <c r="AG459" s="48"/>
      <c r="AH459" s="48"/>
      <c r="AI459" s="48"/>
      <c r="AJ459" s="131"/>
      <c r="AK459" s="11">
        <f>'Encargos e Benefícios'!D458</f>
        <v>0</v>
      </c>
      <c r="AL459" s="11">
        <f>IF('Encargos e Benefícios'!C458=0,0,'Encargos e Benefícios'!U458/'Encargos e Benefícios'!C458)</f>
        <v>0</v>
      </c>
      <c r="AM459" s="11">
        <f>IF('Encargos e Benefícios'!C458=0,0,'Encargos e Benefícios'!AC458/'Encargos e Benefícios'!C458)</f>
        <v>0</v>
      </c>
      <c r="AN459" s="115">
        <f>IF('Encargos e Benefícios'!C458=0,0,'Encargos e Benefícios'!AD458/'Encargos e Benefícios'!C458)</f>
        <v>0</v>
      </c>
      <c r="AO459" s="32"/>
      <c r="AP459" s="31"/>
      <c r="AQ459" s="31"/>
      <c r="AR459" s="206"/>
      <c r="AS459" s="32"/>
    </row>
    <row r="460" spans="1:45" ht="12.75" hidden="1" x14ac:dyDescent="0.2">
      <c r="A460" s="49">
        <v>454</v>
      </c>
      <c r="B460" s="12">
        <f>'Encargos e Benefícios'!B459</f>
        <v>0</v>
      </c>
      <c r="C460" s="10">
        <f>'Encargos e Benefícios'!C459</f>
        <v>0</v>
      </c>
      <c r="D460" s="39"/>
      <c r="E460" s="169"/>
      <c r="F460" s="168"/>
      <c r="G460" s="167"/>
      <c r="H460" s="128"/>
      <c r="I460" s="48"/>
      <c r="J460" s="48"/>
      <c r="K460" s="48"/>
      <c r="L460" s="48"/>
      <c r="M460" s="167"/>
      <c r="N460" s="128"/>
      <c r="O460" s="48"/>
      <c r="P460" s="48"/>
      <c r="Q460" s="48"/>
      <c r="R460" s="48"/>
      <c r="S460" s="167"/>
      <c r="T460" s="128"/>
      <c r="U460" s="48"/>
      <c r="V460" s="48"/>
      <c r="W460" s="48"/>
      <c r="X460" s="48"/>
      <c r="Y460" s="167"/>
      <c r="Z460" s="128"/>
      <c r="AA460" s="48"/>
      <c r="AB460" s="48"/>
      <c r="AC460" s="48"/>
      <c r="AD460" s="48"/>
      <c r="AE460" s="167">
        <v>47849</v>
      </c>
      <c r="AF460" s="128"/>
      <c r="AG460" s="48"/>
      <c r="AH460" s="48"/>
      <c r="AI460" s="48"/>
      <c r="AJ460" s="131"/>
      <c r="AK460" s="11">
        <f>'Encargos e Benefícios'!D459</f>
        <v>0</v>
      </c>
      <c r="AL460" s="11">
        <f>IF('Encargos e Benefícios'!C459=0,0,'Encargos e Benefícios'!U459/'Encargos e Benefícios'!C459)</f>
        <v>0</v>
      </c>
      <c r="AM460" s="11">
        <f>IF('Encargos e Benefícios'!C459=0,0,'Encargos e Benefícios'!AC459/'Encargos e Benefícios'!C459)</f>
        <v>0</v>
      </c>
      <c r="AN460" s="115">
        <f>IF('Encargos e Benefícios'!C459=0,0,'Encargos e Benefícios'!AD459/'Encargos e Benefícios'!C459)</f>
        <v>0</v>
      </c>
      <c r="AO460" s="32"/>
      <c r="AP460" s="31"/>
      <c r="AQ460" s="31"/>
      <c r="AR460" s="206"/>
      <c r="AS460" s="32"/>
    </row>
    <row r="461" spans="1:45" ht="12.75" hidden="1" x14ac:dyDescent="0.2">
      <c r="A461" s="49">
        <v>455</v>
      </c>
      <c r="B461" s="12">
        <f>'Encargos e Benefícios'!B460</f>
        <v>0</v>
      </c>
      <c r="C461" s="10">
        <f>'Encargos e Benefícios'!C460</f>
        <v>0</v>
      </c>
      <c r="D461" s="39"/>
      <c r="E461" s="169"/>
      <c r="F461" s="168"/>
      <c r="G461" s="167"/>
      <c r="H461" s="128"/>
      <c r="I461" s="48"/>
      <c r="J461" s="48"/>
      <c r="K461" s="48"/>
      <c r="L461" s="48"/>
      <c r="M461" s="167"/>
      <c r="N461" s="128"/>
      <c r="O461" s="48"/>
      <c r="P461" s="48"/>
      <c r="Q461" s="48"/>
      <c r="R461" s="48"/>
      <c r="S461" s="167"/>
      <c r="T461" s="128"/>
      <c r="U461" s="48"/>
      <c r="V461" s="48"/>
      <c r="W461" s="48"/>
      <c r="X461" s="48"/>
      <c r="Y461" s="167"/>
      <c r="Z461" s="128"/>
      <c r="AA461" s="48"/>
      <c r="AB461" s="48"/>
      <c r="AC461" s="48"/>
      <c r="AD461" s="48"/>
      <c r="AE461" s="167">
        <v>47849</v>
      </c>
      <c r="AF461" s="128"/>
      <c r="AG461" s="48"/>
      <c r="AH461" s="48"/>
      <c r="AI461" s="48"/>
      <c r="AJ461" s="131"/>
      <c r="AK461" s="11">
        <f>'Encargos e Benefícios'!D460</f>
        <v>0</v>
      </c>
      <c r="AL461" s="11">
        <f>IF('Encargos e Benefícios'!C460=0,0,'Encargos e Benefícios'!U460/'Encargos e Benefícios'!C460)</f>
        <v>0</v>
      </c>
      <c r="AM461" s="11">
        <f>IF('Encargos e Benefícios'!C460=0,0,'Encargos e Benefícios'!AC460/'Encargos e Benefícios'!C460)</f>
        <v>0</v>
      </c>
      <c r="AN461" s="115">
        <f>IF('Encargos e Benefícios'!C460=0,0,'Encargos e Benefícios'!AD460/'Encargos e Benefícios'!C460)</f>
        <v>0</v>
      </c>
      <c r="AO461" s="32"/>
      <c r="AP461" s="31"/>
      <c r="AQ461" s="31"/>
      <c r="AR461" s="206"/>
      <c r="AS461" s="32"/>
    </row>
    <row r="462" spans="1:45" ht="12.75" hidden="1" x14ac:dyDescent="0.2">
      <c r="A462" s="49">
        <v>456</v>
      </c>
      <c r="B462" s="12">
        <f>'Encargos e Benefícios'!B461</f>
        <v>0</v>
      </c>
      <c r="C462" s="10">
        <f>'Encargos e Benefícios'!C461</f>
        <v>0</v>
      </c>
      <c r="D462" s="39"/>
      <c r="E462" s="169"/>
      <c r="F462" s="168"/>
      <c r="G462" s="167"/>
      <c r="H462" s="128"/>
      <c r="I462" s="48"/>
      <c r="J462" s="48"/>
      <c r="K462" s="48"/>
      <c r="L462" s="48"/>
      <c r="M462" s="167"/>
      <c r="N462" s="128"/>
      <c r="O462" s="48"/>
      <c r="P462" s="48"/>
      <c r="Q462" s="48"/>
      <c r="R462" s="48"/>
      <c r="S462" s="167"/>
      <c r="T462" s="128"/>
      <c r="U462" s="48"/>
      <c r="V462" s="48"/>
      <c r="W462" s="48"/>
      <c r="X462" s="48"/>
      <c r="Y462" s="167"/>
      <c r="Z462" s="128"/>
      <c r="AA462" s="48"/>
      <c r="AB462" s="48"/>
      <c r="AC462" s="48"/>
      <c r="AD462" s="48"/>
      <c r="AE462" s="167">
        <v>47849</v>
      </c>
      <c r="AF462" s="128"/>
      <c r="AG462" s="48"/>
      <c r="AH462" s="48"/>
      <c r="AI462" s="48"/>
      <c r="AJ462" s="131"/>
      <c r="AK462" s="11">
        <f>'Encargos e Benefícios'!D461</f>
        <v>0</v>
      </c>
      <c r="AL462" s="11">
        <f>IF('Encargos e Benefícios'!C461=0,0,'Encargos e Benefícios'!U461/'Encargos e Benefícios'!C461)</f>
        <v>0</v>
      </c>
      <c r="AM462" s="11">
        <f>IF('Encargos e Benefícios'!C461=0,0,'Encargos e Benefícios'!AC461/'Encargos e Benefícios'!C461)</f>
        <v>0</v>
      </c>
      <c r="AN462" s="115">
        <f>IF('Encargos e Benefícios'!C461=0,0,'Encargos e Benefícios'!AD461/'Encargos e Benefícios'!C461)</f>
        <v>0</v>
      </c>
      <c r="AO462" s="32"/>
      <c r="AP462" s="31"/>
      <c r="AQ462" s="31"/>
      <c r="AR462" s="206"/>
      <c r="AS462" s="32"/>
    </row>
    <row r="463" spans="1:45" ht="12.75" hidden="1" x14ac:dyDescent="0.2">
      <c r="A463" s="49">
        <v>457</v>
      </c>
      <c r="B463" s="12">
        <f>'Encargos e Benefícios'!B462</f>
        <v>0</v>
      </c>
      <c r="C463" s="10">
        <f>'Encargos e Benefícios'!C462</f>
        <v>0</v>
      </c>
      <c r="D463" s="39"/>
      <c r="E463" s="169"/>
      <c r="F463" s="168"/>
      <c r="G463" s="167"/>
      <c r="H463" s="128"/>
      <c r="I463" s="48"/>
      <c r="J463" s="48"/>
      <c r="K463" s="48"/>
      <c r="L463" s="48"/>
      <c r="M463" s="167"/>
      <c r="N463" s="128"/>
      <c r="O463" s="48"/>
      <c r="P463" s="48"/>
      <c r="Q463" s="48"/>
      <c r="R463" s="48"/>
      <c r="S463" s="167"/>
      <c r="T463" s="128"/>
      <c r="U463" s="48"/>
      <c r="V463" s="48"/>
      <c r="W463" s="48"/>
      <c r="X463" s="48"/>
      <c r="Y463" s="167"/>
      <c r="Z463" s="128"/>
      <c r="AA463" s="48"/>
      <c r="AB463" s="48"/>
      <c r="AC463" s="48"/>
      <c r="AD463" s="48"/>
      <c r="AE463" s="167">
        <v>47849</v>
      </c>
      <c r="AF463" s="128"/>
      <c r="AG463" s="48"/>
      <c r="AH463" s="48"/>
      <c r="AI463" s="48"/>
      <c r="AJ463" s="131"/>
      <c r="AK463" s="11">
        <f>'Encargos e Benefícios'!D462</f>
        <v>0</v>
      </c>
      <c r="AL463" s="11">
        <f>IF('Encargos e Benefícios'!C462=0,0,'Encargos e Benefícios'!U462/'Encargos e Benefícios'!C462)</f>
        <v>0</v>
      </c>
      <c r="AM463" s="11">
        <f>IF('Encargos e Benefícios'!C462=0,0,'Encargos e Benefícios'!AC462/'Encargos e Benefícios'!C462)</f>
        <v>0</v>
      </c>
      <c r="AN463" s="115">
        <f>IF('Encargos e Benefícios'!C462=0,0,'Encargos e Benefícios'!AD462/'Encargos e Benefícios'!C462)</f>
        <v>0</v>
      </c>
      <c r="AO463" s="32"/>
      <c r="AP463" s="31"/>
      <c r="AQ463" s="31"/>
      <c r="AR463" s="206"/>
      <c r="AS463" s="32"/>
    </row>
    <row r="464" spans="1:45" ht="12.75" hidden="1" x14ac:dyDescent="0.2">
      <c r="A464" s="49">
        <v>458</v>
      </c>
      <c r="B464" s="12">
        <f>'Encargos e Benefícios'!B463</f>
        <v>0</v>
      </c>
      <c r="C464" s="10">
        <f>'Encargos e Benefícios'!C463</f>
        <v>0</v>
      </c>
      <c r="D464" s="39"/>
      <c r="E464" s="169"/>
      <c r="F464" s="168"/>
      <c r="G464" s="167"/>
      <c r="H464" s="128"/>
      <c r="I464" s="48"/>
      <c r="J464" s="48"/>
      <c r="K464" s="48"/>
      <c r="L464" s="48"/>
      <c r="M464" s="167"/>
      <c r="N464" s="128"/>
      <c r="O464" s="48"/>
      <c r="P464" s="48"/>
      <c r="Q464" s="48"/>
      <c r="R464" s="48"/>
      <c r="S464" s="167"/>
      <c r="T464" s="128"/>
      <c r="U464" s="48"/>
      <c r="V464" s="48"/>
      <c r="W464" s="48"/>
      <c r="X464" s="48"/>
      <c r="Y464" s="167"/>
      <c r="Z464" s="128"/>
      <c r="AA464" s="48"/>
      <c r="AB464" s="48"/>
      <c r="AC464" s="48"/>
      <c r="AD464" s="48"/>
      <c r="AE464" s="167">
        <v>47849</v>
      </c>
      <c r="AF464" s="128"/>
      <c r="AG464" s="48"/>
      <c r="AH464" s="48"/>
      <c r="AI464" s="48"/>
      <c r="AJ464" s="131"/>
      <c r="AK464" s="11">
        <f>'Encargos e Benefícios'!D463</f>
        <v>0</v>
      </c>
      <c r="AL464" s="11">
        <f>IF('Encargos e Benefícios'!C463=0,0,'Encargos e Benefícios'!U463/'Encargos e Benefícios'!C463)</f>
        <v>0</v>
      </c>
      <c r="AM464" s="11">
        <f>IF('Encargos e Benefícios'!C463=0,0,'Encargos e Benefícios'!AC463/'Encargos e Benefícios'!C463)</f>
        <v>0</v>
      </c>
      <c r="AN464" s="115">
        <f>IF('Encargos e Benefícios'!C463=0,0,'Encargos e Benefícios'!AD463/'Encargos e Benefícios'!C463)</f>
        <v>0</v>
      </c>
      <c r="AO464" s="32"/>
      <c r="AP464" s="31"/>
      <c r="AQ464" s="31"/>
      <c r="AR464" s="206"/>
      <c r="AS464" s="32"/>
    </row>
    <row r="465" spans="1:45" ht="12.75" hidden="1" x14ac:dyDescent="0.2">
      <c r="A465" s="49">
        <v>459</v>
      </c>
      <c r="B465" s="12">
        <f>'Encargos e Benefícios'!B464</f>
        <v>0</v>
      </c>
      <c r="C465" s="10">
        <f>'Encargos e Benefícios'!C464</f>
        <v>0</v>
      </c>
      <c r="D465" s="39"/>
      <c r="E465" s="169"/>
      <c r="F465" s="168"/>
      <c r="G465" s="167"/>
      <c r="H465" s="128"/>
      <c r="I465" s="48"/>
      <c r="J465" s="48"/>
      <c r="K465" s="48"/>
      <c r="L465" s="48"/>
      <c r="M465" s="167"/>
      <c r="N465" s="128"/>
      <c r="O465" s="48"/>
      <c r="P465" s="48"/>
      <c r="Q465" s="48"/>
      <c r="R465" s="48"/>
      <c r="S465" s="167"/>
      <c r="T465" s="128"/>
      <c r="U465" s="48"/>
      <c r="V465" s="48"/>
      <c r="W465" s="48"/>
      <c r="X465" s="48"/>
      <c r="Y465" s="167"/>
      <c r="Z465" s="128"/>
      <c r="AA465" s="48"/>
      <c r="AB465" s="48"/>
      <c r="AC465" s="48"/>
      <c r="AD465" s="48"/>
      <c r="AE465" s="167">
        <v>47849</v>
      </c>
      <c r="AF465" s="128"/>
      <c r="AG465" s="48"/>
      <c r="AH465" s="48"/>
      <c r="AI465" s="48"/>
      <c r="AJ465" s="131"/>
      <c r="AK465" s="11">
        <f>'Encargos e Benefícios'!D464</f>
        <v>0</v>
      </c>
      <c r="AL465" s="11">
        <f>IF('Encargos e Benefícios'!C464=0,0,'Encargos e Benefícios'!U464/'Encargos e Benefícios'!C464)</f>
        <v>0</v>
      </c>
      <c r="AM465" s="11">
        <f>IF('Encargos e Benefícios'!C464=0,0,'Encargos e Benefícios'!AC464/'Encargos e Benefícios'!C464)</f>
        <v>0</v>
      </c>
      <c r="AN465" s="115">
        <f>IF('Encargos e Benefícios'!C464=0,0,'Encargos e Benefícios'!AD464/'Encargos e Benefícios'!C464)</f>
        <v>0</v>
      </c>
      <c r="AO465" s="32"/>
      <c r="AP465" s="31"/>
      <c r="AQ465" s="31"/>
      <c r="AR465" s="206"/>
      <c r="AS465" s="32"/>
    </row>
    <row r="466" spans="1:45" ht="12.75" hidden="1" x14ac:dyDescent="0.2">
      <c r="A466" s="49">
        <v>460</v>
      </c>
      <c r="B466" s="12">
        <f>'Encargos e Benefícios'!B465</f>
        <v>0</v>
      </c>
      <c r="C466" s="10">
        <f>'Encargos e Benefícios'!C465</f>
        <v>0</v>
      </c>
      <c r="D466" s="39"/>
      <c r="E466" s="169"/>
      <c r="F466" s="168"/>
      <c r="G466" s="167"/>
      <c r="H466" s="128"/>
      <c r="I466" s="48"/>
      <c r="J466" s="48"/>
      <c r="K466" s="48"/>
      <c r="L466" s="48"/>
      <c r="M466" s="167"/>
      <c r="N466" s="128"/>
      <c r="O466" s="48"/>
      <c r="P466" s="48"/>
      <c r="Q466" s="48"/>
      <c r="R466" s="48"/>
      <c r="S466" s="167"/>
      <c r="T466" s="128"/>
      <c r="U466" s="48"/>
      <c r="V466" s="48"/>
      <c r="W466" s="48"/>
      <c r="X466" s="48"/>
      <c r="Y466" s="167"/>
      <c r="Z466" s="128"/>
      <c r="AA466" s="48"/>
      <c r="AB466" s="48"/>
      <c r="AC466" s="48"/>
      <c r="AD466" s="48"/>
      <c r="AE466" s="167">
        <v>47849</v>
      </c>
      <c r="AF466" s="128"/>
      <c r="AG466" s="48"/>
      <c r="AH466" s="48"/>
      <c r="AI466" s="48"/>
      <c r="AJ466" s="131"/>
      <c r="AK466" s="11">
        <f>'Encargos e Benefícios'!D465</f>
        <v>0</v>
      </c>
      <c r="AL466" s="11">
        <f>IF('Encargos e Benefícios'!C465=0,0,'Encargos e Benefícios'!U465/'Encargos e Benefícios'!C465)</f>
        <v>0</v>
      </c>
      <c r="AM466" s="11">
        <f>IF('Encargos e Benefícios'!C465=0,0,'Encargos e Benefícios'!AC465/'Encargos e Benefícios'!C465)</f>
        <v>0</v>
      </c>
      <c r="AN466" s="115">
        <f>IF('Encargos e Benefícios'!C465=0,0,'Encargos e Benefícios'!AD465/'Encargos e Benefícios'!C465)</f>
        <v>0</v>
      </c>
      <c r="AO466" s="32"/>
      <c r="AP466" s="31"/>
      <c r="AQ466" s="31"/>
      <c r="AR466" s="206"/>
      <c r="AS466" s="32"/>
    </row>
    <row r="467" spans="1:45" ht="12.75" hidden="1" x14ac:dyDescent="0.2">
      <c r="A467" s="49">
        <v>461</v>
      </c>
      <c r="B467" s="12">
        <f>'Encargos e Benefícios'!B466</f>
        <v>0</v>
      </c>
      <c r="C467" s="10">
        <f>'Encargos e Benefícios'!C466</f>
        <v>0</v>
      </c>
      <c r="D467" s="39"/>
      <c r="E467" s="169"/>
      <c r="F467" s="168"/>
      <c r="G467" s="167"/>
      <c r="H467" s="128"/>
      <c r="I467" s="48"/>
      <c r="J467" s="48"/>
      <c r="K467" s="48"/>
      <c r="L467" s="48"/>
      <c r="M467" s="167"/>
      <c r="N467" s="128"/>
      <c r="O467" s="48"/>
      <c r="P467" s="48"/>
      <c r="Q467" s="48"/>
      <c r="R467" s="48"/>
      <c r="S467" s="167"/>
      <c r="T467" s="128"/>
      <c r="U467" s="48"/>
      <c r="V467" s="48"/>
      <c r="W467" s="48"/>
      <c r="X467" s="48"/>
      <c r="Y467" s="167"/>
      <c r="Z467" s="128"/>
      <c r="AA467" s="48"/>
      <c r="AB467" s="48"/>
      <c r="AC467" s="48"/>
      <c r="AD467" s="48"/>
      <c r="AE467" s="167">
        <v>47849</v>
      </c>
      <c r="AF467" s="128"/>
      <c r="AG467" s="48"/>
      <c r="AH467" s="48"/>
      <c r="AI467" s="48"/>
      <c r="AJ467" s="131"/>
      <c r="AK467" s="11">
        <f>'Encargos e Benefícios'!D466</f>
        <v>0</v>
      </c>
      <c r="AL467" s="11">
        <f>IF('Encargos e Benefícios'!C466=0,0,'Encargos e Benefícios'!U466/'Encargos e Benefícios'!C466)</f>
        <v>0</v>
      </c>
      <c r="AM467" s="11">
        <f>IF('Encargos e Benefícios'!C466=0,0,'Encargos e Benefícios'!AC466/'Encargos e Benefícios'!C466)</f>
        <v>0</v>
      </c>
      <c r="AN467" s="115">
        <f>IF('Encargos e Benefícios'!C466=0,0,'Encargos e Benefícios'!AD466/'Encargos e Benefícios'!C466)</f>
        <v>0</v>
      </c>
      <c r="AO467" s="32"/>
      <c r="AP467" s="31"/>
      <c r="AQ467" s="31"/>
      <c r="AR467" s="206"/>
      <c r="AS467" s="32"/>
    </row>
    <row r="468" spans="1:45" ht="12.75" hidden="1" x14ac:dyDescent="0.2">
      <c r="A468" s="49">
        <v>462</v>
      </c>
      <c r="B468" s="12">
        <f>'Encargos e Benefícios'!B467</f>
        <v>0</v>
      </c>
      <c r="C468" s="10">
        <f>'Encargos e Benefícios'!C467</f>
        <v>0</v>
      </c>
      <c r="D468" s="39"/>
      <c r="E468" s="169"/>
      <c r="F468" s="168"/>
      <c r="G468" s="167"/>
      <c r="H468" s="128"/>
      <c r="I468" s="48"/>
      <c r="J468" s="48"/>
      <c r="K468" s="48"/>
      <c r="L468" s="48"/>
      <c r="M468" s="167"/>
      <c r="N468" s="128"/>
      <c r="O468" s="48"/>
      <c r="P468" s="48"/>
      <c r="Q468" s="48"/>
      <c r="R468" s="48"/>
      <c r="S468" s="167"/>
      <c r="T468" s="128"/>
      <c r="U468" s="48"/>
      <c r="V468" s="48"/>
      <c r="W468" s="48"/>
      <c r="X468" s="48"/>
      <c r="Y468" s="167"/>
      <c r="Z468" s="128"/>
      <c r="AA468" s="48"/>
      <c r="AB468" s="48"/>
      <c r="AC468" s="48"/>
      <c r="AD468" s="48"/>
      <c r="AE468" s="167">
        <v>47849</v>
      </c>
      <c r="AF468" s="128"/>
      <c r="AG468" s="48"/>
      <c r="AH468" s="48"/>
      <c r="AI468" s="48"/>
      <c r="AJ468" s="131"/>
      <c r="AK468" s="11">
        <f>'Encargos e Benefícios'!D467</f>
        <v>0</v>
      </c>
      <c r="AL468" s="11">
        <f>IF('Encargos e Benefícios'!C467=0,0,'Encargos e Benefícios'!U467/'Encargos e Benefícios'!C467)</f>
        <v>0</v>
      </c>
      <c r="AM468" s="11">
        <f>IF('Encargos e Benefícios'!C467=0,0,'Encargos e Benefícios'!AC467/'Encargos e Benefícios'!C467)</f>
        <v>0</v>
      </c>
      <c r="AN468" s="115">
        <f>IF('Encargos e Benefícios'!C467=0,0,'Encargos e Benefícios'!AD467/'Encargos e Benefícios'!C467)</f>
        <v>0</v>
      </c>
      <c r="AO468" s="32"/>
      <c r="AP468" s="31"/>
      <c r="AQ468" s="31"/>
      <c r="AR468" s="206"/>
      <c r="AS468" s="32"/>
    </row>
    <row r="469" spans="1:45" ht="12.75" hidden="1" x14ac:dyDescent="0.2">
      <c r="A469" s="49">
        <v>463</v>
      </c>
      <c r="B469" s="12">
        <f>'Encargos e Benefícios'!B468</f>
        <v>0</v>
      </c>
      <c r="C469" s="10">
        <f>'Encargos e Benefícios'!C468</f>
        <v>0</v>
      </c>
      <c r="D469" s="39"/>
      <c r="E469" s="169"/>
      <c r="F469" s="168"/>
      <c r="G469" s="167"/>
      <c r="H469" s="128"/>
      <c r="I469" s="48"/>
      <c r="J469" s="48"/>
      <c r="K469" s="48"/>
      <c r="L469" s="48"/>
      <c r="M469" s="167"/>
      <c r="N469" s="128"/>
      <c r="O469" s="48"/>
      <c r="P469" s="48"/>
      <c r="Q469" s="48"/>
      <c r="R469" s="48"/>
      <c r="S469" s="167"/>
      <c r="T469" s="128"/>
      <c r="U469" s="48"/>
      <c r="V469" s="48"/>
      <c r="W469" s="48"/>
      <c r="X469" s="48"/>
      <c r="Y469" s="167"/>
      <c r="Z469" s="128"/>
      <c r="AA469" s="48"/>
      <c r="AB469" s="48"/>
      <c r="AC469" s="48"/>
      <c r="AD469" s="48"/>
      <c r="AE469" s="167">
        <v>47849</v>
      </c>
      <c r="AF469" s="128"/>
      <c r="AG469" s="48"/>
      <c r="AH469" s="48"/>
      <c r="AI469" s="48"/>
      <c r="AJ469" s="131"/>
      <c r="AK469" s="11">
        <f>'Encargos e Benefícios'!D468</f>
        <v>0</v>
      </c>
      <c r="AL469" s="11">
        <f>IF('Encargos e Benefícios'!C468=0,0,'Encargos e Benefícios'!U468/'Encargos e Benefícios'!C468)</f>
        <v>0</v>
      </c>
      <c r="AM469" s="11">
        <f>IF('Encargos e Benefícios'!C468=0,0,'Encargos e Benefícios'!AC468/'Encargos e Benefícios'!C468)</f>
        <v>0</v>
      </c>
      <c r="AN469" s="115">
        <f>IF('Encargos e Benefícios'!C468=0,0,'Encargos e Benefícios'!AD468/'Encargos e Benefícios'!C468)</f>
        <v>0</v>
      </c>
      <c r="AO469" s="32"/>
      <c r="AP469" s="31"/>
      <c r="AQ469" s="31"/>
      <c r="AR469" s="206"/>
      <c r="AS469" s="32"/>
    </row>
    <row r="470" spans="1:45" ht="12.75" hidden="1" x14ac:dyDescent="0.2">
      <c r="A470" s="49">
        <v>464</v>
      </c>
      <c r="B470" s="12">
        <f>'Encargos e Benefícios'!B469</f>
        <v>0</v>
      </c>
      <c r="C470" s="10">
        <f>'Encargos e Benefícios'!C469</f>
        <v>0</v>
      </c>
      <c r="D470" s="39"/>
      <c r="E470" s="169"/>
      <c r="F470" s="168"/>
      <c r="G470" s="167"/>
      <c r="H470" s="128"/>
      <c r="I470" s="48"/>
      <c r="J470" s="48"/>
      <c r="K470" s="48"/>
      <c r="L470" s="48"/>
      <c r="M470" s="167"/>
      <c r="N470" s="128"/>
      <c r="O470" s="48"/>
      <c r="P470" s="48"/>
      <c r="Q470" s="48"/>
      <c r="R470" s="48"/>
      <c r="S470" s="167"/>
      <c r="T470" s="128"/>
      <c r="U470" s="48"/>
      <c r="V470" s="48"/>
      <c r="W470" s="48"/>
      <c r="X470" s="48"/>
      <c r="Y470" s="167"/>
      <c r="Z470" s="128"/>
      <c r="AA470" s="48"/>
      <c r="AB470" s="48"/>
      <c r="AC470" s="48"/>
      <c r="AD470" s="48"/>
      <c r="AE470" s="167">
        <v>47849</v>
      </c>
      <c r="AF470" s="128"/>
      <c r="AG470" s="48"/>
      <c r="AH470" s="48"/>
      <c r="AI470" s="48"/>
      <c r="AJ470" s="131"/>
      <c r="AK470" s="11">
        <f>'Encargos e Benefícios'!D469</f>
        <v>0</v>
      </c>
      <c r="AL470" s="11">
        <f>IF('Encargos e Benefícios'!C469=0,0,'Encargos e Benefícios'!U469/'Encargos e Benefícios'!C469)</f>
        <v>0</v>
      </c>
      <c r="AM470" s="11">
        <f>IF('Encargos e Benefícios'!C469=0,0,'Encargos e Benefícios'!AC469/'Encargos e Benefícios'!C469)</f>
        <v>0</v>
      </c>
      <c r="AN470" s="115">
        <f>IF('Encargos e Benefícios'!C469=0,0,'Encargos e Benefícios'!AD469/'Encargos e Benefícios'!C469)</f>
        <v>0</v>
      </c>
      <c r="AO470" s="32"/>
      <c r="AP470" s="31"/>
      <c r="AQ470" s="31"/>
      <c r="AR470" s="206"/>
      <c r="AS470" s="32"/>
    </row>
    <row r="471" spans="1:45" ht="12.75" hidden="1" x14ac:dyDescent="0.2">
      <c r="A471" s="49">
        <v>465</v>
      </c>
      <c r="B471" s="12">
        <f>'Encargos e Benefícios'!B470</f>
        <v>0</v>
      </c>
      <c r="C471" s="10">
        <f>'Encargos e Benefícios'!C470</f>
        <v>0</v>
      </c>
      <c r="D471" s="39"/>
      <c r="E471" s="169"/>
      <c r="F471" s="168"/>
      <c r="G471" s="167"/>
      <c r="H471" s="128"/>
      <c r="I471" s="48"/>
      <c r="J471" s="48"/>
      <c r="K471" s="48"/>
      <c r="L471" s="48"/>
      <c r="M471" s="167"/>
      <c r="N471" s="128"/>
      <c r="O471" s="48"/>
      <c r="P471" s="48"/>
      <c r="Q471" s="48"/>
      <c r="R471" s="48"/>
      <c r="S471" s="167"/>
      <c r="T471" s="128"/>
      <c r="U471" s="48"/>
      <c r="V471" s="48"/>
      <c r="W471" s="48"/>
      <c r="X471" s="48"/>
      <c r="Y471" s="167"/>
      <c r="Z471" s="128"/>
      <c r="AA471" s="48"/>
      <c r="AB471" s="48"/>
      <c r="AC471" s="48"/>
      <c r="AD471" s="48"/>
      <c r="AE471" s="167">
        <v>47849</v>
      </c>
      <c r="AF471" s="128"/>
      <c r="AG471" s="48"/>
      <c r="AH471" s="48"/>
      <c r="AI471" s="48"/>
      <c r="AJ471" s="131"/>
      <c r="AK471" s="11">
        <f>'Encargos e Benefícios'!D470</f>
        <v>0</v>
      </c>
      <c r="AL471" s="11">
        <f>IF('Encargos e Benefícios'!C470=0,0,'Encargos e Benefícios'!U470/'Encargos e Benefícios'!C470)</f>
        <v>0</v>
      </c>
      <c r="AM471" s="11">
        <f>IF('Encargos e Benefícios'!C470=0,0,'Encargos e Benefícios'!AC470/'Encargos e Benefícios'!C470)</f>
        <v>0</v>
      </c>
      <c r="AN471" s="115">
        <f>IF('Encargos e Benefícios'!C470=0,0,'Encargos e Benefícios'!AD470/'Encargos e Benefícios'!C470)</f>
        <v>0</v>
      </c>
      <c r="AO471" s="32"/>
      <c r="AP471" s="31"/>
      <c r="AQ471" s="31"/>
      <c r="AR471" s="206"/>
      <c r="AS471" s="32"/>
    </row>
    <row r="472" spans="1:45" ht="12.75" hidden="1" x14ac:dyDescent="0.2">
      <c r="A472" s="49">
        <v>466</v>
      </c>
      <c r="B472" s="12">
        <f>'Encargos e Benefícios'!B471</f>
        <v>0</v>
      </c>
      <c r="C472" s="10">
        <f>'Encargos e Benefícios'!C471</f>
        <v>0</v>
      </c>
      <c r="D472" s="39"/>
      <c r="E472" s="169"/>
      <c r="F472" s="168"/>
      <c r="G472" s="167"/>
      <c r="H472" s="128"/>
      <c r="I472" s="48"/>
      <c r="J472" s="48"/>
      <c r="K472" s="48"/>
      <c r="L472" s="48"/>
      <c r="M472" s="167"/>
      <c r="N472" s="128"/>
      <c r="O472" s="48"/>
      <c r="P472" s="48"/>
      <c r="Q472" s="48"/>
      <c r="R472" s="48"/>
      <c r="S472" s="167"/>
      <c r="T472" s="128"/>
      <c r="U472" s="48"/>
      <c r="V472" s="48"/>
      <c r="W472" s="48"/>
      <c r="X472" s="48"/>
      <c r="Y472" s="167"/>
      <c r="Z472" s="128"/>
      <c r="AA472" s="48"/>
      <c r="AB472" s="48"/>
      <c r="AC472" s="48"/>
      <c r="AD472" s="48"/>
      <c r="AE472" s="167">
        <v>47849</v>
      </c>
      <c r="AF472" s="128"/>
      <c r="AG472" s="48"/>
      <c r="AH472" s="48"/>
      <c r="AI472" s="48"/>
      <c r="AJ472" s="131"/>
      <c r="AK472" s="11">
        <f>'Encargos e Benefícios'!D471</f>
        <v>0</v>
      </c>
      <c r="AL472" s="11">
        <f>IF('Encargos e Benefícios'!C471=0,0,'Encargos e Benefícios'!U471/'Encargos e Benefícios'!C471)</f>
        <v>0</v>
      </c>
      <c r="AM472" s="11">
        <f>IF('Encargos e Benefícios'!C471=0,0,'Encargos e Benefícios'!AC471/'Encargos e Benefícios'!C471)</f>
        <v>0</v>
      </c>
      <c r="AN472" s="115">
        <f>IF('Encargos e Benefícios'!C471=0,0,'Encargos e Benefícios'!AD471/'Encargos e Benefícios'!C471)</f>
        <v>0</v>
      </c>
      <c r="AO472" s="32"/>
      <c r="AP472" s="31"/>
      <c r="AQ472" s="31"/>
      <c r="AR472" s="206"/>
      <c r="AS472" s="32"/>
    </row>
    <row r="473" spans="1:45" ht="12.75" hidden="1" x14ac:dyDescent="0.2">
      <c r="A473" s="49">
        <v>467</v>
      </c>
      <c r="B473" s="12">
        <f>'Encargos e Benefícios'!B472</f>
        <v>0</v>
      </c>
      <c r="C473" s="10">
        <f>'Encargos e Benefícios'!C472</f>
        <v>0</v>
      </c>
      <c r="D473" s="39"/>
      <c r="E473" s="169"/>
      <c r="F473" s="168"/>
      <c r="G473" s="167"/>
      <c r="H473" s="128"/>
      <c r="I473" s="48"/>
      <c r="J473" s="48"/>
      <c r="K473" s="48"/>
      <c r="L473" s="48"/>
      <c r="M473" s="167"/>
      <c r="N473" s="128"/>
      <c r="O473" s="48"/>
      <c r="P473" s="48"/>
      <c r="Q473" s="48"/>
      <c r="R473" s="48"/>
      <c r="S473" s="167"/>
      <c r="T473" s="128"/>
      <c r="U473" s="48"/>
      <c r="V473" s="48"/>
      <c r="W473" s="48"/>
      <c r="X473" s="48"/>
      <c r="Y473" s="167"/>
      <c r="Z473" s="128"/>
      <c r="AA473" s="48"/>
      <c r="AB473" s="48"/>
      <c r="AC473" s="48"/>
      <c r="AD473" s="48"/>
      <c r="AE473" s="167">
        <v>47849</v>
      </c>
      <c r="AF473" s="128"/>
      <c r="AG473" s="48"/>
      <c r="AH473" s="48"/>
      <c r="AI473" s="48"/>
      <c r="AJ473" s="131"/>
      <c r="AK473" s="11">
        <f>'Encargos e Benefícios'!D472</f>
        <v>0</v>
      </c>
      <c r="AL473" s="11">
        <f>IF('Encargos e Benefícios'!C472=0,0,'Encargos e Benefícios'!U472/'Encargos e Benefícios'!C472)</f>
        <v>0</v>
      </c>
      <c r="AM473" s="11">
        <f>IF('Encargos e Benefícios'!C472=0,0,'Encargos e Benefícios'!AC472/'Encargos e Benefícios'!C472)</f>
        <v>0</v>
      </c>
      <c r="AN473" s="115">
        <f>IF('Encargos e Benefícios'!C472=0,0,'Encargos e Benefícios'!AD472/'Encargos e Benefícios'!C472)</f>
        <v>0</v>
      </c>
      <c r="AO473" s="32"/>
      <c r="AP473" s="31"/>
      <c r="AQ473" s="31"/>
      <c r="AR473" s="206"/>
      <c r="AS473" s="32"/>
    </row>
    <row r="474" spans="1:45" ht="12.75" hidden="1" x14ac:dyDescent="0.2">
      <c r="A474" s="49">
        <v>468</v>
      </c>
      <c r="B474" s="12">
        <f>'Encargos e Benefícios'!B473</f>
        <v>0</v>
      </c>
      <c r="C474" s="10">
        <f>'Encargos e Benefícios'!C473</f>
        <v>0</v>
      </c>
      <c r="D474" s="39"/>
      <c r="E474" s="169"/>
      <c r="F474" s="168"/>
      <c r="G474" s="167"/>
      <c r="H474" s="128"/>
      <c r="I474" s="48"/>
      <c r="J474" s="48"/>
      <c r="K474" s="48"/>
      <c r="L474" s="48"/>
      <c r="M474" s="167"/>
      <c r="N474" s="128"/>
      <c r="O474" s="48"/>
      <c r="P474" s="48"/>
      <c r="Q474" s="48"/>
      <c r="R474" s="48"/>
      <c r="S474" s="167"/>
      <c r="T474" s="128"/>
      <c r="U474" s="48"/>
      <c r="V474" s="48"/>
      <c r="W474" s="48"/>
      <c r="X474" s="48"/>
      <c r="Y474" s="167"/>
      <c r="Z474" s="128"/>
      <c r="AA474" s="48"/>
      <c r="AB474" s="48"/>
      <c r="AC474" s="48"/>
      <c r="AD474" s="48"/>
      <c r="AE474" s="167">
        <v>47849</v>
      </c>
      <c r="AF474" s="128"/>
      <c r="AG474" s="48"/>
      <c r="AH474" s="48"/>
      <c r="AI474" s="48"/>
      <c r="AJ474" s="131"/>
      <c r="AK474" s="11">
        <f>'Encargos e Benefícios'!D473</f>
        <v>0</v>
      </c>
      <c r="AL474" s="11">
        <f>IF('Encargos e Benefícios'!C473=0,0,'Encargos e Benefícios'!U473/'Encargos e Benefícios'!C473)</f>
        <v>0</v>
      </c>
      <c r="AM474" s="11">
        <f>IF('Encargos e Benefícios'!C473=0,0,'Encargos e Benefícios'!AC473/'Encargos e Benefícios'!C473)</f>
        <v>0</v>
      </c>
      <c r="AN474" s="115">
        <f>IF('Encargos e Benefícios'!C473=0,0,'Encargos e Benefícios'!AD473/'Encargos e Benefícios'!C473)</f>
        <v>0</v>
      </c>
      <c r="AO474" s="32"/>
      <c r="AP474" s="31"/>
      <c r="AQ474" s="31"/>
      <c r="AR474" s="206"/>
      <c r="AS474" s="32"/>
    </row>
    <row r="475" spans="1:45" ht="12.75" hidden="1" x14ac:dyDescent="0.2">
      <c r="A475" s="49">
        <v>469</v>
      </c>
      <c r="B475" s="12">
        <f>'Encargos e Benefícios'!B474</f>
        <v>0</v>
      </c>
      <c r="C475" s="10">
        <f>'Encargos e Benefícios'!C474</f>
        <v>0</v>
      </c>
      <c r="D475" s="39"/>
      <c r="E475" s="169"/>
      <c r="F475" s="168"/>
      <c r="G475" s="167"/>
      <c r="H475" s="128"/>
      <c r="I475" s="48"/>
      <c r="J475" s="48"/>
      <c r="K475" s="48"/>
      <c r="L475" s="48"/>
      <c r="M475" s="167"/>
      <c r="N475" s="128"/>
      <c r="O475" s="48"/>
      <c r="P475" s="48"/>
      <c r="Q475" s="48"/>
      <c r="R475" s="48"/>
      <c r="S475" s="167"/>
      <c r="T475" s="128"/>
      <c r="U475" s="48"/>
      <c r="V475" s="48"/>
      <c r="W475" s="48"/>
      <c r="X475" s="48"/>
      <c r="Y475" s="167"/>
      <c r="Z475" s="128"/>
      <c r="AA475" s="48"/>
      <c r="AB475" s="48"/>
      <c r="AC475" s="48"/>
      <c r="AD475" s="48"/>
      <c r="AE475" s="167">
        <v>47849</v>
      </c>
      <c r="AF475" s="128"/>
      <c r="AG475" s="48"/>
      <c r="AH475" s="48"/>
      <c r="AI475" s="48"/>
      <c r="AJ475" s="131"/>
      <c r="AK475" s="11">
        <f>'Encargos e Benefícios'!D474</f>
        <v>0</v>
      </c>
      <c r="AL475" s="11">
        <f>IF('Encargos e Benefícios'!C474=0,0,'Encargos e Benefícios'!U474/'Encargos e Benefícios'!C474)</f>
        <v>0</v>
      </c>
      <c r="AM475" s="11">
        <f>IF('Encargos e Benefícios'!C474=0,0,'Encargos e Benefícios'!AC474/'Encargos e Benefícios'!C474)</f>
        <v>0</v>
      </c>
      <c r="AN475" s="115">
        <f>IF('Encargos e Benefícios'!C474=0,0,'Encargos e Benefícios'!AD474/'Encargos e Benefícios'!C474)</f>
        <v>0</v>
      </c>
      <c r="AO475" s="32"/>
      <c r="AP475" s="31"/>
      <c r="AQ475" s="31"/>
      <c r="AR475" s="206"/>
      <c r="AS475" s="32"/>
    </row>
    <row r="476" spans="1:45" ht="12.75" hidden="1" x14ac:dyDescent="0.2">
      <c r="A476" s="49">
        <v>470</v>
      </c>
      <c r="B476" s="12">
        <f>'Encargos e Benefícios'!B475</f>
        <v>0</v>
      </c>
      <c r="C476" s="10">
        <f>'Encargos e Benefícios'!C475</f>
        <v>0</v>
      </c>
      <c r="D476" s="39"/>
      <c r="E476" s="169"/>
      <c r="F476" s="168"/>
      <c r="G476" s="167"/>
      <c r="H476" s="128"/>
      <c r="I476" s="48"/>
      <c r="J476" s="48"/>
      <c r="K476" s="48"/>
      <c r="L476" s="48"/>
      <c r="M476" s="167"/>
      <c r="N476" s="128"/>
      <c r="O476" s="48"/>
      <c r="P476" s="48"/>
      <c r="Q476" s="48"/>
      <c r="R476" s="48"/>
      <c r="S476" s="167"/>
      <c r="T476" s="128"/>
      <c r="U476" s="48"/>
      <c r="V476" s="48"/>
      <c r="W476" s="48"/>
      <c r="X476" s="48"/>
      <c r="Y476" s="167"/>
      <c r="Z476" s="128"/>
      <c r="AA476" s="48"/>
      <c r="AB476" s="48"/>
      <c r="AC476" s="48"/>
      <c r="AD476" s="48"/>
      <c r="AE476" s="167">
        <v>47849</v>
      </c>
      <c r="AF476" s="128"/>
      <c r="AG476" s="48"/>
      <c r="AH476" s="48"/>
      <c r="AI476" s="48"/>
      <c r="AJ476" s="131"/>
      <c r="AK476" s="11">
        <f>'Encargos e Benefícios'!D475</f>
        <v>0</v>
      </c>
      <c r="AL476" s="11">
        <f>IF('Encargos e Benefícios'!C475=0,0,'Encargos e Benefícios'!U475/'Encargos e Benefícios'!C475)</f>
        <v>0</v>
      </c>
      <c r="AM476" s="11">
        <f>IF('Encargos e Benefícios'!C475=0,0,'Encargos e Benefícios'!AC475/'Encargos e Benefícios'!C475)</f>
        <v>0</v>
      </c>
      <c r="AN476" s="115">
        <f>IF('Encargos e Benefícios'!C475=0,0,'Encargos e Benefícios'!AD475/'Encargos e Benefícios'!C475)</f>
        <v>0</v>
      </c>
      <c r="AO476" s="32"/>
      <c r="AP476" s="31"/>
      <c r="AQ476" s="31"/>
      <c r="AR476" s="206"/>
      <c r="AS476" s="32"/>
    </row>
    <row r="477" spans="1:45" ht="12.75" hidden="1" x14ac:dyDescent="0.2">
      <c r="A477" s="49">
        <v>471</v>
      </c>
      <c r="B477" s="12">
        <f>'Encargos e Benefícios'!B476</f>
        <v>0</v>
      </c>
      <c r="C477" s="10">
        <f>'Encargos e Benefícios'!C476</f>
        <v>0</v>
      </c>
      <c r="D477" s="39"/>
      <c r="E477" s="169"/>
      <c r="F477" s="168"/>
      <c r="G477" s="167"/>
      <c r="H477" s="128"/>
      <c r="I477" s="48"/>
      <c r="J477" s="48"/>
      <c r="K477" s="48"/>
      <c r="L477" s="48"/>
      <c r="M477" s="167"/>
      <c r="N477" s="128"/>
      <c r="O477" s="48"/>
      <c r="P477" s="48"/>
      <c r="Q477" s="48"/>
      <c r="R477" s="48"/>
      <c r="S477" s="167"/>
      <c r="T477" s="128"/>
      <c r="U477" s="48"/>
      <c r="V477" s="48"/>
      <c r="W477" s="48"/>
      <c r="X477" s="48"/>
      <c r="Y477" s="167"/>
      <c r="Z477" s="128"/>
      <c r="AA477" s="48"/>
      <c r="AB477" s="48"/>
      <c r="AC477" s="48"/>
      <c r="AD477" s="48"/>
      <c r="AE477" s="167">
        <v>47849</v>
      </c>
      <c r="AF477" s="128"/>
      <c r="AG477" s="48"/>
      <c r="AH477" s="48"/>
      <c r="AI477" s="48"/>
      <c r="AJ477" s="131"/>
      <c r="AK477" s="11">
        <f>'Encargos e Benefícios'!D476</f>
        <v>0</v>
      </c>
      <c r="AL477" s="11">
        <f>IF('Encargos e Benefícios'!C476=0,0,'Encargos e Benefícios'!U476/'Encargos e Benefícios'!C476)</f>
        <v>0</v>
      </c>
      <c r="AM477" s="11">
        <f>IF('Encargos e Benefícios'!C476=0,0,'Encargos e Benefícios'!AC476/'Encargos e Benefícios'!C476)</f>
        <v>0</v>
      </c>
      <c r="AN477" s="115">
        <f>IF('Encargos e Benefícios'!C476=0,0,'Encargos e Benefícios'!AD476/'Encargos e Benefícios'!C476)</f>
        <v>0</v>
      </c>
      <c r="AO477" s="32"/>
      <c r="AP477" s="31"/>
      <c r="AQ477" s="31"/>
      <c r="AR477" s="206"/>
      <c r="AS477" s="32"/>
    </row>
    <row r="478" spans="1:45" ht="12.75" hidden="1" x14ac:dyDescent="0.2">
      <c r="A478" s="49">
        <v>472</v>
      </c>
      <c r="B478" s="12">
        <f>'Encargos e Benefícios'!B477</f>
        <v>0</v>
      </c>
      <c r="C478" s="10">
        <f>'Encargos e Benefícios'!C477</f>
        <v>0</v>
      </c>
      <c r="D478" s="39"/>
      <c r="E478" s="169"/>
      <c r="F478" s="168"/>
      <c r="G478" s="167"/>
      <c r="H478" s="128"/>
      <c r="I478" s="48"/>
      <c r="J478" s="48"/>
      <c r="K478" s="48"/>
      <c r="L478" s="48"/>
      <c r="M478" s="167"/>
      <c r="N478" s="128"/>
      <c r="O478" s="48"/>
      <c r="P478" s="48"/>
      <c r="Q478" s="48"/>
      <c r="R478" s="48"/>
      <c r="S478" s="167"/>
      <c r="T478" s="128"/>
      <c r="U478" s="48"/>
      <c r="V478" s="48"/>
      <c r="W478" s="48"/>
      <c r="X478" s="48"/>
      <c r="Y478" s="167"/>
      <c r="Z478" s="128"/>
      <c r="AA478" s="48"/>
      <c r="AB478" s="48"/>
      <c r="AC478" s="48"/>
      <c r="AD478" s="48"/>
      <c r="AE478" s="167">
        <v>47849</v>
      </c>
      <c r="AF478" s="128"/>
      <c r="AG478" s="48"/>
      <c r="AH478" s="48"/>
      <c r="AI478" s="48"/>
      <c r="AJ478" s="131"/>
      <c r="AK478" s="11">
        <f>'Encargos e Benefícios'!D477</f>
        <v>0</v>
      </c>
      <c r="AL478" s="11">
        <f>IF('Encargos e Benefícios'!C477=0,0,'Encargos e Benefícios'!U477/'Encargos e Benefícios'!C477)</f>
        <v>0</v>
      </c>
      <c r="AM478" s="11">
        <f>IF('Encargos e Benefícios'!C477=0,0,'Encargos e Benefícios'!AC477/'Encargos e Benefícios'!C477)</f>
        <v>0</v>
      </c>
      <c r="AN478" s="115">
        <f>IF('Encargos e Benefícios'!C477=0,0,'Encargos e Benefícios'!AD477/'Encargos e Benefícios'!C477)</f>
        <v>0</v>
      </c>
      <c r="AO478" s="32"/>
      <c r="AP478" s="31"/>
      <c r="AQ478" s="31"/>
      <c r="AR478" s="206"/>
      <c r="AS478" s="32"/>
    </row>
    <row r="479" spans="1:45" ht="12.75" hidden="1" x14ac:dyDescent="0.2">
      <c r="A479" s="49">
        <v>473</v>
      </c>
      <c r="B479" s="12">
        <f>'Encargos e Benefícios'!B478</f>
        <v>0</v>
      </c>
      <c r="C479" s="10">
        <f>'Encargos e Benefícios'!C478</f>
        <v>0</v>
      </c>
      <c r="D479" s="39"/>
      <c r="E479" s="169"/>
      <c r="F479" s="168"/>
      <c r="G479" s="167"/>
      <c r="H479" s="128"/>
      <c r="I479" s="48"/>
      <c r="J479" s="48"/>
      <c r="K479" s="48"/>
      <c r="L479" s="48"/>
      <c r="M479" s="167"/>
      <c r="N479" s="128"/>
      <c r="O479" s="48"/>
      <c r="P479" s="48"/>
      <c r="Q479" s="48"/>
      <c r="R479" s="48"/>
      <c r="S479" s="167"/>
      <c r="T479" s="128"/>
      <c r="U479" s="48"/>
      <c r="V479" s="48"/>
      <c r="W479" s="48"/>
      <c r="X479" s="48"/>
      <c r="Y479" s="167"/>
      <c r="Z479" s="128"/>
      <c r="AA479" s="48"/>
      <c r="AB479" s="48"/>
      <c r="AC479" s="48"/>
      <c r="AD479" s="48"/>
      <c r="AE479" s="167">
        <v>47849</v>
      </c>
      <c r="AF479" s="128"/>
      <c r="AG479" s="48"/>
      <c r="AH479" s="48"/>
      <c r="AI479" s="48"/>
      <c r="AJ479" s="131"/>
      <c r="AK479" s="11">
        <f>'Encargos e Benefícios'!D478</f>
        <v>0</v>
      </c>
      <c r="AL479" s="11">
        <f>IF('Encargos e Benefícios'!C478=0,0,'Encargos e Benefícios'!U478/'Encargos e Benefícios'!C478)</f>
        <v>0</v>
      </c>
      <c r="AM479" s="11">
        <f>IF('Encargos e Benefícios'!C478=0,0,'Encargos e Benefícios'!AC478/'Encargos e Benefícios'!C478)</f>
        <v>0</v>
      </c>
      <c r="AN479" s="115">
        <f>IF('Encargos e Benefícios'!C478=0,0,'Encargos e Benefícios'!AD478/'Encargos e Benefícios'!C478)</f>
        <v>0</v>
      </c>
      <c r="AO479" s="32"/>
      <c r="AP479" s="31"/>
      <c r="AQ479" s="31"/>
      <c r="AR479" s="206"/>
      <c r="AS479" s="32"/>
    </row>
    <row r="480" spans="1:45" ht="12.75" hidden="1" x14ac:dyDescent="0.2">
      <c r="A480" s="49">
        <v>474</v>
      </c>
      <c r="B480" s="12">
        <f>'Encargos e Benefícios'!B479</f>
        <v>0</v>
      </c>
      <c r="C480" s="10">
        <f>'Encargos e Benefícios'!C479</f>
        <v>0</v>
      </c>
      <c r="D480" s="39"/>
      <c r="E480" s="169"/>
      <c r="F480" s="168"/>
      <c r="G480" s="167"/>
      <c r="H480" s="128"/>
      <c r="I480" s="48"/>
      <c r="J480" s="48"/>
      <c r="K480" s="48"/>
      <c r="L480" s="48"/>
      <c r="M480" s="167"/>
      <c r="N480" s="128"/>
      <c r="O480" s="48"/>
      <c r="P480" s="48"/>
      <c r="Q480" s="48"/>
      <c r="R480" s="48"/>
      <c r="S480" s="167"/>
      <c r="T480" s="128"/>
      <c r="U480" s="48"/>
      <c r="V480" s="48"/>
      <c r="W480" s="48"/>
      <c r="X480" s="48"/>
      <c r="Y480" s="167"/>
      <c r="Z480" s="128"/>
      <c r="AA480" s="48"/>
      <c r="AB480" s="48"/>
      <c r="AC480" s="48"/>
      <c r="AD480" s="48"/>
      <c r="AE480" s="167">
        <v>47849</v>
      </c>
      <c r="AF480" s="128"/>
      <c r="AG480" s="48"/>
      <c r="AH480" s="48"/>
      <c r="AI480" s="48"/>
      <c r="AJ480" s="131"/>
      <c r="AK480" s="11">
        <f>'Encargos e Benefícios'!D479</f>
        <v>0</v>
      </c>
      <c r="AL480" s="11">
        <f>IF('Encargos e Benefícios'!C479=0,0,'Encargos e Benefícios'!U479/'Encargos e Benefícios'!C479)</f>
        <v>0</v>
      </c>
      <c r="AM480" s="11">
        <f>IF('Encargos e Benefícios'!C479=0,0,'Encargos e Benefícios'!AC479/'Encargos e Benefícios'!C479)</f>
        <v>0</v>
      </c>
      <c r="AN480" s="115">
        <f>IF('Encargos e Benefícios'!C479=0,0,'Encargos e Benefícios'!AD479/'Encargos e Benefícios'!C479)</f>
        <v>0</v>
      </c>
      <c r="AO480" s="32"/>
      <c r="AP480" s="31"/>
      <c r="AQ480" s="31"/>
      <c r="AR480" s="206"/>
      <c r="AS480" s="32"/>
    </row>
    <row r="481" spans="1:45" ht="12.75" hidden="1" x14ac:dyDescent="0.2">
      <c r="A481" s="49">
        <v>475</v>
      </c>
      <c r="B481" s="12">
        <f>'Encargos e Benefícios'!B480</f>
        <v>0</v>
      </c>
      <c r="C481" s="10">
        <f>'Encargos e Benefícios'!C480</f>
        <v>0</v>
      </c>
      <c r="D481" s="39"/>
      <c r="E481" s="169"/>
      <c r="F481" s="168"/>
      <c r="G481" s="167"/>
      <c r="H481" s="128"/>
      <c r="I481" s="48"/>
      <c r="J481" s="48"/>
      <c r="K481" s="48"/>
      <c r="L481" s="48"/>
      <c r="M481" s="167"/>
      <c r="N481" s="128"/>
      <c r="O481" s="48"/>
      <c r="P481" s="48"/>
      <c r="Q481" s="48"/>
      <c r="R481" s="48"/>
      <c r="S481" s="167"/>
      <c r="T481" s="128"/>
      <c r="U481" s="48"/>
      <c r="V481" s="48"/>
      <c r="W481" s="48"/>
      <c r="X481" s="48"/>
      <c r="Y481" s="167"/>
      <c r="Z481" s="128"/>
      <c r="AA481" s="48"/>
      <c r="AB481" s="48"/>
      <c r="AC481" s="48"/>
      <c r="AD481" s="48"/>
      <c r="AE481" s="167">
        <v>47849</v>
      </c>
      <c r="AF481" s="128"/>
      <c r="AG481" s="48"/>
      <c r="AH481" s="48"/>
      <c r="AI481" s="48"/>
      <c r="AJ481" s="131"/>
      <c r="AK481" s="11">
        <f>'Encargos e Benefícios'!D480</f>
        <v>0</v>
      </c>
      <c r="AL481" s="11">
        <f>IF('Encargos e Benefícios'!C480=0,0,'Encargos e Benefícios'!U480/'Encargos e Benefícios'!C480)</f>
        <v>0</v>
      </c>
      <c r="AM481" s="11">
        <f>IF('Encargos e Benefícios'!C480=0,0,'Encargos e Benefícios'!AC480/'Encargos e Benefícios'!C480)</f>
        <v>0</v>
      </c>
      <c r="AN481" s="115">
        <f>IF('Encargos e Benefícios'!C480=0,0,'Encargos e Benefícios'!AD480/'Encargos e Benefícios'!C480)</f>
        <v>0</v>
      </c>
      <c r="AO481" s="32"/>
      <c r="AP481" s="31"/>
      <c r="AQ481" s="31"/>
      <c r="AR481" s="206"/>
      <c r="AS481" s="32"/>
    </row>
    <row r="482" spans="1:45" ht="12.75" hidden="1" x14ac:dyDescent="0.2">
      <c r="A482" s="49">
        <v>476</v>
      </c>
      <c r="B482" s="12">
        <f>'Encargos e Benefícios'!B481</f>
        <v>0</v>
      </c>
      <c r="C482" s="10">
        <f>'Encargos e Benefícios'!C481</f>
        <v>0</v>
      </c>
      <c r="D482" s="39"/>
      <c r="E482" s="169"/>
      <c r="F482" s="168"/>
      <c r="G482" s="167"/>
      <c r="H482" s="128"/>
      <c r="I482" s="48"/>
      <c r="J482" s="48"/>
      <c r="K482" s="48"/>
      <c r="L482" s="48"/>
      <c r="M482" s="167"/>
      <c r="N482" s="128"/>
      <c r="O482" s="48"/>
      <c r="P482" s="48"/>
      <c r="Q482" s="48"/>
      <c r="R482" s="48"/>
      <c r="S482" s="167"/>
      <c r="T482" s="128"/>
      <c r="U482" s="48"/>
      <c r="V482" s="48"/>
      <c r="W482" s="48"/>
      <c r="X482" s="48"/>
      <c r="Y482" s="167"/>
      <c r="Z482" s="128"/>
      <c r="AA482" s="48"/>
      <c r="AB482" s="48"/>
      <c r="AC482" s="48"/>
      <c r="AD482" s="48"/>
      <c r="AE482" s="167">
        <v>47849</v>
      </c>
      <c r="AF482" s="128"/>
      <c r="AG482" s="48"/>
      <c r="AH482" s="48"/>
      <c r="AI482" s="48"/>
      <c r="AJ482" s="131"/>
      <c r="AK482" s="11">
        <f>'Encargos e Benefícios'!D481</f>
        <v>0</v>
      </c>
      <c r="AL482" s="11">
        <f>IF('Encargos e Benefícios'!C481=0,0,'Encargos e Benefícios'!U481/'Encargos e Benefícios'!C481)</f>
        <v>0</v>
      </c>
      <c r="AM482" s="11">
        <f>IF('Encargos e Benefícios'!C481=0,0,'Encargos e Benefícios'!AC481/'Encargos e Benefícios'!C481)</f>
        <v>0</v>
      </c>
      <c r="AN482" s="115">
        <f>IF('Encargos e Benefícios'!C481=0,0,'Encargos e Benefícios'!AD481/'Encargos e Benefícios'!C481)</f>
        <v>0</v>
      </c>
      <c r="AO482" s="32"/>
      <c r="AP482" s="31"/>
      <c r="AQ482" s="31"/>
      <c r="AR482" s="206"/>
      <c r="AS482" s="32"/>
    </row>
    <row r="483" spans="1:45" ht="12.75" hidden="1" x14ac:dyDescent="0.2">
      <c r="A483" s="49">
        <v>477</v>
      </c>
      <c r="B483" s="12">
        <f>'Encargos e Benefícios'!B482</f>
        <v>0</v>
      </c>
      <c r="C483" s="10">
        <f>'Encargos e Benefícios'!C482</f>
        <v>0</v>
      </c>
      <c r="D483" s="39"/>
      <c r="E483" s="169"/>
      <c r="F483" s="168"/>
      <c r="G483" s="167"/>
      <c r="H483" s="128"/>
      <c r="I483" s="48"/>
      <c r="J483" s="48"/>
      <c r="K483" s="48"/>
      <c r="L483" s="48"/>
      <c r="M483" s="167"/>
      <c r="N483" s="128"/>
      <c r="O483" s="48"/>
      <c r="P483" s="48"/>
      <c r="Q483" s="48"/>
      <c r="R483" s="48"/>
      <c r="S483" s="167"/>
      <c r="T483" s="128"/>
      <c r="U483" s="48"/>
      <c r="V483" s="48"/>
      <c r="W483" s="48"/>
      <c r="X483" s="48"/>
      <c r="Y483" s="167"/>
      <c r="Z483" s="128"/>
      <c r="AA483" s="48"/>
      <c r="AB483" s="48"/>
      <c r="AC483" s="48"/>
      <c r="AD483" s="48"/>
      <c r="AE483" s="167">
        <v>47849</v>
      </c>
      <c r="AF483" s="128"/>
      <c r="AG483" s="48"/>
      <c r="AH483" s="48"/>
      <c r="AI483" s="48"/>
      <c r="AJ483" s="131"/>
      <c r="AK483" s="11">
        <f>'Encargos e Benefícios'!D482</f>
        <v>0</v>
      </c>
      <c r="AL483" s="11">
        <f>IF('Encargos e Benefícios'!C482=0,0,'Encargos e Benefícios'!U482/'Encargos e Benefícios'!C482)</f>
        <v>0</v>
      </c>
      <c r="AM483" s="11">
        <f>IF('Encargos e Benefícios'!C482=0,0,'Encargos e Benefícios'!AC482/'Encargos e Benefícios'!C482)</f>
        <v>0</v>
      </c>
      <c r="AN483" s="115">
        <f>IF('Encargos e Benefícios'!C482=0,0,'Encargos e Benefícios'!AD482/'Encargos e Benefícios'!C482)</f>
        <v>0</v>
      </c>
      <c r="AO483" s="32"/>
      <c r="AP483" s="31"/>
      <c r="AQ483" s="31"/>
      <c r="AR483" s="206"/>
      <c r="AS483" s="32"/>
    </row>
    <row r="484" spans="1:45" ht="12.75" hidden="1" x14ac:dyDescent="0.2">
      <c r="A484" s="49">
        <v>478</v>
      </c>
      <c r="B484" s="12">
        <f>'Encargos e Benefícios'!B483</f>
        <v>0</v>
      </c>
      <c r="C484" s="10">
        <f>'Encargos e Benefícios'!C483</f>
        <v>0</v>
      </c>
      <c r="D484" s="39"/>
      <c r="E484" s="169"/>
      <c r="F484" s="168"/>
      <c r="G484" s="167"/>
      <c r="H484" s="128"/>
      <c r="I484" s="48"/>
      <c r="J484" s="48"/>
      <c r="K484" s="48"/>
      <c r="L484" s="48"/>
      <c r="M484" s="167"/>
      <c r="N484" s="128"/>
      <c r="O484" s="48"/>
      <c r="P484" s="48"/>
      <c r="Q484" s="48"/>
      <c r="R484" s="48"/>
      <c r="S484" s="167"/>
      <c r="T484" s="128"/>
      <c r="U484" s="48"/>
      <c r="V484" s="48"/>
      <c r="W484" s="48"/>
      <c r="X484" s="48"/>
      <c r="Y484" s="167"/>
      <c r="Z484" s="128"/>
      <c r="AA484" s="48"/>
      <c r="AB484" s="48"/>
      <c r="AC484" s="48"/>
      <c r="AD484" s="48"/>
      <c r="AE484" s="167">
        <v>47849</v>
      </c>
      <c r="AF484" s="128"/>
      <c r="AG484" s="48"/>
      <c r="AH484" s="48"/>
      <c r="AI484" s="48"/>
      <c r="AJ484" s="131"/>
      <c r="AK484" s="11">
        <f>'Encargos e Benefícios'!D483</f>
        <v>0</v>
      </c>
      <c r="AL484" s="11">
        <f>IF('Encargos e Benefícios'!C483=0,0,'Encargos e Benefícios'!U483/'Encargos e Benefícios'!C483)</f>
        <v>0</v>
      </c>
      <c r="AM484" s="11">
        <f>IF('Encargos e Benefícios'!C483=0,0,'Encargos e Benefícios'!AC483/'Encargos e Benefícios'!C483)</f>
        <v>0</v>
      </c>
      <c r="AN484" s="115">
        <f>IF('Encargos e Benefícios'!C483=0,0,'Encargos e Benefícios'!AD483/'Encargos e Benefícios'!C483)</f>
        <v>0</v>
      </c>
      <c r="AO484" s="32"/>
      <c r="AP484" s="31"/>
      <c r="AQ484" s="31"/>
      <c r="AR484" s="206"/>
      <c r="AS484" s="32"/>
    </row>
    <row r="485" spans="1:45" ht="12.75" hidden="1" x14ac:dyDescent="0.2">
      <c r="A485" s="49">
        <v>479</v>
      </c>
      <c r="B485" s="12">
        <f>'Encargos e Benefícios'!B484</f>
        <v>0</v>
      </c>
      <c r="C485" s="10">
        <f>'Encargos e Benefícios'!C484</f>
        <v>0</v>
      </c>
      <c r="D485" s="39"/>
      <c r="E485" s="169"/>
      <c r="F485" s="168"/>
      <c r="G485" s="167"/>
      <c r="H485" s="128"/>
      <c r="I485" s="48"/>
      <c r="J485" s="48"/>
      <c r="K485" s="48"/>
      <c r="L485" s="48"/>
      <c r="M485" s="167"/>
      <c r="N485" s="128"/>
      <c r="O485" s="48"/>
      <c r="P485" s="48"/>
      <c r="Q485" s="48"/>
      <c r="R485" s="48"/>
      <c r="S485" s="167"/>
      <c r="T485" s="128"/>
      <c r="U485" s="48"/>
      <c r="V485" s="48"/>
      <c r="W485" s="48"/>
      <c r="X485" s="48"/>
      <c r="Y485" s="167"/>
      <c r="Z485" s="128"/>
      <c r="AA485" s="48"/>
      <c r="AB485" s="48"/>
      <c r="AC485" s="48"/>
      <c r="AD485" s="48"/>
      <c r="AE485" s="167">
        <v>47849</v>
      </c>
      <c r="AF485" s="128"/>
      <c r="AG485" s="48"/>
      <c r="AH485" s="48"/>
      <c r="AI485" s="48"/>
      <c r="AJ485" s="131"/>
      <c r="AK485" s="11">
        <f>'Encargos e Benefícios'!D484</f>
        <v>0</v>
      </c>
      <c r="AL485" s="11">
        <f>IF('Encargos e Benefícios'!C484=0,0,'Encargos e Benefícios'!U484/'Encargos e Benefícios'!C484)</f>
        <v>0</v>
      </c>
      <c r="AM485" s="11">
        <f>IF('Encargos e Benefícios'!C484=0,0,'Encargos e Benefícios'!AC484/'Encargos e Benefícios'!C484)</f>
        <v>0</v>
      </c>
      <c r="AN485" s="115">
        <f>IF('Encargos e Benefícios'!C484=0,0,'Encargos e Benefícios'!AD484/'Encargos e Benefícios'!C484)</f>
        <v>0</v>
      </c>
      <c r="AO485" s="32"/>
      <c r="AP485" s="31"/>
      <c r="AQ485" s="31"/>
      <c r="AR485" s="206"/>
      <c r="AS485" s="32"/>
    </row>
    <row r="486" spans="1:45" ht="12.75" hidden="1" x14ac:dyDescent="0.2">
      <c r="A486" s="49">
        <v>480</v>
      </c>
      <c r="B486" s="12">
        <f>'Encargos e Benefícios'!B485</f>
        <v>0</v>
      </c>
      <c r="C486" s="10">
        <f>'Encargos e Benefícios'!C485</f>
        <v>0</v>
      </c>
      <c r="D486" s="39"/>
      <c r="E486" s="169"/>
      <c r="F486" s="168"/>
      <c r="G486" s="167"/>
      <c r="H486" s="128"/>
      <c r="I486" s="48"/>
      <c r="J486" s="48"/>
      <c r="K486" s="48"/>
      <c r="L486" s="48"/>
      <c r="M486" s="167"/>
      <c r="N486" s="128"/>
      <c r="O486" s="48"/>
      <c r="P486" s="48"/>
      <c r="Q486" s="48"/>
      <c r="R486" s="48"/>
      <c r="S486" s="167"/>
      <c r="T486" s="128"/>
      <c r="U486" s="48"/>
      <c r="V486" s="48"/>
      <c r="W486" s="48"/>
      <c r="X486" s="48"/>
      <c r="Y486" s="167"/>
      <c r="Z486" s="128"/>
      <c r="AA486" s="48"/>
      <c r="AB486" s="48"/>
      <c r="AC486" s="48"/>
      <c r="AD486" s="48"/>
      <c r="AE486" s="167">
        <v>47849</v>
      </c>
      <c r="AF486" s="128"/>
      <c r="AG486" s="48"/>
      <c r="AH486" s="48"/>
      <c r="AI486" s="48"/>
      <c r="AJ486" s="131"/>
      <c r="AK486" s="11">
        <f>'Encargos e Benefícios'!D485</f>
        <v>0</v>
      </c>
      <c r="AL486" s="11">
        <f>IF('Encargos e Benefícios'!C485=0,0,'Encargos e Benefícios'!U485/'Encargos e Benefícios'!C485)</f>
        <v>0</v>
      </c>
      <c r="AM486" s="11">
        <f>IF('Encargos e Benefícios'!C485=0,0,'Encargos e Benefícios'!AC485/'Encargos e Benefícios'!C485)</f>
        <v>0</v>
      </c>
      <c r="AN486" s="115">
        <f>IF('Encargos e Benefícios'!C485=0,0,'Encargos e Benefícios'!AD485/'Encargos e Benefícios'!C485)</f>
        <v>0</v>
      </c>
      <c r="AO486" s="32"/>
      <c r="AP486" s="31"/>
      <c r="AQ486" s="31"/>
      <c r="AR486" s="206"/>
      <c r="AS486" s="32"/>
    </row>
    <row r="487" spans="1:45" ht="12.75" hidden="1" x14ac:dyDescent="0.2">
      <c r="A487" s="49">
        <v>481</v>
      </c>
      <c r="B487" s="12">
        <f>'Encargos e Benefícios'!B486</f>
        <v>0</v>
      </c>
      <c r="C487" s="10">
        <f>'Encargos e Benefícios'!C486</f>
        <v>0</v>
      </c>
      <c r="D487" s="39"/>
      <c r="E487" s="169"/>
      <c r="F487" s="168"/>
      <c r="G487" s="167"/>
      <c r="H487" s="128"/>
      <c r="I487" s="48"/>
      <c r="J487" s="48"/>
      <c r="K487" s="48"/>
      <c r="L487" s="48"/>
      <c r="M487" s="167"/>
      <c r="N487" s="128"/>
      <c r="O487" s="48"/>
      <c r="P487" s="48"/>
      <c r="Q487" s="48"/>
      <c r="R487" s="48"/>
      <c r="S487" s="167"/>
      <c r="T487" s="128"/>
      <c r="U487" s="48"/>
      <c r="V487" s="48"/>
      <c r="W487" s="48"/>
      <c r="X487" s="48"/>
      <c r="Y487" s="167"/>
      <c r="Z487" s="128"/>
      <c r="AA487" s="48"/>
      <c r="AB487" s="48"/>
      <c r="AC487" s="48"/>
      <c r="AD487" s="48"/>
      <c r="AE487" s="167">
        <v>47849</v>
      </c>
      <c r="AF487" s="128"/>
      <c r="AG487" s="48"/>
      <c r="AH487" s="48"/>
      <c r="AI487" s="48"/>
      <c r="AJ487" s="131"/>
      <c r="AK487" s="11">
        <f>'Encargos e Benefícios'!D486</f>
        <v>0</v>
      </c>
      <c r="AL487" s="11">
        <f>IF('Encargos e Benefícios'!C486=0,0,'Encargos e Benefícios'!U486/'Encargos e Benefícios'!C486)</f>
        <v>0</v>
      </c>
      <c r="AM487" s="11">
        <f>IF('Encargos e Benefícios'!C486=0,0,'Encargos e Benefícios'!AC486/'Encargos e Benefícios'!C486)</f>
        <v>0</v>
      </c>
      <c r="AN487" s="115">
        <f>IF('Encargos e Benefícios'!C486=0,0,'Encargos e Benefícios'!AD486/'Encargos e Benefícios'!C486)</f>
        <v>0</v>
      </c>
      <c r="AO487" s="32"/>
      <c r="AP487" s="31"/>
      <c r="AQ487" s="31"/>
      <c r="AR487" s="206"/>
      <c r="AS487" s="32"/>
    </row>
    <row r="488" spans="1:45" ht="12.75" hidden="1" x14ac:dyDescent="0.2">
      <c r="A488" s="49">
        <v>482</v>
      </c>
      <c r="B488" s="12">
        <f>'Encargos e Benefícios'!B487</f>
        <v>0</v>
      </c>
      <c r="C488" s="10">
        <f>'Encargos e Benefícios'!C487</f>
        <v>0</v>
      </c>
      <c r="D488" s="39"/>
      <c r="E488" s="169"/>
      <c r="F488" s="168"/>
      <c r="G488" s="167"/>
      <c r="H488" s="128"/>
      <c r="I488" s="48"/>
      <c r="J488" s="48"/>
      <c r="K488" s="48"/>
      <c r="L488" s="48"/>
      <c r="M488" s="167"/>
      <c r="N488" s="128"/>
      <c r="O488" s="48"/>
      <c r="P488" s="48"/>
      <c r="Q488" s="48"/>
      <c r="R488" s="48"/>
      <c r="S488" s="167"/>
      <c r="T488" s="128"/>
      <c r="U488" s="48"/>
      <c r="V488" s="48"/>
      <c r="W488" s="48"/>
      <c r="X488" s="48"/>
      <c r="Y488" s="167"/>
      <c r="Z488" s="128"/>
      <c r="AA488" s="48"/>
      <c r="AB488" s="48"/>
      <c r="AC488" s="48"/>
      <c r="AD488" s="48"/>
      <c r="AE488" s="167">
        <v>47849</v>
      </c>
      <c r="AF488" s="128"/>
      <c r="AG488" s="48"/>
      <c r="AH488" s="48"/>
      <c r="AI488" s="48"/>
      <c r="AJ488" s="131"/>
      <c r="AK488" s="11">
        <f>'Encargos e Benefícios'!D487</f>
        <v>0</v>
      </c>
      <c r="AL488" s="11">
        <f>IF('Encargos e Benefícios'!C487=0,0,'Encargos e Benefícios'!U487/'Encargos e Benefícios'!C487)</f>
        <v>0</v>
      </c>
      <c r="AM488" s="11">
        <f>IF('Encargos e Benefícios'!C487=0,0,'Encargos e Benefícios'!AC487/'Encargos e Benefícios'!C487)</f>
        <v>0</v>
      </c>
      <c r="AN488" s="115">
        <f>IF('Encargos e Benefícios'!C487=0,0,'Encargos e Benefícios'!AD487/'Encargos e Benefícios'!C487)</f>
        <v>0</v>
      </c>
      <c r="AO488" s="32"/>
      <c r="AP488" s="31"/>
      <c r="AQ488" s="31"/>
      <c r="AR488" s="206"/>
      <c r="AS488" s="32"/>
    </row>
    <row r="489" spans="1:45" ht="12.75" hidden="1" x14ac:dyDescent="0.2">
      <c r="A489" s="49">
        <v>483</v>
      </c>
      <c r="B489" s="12">
        <f>'Encargos e Benefícios'!B488</f>
        <v>0</v>
      </c>
      <c r="C489" s="10">
        <f>'Encargos e Benefícios'!C488</f>
        <v>0</v>
      </c>
      <c r="D489" s="39"/>
      <c r="E489" s="169"/>
      <c r="F489" s="168"/>
      <c r="G489" s="167"/>
      <c r="H489" s="128"/>
      <c r="I489" s="48"/>
      <c r="J489" s="48"/>
      <c r="K489" s="48"/>
      <c r="L489" s="48"/>
      <c r="M489" s="167"/>
      <c r="N489" s="128"/>
      <c r="O489" s="48"/>
      <c r="P489" s="48"/>
      <c r="Q489" s="48"/>
      <c r="R489" s="48"/>
      <c r="S489" s="167"/>
      <c r="T489" s="128"/>
      <c r="U489" s="48"/>
      <c r="V489" s="48"/>
      <c r="W489" s="48"/>
      <c r="X489" s="48"/>
      <c r="Y489" s="167"/>
      <c r="Z489" s="128"/>
      <c r="AA489" s="48"/>
      <c r="AB489" s="48"/>
      <c r="AC489" s="48"/>
      <c r="AD489" s="48"/>
      <c r="AE489" s="167">
        <v>47849</v>
      </c>
      <c r="AF489" s="128"/>
      <c r="AG489" s="48"/>
      <c r="AH489" s="48"/>
      <c r="AI489" s="48"/>
      <c r="AJ489" s="131"/>
      <c r="AK489" s="11">
        <f>'Encargos e Benefícios'!D488</f>
        <v>0</v>
      </c>
      <c r="AL489" s="11">
        <f>IF('Encargos e Benefícios'!C488=0,0,'Encargos e Benefícios'!U488/'Encargos e Benefícios'!C488)</f>
        <v>0</v>
      </c>
      <c r="AM489" s="11">
        <f>IF('Encargos e Benefícios'!C488=0,0,'Encargos e Benefícios'!AC488/'Encargos e Benefícios'!C488)</f>
        <v>0</v>
      </c>
      <c r="AN489" s="115">
        <f>IF('Encargos e Benefícios'!C488=0,0,'Encargos e Benefícios'!AD488/'Encargos e Benefícios'!C488)</f>
        <v>0</v>
      </c>
      <c r="AO489" s="32"/>
      <c r="AP489" s="31"/>
      <c r="AQ489" s="31"/>
      <c r="AR489" s="206"/>
      <c r="AS489" s="32"/>
    </row>
    <row r="490" spans="1:45" ht="12.75" hidden="1" x14ac:dyDescent="0.2">
      <c r="A490" s="49">
        <v>484</v>
      </c>
      <c r="B490" s="12">
        <f>'Encargos e Benefícios'!B489</f>
        <v>0</v>
      </c>
      <c r="C490" s="10">
        <f>'Encargos e Benefícios'!C489</f>
        <v>0</v>
      </c>
      <c r="D490" s="39"/>
      <c r="E490" s="169"/>
      <c r="F490" s="168"/>
      <c r="G490" s="167"/>
      <c r="H490" s="128"/>
      <c r="I490" s="48"/>
      <c r="J490" s="48"/>
      <c r="K490" s="48"/>
      <c r="L490" s="48"/>
      <c r="M490" s="167"/>
      <c r="N490" s="128"/>
      <c r="O490" s="48"/>
      <c r="P490" s="48"/>
      <c r="Q490" s="48"/>
      <c r="R490" s="48"/>
      <c r="S490" s="167"/>
      <c r="T490" s="128"/>
      <c r="U490" s="48"/>
      <c r="V490" s="48"/>
      <c r="W490" s="48"/>
      <c r="X490" s="48"/>
      <c r="Y490" s="167"/>
      <c r="Z490" s="128"/>
      <c r="AA490" s="48"/>
      <c r="AB490" s="48"/>
      <c r="AC490" s="48"/>
      <c r="AD490" s="48"/>
      <c r="AE490" s="167">
        <v>47849</v>
      </c>
      <c r="AF490" s="128"/>
      <c r="AG490" s="48"/>
      <c r="AH490" s="48"/>
      <c r="AI490" s="48"/>
      <c r="AJ490" s="131"/>
      <c r="AK490" s="11">
        <f>'Encargos e Benefícios'!D489</f>
        <v>0</v>
      </c>
      <c r="AL490" s="11">
        <f>IF('Encargos e Benefícios'!C489=0,0,'Encargos e Benefícios'!U489/'Encargos e Benefícios'!C489)</f>
        <v>0</v>
      </c>
      <c r="AM490" s="11">
        <f>IF('Encargos e Benefícios'!C489=0,0,'Encargos e Benefícios'!AC489/'Encargos e Benefícios'!C489)</f>
        <v>0</v>
      </c>
      <c r="AN490" s="115">
        <f>IF('Encargos e Benefícios'!C489=0,0,'Encargos e Benefícios'!AD489/'Encargos e Benefícios'!C489)</f>
        <v>0</v>
      </c>
      <c r="AO490" s="32"/>
      <c r="AP490" s="31"/>
      <c r="AQ490" s="31"/>
      <c r="AR490" s="206"/>
      <c r="AS490" s="32"/>
    </row>
    <row r="491" spans="1:45" ht="12.75" hidden="1" x14ac:dyDescent="0.2">
      <c r="A491" s="49">
        <v>485</v>
      </c>
      <c r="B491" s="12">
        <f>'Encargos e Benefícios'!B490</f>
        <v>0</v>
      </c>
      <c r="C491" s="10">
        <f>'Encargos e Benefícios'!C490</f>
        <v>0</v>
      </c>
      <c r="D491" s="39"/>
      <c r="E491" s="169"/>
      <c r="F491" s="168"/>
      <c r="G491" s="167"/>
      <c r="H491" s="128"/>
      <c r="I491" s="48"/>
      <c r="J491" s="48"/>
      <c r="K491" s="48"/>
      <c r="L491" s="48"/>
      <c r="M491" s="167"/>
      <c r="N491" s="128"/>
      <c r="O491" s="48"/>
      <c r="P491" s="48"/>
      <c r="Q491" s="48"/>
      <c r="R491" s="48"/>
      <c r="S491" s="167"/>
      <c r="T491" s="128"/>
      <c r="U491" s="48"/>
      <c r="V491" s="48"/>
      <c r="W491" s="48"/>
      <c r="X491" s="48"/>
      <c r="Y491" s="167"/>
      <c r="Z491" s="128"/>
      <c r="AA491" s="48"/>
      <c r="AB491" s="48"/>
      <c r="AC491" s="48"/>
      <c r="AD491" s="48"/>
      <c r="AE491" s="167">
        <v>47849</v>
      </c>
      <c r="AF491" s="128"/>
      <c r="AG491" s="48"/>
      <c r="AH491" s="48"/>
      <c r="AI491" s="48"/>
      <c r="AJ491" s="131"/>
      <c r="AK491" s="11">
        <f>'Encargos e Benefícios'!D490</f>
        <v>0</v>
      </c>
      <c r="AL491" s="11">
        <f>IF('Encargos e Benefícios'!C490=0,0,'Encargos e Benefícios'!U490/'Encargos e Benefícios'!C490)</f>
        <v>0</v>
      </c>
      <c r="AM491" s="11">
        <f>IF('Encargos e Benefícios'!C490=0,0,'Encargos e Benefícios'!AC490/'Encargos e Benefícios'!C490)</f>
        <v>0</v>
      </c>
      <c r="AN491" s="115">
        <f>IF('Encargos e Benefícios'!C490=0,0,'Encargos e Benefícios'!AD490/'Encargos e Benefícios'!C490)</f>
        <v>0</v>
      </c>
      <c r="AO491" s="32"/>
      <c r="AP491" s="31"/>
      <c r="AQ491" s="31"/>
      <c r="AR491" s="206"/>
      <c r="AS491" s="32"/>
    </row>
    <row r="492" spans="1:45" ht="12.75" hidden="1" x14ac:dyDescent="0.2">
      <c r="A492" s="49">
        <v>486</v>
      </c>
      <c r="B492" s="12">
        <f>'Encargos e Benefícios'!B491</f>
        <v>0</v>
      </c>
      <c r="C492" s="10">
        <f>'Encargos e Benefícios'!C491</f>
        <v>0</v>
      </c>
      <c r="D492" s="39"/>
      <c r="E492" s="169"/>
      <c r="F492" s="168"/>
      <c r="G492" s="167"/>
      <c r="H492" s="128"/>
      <c r="I492" s="48"/>
      <c r="J492" s="48"/>
      <c r="K492" s="48"/>
      <c r="L492" s="48"/>
      <c r="M492" s="167"/>
      <c r="N492" s="128"/>
      <c r="O492" s="48"/>
      <c r="P492" s="48"/>
      <c r="Q492" s="48"/>
      <c r="R492" s="48"/>
      <c r="S492" s="167"/>
      <c r="T492" s="128"/>
      <c r="U492" s="48"/>
      <c r="V492" s="48"/>
      <c r="W492" s="48"/>
      <c r="X492" s="48"/>
      <c r="Y492" s="167"/>
      <c r="Z492" s="128"/>
      <c r="AA492" s="48"/>
      <c r="AB492" s="48"/>
      <c r="AC492" s="48"/>
      <c r="AD492" s="48"/>
      <c r="AE492" s="167">
        <v>47849</v>
      </c>
      <c r="AF492" s="128"/>
      <c r="AG492" s="48"/>
      <c r="AH492" s="48"/>
      <c r="AI492" s="48"/>
      <c r="AJ492" s="131"/>
      <c r="AK492" s="11">
        <f>'Encargos e Benefícios'!D491</f>
        <v>0</v>
      </c>
      <c r="AL492" s="11">
        <f>IF('Encargos e Benefícios'!C491=0,0,'Encargos e Benefícios'!U491/'Encargos e Benefícios'!C491)</f>
        <v>0</v>
      </c>
      <c r="AM492" s="11">
        <f>IF('Encargos e Benefícios'!C491=0,0,'Encargos e Benefícios'!AC491/'Encargos e Benefícios'!C491)</f>
        <v>0</v>
      </c>
      <c r="AN492" s="115">
        <f>IF('Encargos e Benefícios'!C491=0,0,'Encargos e Benefícios'!AD491/'Encargos e Benefícios'!C491)</f>
        <v>0</v>
      </c>
      <c r="AO492" s="32"/>
      <c r="AP492" s="31"/>
      <c r="AQ492" s="31"/>
      <c r="AR492" s="206"/>
      <c r="AS492" s="32"/>
    </row>
    <row r="493" spans="1:45" ht="12.75" hidden="1" x14ac:dyDescent="0.2">
      <c r="A493" s="49">
        <v>487</v>
      </c>
      <c r="B493" s="12">
        <f>'Encargos e Benefícios'!B492</f>
        <v>0</v>
      </c>
      <c r="C493" s="10">
        <f>'Encargos e Benefícios'!C492</f>
        <v>0</v>
      </c>
      <c r="D493" s="39"/>
      <c r="E493" s="169"/>
      <c r="F493" s="168"/>
      <c r="G493" s="167"/>
      <c r="H493" s="128"/>
      <c r="I493" s="48"/>
      <c r="J493" s="48"/>
      <c r="K493" s="48"/>
      <c r="L493" s="48"/>
      <c r="M493" s="167"/>
      <c r="N493" s="128"/>
      <c r="O493" s="48"/>
      <c r="P493" s="48"/>
      <c r="Q493" s="48"/>
      <c r="R493" s="48"/>
      <c r="S493" s="167"/>
      <c r="T493" s="128"/>
      <c r="U493" s="48"/>
      <c r="V493" s="48"/>
      <c r="W493" s="48"/>
      <c r="X493" s="48"/>
      <c r="Y493" s="167"/>
      <c r="Z493" s="128"/>
      <c r="AA493" s="48"/>
      <c r="AB493" s="48"/>
      <c r="AC493" s="48"/>
      <c r="AD493" s="48"/>
      <c r="AE493" s="167">
        <v>47849</v>
      </c>
      <c r="AF493" s="128"/>
      <c r="AG493" s="48"/>
      <c r="AH493" s="48"/>
      <c r="AI493" s="48"/>
      <c r="AJ493" s="131"/>
      <c r="AK493" s="11">
        <f>'Encargos e Benefícios'!D492</f>
        <v>0</v>
      </c>
      <c r="AL493" s="11">
        <f>IF('Encargos e Benefícios'!C492=0,0,'Encargos e Benefícios'!U492/'Encargos e Benefícios'!C492)</f>
        <v>0</v>
      </c>
      <c r="AM493" s="11">
        <f>IF('Encargos e Benefícios'!C492=0,0,'Encargos e Benefícios'!AC492/'Encargos e Benefícios'!C492)</f>
        <v>0</v>
      </c>
      <c r="AN493" s="115">
        <f>IF('Encargos e Benefícios'!C492=0,0,'Encargos e Benefícios'!AD492/'Encargos e Benefícios'!C492)</f>
        <v>0</v>
      </c>
      <c r="AO493" s="32"/>
      <c r="AP493" s="31"/>
      <c r="AQ493" s="31"/>
      <c r="AR493" s="206"/>
      <c r="AS493" s="32"/>
    </row>
    <row r="494" spans="1:45" ht="12.75" hidden="1" x14ac:dyDescent="0.2">
      <c r="A494" s="49">
        <v>488</v>
      </c>
      <c r="B494" s="12">
        <f>'Encargos e Benefícios'!B493</f>
        <v>0</v>
      </c>
      <c r="C494" s="10">
        <f>'Encargos e Benefícios'!C493</f>
        <v>0</v>
      </c>
      <c r="D494" s="39"/>
      <c r="E494" s="169"/>
      <c r="F494" s="168"/>
      <c r="G494" s="167"/>
      <c r="H494" s="128"/>
      <c r="I494" s="48"/>
      <c r="J494" s="48"/>
      <c r="K494" s="48"/>
      <c r="L494" s="48"/>
      <c r="M494" s="167"/>
      <c r="N494" s="128"/>
      <c r="O494" s="48"/>
      <c r="P494" s="48"/>
      <c r="Q494" s="48"/>
      <c r="R494" s="48"/>
      <c r="S494" s="167"/>
      <c r="T494" s="128"/>
      <c r="U494" s="48"/>
      <c r="V494" s="48"/>
      <c r="W494" s="48"/>
      <c r="X494" s="48"/>
      <c r="Y494" s="167"/>
      <c r="Z494" s="128"/>
      <c r="AA494" s="48"/>
      <c r="AB494" s="48"/>
      <c r="AC494" s="48"/>
      <c r="AD494" s="48"/>
      <c r="AE494" s="167">
        <v>47849</v>
      </c>
      <c r="AF494" s="128"/>
      <c r="AG494" s="48"/>
      <c r="AH494" s="48"/>
      <c r="AI494" s="48"/>
      <c r="AJ494" s="131"/>
      <c r="AK494" s="11">
        <f>'Encargos e Benefícios'!D493</f>
        <v>0</v>
      </c>
      <c r="AL494" s="11">
        <f>IF('Encargos e Benefícios'!C493=0,0,'Encargos e Benefícios'!U493/'Encargos e Benefícios'!C493)</f>
        <v>0</v>
      </c>
      <c r="AM494" s="11">
        <f>IF('Encargos e Benefícios'!C493=0,0,'Encargos e Benefícios'!AC493/'Encargos e Benefícios'!C493)</f>
        <v>0</v>
      </c>
      <c r="AN494" s="115">
        <f>IF('Encargos e Benefícios'!C493=0,0,'Encargos e Benefícios'!AD493/'Encargos e Benefícios'!C493)</f>
        <v>0</v>
      </c>
      <c r="AO494" s="32"/>
      <c r="AP494" s="31"/>
      <c r="AQ494" s="31"/>
      <c r="AR494" s="206"/>
      <c r="AS494" s="32"/>
    </row>
    <row r="495" spans="1:45" ht="12.75" hidden="1" x14ac:dyDescent="0.2">
      <c r="A495" s="49">
        <v>489</v>
      </c>
      <c r="B495" s="12">
        <f>'Encargos e Benefícios'!B494</f>
        <v>0</v>
      </c>
      <c r="C495" s="10">
        <f>'Encargos e Benefícios'!C494</f>
        <v>0</v>
      </c>
      <c r="D495" s="39"/>
      <c r="E495" s="169"/>
      <c r="F495" s="168"/>
      <c r="G495" s="167"/>
      <c r="H495" s="128"/>
      <c r="I495" s="48"/>
      <c r="J495" s="48"/>
      <c r="K495" s="48"/>
      <c r="L495" s="48"/>
      <c r="M495" s="167"/>
      <c r="N495" s="128"/>
      <c r="O495" s="48"/>
      <c r="P495" s="48"/>
      <c r="Q495" s="48"/>
      <c r="R495" s="48"/>
      <c r="S495" s="167"/>
      <c r="T495" s="128"/>
      <c r="U495" s="48"/>
      <c r="V495" s="48"/>
      <c r="W495" s="48"/>
      <c r="X495" s="48"/>
      <c r="Y495" s="167"/>
      <c r="Z495" s="128"/>
      <c r="AA495" s="48"/>
      <c r="AB495" s="48"/>
      <c r="AC495" s="48"/>
      <c r="AD495" s="48"/>
      <c r="AE495" s="167">
        <v>47849</v>
      </c>
      <c r="AF495" s="128"/>
      <c r="AG495" s="48"/>
      <c r="AH495" s="48"/>
      <c r="AI495" s="48"/>
      <c r="AJ495" s="131"/>
      <c r="AK495" s="11">
        <f>'Encargos e Benefícios'!D494</f>
        <v>0</v>
      </c>
      <c r="AL495" s="11">
        <f>IF('Encargos e Benefícios'!C494=0,0,'Encargos e Benefícios'!U494/'Encargos e Benefícios'!C494)</f>
        <v>0</v>
      </c>
      <c r="AM495" s="11">
        <f>IF('Encargos e Benefícios'!C494=0,0,'Encargos e Benefícios'!AC494/'Encargos e Benefícios'!C494)</f>
        <v>0</v>
      </c>
      <c r="AN495" s="115">
        <f>IF('Encargos e Benefícios'!C494=0,0,'Encargos e Benefícios'!AD494/'Encargos e Benefícios'!C494)</f>
        <v>0</v>
      </c>
      <c r="AO495" s="32"/>
      <c r="AP495" s="31"/>
      <c r="AQ495" s="31"/>
      <c r="AR495" s="206"/>
      <c r="AS495" s="32"/>
    </row>
    <row r="496" spans="1:45" ht="12.75" hidden="1" x14ac:dyDescent="0.2">
      <c r="A496" s="49">
        <v>490</v>
      </c>
      <c r="B496" s="12">
        <f>'Encargos e Benefícios'!B495</f>
        <v>0</v>
      </c>
      <c r="C496" s="10">
        <f>'Encargos e Benefícios'!C495</f>
        <v>0</v>
      </c>
      <c r="D496" s="39"/>
      <c r="E496" s="169"/>
      <c r="F496" s="168"/>
      <c r="G496" s="167"/>
      <c r="H496" s="128"/>
      <c r="I496" s="48"/>
      <c r="J496" s="48"/>
      <c r="K496" s="48"/>
      <c r="L496" s="48"/>
      <c r="M496" s="167"/>
      <c r="N496" s="128"/>
      <c r="O496" s="48"/>
      <c r="P496" s="48"/>
      <c r="Q496" s="48"/>
      <c r="R496" s="48"/>
      <c r="S496" s="167"/>
      <c r="T496" s="128"/>
      <c r="U496" s="48"/>
      <c r="V496" s="48"/>
      <c r="W496" s="48"/>
      <c r="X496" s="48"/>
      <c r="Y496" s="167"/>
      <c r="Z496" s="128"/>
      <c r="AA496" s="48"/>
      <c r="AB496" s="48"/>
      <c r="AC496" s="48"/>
      <c r="AD496" s="48"/>
      <c r="AE496" s="167">
        <v>47849</v>
      </c>
      <c r="AF496" s="128"/>
      <c r="AG496" s="48"/>
      <c r="AH496" s="48"/>
      <c r="AI496" s="48"/>
      <c r="AJ496" s="131"/>
      <c r="AK496" s="11">
        <f>'Encargos e Benefícios'!D495</f>
        <v>0</v>
      </c>
      <c r="AL496" s="11">
        <f>IF('Encargos e Benefícios'!C495=0,0,'Encargos e Benefícios'!U495/'Encargos e Benefícios'!C495)</f>
        <v>0</v>
      </c>
      <c r="AM496" s="11">
        <f>IF('Encargos e Benefícios'!C495=0,0,'Encargos e Benefícios'!AC495/'Encargos e Benefícios'!C495)</f>
        <v>0</v>
      </c>
      <c r="AN496" s="115">
        <f>IF('Encargos e Benefícios'!C495=0,0,'Encargos e Benefícios'!AD495/'Encargos e Benefícios'!C495)</f>
        <v>0</v>
      </c>
      <c r="AO496" s="32"/>
      <c r="AP496" s="31"/>
      <c r="AQ496" s="31"/>
      <c r="AR496" s="206"/>
      <c r="AS496" s="32"/>
    </row>
    <row r="497" spans="1:45" ht="12.75" hidden="1" x14ac:dyDescent="0.2">
      <c r="A497" s="49">
        <v>491</v>
      </c>
      <c r="B497" s="12">
        <f>'Encargos e Benefícios'!B496</f>
        <v>0</v>
      </c>
      <c r="C497" s="10">
        <f>'Encargos e Benefícios'!C496</f>
        <v>0</v>
      </c>
      <c r="D497" s="39"/>
      <c r="E497" s="169"/>
      <c r="F497" s="168"/>
      <c r="G497" s="167"/>
      <c r="H497" s="128"/>
      <c r="I497" s="48"/>
      <c r="J497" s="48"/>
      <c r="K497" s="48"/>
      <c r="L497" s="48"/>
      <c r="M497" s="167"/>
      <c r="N497" s="128"/>
      <c r="O497" s="48"/>
      <c r="P497" s="48"/>
      <c r="Q497" s="48"/>
      <c r="R497" s="48"/>
      <c r="S497" s="167"/>
      <c r="T497" s="128"/>
      <c r="U497" s="48"/>
      <c r="V497" s="48"/>
      <c r="W497" s="48"/>
      <c r="X497" s="48"/>
      <c r="Y497" s="167"/>
      <c r="Z497" s="128"/>
      <c r="AA497" s="48"/>
      <c r="AB497" s="48"/>
      <c r="AC497" s="48"/>
      <c r="AD497" s="48"/>
      <c r="AE497" s="167">
        <v>47849</v>
      </c>
      <c r="AF497" s="128"/>
      <c r="AG497" s="48"/>
      <c r="AH497" s="48"/>
      <c r="AI497" s="48"/>
      <c r="AJ497" s="131"/>
      <c r="AK497" s="11">
        <f>'Encargos e Benefícios'!D496</f>
        <v>0</v>
      </c>
      <c r="AL497" s="11">
        <f>IF('Encargos e Benefícios'!C496=0,0,'Encargos e Benefícios'!U496/'Encargos e Benefícios'!C496)</f>
        <v>0</v>
      </c>
      <c r="AM497" s="11">
        <f>IF('Encargos e Benefícios'!C496=0,0,'Encargos e Benefícios'!AC496/'Encargos e Benefícios'!C496)</f>
        <v>0</v>
      </c>
      <c r="AN497" s="115">
        <f>IF('Encargos e Benefícios'!C496=0,0,'Encargos e Benefícios'!AD496/'Encargos e Benefícios'!C496)</f>
        <v>0</v>
      </c>
      <c r="AO497" s="32"/>
      <c r="AP497" s="31"/>
      <c r="AQ497" s="31"/>
      <c r="AR497" s="206"/>
      <c r="AS497" s="32"/>
    </row>
    <row r="498" spans="1:45" ht="12.75" hidden="1" x14ac:dyDescent="0.2">
      <c r="A498" s="49">
        <v>492</v>
      </c>
      <c r="B498" s="12">
        <f>'Encargos e Benefícios'!B497</f>
        <v>0</v>
      </c>
      <c r="C498" s="10">
        <f>'Encargos e Benefícios'!C497</f>
        <v>0</v>
      </c>
      <c r="D498" s="39"/>
      <c r="E498" s="169"/>
      <c r="F498" s="168"/>
      <c r="G498" s="167"/>
      <c r="H498" s="128"/>
      <c r="I498" s="48"/>
      <c r="J498" s="48"/>
      <c r="K498" s="48"/>
      <c r="L498" s="48"/>
      <c r="M498" s="167"/>
      <c r="N498" s="128"/>
      <c r="O498" s="48"/>
      <c r="P498" s="48"/>
      <c r="Q498" s="48"/>
      <c r="R498" s="48"/>
      <c r="S498" s="167"/>
      <c r="T498" s="128"/>
      <c r="U498" s="48"/>
      <c r="V498" s="48"/>
      <c r="W498" s="48"/>
      <c r="X498" s="48"/>
      <c r="Y498" s="167"/>
      <c r="Z498" s="128"/>
      <c r="AA498" s="48"/>
      <c r="AB498" s="48"/>
      <c r="AC498" s="48"/>
      <c r="AD498" s="48"/>
      <c r="AE498" s="167">
        <v>47849</v>
      </c>
      <c r="AF498" s="128"/>
      <c r="AG498" s="48"/>
      <c r="AH498" s="48"/>
      <c r="AI498" s="48"/>
      <c r="AJ498" s="131"/>
      <c r="AK498" s="11">
        <f>'Encargos e Benefícios'!D497</f>
        <v>0</v>
      </c>
      <c r="AL498" s="11">
        <f>IF('Encargos e Benefícios'!C497=0,0,'Encargos e Benefícios'!U497/'Encargos e Benefícios'!C497)</f>
        <v>0</v>
      </c>
      <c r="AM498" s="11">
        <f>IF('Encargos e Benefícios'!C497=0,0,'Encargos e Benefícios'!AC497/'Encargos e Benefícios'!C497)</f>
        <v>0</v>
      </c>
      <c r="AN498" s="115">
        <f>IF('Encargos e Benefícios'!C497=0,0,'Encargos e Benefícios'!AD497/'Encargos e Benefícios'!C497)</f>
        <v>0</v>
      </c>
      <c r="AO498" s="32"/>
      <c r="AP498" s="31"/>
      <c r="AQ498" s="31"/>
      <c r="AR498" s="206"/>
      <c r="AS498" s="32"/>
    </row>
    <row r="499" spans="1:45" ht="12.75" hidden="1" x14ac:dyDescent="0.2">
      <c r="A499" s="49">
        <v>493</v>
      </c>
      <c r="B499" s="12">
        <f>'Encargos e Benefícios'!B498</f>
        <v>0</v>
      </c>
      <c r="C499" s="10">
        <f>'Encargos e Benefícios'!C498</f>
        <v>0</v>
      </c>
      <c r="D499" s="39"/>
      <c r="E499" s="169"/>
      <c r="F499" s="168"/>
      <c r="G499" s="167"/>
      <c r="H499" s="128"/>
      <c r="I499" s="48"/>
      <c r="J499" s="48"/>
      <c r="K499" s="48"/>
      <c r="L499" s="48"/>
      <c r="M499" s="167"/>
      <c r="N499" s="128"/>
      <c r="O499" s="48"/>
      <c r="P499" s="48"/>
      <c r="Q499" s="48"/>
      <c r="R499" s="48"/>
      <c r="S499" s="167"/>
      <c r="T499" s="128"/>
      <c r="U499" s="48"/>
      <c r="V499" s="48"/>
      <c r="W499" s="48"/>
      <c r="X499" s="48"/>
      <c r="Y499" s="167"/>
      <c r="Z499" s="128"/>
      <c r="AA499" s="48"/>
      <c r="AB499" s="48"/>
      <c r="AC499" s="48"/>
      <c r="AD499" s="48"/>
      <c r="AE499" s="167">
        <v>47849</v>
      </c>
      <c r="AF499" s="128"/>
      <c r="AG499" s="48"/>
      <c r="AH499" s="48"/>
      <c r="AI499" s="48"/>
      <c r="AJ499" s="131"/>
      <c r="AK499" s="11">
        <f>'Encargos e Benefícios'!D498</f>
        <v>0</v>
      </c>
      <c r="AL499" s="11">
        <f>IF('Encargos e Benefícios'!C498=0,0,'Encargos e Benefícios'!U498/'Encargos e Benefícios'!C498)</f>
        <v>0</v>
      </c>
      <c r="AM499" s="11">
        <f>IF('Encargos e Benefícios'!C498=0,0,'Encargos e Benefícios'!AC498/'Encargos e Benefícios'!C498)</f>
        <v>0</v>
      </c>
      <c r="AN499" s="115">
        <f>IF('Encargos e Benefícios'!C498=0,0,'Encargos e Benefícios'!AD498/'Encargos e Benefícios'!C498)</f>
        <v>0</v>
      </c>
      <c r="AO499" s="32"/>
      <c r="AP499" s="31"/>
      <c r="AQ499" s="31"/>
      <c r="AR499" s="206"/>
      <c r="AS499" s="32"/>
    </row>
    <row r="500" spans="1:45" ht="12.75" hidden="1" x14ac:dyDescent="0.2">
      <c r="A500" s="49">
        <v>494</v>
      </c>
      <c r="B500" s="12">
        <f>'Encargos e Benefícios'!B499</f>
        <v>0</v>
      </c>
      <c r="C500" s="10">
        <f>'Encargos e Benefícios'!C499</f>
        <v>0</v>
      </c>
      <c r="D500" s="39"/>
      <c r="E500" s="169"/>
      <c r="F500" s="168"/>
      <c r="G500" s="167"/>
      <c r="H500" s="128"/>
      <c r="I500" s="48"/>
      <c r="J500" s="48"/>
      <c r="K500" s="48"/>
      <c r="L500" s="48"/>
      <c r="M500" s="167"/>
      <c r="N500" s="128"/>
      <c r="O500" s="48"/>
      <c r="P500" s="48"/>
      <c r="Q500" s="48"/>
      <c r="R500" s="48"/>
      <c r="S500" s="167"/>
      <c r="T500" s="128"/>
      <c r="U500" s="48"/>
      <c r="V500" s="48"/>
      <c r="W500" s="48"/>
      <c r="X500" s="48"/>
      <c r="Y500" s="167"/>
      <c r="Z500" s="128"/>
      <c r="AA500" s="48"/>
      <c r="AB500" s="48"/>
      <c r="AC500" s="48"/>
      <c r="AD500" s="48"/>
      <c r="AE500" s="167">
        <v>47849</v>
      </c>
      <c r="AF500" s="128"/>
      <c r="AG500" s="48"/>
      <c r="AH500" s="48"/>
      <c r="AI500" s="48"/>
      <c r="AJ500" s="131"/>
      <c r="AK500" s="11">
        <f>'Encargos e Benefícios'!D499</f>
        <v>0</v>
      </c>
      <c r="AL500" s="11">
        <f>IF('Encargos e Benefícios'!C499=0,0,'Encargos e Benefícios'!U499/'Encargos e Benefícios'!C499)</f>
        <v>0</v>
      </c>
      <c r="AM500" s="11">
        <f>IF('Encargos e Benefícios'!C499=0,0,'Encargos e Benefícios'!AC499/'Encargos e Benefícios'!C499)</f>
        <v>0</v>
      </c>
      <c r="AN500" s="115">
        <f>IF('Encargos e Benefícios'!C499=0,0,'Encargos e Benefícios'!AD499/'Encargos e Benefícios'!C499)</f>
        <v>0</v>
      </c>
      <c r="AO500" s="32"/>
      <c r="AP500" s="31"/>
      <c r="AQ500" s="31"/>
      <c r="AR500" s="206"/>
      <c r="AS500" s="32"/>
    </row>
    <row r="501" spans="1:45" ht="12.75" hidden="1" x14ac:dyDescent="0.2">
      <c r="A501" s="49">
        <v>495</v>
      </c>
      <c r="B501" s="12">
        <f>'Encargos e Benefícios'!B500</f>
        <v>0</v>
      </c>
      <c r="C501" s="10">
        <f>'Encargos e Benefícios'!C500</f>
        <v>0</v>
      </c>
      <c r="D501" s="39"/>
      <c r="E501" s="169"/>
      <c r="F501" s="168"/>
      <c r="G501" s="167"/>
      <c r="H501" s="128"/>
      <c r="I501" s="48"/>
      <c r="J501" s="48"/>
      <c r="K501" s="48"/>
      <c r="L501" s="48"/>
      <c r="M501" s="167"/>
      <c r="N501" s="128"/>
      <c r="O501" s="48"/>
      <c r="P501" s="48"/>
      <c r="Q501" s="48"/>
      <c r="R501" s="48"/>
      <c r="S501" s="167"/>
      <c r="T501" s="128"/>
      <c r="U501" s="48"/>
      <c r="V501" s="48"/>
      <c r="W501" s="48"/>
      <c r="X501" s="48"/>
      <c r="Y501" s="167"/>
      <c r="Z501" s="128"/>
      <c r="AA501" s="48"/>
      <c r="AB501" s="48"/>
      <c r="AC501" s="48"/>
      <c r="AD501" s="48"/>
      <c r="AE501" s="167">
        <v>47849</v>
      </c>
      <c r="AF501" s="128"/>
      <c r="AG501" s="48"/>
      <c r="AH501" s="48"/>
      <c r="AI501" s="48"/>
      <c r="AJ501" s="131"/>
      <c r="AK501" s="11">
        <f>'Encargos e Benefícios'!D500</f>
        <v>0</v>
      </c>
      <c r="AL501" s="11">
        <f>IF('Encargos e Benefícios'!C500=0,0,'Encargos e Benefícios'!U500/'Encargos e Benefícios'!C500)</f>
        <v>0</v>
      </c>
      <c r="AM501" s="11">
        <f>IF('Encargos e Benefícios'!C500=0,0,'Encargos e Benefícios'!AC500/'Encargos e Benefícios'!C500)</f>
        <v>0</v>
      </c>
      <c r="AN501" s="115">
        <f>IF('Encargos e Benefícios'!C500=0,0,'Encargos e Benefícios'!AD500/'Encargos e Benefícios'!C500)</f>
        <v>0</v>
      </c>
      <c r="AO501" s="32"/>
      <c r="AP501" s="31"/>
      <c r="AQ501" s="31"/>
      <c r="AR501" s="206"/>
      <c r="AS501" s="32"/>
    </row>
    <row r="502" spans="1:45" ht="12.75" hidden="1" x14ac:dyDescent="0.2">
      <c r="A502" s="49">
        <v>496</v>
      </c>
      <c r="B502" s="12">
        <f>'Encargos e Benefícios'!B501</f>
        <v>0</v>
      </c>
      <c r="C502" s="10">
        <f>'Encargos e Benefícios'!C501</f>
        <v>0</v>
      </c>
      <c r="D502" s="39"/>
      <c r="E502" s="169"/>
      <c r="F502" s="168"/>
      <c r="G502" s="167"/>
      <c r="H502" s="128"/>
      <c r="I502" s="48"/>
      <c r="J502" s="48"/>
      <c r="K502" s="48"/>
      <c r="L502" s="48"/>
      <c r="M502" s="167"/>
      <c r="N502" s="128"/>
      <c r="O502" s="48"/>
      <c r="P502" s="48"/>
      <c r="Q502" s="48"/>
      <c r="R502" s="48"/>
      <c r="S502" s="167"/>
      <c r="T502" s="128"/>
      <c r="U502" s="48"/>
      <c r="V502" s="48"/>
      <c r="W502" s="48"/>
      <c r="X502" s="48"/>
      <c r="Y502" s="167"/>
      <c r="Z502" s="128"/>
      <c r="AA502" s="48"/>
      <c r="AB502" s="48"/>
      <c r="AC502" s="48"/>
      <c r="AD502" s="48"/>
      <c r="AE502" s="167">
        <v>47849</v>
      </c>
      <c r="AF502" s="128"/>
      <c r="AG502" s="48"/>
      <c r="AH502" s="48"/>
      <c r="AI502" s="48"/>
      <c r="AJ502" s="131"/>
      <c r="AK502" s="11">
        <f>'Encargos e Benefícios'!D501</f>
        <v>0</v>
      </c>
      <c r="AL502" s="11">
        <f>IF('Encargos e Benefícios'!C501=0,0,'Encargos e Benefícios'!U501/'Encargos e Benefícios'!C501)</f>
        <v>0</v>
      </c>
      <c r="AM502" s="11">
        <f>IF('Encargos e Benefícios'!C501=0,0,'Encargos e Benefícios'!AC501/'Encargos e Benefícios'!C501)</f>
        <v>0</v>
      </c>
      <c r="AN502" s="115">
        <f>IF('Encargos e Benefícios'!C501=0,0,'Encargos e Benefícios'!AD501/'Encargos e Benefícios'!C501)</f>
        <v>0</v>
      </c>
      <c r="AO502" s="32"/>
      <c r="AP502" s="31"/>
      <c r="AQ502" s="31"/>
      <c r="AR502" s="206"/>
      <c r="AS502" s="32"/>
    </row>
    <row r="503" spans="1:45" ht="12.75" hidden="1" x14ac:dyDescent="0.2">
      <c r="A503" s="49">
        <v>497</v>
      </c>
      <c r="B503" s="12">
        <f>'Encargos e Benefícios'!B502</f>
        <v>0</v>
      </c>
      <c r="C503" s="10">
        <f>'Encargos e Benefícios'!C502</f>
        <v>0</v>
      </c>
      <c r="D503" s="39"/>
      <c r="E503" s="169"/>
      <c r="F503" s="168"/>
      <c r="G503" s="167"/>
      <c r="H503" s="128"/>
      <c r="I503" s="48"/>
      <c r="J503" s="48"/>
      <c r="K503" s="48"/>
      <c r="L503" s="48"/>
      <c r="M503" s="167"/>
      <c r="N503" s="128"/>
      <c r="O503" s="48"/>
      <c r="P503" s="48"/>
      <c r="Q503" s="48"/>
      <c r="R503" s="48"/>
      <c r="S503" s="167"/>
      <c r="T503" s="128"/>
      <c r="U503" s="48"/>
      <c r="V503" s="48"/>
      <c r="W503" s="48"/>
      <c r="X503" s="48"/>
      <c r="Y503" s="167"/>
      <c r="Z503" s="128"/>
      <c r="AA503" s="48"/>
      <c r="AB503" s="48"/>
      <c r="AC503" s="48"/>
      <c r="AD503" s="48"/>
      <c r="AE503" s="167">
        <v>47849</v>
      </c>
      <c r="AF503" s="128"/>
      <c r="AG503" s="48"/>
      <c r="AH503" s="48"/>
      <c r="AI503" s="48"/>
      <c r="AJ503" s="131"/>
      <c r="AK503" s="11">
        <f>'Encargos e Benefícios'!D502</f>
        <v>0</v>
      </c>
      <c r="AL503" s="11">
        <f>IF('Encargos e Benefícios'!C502=0,0,'Encargos e Benefícios'!U502/'Encargos e Benefícios'!C502)</f>
        <v>0</v>
      </c>
      <c r="AM503" s="11">
        <f>IF('Encargos e Benefícios'!C502=0,0,'Encargos e Benefícios'!AC502/'Encargos e Benefícios'!C502)</f>
        <v>0</v>
      </c>
      <c r="AN503" s="115">
        <f>IF('Encargos e Benefícios'!C502=0,0,'Encargos e Benefícios'!AD502/'Encargos e Benefícios'!C502)</f>
        <v>0</v>
      </c>
      <c r="AO503" s="32"/>
      <c r="AP503" s="31"/>
      <c r="AQ503" s="31"/>
      <c r="AR503" s="206"/>
      <c r="AS503" s="32"/>
    </row>
    <row r="504" spans="1:45" ht="12.75" hidden="1" x14ac:dyDescent="0.2">
      <c r="A504" s="49">
        <v>498</v>
      </c>
      <c r="B504" s="12">
        <f>'Encargos e Benefícios'!B503</f>
        <v>0</v>
      </c>
      <c r="C504" s="10">
        <f>'Encargos e Benefícios'!C503</f>
        <v>0</v>
      </c>
      <c r="D504" s="39"/>
      <c r="E504" s="169"/>
      <c r="F504" s="168"/>
      <c r="G504" s="167"/>
      <c r="H504" s="128"/>
      <c r="I504" s="48"/>
      <c r="J504" s="48"/>
      <c r="K504" s="48"/>
      <c r="L504" s="48"/>
      <c r="M504" s="167"/>
      <c r="N504" s="128"/>
      <c r="O504" s="48"/>
      <c r="P504" s="48"/>
      <c r="Q504" s="48"/>
      <c r="R504" s="48"/>
      <c r="S504" s="167"/>
      <c r="T504" s="128"/>
      <c r="U504" s="48"/>
      <c r="V504" s="48"/>
      <c r="W504" s="48"/>
      <c r="X504" s="48"/>
      <c r="Y504" s="167"/>
      <c r="Z504" s="128"/>
      <c r="AA504" s="48"/>
      <c r="AB504" s="48"/>
      <c r="AC504" s="48"/>
      <c r="AD504" s="48"/>
      <c r="AE504" s="167">
        <v>47849</v>
      </c>
      <c r="AF504" s="128"/>
      <c r="AG504" s="48"/>
      <c r="AH504" s="48"/>
      <c r="AI504" s="48"/>
      <c r="AJ504" s="131"/>
      <c r="AK504" s="11">
        <f>'Encargos e Benefícios'!D503</f>
        <v>0</v>
      </c>
      <c r="AL504" s="11">
        <f>IF('Encargos e Benefícios'!C503=0,0,'Encargos e Benefícios'!U503/'Encargos e Benefícios'!C503)</f>
        <v>0</v>
      </c>
      <c r="AM504" s="11">
        <f>IF('Encargos e Benefícios'!C503=0,0,'Encargos e Benefícios'!AC503/'Encargos e Benefícios'!C503)</f>
        <v>0</v>
      </c>
      <c r="AN504" s="115">
        <f>IF('Encargos e Benefícios'!C503=0,0,'Encargos e Benefícios'!AD503/'Encargos e Benefícios'!C503)</f>
        <v>0</v>
      </c>
      <c r="AO504" s="32"/>
      <c r="AP504" s="31"/>
      <c r="AQ504" s="31"/>
      <c r="AR504" s="206"/>
      <c r="AS504" s="32"/>
    </row>
    <row r="505" spans="1:45" ht="12.75" hidden="1" x14ac:dyDescent="0.2">
      <c r="A505" s="49">
        <v>499</v>
      </c>
      <c r="B505" s="12">
        <f>'Encargos e Benefícios'!B504</f>
        <v>0</v>
      </c>
      <c r="C505" s="10">
        <f>'Encargos e Benefícios'!C504</f>
        <v>0</v>
      </c>
      <c r="D505" s="39"/>
      <c r="E505" s="169"/>
      <c r="F505" s="168"/>
      <c r="G505" s="167"/>
      <c r="H505" s="128"/>
      <c r="I505" s="48"/>
      <c r="J505" s="48"/>
      <c r="K505" s="48"/>
      <c r="L505" s="48"/>
      <c r="M505" s="167"/>
      <c r="N505" s="128"/>
      <c r="O505" s="48"/>
      <c r="P505" s="48"/>
      <c r="Q505" s="48"/>
      <c r="R505" s="48"/>
      <c r="S505" s="167"/>
      <c r="T505" s="128"/>
      <c r="U505" s="48"/>
      <c r="V505" s="48"/>
      <c r="W505" s="48"/>
      <c r="X505" s="48"/>
      <c r="Y505" s="167"/>
      <c r="Z505" s="128"/>
      <c r="AA505" s="48"/>
      <c r="AB505" s="48"/>
      <c r="AC505" s="48"/>
      <c r="AD505" s="48"/>
      <c r="AE505" s="167">
        <v>47849</v>
      </c>
      <c r="AF505" s="128"/>
      <c r="AG505" s="48"/>
      <c r="AH505" s="48"/>
      <c r="AI505" s="48"/>
      <c r="AJ505" s="131"/>
      <c r="AK505" s="11">
        <f>'Encargos e Benefícios'!D504</f>
        <v>0</v>
      </c>
      <c r="AL505" s="11">
        <f>IF('Encargos e Benefícios'!C504=0,0,'Encargos e Benefícios'!U504/'Encargos e Benefícios'!C504)</f>
        <v>0</v>
      </c>
      <c r="AM505" s="11">
        <f>IF('Encargos e Benefícios'!C504=0,0,'Encargos e Benefícios'!AC504/'Encargos e Benefícios'!C504)</f>
        <v>0</v>
      </c>
      <c r="AN505" s="115">
        <f>IF('Encargos e Benefícios'!C504=0,0,'Encargos e Benefícios'!AD504/'Encargos e Benefícios'!C504)</f>
        <v>0</v>
      </c>
      <c r="AO505" s="32"/>
      <c r="AP505" s="31"/>
      <c r="AQ505" s="31"/>
      <c r="AR505" s="206"/>
      <c r="AS505" s="32"/>
    </row>
    <row r="506" spans="1:45" ht="13.5" hidden="1" customHeight="1" x14ac:dyDescent="0.2">
      <c r="A506" s="49">
        <v>500</v>
      </c>
      <c r="B506" s="12">
        <f>'Encargos e Benefícios'!B505</f>
        <v>0</v>
      </c>
      <c r="C506" s="10">
        <f>'Encargos e Benefícios'!C505</f>
        <v>0</v>
      </c>
      <c r="D506" s="39"/>
      <c r="E506" s="169"/>
      <c r="F506" s="168"/>
      <c r="G506" s="167"/>
      <c r="H506" s="128"/>
      <c r="I506" s="48"/>
      <c r="J506" s="48"/>
      <c r="K506" s="48"/>
      <c r="L506" s="48"/>
      <c r="M506" s="167"/>
      <c r="N506" s="128"/>
      <c r="O506" s="48"/>
      <c r="P506" s="48"/>
      <c r="Q506" s="48"/>
      <c r="R506" s="48"/>
      <c r="S506" s="167"/>
      <c r="T506" s="128"/>
      <c r="U506" s="48"/>
      <c r="V506" s="48"/>
      <c r="W506" s="48"/>
      <c r="X506" s="48"/>
      <c r="Y506" s="167"/>
      <c r="Z506" s="128"/>
      <c r="AA506" s="48"/>
      <c r="AB506" s="48"/>
      <c r="AC506" s="48"/>
      <c r="AD506" s="48"/>
      <c r="AE506" s="167">
        <v>47849</v>
      </c>
      <c r="AF506" s="128"/>
      <c r="AG506" s="48"/>
      <c r="AH506" s="48"/>
      <c r="AI506" s="48"/>
      <c r="AJ506" s="131"/>
      <c r="AK506" s="11">
        <f>'Encargos e Benefícios'!D505</f>
        <v>0</v>
      </c>
      <c r="AL506" s="11">
        <f>IF('Encargos e Benefícios'!C505=0,0,'Encargos e Benefícios'!U505/'Encargos e Benefícios'!C505)</f>
        <v>0</v>
      </c>
      <c r="AM506" s="11">
        <f>IF('Encargos e Benefícios'!C505=0,0,'Encargos e Benefícios'!AC505/'Encargos e Benefícios'!C505)</f>
        <v>0</v>
      </c>
      <c r="AN506" s="115">
        <f>IF('Encargos e Benefícios'!C505=0,0,'Encargos e Benefícios'!AD505/'Encargos e Benefícios'!C505)</f>
        <v>0</v>
      </c>
      <c r="AO506" s="32"/>
      <c r="AP506" s="31"/>
      <c r="AQ506" s="31"/>
      <c r="AR506" s="206"/>
      <c r="AS506" s="32"/>
    </row>
    <row r="507" spans="1:45" ht="17.25" customHeight="1" x14ac:dyDescent="0.2">
      <c r="A507" s="303"/>
      <c r="B507" s="303"/>
      <c r="C507" s="304">
        <f>SUM(C7:C506)</f>
        <v>32</v>
      </c>
      <c r="D507" s="305"/>
      <c r="E507" s="307"/>
      <c r="F507" s="307"/>
      <c r="G507" s="308"/>
      <c r="H507" s="308"/>
      <c r="I507" s="308"/>
      <c r="J507" s="308"/>
      <c r="K507" s="308"/>
      <c r="L507" s="308"/>
      <c r="M507" s="308"/>
      <c r="N507" s="308"/>
      <c r="O507" s="308"/>
      <c r="P507" s="308"/>
      <c r="Q507" s="308"/>
      <c r="R507" s="308"/>
      <c r="S507" s="308"/>
      <c r="T507" s="308"/>
      <c r="U507" s="308"/>
      <c r="V507" s="308"/>
      <c r="W507" s="308"/>
      <c r="X507" s="308"/>
      <c r="Y507" s="308"/>
      <c r="Z507" s="308"/>
      <c r="AA507" s="308"/>
      <c r="AB507" s="308"/>
      <c r="AC507" s="308"/>
      <c r="AD507" s="308"/>
      <c r="AE507" s="308"/>
      <c r="AF507" s="308"/>
      <c r="AG507" s="308"/>
      <c r="AH507" s="308"/>
      <c r="AI507" s="308"/>
      <c r="AJ507" s="308"/>
      <c r="AK507" s="307">
        <f>SUM(AK7:AK506)</f>
        <v>74843.83</v>
      </c>
      <c r="AL507" s="307">
        <f>SUM(AL7:AL506)</f>
        <v>36569.52693611112</v>
      </c>
      <c r="AM507" s="307">
        <f>SUM(AM7:AM506)</f>
        <v>14468.840200000004</v>
      </c>
      <c r="AN507" s="307">
        <f>SUM(AN7:AN506)</f>
        <v>125882.19713611109</v>
      </c>
      <c r="AO507" s="307">
        <f t="shared" ref="AO507:AQ507" si="0">SUM(AO7:AO506)</f>
        <v>90471.130000000019</v>
      </c>
      <c r="AP507" s="307">
        <f t="shared" si="0"/>
        <v>71115.790000000008</v>
      </c>
      <c r="AQ507" s="307">
        <f t="shared" si="0"/>
        <v>143257.75000000003</v>
      </c>
      <c r="AR507" s="311"/>
      <c r="AS507" s="119"/>
    </row>
    <row r="508" spans="1:45" ht="30" customHeight="1" x14ac:dyDescent="0.2">
      <c r="A508" s="116"/>
      <c r="B508" s="116"/>
      <c r="C508" s="117"/>
      <c r="D508" s="118"/>
      <c r="E508" s="119"/>
      <c r="F508" s="119"/>
      <c r="G508" s="120"/>
      <c r="H508" s="120"/>
      <c r="I508" s="120"/>
      <c r="J508" s="120"/>
      <c r="K508" s="120"/>
      <c r="L508" s="120"/>
      <c r="M508" s="119"/>
      <c r="N508" s="119"/>
      <c r="O508" s="119"/>
      <c r="P508" s="119"/>
      <c r="Q508" s="119"/>
      <c r="R508" s="119"/>
      <c r="S508" s="119"/>
      <c r="T508" s="119"/>
      <c r="U508" s="119"/>
      <c r="V508" s="119"/>
      <c r="W508" s="119"/>
      <c r="X508" s="119"/>
      <c r="Y508" s="119"/>
      <c r="Z508" s="119"/>
      <c r="AA508" s="119"/>
      <c r="AB508" s="119"/>
      <c r="AC508" s="119"/>
      <c r="AD508" s="119"/>
      <c r="AE508" s="119"/>
      <c r="AF508" s="119"/>
      <c r="AG508" s="119"/>
      <c r="AH508" s="119"/>
      <c r="AI508" s="119"/>
      <c r="AJ508" s="119"/>
      <c r="AK508" s="119"/>
      <c r="AL508" s="119"/>
      <c r="AM508" s="119"/>
      <c r="AN508" s="119"/>
      <c r="AO508" s="119"/>
      <c r="AP508" s="119"/>
      <c r="AQ508" s="119"/>
      <c r="AR508" s="118"/>
      <c r="AS508" s="119"/>
    </row>
    <row r="509" spans="1:45" ht="15.75" customHeight="1" x14ac:dyDescent="0.2">
      <c r="A509" s="377" t="s">
        <v>372</v>
      </c>
      <c r="B509" s="377"/>
      <c r="C509" s="377"/>
      <c r="D509" s="377"/>
      <c r="E509" s="377"/>
      <c r="F509" s="377"/>
      <c r="G509" s="377"/>
      <c r="H509" s="377"/>
      <c r="I509" s="377"/>
      <c r="J509" s="377"/>
      <c r="K509" s="377"/>
      <c r="L509" s="377"/>
      <c r="M509" s="377"/>
      <c r="N509" s="377"/>
      <c r="O509" s="377"/>
      <c r="P509" s="377"/>
      <c r="Q509" s="377"/>
      <c r="R509" s="377"/>
      <c r="S509" s="377"/>
      <c r="T509" s="377"/>
      <c r="U509" s="377"/>
      <c r="V509" s="377"/>
      <c r="W509" s="377"/>
      <c r="X509" s="377"/>
      <c r="Y509" s="377"/>
      <c r="Z509" s="377"/>
      <c r="AA509" s="377"/>
      <c r="AB509" s="377"/>
      <c r="AC509" s="377"/>
      <c r="AD509" s="377"/>
      <c r="AE509" s="377"/>
      <c r="AF509" s="377"/>
      <c r="AG509" s="377"/>
      <c r="AH509" s="377"/>
      <c r="AI509" s="377"/>
      <c r="AJ509" s="377"/>
      <c r="AK509" s="377"/>
      <c r="AL509" s="377"/>
      <c r="AM509" s="377"/>
      <c r="AN509" s="377"/>
      <c r="AO509" s="129"/>
      <c r="AP509" s="129"/>
      <c r="AQ509" s="129"/>
      <c r="AR509" s="3"/>
      <c r="AS509" s="129"/>
    </row>
    <row r="510" spans="1:45" ht="20.25" customHeight="1" x14ac:dyDescent="0.2">
      <c r="A510" s="386" t="s">
        <v>32</v>
      </c>
      <c r="B510" s="386" t="s">
        <v>350</v>
      </c>
      <c r="C510" s="386" t="s">
        <v>379</v>
      </c>
      <c r="D510" s="398" t="s">
        <v>380</v>
      </c>
      <c r="E510" s="396" t="s">
        <v>381</v>
      </c>
      <c r="F510" s="398" t="s">
        <v>382</v>
      </c>
      <c r="G510" s="396" t="s">
        <v>398</v>
      </c>
      <c r="H510" s="386"/>
      <c r="I510" s="386"/>
      <c r="J510" s="386"/>
      <c r="K510" s="386"/>
      <c r="L510" s="398"/>
      <c r="M510" s="396" t="s">
        <v>399</v>
      </c>
      <c r="N510" s="386"/>
      <c r="O510" s="386"/>
      <c r="P510" s="386"/>
      <c r="Q510" s="386"/>
      <c r="R510" s="386"/>
      <c r="S510" s="396" t="s">
        <v>400</v>
      </c>
      <c r="T510" s="386"/>
      <c r="U510" s="386"/>
      <c r="V510" s="386"/>
      <c r="W510" s="386"/>
      <c r="X510" s="386"/>
      <c r="Y510" s="396" t="s">
        <v>401</v>
      </c>
      <c r="Z510" s="386"/>
      <c r="AA510" s="386"/>
      <c r="AB510" s="386"/>
      <c r="AC510" s="386"/>
      <c r="AD510" s="386"/>
      <c r="AE510" s="396" t="s">
        <v>402</v>
      </c>
      <c r="AF510" s="386"/>
      <c r="AG510" s="386"/>
      <c r="AH510" s="386"/>
      <c r="AI510" s="386"/>
      <c r="AJ510" s="386"/>
      <c r="AK510" s="396" t="s">
        <v>388</v>
      </c>
      <c r="AL510" s="386"/>
      <c r="AM510" s="386"/>
      <c r="AN510" s="386"/>
      <c r="AR510" s="3"/>
    </row>
    <row r="511" spans="1:45" ht="27" customHeight="1" x14ac:dyDescent="0.2">
      <c r="A511" s="390"/>
      <c r="B511" s="390"/>
      <c r="C511" s="390"/>
      <c r="D511" s="391"/>
      <c r="E511" s="394"/>
      <c r="F511" s="391"/>
      <c r="G511" s="394" t="s">
        <v>390</v>
      </c>
      <c r="H511" s="392" t="s">
        <v>403</v>
      </c>
      <c r="I511" s="390" t="s">
        <v>392</v>
      </c>
      <c r="J511" s="390"/>
      <c r="K511" s="390"/>
      <c r="L511" s="391"/>
      <c r="M511" s="394" t="s">
        <v>390</v>
      </c>
      <c r="N511" s="392" t="s">
        <v>403</v>
      </c>
      <c r="O511" s="390" t="s">
        <v>392</v>
      </c>
      <c r="P511" s="390"/>
      <c r="Q511" s="390"/>
      <c r="R511" s="390"/>
      <c r="S511" s="394" t="s">
        <v>390</v>
      </c>
      <c r="T511" s="392" t="s">
        <v>403</v>
      </c>
      <c r="U511" s="390" t="s">
        <v>392</v>
      </c>
      <c r="V511" s="390"/>
      <c r="W511" s="390"/>
      <c r="X511" s="390"/>
      <c r="Y511" s="394" t="s">
        <v>390</v>
      </c>
      <c r="Z511" s="392" t="s">
        <v>403</v>
      </c>
      <c r="AA511" s="390" t="s">
        <v>392</v>
      </c>
      <c r="AB511" s="390"/>
      <c r="AC511" s="390"/>
      <c r="AD511" s="390"/>
      <c r="AE511" s="394" t="s">
        <v>390</v>
      </c>
      <c r="AF511" s="392" t="s">
        <v>403</v>
      </c>
      <c r="AG511" s="390" t="s">
        <v>392</v>
      </c>
      <c r="AH511" s="390"/>
      <c r="AI511" s="390"/>
      <c r="AJ511" s="390"/>
      <c r="AK511" s="394" t="s">
        <v>393</v>
      </c>
      <c r="AL511" s="390" t="s">
        <v>147</v>
      </c>
      <c r="AM511" s="390" t="s">
        <v>89</v>
      </c>
      <c r="AN511" s="390" t="s">
        <v>394</v>
      </c>
      <c r="AR511" s="3"/>
    </row>
    <row r="512" spans="1:45" ht="39" customHeight="1" x14ac:dyDescent="0.2">
      <c r="A512" s="387"/>
      <c r="B512" s="387"/>
      <c r="C512" s="387"/>
      <c r="D512" s="397"/>
      <c r="E512" s="395"/>
      <c r="F512" s="397"/>
      <c r="G512" s="395"/>
      <c r="H512" s="393"/>
      <c r="I512" s="302" t="s">
        <v>134</v>
      </c>
      <c r="J512" s="302" t="s">
        <v>166</v>
      </c>
      <c r="K512" s="302"/>
      <c r="L512" s="302"/>
      <c r="M512" s="395"/>
      <c r="N512" s="393"/>
      <c r="O512" s="302" t="s">
        <v>134</v>
      </c>
      <c r="P512" s="302" t="s">
        <v>166</v>
      </c>
      <c r="Q512" s="302"/>
      <c r="R512" s="302"/>
      <c r="S512" s="395"/>
      <c r="T512" s="393"/>
      <c r="U512" s="302" t="s">
        <v>134</v>
      </c>
      <c r="V512" s="302" t="s">
        <v>166</v>
      </c>
      <c r="W512" s="302"/>
      <c r="X512" s="302"/>
      <c r="Y512" s="395"/>
      <c r="Z512" s="393"/>
      <c r="AA512" s="302" t="s">
        <v>134</v>
      </c>
      <c r="AB512" s="302" t="s">
        <v>166</v>
      </c>
      <c r="AC512" s="302"/>
      <c r="AD512" s="302"/>
      <c r="AE512" s="395"/>
      <c r="AF512" s="393"/>
      <c r="AG512" s="302" t="s">
        <v>134</v>
      </c>
      <c r="AH512" s="302" t="s">
        <v>166</v>
      </c>
      <c r="AI512" s="302"/>
      <c r="AJ512" s="302"/>
      <c r="AK512" s="395"/>
      <c r="AL512" s="387"/>
      <c r="AM512" s="387"/>
      <c r="AN512" s="387"/>
      <c r="AR512" s="3"/>
    </row>
    <row r="513" spans="1:45" ht="15.75" customHeight="1" x14ac:dyDescent="0.2">
      <c r="A513" s="49">
        <v>1</v>
      </c>
      <c r="B513" s="12" t="str">
        <f>'Encargos e Benefícios'!B512</f>
        <v>Estagiário</v>
      </c>
      <c r="C513" s="10">
        <f>'Encargos e Benefícios'!C512</f>
        <v>4</v>
      </c>
      <c r="D513" s="39">
        <v>20</v>
      </c>
      <c r="E513" s="167">
        <v>46082</v>
      </c>
      <c r="F513" s="168">
        <v>47849</v>
      </c>
      <c r="G513" s="169">
        <v>46388</v>
      </c>
      <c r="H513" s="128">
        <v>0.05</v>
      </c>
      <c r="I513" s="48">
        <f>'Encargos e Benefícios'!G512*0.2</f>
        <v>400</v>
      </c>
      <c r="J513" s="48">
        <f>'Encargos e Benefícios'!H512*0.1</f>
        <v>3.6</v>
      </c>
      <c r="K513" s="48"/>
      <c r="L513" s="131"/>
      <c r="M513" s="169">
        <v>46753</v>
      </c>
      <c r="N513" s="128">
        <v>0.05</v>
      </c>
      <c r="O513" s="48">
        <f>'Encargos e Benefícios'!G512*0.2</f>
        <v>400</v>
      </c>
      <c r="P513" s="48">
        <f>'Encargos e Benefícios'!H512*0.1</f>
        <v>3.6</v>
      </c>
      <c r="Q513" s="48"/>
      <c r="R513" s="131"/>
      <c r="S513" s="169">
        <v>47119</v>
      </c>
      <c r="T513" s="128">
        <v>0.05</v>
      </c>
      <c r="U513" s="48">
        <f>'Encargos e Benefícios'!G512*0.2</f>
        <v>400</v>
      </c>
      <c r="V513" s="48">
        <f>'Encargos e Benefícios'!H512*0.1</f>
        <v>3.6</v>
      </c>
      <c r="W513" s="48"/>
      <c r="X513" s="48"/>
      <c r="Y513" s="169">
        <v>47484</v>
      </c>
      <c r="Z513" s="128">
        <v>0.05</v>
      </c>
      <c r="AA513" s="48">
        <f>'Encargos e Benefícios'!G512*0.2</f>
        <v>400</v>
      </c>
      <c r="AB513" s="48">
        <f>'Encargos e Benefícios'!H512*0.1</f>
        <v>3.6</v>
      </c>
      <c r="AC513" s="48"/>
      <c r="AD513" s="48"/>
      <c r="AE513" s="167">
        <v>47849</v>
      </c>
      <c r="AF513" s="128">
        <v>0.05</v>
      </c>
      <c r="AG513" s="48">
        <f>'Encargos e Benefícios'!G512*0.2</f>
        <v>400</v>
      </c>
      <c r="AH513" s="48">
        <f>'Encargos e Benefícios'!H512*0.1</f>
        <v>3.6</v>
      </c>
      <c r="AI513" s="48"/>
      <c r="AJ513" s="48"/>
      <c r="AK513" s="136">
        <f>'Encargos e Benefícios'!D512</f>
        <v>1000</v>
      </c>
      <c r="AL513" s="11">
        <f>IF('Encargos e Benefícios'!C512=0,0,'Encargos e Benefícios'!F512/'Encargos e Benefícios'!C512)</f>
        <v>20.833333333333332</v>
      </c>
      <c r="AM513" s="11">
        <f>IF('Encargos e Benefícios'!C512=0,0,'Encargos e Benefícios'!L512/'Encargos e Benefícios'!C512)</f>
        <v>509</v>
      </c>
      <c r="AN513" s="11">
        <f>IF('Encargos e Benefícios'!C512=0,0,'Encargos e Benefícios'!M512/'Encargos e Benefícios'!C512)</f>
        <v>1529.8333333333333</v>
      </c>
      <c r="AR513" s="3"/>
    </row>
    <row r="514" spans="1:45" ht="15.75" hidden="1" customHeight="1" x14ac:dyDescent="0.2">
      <c r="A514" s="49">
        <v>2</v>
      </c>
      <c r="B514" s="12">
        <f>'Encargos e Benefícios'!B513</f>
        <v>0</v>
      </c>
      <c r="C514" s="10">
        <f>'Encargos e Benefícios'!C513</f>
        <v>0</v>
      </c>
      <c r="D514" s="39"/>
      <c r="E514" s="167"/>
      <c r="F514" s="168"/>
      <c r="G514" s="169"/>
      <c r="H514" s="128"/>
      <c r="I514" s="48"/>
      <c r="J514" s="48"/>
      <c r="K514" s="48"/>
      <c r="L514" s="131"/>
      <c r="M514" s="169"/>
      <c r="N514" s="128"/>
      <c r="O514" s="48"/>
      <c r="P514" s="48"/>
      <c r="Q514" s="48"/>
      <c r="R514" s="131"/>
      <c r="S514" s="169"/>
      <c r="T514" s="128"/>
      <c r="U514" s="48"/>
      <c r="V514" s="48"/>
      <c r="W514" s="48"/>
      <c r="X514" s="48"/>
      <c r="Y514" s="167"/>
      <c r="Z514" s="128"/>
      <c r="AA514" s="48"/>
      <c r="AB514" s="48"/>
      <c r="AC514" s="48"/>
      <c r="AD514" s="48"/>
      <c r="AE514" s="167"/>
      <c r="AF514" s="128"/>
      <c r="AG514" s="48"/>
      <c r="AH514" s="48"/>
      <c r="AI514" s="48"/>
      <c r="AJ514" s="48"/>
      <c r="AK514" s="136">
        <f>'Encargos e Benefícios'!D513</f>
        <v>0</v>
      </c>
      <c r="AL514" s="11">
        <f>IF('Encargos e Benefícios'!C513=0,0,'Encargos e Benefícios'!F513/'Encargos e Benefícios'!C513)</f>
        <v>0</v>
      </c>
      <c r="AM514" s="11">
        <f>IF('Encargos e Benefícios'!C513=0,0,'Encargos e Benefícios'!L513/'Encargos e Benefícios'!C513)</f>
        <v>0</v>
      </c>
      <c r="AN514" s="11">
        <f>IF('Encargos e Benefícios'!C513=0,0,'Encargos e Benefícios'!M513/'Encargos e Benefícios'!C513)</f>
        <v>0</v>
      </c>
      <c r="AR514" s="3"/>
    </row>
    <row r="515" spans="1:45" ht="15.75" hidden="1" customHeight="1" x14ac:dyDescent="0.2">
      <c r="A515" s="49">
        <v>3</v>
      </c>
      <c r="B515" s="12">
        <f>'Encargos e Benefícios'!B514</f>
        <v>0</v>
      </c>
      <c r="C515" s="10">
        <f>'Encargos e Benefícios'!C514</f>
        <v>0</v>
      </c>
      <c r="D515" s="39"/>
      <c r="E515" s="167"/>
      <c r="F515" s="168"/>
      <c r="G515" s="169"/>
      <c r="H515" s="128"/>
      <c r="I515" s="48"/>
      <c r="J515" s="48"/>
      <c r="K515" s="48"/>
      <c r="L515" s="131"/>
      <c r="M515" s="169"/>
      <c r="N515" s="128"/>
      <c r="O515" s="48"/>
      <c r="P515" s="48"/>
      <c r="Q515" s="48"/>
      <c r="R515" s="131"/>
      <c r="S515" s="169"/>
      <c r="T515" s="128"/>
      <c r="U515" s="48"/>
      <c r="V515" s="48"/>
      <c r="W515" s="48"/>
      <c r="X515" s="48"/>
      <c r="Y515" s="167"/>
      <c r="Z515" s="128"/>
      <c r="AA515" s="48"/>
      <c r="AB515" s="48"/>
      <c r="AC515" s="48"/>
      <c r="AD515" s="48"/>
      <c r="AE515" s="167"/>
      <c r="AF515" s="128"/>
      <c r="AG515" s="48"/>
      <c r="AH515" s="48"/>
      <c r="AI515" s="48"/>
      <c r="AJ515" s="48"/>
      <c r="AK515" s="136">
        <f>'Encargos e Benefícios'!D514</f>
        <v>0</v>
      </c>
      <c r="AL515" s="11">
        <f>IF('Encargos e Benefícios'!C514=0,0,'Encargos e Benefícios'!F514/'Encargos e Benefícios'!C514)</f>
        <v>0</v>
      </c>
      <c r="AM515" s="11">
        <f>IF('Encargos e Benefícios'!C514=0,0,'Encargos e Benefícios'!L514/'Encargos e Benefícios'!C514)</f>
        <v>0</v>
      </c>
      <c r="AN515" s="11">
        <f>IF('Encargos e Benefícios'!C514=0,0,'Encargos e Benefícios'!M514/'Encargos e Benefícios'!C514)</f>
        <v>0</v>
      </c>
      <c r="AR515" s="3"/>
    </row>
    <row r="516" spans="1:45" ht="15.75" hidden="1" customHeight="1" x14ac:dyDescent="0.2">
      <c r="A516" s="49">
        <v>4</v>
      </c>
      <c r="B516" s="12">
        <f>'Encargos e Benefícios'!B515</f>
        <v>0</v>
      </c>
      <c r="C516" s="10">
        <f>'Encargos e Benefícios'!C515</f>
        <v>0</v>
      </c>
      <c r="D516" s="39"/>
      <c r="E516" s="167"/>
      <c r="F516" s="168"/>
      <c r="G516" s="169"/>
      <c r="H516" s="128"/>
      <c r="I516" s="48"/>
      <c r="J516" s="48"/>
      <c r="K516" s="48"/>
      <c r="L516" s="131"/>
      <c r="M516" s="169"/>
      <c r="N516" s="128"/>
      <c r="O516" s="48"/>
      <c r="P516" s="48"/>
      <c r="Q516" s="48"/>
      <c r="R516" s="131"/>
      <c r="S516" s="169"/>
      <c r="T516" s="128"/>
      <c r="U516" s="48"/>
      <c r="V516" s="48"/>
      <c r="W516" s="48"/>
      <c r="X516" s="48"/>
      <c r="Y516" s="167"/>
      <c r="Z516" s="128"/>
      <c r="AA516" s="48"/>
      <c r="AB516" s="48"/>
      <c r="AC516" s="48"/>
      <c r="AD516" s="48"/>
      <c r="AE516" s="167"/>
      <c r="AF516" s="128"/>
      <c r="AG516" s="48"/>
      <c r="AH516" s="48"/>
      <c r="AI516" s="48"/>
      <c r="AJ516" s="48"/>
      <c r="AK516" s="136">
        <f>'Encargos e Benefícios'!D515</f>
        <v>0</v>
      </c>
      <c r="AL516" s="11">
        <f>IF('Encargos e Benefícios'!C515=0,0,'Encargos e Benefícios'!F515/'Encargos e Benefícios'!C515)</f>
        <v>0</v>
      </c>
      <c r="AM516" s="11">
        <f>IF('Encargos e Benefícios'!C515=0,0,'Encargos e Benefícios'!L515/'Encargos e Benefícios'!C515)</f>
        <v>0</v>
      </c>
      <c r="AN516" s="11">
        <f>IF('Encargos e Benefícios'!C515=0,0,'Encargos e Benefícios'!M515/'Encargos e Benefícios'!C515)</f>
        <v>0</v>
      </c>
      <c r="AO516" s="11"/>
      <c r="AR516" s="3"/>
    </row>
    <row r="517" spans="1:45" ht="15.75" hidden="1" customHeight="1" x14ac:dyDescent="0.2">
      <c r="A517" s="49">
        <v>5</v>
      </c>
      <c r="B517" s="12">
        <f>'Encargos e Benefícios'!B516</f>
        <v>0</v>
      </c>
      <c r="C517" s="10">
        <f>'Encargos e Benefícios'!C516</f>
        <v>0</v>
      </c>
      <c r="D517" s="39"/>
      <c r="E517" s="167"/>
      <c r="F517" s="168"/>
      <c r="G517" s="169"/>
      <c r="H517" s="128"/>
      <c r="I517" s="48"/>
      <c r="J517" s="48"/>
      <c r="K517" s="48"/>
      <c r="L517" s="131"/>
      <c r="M517" s="169"/>
      <c r="N517" s="128"/>
      <c r="O517" s="48"/>
      <c r="P517" s="48"/>
      <c r="Q517" s="48"/>
      <c r="R517" s="131"/>
      <c r="S517" s="169"/>
      <c r="T517" s="128"/>
      <c r="U517" s="48"/>
      <c r="V517" s="48"/>
      <c r="W517" s="48"/>
      <c r="X517" s="48"/>
      <c r="Y517" s="167"/>
      <c r="Z517" s="128"/>
      <c r="AA517" s="48"/>
      <c r="AB517" s="48"/>
      <c r="AC517" s="48"/>
      <c r="AD517" s="48"/>
      <c r="AE517" s="167"/>
      <c r="AF517" s="128"/>
      <c r="AG517" s="48"/>
      <c r="AH517" s="48"/>
      <c r="AI517" s="48"/>
      <c r="AJ517" s="48"/>
      <c r="AK517" s="136">
        <f>'Encargos e Benefícios'!D516</f>
        <v>0</v>
      </c>
      <c r="AL517" s="11">
        <f>IF('Encargos e Benefícios'!C516=0,0,'Encargos e Benefícios'!F516/'Encargos e Benefícios'!C516)</f>
        <v>0</v>
      </c>
      <c r="AM517" s="11">
        <f>IF('Encargos e Benefícios'!C516=0,0,'Encargos e Benefícios'!L516/'Encargos e Benefícios'!C516)</f>
        <v>0</v>
      </c>
      <c r="AN517" s="11">
        <f>IF('Encargos e Benefícios'!C516=0,0,'Encargos e Benefícios'!M516/'Encargos e Benefícios'!C516)</f>
        <v>0</v>
      </c>
      <c r="AO517" s="11"/>
      <c r="AR517" s="3"/>
    </row>
    <row r="518" spans="1:45" ht="15.75" hidden="1" customHeight="1" x14ac:dyDescent="0.2">
      <c r="A518" s="49">
        <v>6</v>
      </c>
      <c r="B518" s="12">
        <f>'Encargos e Benefícios'!B517</f>
        <v>0</v>
      </c>
      <c r="C518" s="10">
        <f>'Encargos e Benefícios'!C517</f>
        <v>0</v>
      </c>
      <c r="D518" s="39"/>
      <c r="E518" s="167"/>
      <c r="F518" s="168"/>
      <c r="G518" s="169"/>
      <c r="H518" s="128"/>
      <c r="I518" s="48"/>
      <c r="J518" s="48"/>
      <c r="K518" s="48"/>
      <c r="L518" s="131"/>
      <c r="M518" s="169"/>
      <c r="N518" s="128"/>
      <c r="O518" s="48"/>
      <c r="P518" s="48"/>
      <c r="Q518" s="48"/>
      <c r="R518" s="131"/>
      <c r="S518" s="169"/>
      <c r="T518" s="128"/>
      <c r="U518" s="48"/>
      <c r="V518" s="48"/>
      <c r="W518" s="48"/>
      <c r="X518" s="48"/>
      <c r="Y518" s="167"/>
      <c r="Z518" s="128"/>
      <c r="AA518" s="48"/>
      <c r="AB518" s="48"/>
      <c r="AC518" s="48"/>
      <c r="AD518" s="48"/>
      <c r="AE518" s="167"/>
      <c r="AF518" s="128"/>
      <c r="AG518" s="48"/>
      <c r="AH518" s="48"/>
      <c r="AI518" s="48"/>
      <c r="AJ518" s="48"/>
      <c r="AK518" s="136">
        <f>'Encargos e Benefícios'!D517</f>
        <v>0</v>
      </c>
      <c r="AL518" s="11">
        <f>IF('Encargos e Benefícios'!C517=0,0,'Encargos e Benefícios'!F517/'Encargos e Benefícios'!C517)</f>
        <v>0</v>
      </c>
      <c r="AM518" s="11">
        <f>IF('Encargos e Benefícios'!C517=0,0,'Encargos e Benefícios'!L517/'Encargos e Benefícios'!C517)</f>
        <v>0</v>
      </c>
      <c r="AN518" s="11">
        <f>IF('Encargos e Benefícios'!C517=0,0,'Encargos e Benefícios'!M517/'Encargos e Benefícios'!C517)</f>
        <v>0</v>
      </c>
      <c r="AO518" s="11"/>
      <c r="AR518" s="3"/>
    </row>
    <row r="519" spans="1:45" ht="15.75" hidden="1" customHeight="1" x14ac:dyDescent="0.2">
      <c r="A519" s="49">
        <v>7</v>
      </c>
      <c r="B519" s="12">
        <f>'Encargos e Benefícios'!B518</f>
        <v>0</v>
      </c>
      <c r="C519" s="10">
        <f>'Encargos e Benefícios'!C518</f>
        <v>0</v>
      </c>
      <c r="D519" s="39"/>
      <c r="E519" s="167"/>
      <c r="F519" s="168"/>
      <c r="G519" s="169"/>
      <c r="H519" s="128"/>
      <c r="I519" s="48"/>
      <c r="J519" s="48"/>
      <c r="K519" s="48"/>
      <c r="L519" s="131"/>
      <c r="M519" s="169"/>
      <c r="N519" s="128"/>
      <c r="O519" s="48"/>
      <c r="P519" s="48"/>
      <c r="Q519" s="48"/>
      <c r="R519" s="131"/>
      <c r="S519" s="169"/>
      <c r="T519" s="128"/>
      <c r="U519" s="48"/>
      <c r="V519" s="48"/>
      <c r="W519" s="48"/>
      <c r="X519" s="48"/>
      <c r="Y519" s="167"/>
      <c r="Z519" s="128"/>
      <c r="AA519" s="48"/>
      <c r="AB519" s="48"/>
      <c r="AC519" s="48"/>
      <c r="AD519" s="48"/>
      <c r="AE519" s="167"/>
      <c r="AF519" s="128"/>
      <c r="AG519" s="48"/>
      <c r="AH519" s="48"/>
      <c r="AI519" s="48"/>
      <c r="AJ519" s="48"/>
      <c r="AK519" s="136">
        <f>'Encargos e Benefícios'!D518</f>
        <v>0</v>
      </c>
      <c r="AL519" s="11">
        <f>IF('Encargos e Benefícios'!C518=0,0,'Encargos e Benefícios'!F518/'Encargos e Benefícios'!C518)</f>
        <v>0</v>
      </c>
      <c r="AM519" s="11">
        <f>IF('Encargos e Benefícios'!C518=0,0,'Encargos e Benefícios'!L518/'Encargos e Benefícios'!C518)</f>
        <v>0</v>
      </c>
      <c r="AN519" s="11">
        <f>IF('Encargos e Benefícios'!C518=0,0,'Encargos e Benefícios'!M518/'Encargos e Benefícios'!C518)</f>
        <v>0</v>
      </c>
      <c r="AO519" s="11"/>
      <c r="AR519" s="3"/>
    </row>
    <row r="520" spans="1:45" ht="15.75" hidden="1" customHeight="1" x14ac:dyDescent="0.2">
      <c r="A520" s="49">
        <v>8</v>
      </c>
      <c r="B520" s="12">
        <f>'Encargos e Benefícios'!B519</f>
        <v>0</v>
      </c>
      <c r="C520" s="10">
        <f>'Encargos e Benefícios'!C519</f>
        <v>0</v>
      </c>
      <c r="D520" s="39"/>
      <c r="E520" s="167"/>
      <c r="F520" s="168"/>
      <c r="G520" s="169"/>
      <c r="H520" s="128"/>
      <c r="I520" s="48"/>
      <c r="J520" s="48"/>
      <c r="K520" s="48"/>
      <c r="L520" s="131"/>
      <c r="M520" s="169"/>
      <c r="N520" s="128"/>
      <c r="O520" s="48"/>
      <c r="P520" s="48"/>
      <c r="Q520" s="48"/>
      <c r="R520" s="131"/>
      <c r="S520" s="169"/>
      <c r="T520" s="128"/>
      <c r="U520" s="48"/>
      <c r="V520" s="48"/>
      <c r="W520" s="48"/>
      <c r="X520" s="48"/>
      <c r="Y520" s="167"/>
      <c r="Z520" s="128"/>
      <c r="AA520" s="48"/>
      <c r="AB520" s="48"/>
      <c r="AC520" s="48"/>
      <c r="AD520" s="48"/>
      <c r="AE520" s="167"/>
      <c r="AF520" s="128"/>
      <c r="AG520" s="48"/>
      <c r="AH520" s="48"/>
      <c r="AI520" s="48"/>
      <c r="AJ520" s="48"/>
      <c r="AK520" s="136">
        <f>'Encargos e Benefícios'!D519</f>
        <v>0</v>
      </c>
      <c r="AL520" s="11">
        <f>IF('Encargos e Benefícios'!C519=0,0,'Encargos e Benefícios'!F519/'Encargos e Benefícios'!C519)</f>
        <v>0</v>
      </c>
      <c r="AM520" s="11">
        <f>IF('Encargos e Benefícios'!C519=0,0,'Encargos e Benefícios'!L519/'Encargos e Benefícios'!C519)</f>
        <v>0</v>
      </c>
      <c r="AN520" s="11">
        <f>IF('Encargos e Benefícios'!C519=0,0,'Encargos e Benefícios'!M519/'Encargos e Benefícios'!C519)</f>
        <v>0</v>
      </c>
      <c r="AO520" s="11"/>
      <c r="AR520" s="3"/>
    </row>
    <row r="521" spans="1:45" ht="15.75" hidden="1" customHeight="1" x14ac:dyDescent="0.2">
      <c r="A521" s="49">
        <v>9</v>
      </c>
      <c r="B521" s="12">
        <f>'Encargos e Benefícios'!B520</f>
        <v>0</v>
      </c>
      <c r="C521" s="10">
        <f>'Encargos e Benefícios'!C520</f>
        <v>0</v>
      </c>
      <c r="D521" s="39"/>
      <c r="E521" s="167"/>
      <c r="F521" s="168"/>
      <c r="G521" s="169"/>
      <c r="H521" s="128"/>
      <c r="I521" s="48"/>
      <c r="J521" s="48"/>
      <c r="K521" s="48"/>
      <c r="L521" s="131"/>
      <c r="M521" s="169"/>
      <c r="N521" s="128"/>
      <c r="O521" s="48"/>
      <c r="P521" s="48"/>
      <c r="Q521" s="48"/>
      <c r="R521" s="131"/>
      <c r="S521" s="169"/>
      <c r="T521" s="128"/>
      <c r="U521" s="48"/>
      <c r="V521" s="48"/>
      <c r="W521" s="48"/>
      <c r="X521" s="48"/>
      <c r="Y521" s="167"/>
      <c r="Z521" s="128"/>
      <c r="AA521" s="48"/>
      <c r="AB521" s="48"/>
      <c r="AC521" s="48"/>
      <c r="AD521" s="48"/>
      <c r="AE521" s="167"/>
      <c r="AF521" s="128"/>
      <c r="AG521" s="48"/>
      <c r="AH521" s="48"/>
      <c r="AI521" s="48"/>
      <c r="AJ521" s="48"/>
      <c r="AK521" s="136">
        <f>'Encargos e Benefícios'!D520</f>
        <v>0</v>
      </c>
      <c r="AL521" s="11">
        <f>IF('Encargos e Benefícios'!C520=0,0,'Encargos e Benefícios'!F520/'Encargos e Benefícios'!C520)</f>
        <v>0</v>
      </c>
      <c r="AM521" s="11">
        <f>IF('Encargos e Benefícios'!C520=0,0,'Encargos e Benefícios'!L520/'Encargos e Benefícios'!C520)</f>
        <v>0</v>
      </c>
      <c r="AN521" s="11">
        <f>IF('Encargos e Benefícios'!C520=0,0,'Encargos e Benefícios'!M520/'Encargos e Benefícios'!C520)</f>
        <v>0</v>
      </c>
      <c r="AO521" s="11"/>
      <c r="AR521" s="3"/>
    </row>
    <row r="522" spans="1:45" ht="15.75" hidden="1" customHeight="1" x14ac:dyDescent="0.2">
      <c r="A522" s="49">
        <v>10</v>
      </c>
      <c r="B522" s="12">
        <f>'Encargos e Benefícios'!B521</f>
        <v>0</v>
      </c>
      <c r="C522" s="10">
        <f>'Encargos e Benefícios'!C521</f>
        <v>0</v>
      </c>
      <c r="D522" s="39"/>
      <c r="E522" s="167"/>
      <c r="F522" s="168"/>
      <c r="G522" s="169"/>
      <c r="H522" s="128"/>
      <c r="I522" s="48"/>
      <c r="J522" s="48"/>
      <c r="K522" s="48"/>
      <c r="L522" s="131"/>
      <c r="M522" s="169"/>
      <c r="N522" s="128"/>
      <c r="O522" s="48"/>
      <c r="P522" s="48"/>
      <c r="Q522" s="48"/>
      <c r="R522" s="131"/>
      <c r="S522" s="169"/>
      <c r="T522" s="128"/>
      <c r="U522" s="48"/>
      <c r="V522" s="48"/>
      <c r="W522" s="48"/>
      <c r="X522" s="48"/>
      <c r="Y522" s="167"/>
      <c r="Z522" s="128"/>
      <c r="AA522" s="48"/>
      <c r="AB522" s="48"/>
      <c r="AC522" s="48"/>
      <c r="AD522" s="48"/>
      <c r="AE522" s="167"/>
      <c r="AF522" s="128"/>
      <c r="AG522" s="48"/>
      <c r="AH522" s="48"/>
      <c r="AI522" s="48"/>
      <c r="AJ522" s="48"/>
      <c r="AK522" s="136">
        <f>'Encargos e Benefícios'!D521</f>
        <v>0</v>
      </c>
      <c r="AL522" s="11">
        <f>IF('Encargos e Benefícios'!C521=0,0,'Encargos e Benefícios'!F521/'Encargos e Benefícios'!C521)</f>
        <v>0</v>
      </c>
      <c r="AM522" s="11">
        <f>IF('Encargos e Benefícios'!C521=0,0,'Encargos e Benefícios'!L521/'Encargos e Benefícios'!C521)</f>
        <v>0</v>
      </c>
      <c r="AN522" s="11">
        <f>IF('Encargos e Benefícios'!C521=0,0,'Encargos e Benefícios'!M521/'Encargos e Benefícios'!C521)</f>
        <v>0</v>
      </c>
      <c r="AO522" s="11"/>
      <c r="AR522" s="3"/>
    </row>
    <row r="523" spans="1:45" ht="16.5" customHeight="1" x14ac:dyDescent="0.2">
      <c r="A523" s="303"/>
      <c r="B523" s="303"/>
      <c r="C523" s="304">
        <f>SUM(C513:C522)</f>
        <v>4</v>
      </c>
      <c r="D523" s="305"/>
      <c r="E523" s="306"/>
      <c r="F523" s="307"/>
      <c r="G523" s="308"/>
      <c r="H523" s="308"/>
      <c r="I523" s="307">
        <f t="shared" ref="I523:L523" si="1">SUM(I513:I522)</f>
        <v>400</v>
      </c>
      <c r="J523" s="307"/>
      <c r="K523" s="307">
        <f t="shared" si="1"/>
        <v>0</v>
      </c>
      <c r="L523" s="307">
        <f t="shared" si="1"/>
        <v>0</v>
      </c>
      <c r="M523" s="308"/>
      <c r="N523" s="308"/>
      <c r="O523" s="307">
        <f t="shared" ref="O523:R523" si="2">SUM(O513:O522)</f>
        <v>400</v>
      </c>
      <c r="P523" s="307"/>
      <c r="Q523" s="307">
        <f t="shared" si="2"/>
        <v>0</v>
      </c>
      <c r="R523" s="309">
        <f t="shared" si="2"/>
        <v>0</v>
      </c>
      <c r="S523" s="308"/>
      <c r="T523" s="308"/>
      <c r="U523" s="307">
        <f t="shared" ref="U523:AN523" si="3">SUM(U513:U522)</f>
        <v>400</v>
      </c>
      <c r="V523" s="307"/>
      <c r="W523" s="307">
        <f t="shared" si="3"/>
        <v>0</v>
      </c>
      <c r="X523" s="307">
        <f t="shared" si="3"/>
        <v>0</v>
      </c>
      <c r="Y523" s="310"/>
      <c r="Z523" s="308"/>
      <c r="AA523" s="307">
        <f t="shared" ref="AA523:AD523" si="4">SUM(AA513:AA522)</f>
        <v>400</v>
      </c>
      <c r="AB523" s="307"/>
      <c r="AC523" s="307">
        <f t="shared" si="4"/>
        <v>0</v>
      </c>
      <c r="AD523" s="307">
        <f t="shared" si="4"/>
        <v>0</v>
      </c>
      <c r="AE523" s="310"/>
      <c r="AF523" s="308"/>
      <c r="AG523" s="307">
        <f t="shared" ref="AG523:AJ523" si="5">SUM(AG513:AG522)</f>
        <v>400</v>
      </c>
      <c r="AH523" s="307"/>
      <c r="AI523" s="307">
        <f t="shared" si="5"/>
        <v>0</v>
      </c>
      <c r="AJ523" s="307">
        <f t="shared" si="5"/>
        <v>0</v>
      </c>
      <c r="AK523" s="306">
        <f t="shared" si="3"/>
        <v>1000</v>
      </c>
      <c r="AL523" s="307">
        <f t="shared" si="3"/>
        <v>20.833333333333332</v>
      </c>
      <c r="AM523" s="307">
        <f t="shared" si="3"/>
        <v>509</v>
      </c>
      <c r="AN523" s="307">
        <f t="shared" si="3"/>
        <v>1529.8333333333333</v>
      </c>
      <c r="AO523" s="11"/>
      <c r="AP523" s="119"/>
      <c r="AQ523" s="119"/>
      <c r="AR523" s="3"/>
      <c r="AS523" s="119"/>
    </row>
    <row r="524" spans="1:45" ht="12.75" x14ac:dyDescent="0.2">
      <c r="A524" s="116"/>
      <c r="B524" s="116"/>
      <c r="C524" s="117"/>
      <c r="D524" s="118"/>
      <c r="E524" s="119"/>
      <c r="F524" s="119"/>
      <c r="G524" s="120"/>
      <c r="H524" s="120"/>
      <c r="I524" s="120"/>
      <c r="J524" s="120"/>
      <c r="K524" s="120"/>
      <c r="L524" s="120"/>
      <c r="M524" s="120"/>
      <c r="N524" s="119"/>
      <c r="O524" s="119"/>
      <c r="P524" s="119"/>
      <c r="Q524" s="119"/>
      <c r="R524" s="119"/>
      <c r="S524" s="120"/>
      <c r="T524" s="119"/>
      <c r="U524" s="119"/>
      <c r="V524" s="119"/>
      <c r="W524" s="119"/>
      <c r="X524" s="119"/>
      <c r="Y524" s="120"/>
      <c r="Z524" s="119"/>
      <c r="AA524" s="119"/>
      <c r="AB524" s="119"/>
      <c r="AC524" s="119"/>
      <c r="AD524" s="119"/>
      <c r="AE524" s="120"/>
      <c r="AF524" s="119"/>
      <c r="AG524" s="119"/>
      <c r="AH524" s="119"/>
      <c r="AI524" s="119"/>
      <c r="AJ524" s="119"/>
      <c r="AK524" s="119"/>
      <c r="AL524" s="119"/>
      <c r="AM524" s="119"/>
      <c r="AN524" s="119"/>
      <c r="AO524" s="119"/>
      <c r="AP524" s="119"/>
      <c r="AQ524" s="119"/>
      <c r="AR524" s="3"/>
      <c r="AS524" s="119"/>
    </row>
    <row r="525" spans="1:45" ht="12.75" x14ac:dyDescent="0.2">
      <c r="A525" s="116"/>
      <c r="B525" s="116"/>
      <c r="C525" s="117"/>
      <c r="D525" s="118"/>
      <c r="E525" s="119"/>
      <c r="F525" s="119"/>
      <c r="G525" s="120"/>
      <c r="H525" s="120"/>
      <c r="I525" s="120"/>
      <c r="J525" s="120"/>
      <c r="K525" s="120"/>
      <c r="L525" s="120"/>
      <c r="M525" s="120"/>
      <c r="N525" s="119"/>
      <c r="O525" s="119"/>
      <c r="P525" s="119"/>
      <c r="Q525" s="119"/>
      <c r="R525" s="119"/>
      <c r="S525" s="120"/>
      <c r="T525" s="119"/>
      <c r="U525" s="119"/>
      <c r="V525" s="119"/>
      <c r="W525" s="119"/>
      <c r="X525" s="119"/>
      <c r="Y525" s="120"/>
      <c r="Z525" s="119"/>
      <c r="AA525" s="119"/>
      <c r="AB525" s="119"/>
      <c r="AC525" s="119"/>
      <c r="AD525" s="119"/>
      <c r="AE525" s="120"/>
      <c r="AF525" s="119"/>
      <c r="AG525" s="119"/>
      <c r="AH525" s="119"/>
      <c r="AI525" s="119"/>
      <c r="AJ525" s="119"/>
      <c r="AK525" s="119"/>
      <c r="AL525" s="119"/>
      <c r="AM525" s="119"/>
      <c r="AN525" s="119"/>
      <c r="AO525" s="119"/>
      <c r="AP525" s="119"/>
      <c r="AQ525" s="119"/>
      <c r="AR525" s="3"/>
      <c r="AS525" s="119"/>
    </row>
    <row r="526" spans="1:45" ht="12.75" x14ac:dyDescent="0.2">
      <c r="A526" s="116"/>
      <c r="B526" s="116"/>
      <c r="C526" s="117"/>
      <c r="D526" s="118"/>
      <c r="E526" s="119"/>
      <c r="F526" s="119"/>
      <c r="G526" s="120"/>
      <c r="H526" s="120"/>
      <c r="I526" s="120"/>
      <c r="J526" s="120"/>
      <c r="K526" s="120"/>
      <c r="L526" s="120"/>
      <c r="M526" s="120"/>
      <c r="N526" s="119"/>
      <c r="O526" s="119"/>
      <c r="P526" s="119"/>
      <c r="Q526" s="119"/>
      <c r="R526" s="119"/>
      <c r="S526" s="120"/>
      <c r="T526" s="119"/>
      <c r="U526" s="119"/>
      <c r="V526" s="119"/>
      <c r="W526" s="119"/>
      <c r="X526" s="119"/>
      <c r="Y526" s="120"/>
      <c r="Z526" s="119"/>
      <c r="AA526" s="119"/>
      <c r="AB526" s="119"/>
      <c r="AC526" s="119"/>
      <c r="AD526" s="119"/>
      <c r="AE526" s="120"/>
      <c r="AF526" s="119"/>
      <c r="AG526" s="119"/>
      <c r="AH526" s="119"/>
      <c r="AI526" s="119"/>
      <c r="AJ526" s="119"/>
      <c r="AK526" s="119"/>
      <c r="AL526" s="119"/>
      <c r="AM526" s="119"/>
      <c r="AN526" s="119"/>
      <c r="AO526" s="119"/>
      <c r="AP526" s="119"/>
      <c r="AQ526" s="119"/>
      <c r="AR526" s="118"/>
      <c r="AS526" s="119"/>
    </row>
    <row r="527" spans="1:45" ht="12.75" customHeight="1" x14ac:dyDescent="0.2">
      <c r="I527" s="119"/>
      <c r="J527" s="119"/>
      <c r="K527" s="119"/>
      <c r="L527" s="119"/>
      <c r="M527" s="119"/>
      <c r="N527" s="119"/>
      <c r="O527" s="119"/>
      <c r="P527" s="119"/>
      <c r="Q527" s="119"/>
      <c r="R527" s="119"/>
      <c r="S527" s="119"/>
      <c r="T527" s="119"/>
      <c r="U527" s="119"/>
      <c r="V527" s="119"/>
      <c r="W527" s="119"/>
      <c r="X527" s="119"/>
      <c r="Y527" s="119"/>
      <c r="Z527" s="119"/>
      <c r="AA527" s="119"/>
      <c r="AB527" s="119"/>
      <c r="AC527" s="119"/>
      <c r="AD527" s="119"/>
      <c r="AE527" s="119"/>
      <c r="AF527" s="119"/>
      <c r="AG527" s="119"/>
      <c r="AH527" s="119"/>
      <c r="AI527" s="119"/>
      <c r="AJ527" s="119"/>
    </row>
    <row r="528" spans="1:45" ht="30.75" customHeight="1" x14ac:dyDescent="0.2">
      <c r="A528" s="54" t="s">
        <v>404</v>
      </c>
      <c r="B528" s="50"/>
      <c r="C528" s="50"/>
      <c r="D528" s="51"/>
      <c r="I528" s="119"/>
      <c r="J528" s="119"/>
      <c r="K528" s="119"/>
      <c r="L528" s="119"/>
      <c r="M528" s="119"/>
      <c r="N528" s="119"/>
      <c r="O528" s="119"/>
      <c r="P528" s="119"/>
      <c r="Q528" s="119"/>
      <c r="R528" s="119"/>
      <c r="S528" s="119"/>
      <c r="T528" s="119"/>
      <c r="U528" s="119"/>
      <c r="V528" s="119"/>
      <c r="W528" s="119"/>
      <c r="X528" s="119"/>
      <c r="Y528" s="119"/>
      <c r="Z528" s="119"/>
      <c r="AA528" s="119"/>
      <c r="AB528" s="119"/>
      <c r="AC528" s="119"/>
      <c r="AD528" s="119"/>
      <c r="AE528" s="119"/>
      <c r="AF528" s="119"/>
      <c r="AG528" s="119"/>
      <c r="AH528" s="119"/>
      <c r="AI528" s="119"/>
      <c r="AJ528" s="119"/>
      <c r="AK528" s="52"/>
      <c r="AL528" s="50"/>
      <c r="AM528" s="50"/>
      <c r="AN528" s="50"/>
      <c r="AO528" s="50"/>
      <c r="AP528" s="50"/>
      <c r="AQ528" s="50"/>
      <c r="AR528" s="51"/>
      <c r="AS528" s="50"/>
    </row>
    <row r="529" spans="1:62" ht="120" customHeight="1" x14ac:dyDescent="0.2">
      <c r="A529" s="389" t="s">
        <v>405</v>
      </c>
      <c r="B529" s="389"/>
      <c r="C529" s="389"/>
      <c r="D529" s="389"/>
      <c r="E529" s="389"/>
      <c r="F529" s="389"/>
      <c r="G529" s="389"/>
      <c r="H529" s="389"/>
      <c r="I529" s="389"/>
      <c r="J529" s="389"/>
      <c r="K529" s="389"/>
      <c r="L529" s="389"/>
      <c r="M529" s="389"/>
      <c r="N529" s="389"/>
      <c r="O529" s="389"/>
      <c r="P529" s="389"/>
      <c r="Q529" s="389"/>
      <c r="R529" s="389"/>
      <c r="S529" s="389"/>
      <c r="T529" s="389"/>
      <c r="U529" s="389"/>
      <c r="V529" s="389"/>
      <c r="W529" s="389"/>
      <c r="X529" s="389"/>
      <c r="Y529" s="389"/>
      <c r="Z529" s="389"/>
      <c r="AA529" s="389"/>
      <c r="AB529" s="389"/>
      <c r="AC529" s="389"/>
      <c r="AD529" s="389"/>
      <c r="AE529" s="389"/>
      <c r="AF529" s="389"/>
      <c r="AG529" s="389"/>
      <c r="AH529" s="389"/>
      <c r="AI529" s="389"/>
      <c r="AJ529" s="389"/>
      <c r="AK529" s="389"/>
      <c r="AL529" s="389"/>
      <c r="AM529" s="389"/>
      <c r="AN529" s="389"/>
      <c r="AO529" s="389"/>
      <c r="AP529" s="389"/>
      <c r="AQ529" s="389"/>
      <c r="AR529" s="389"/>
      <c r="AS529" s="125"/>
    </row>
    <row r="530" spans="1:62" ht="30" customHeight="1" x14ac:dyDescent="0.2">
      <c r="A530" s="53"/>
      <c r="B530" s="50"/>
      <c r="C530" s="50"/>
      <c r="D530" s="51"/>
      <c r="N530" s="50"/>
      <c r="O530" s="50"/>
      <c r="P530" s="50"/>
      <c r="Q530" s="50"/>
      <c r="R530" s="52"/>
      <c r="T530" s="50"/>
      <c r="U530" s="50"/>
      <c r="V530" s="50"/>
      <c r="W530" s="50"/>
      <c r="X530" s="52"/>
      <c r="Z530" s="50"/>
      <c r="AA530" s="50"/>
      <c r="AB530" s="50"/>
      <c r="AC530" s="50"/>
      <c r="AD530" s="52"/>
      <c r="AF530" s="50"/>
      <c r="AG530" s="50"/>
      <c r="AH530" s="50"/>
      <c r="AI530" s="50"/>
      <c r="AJ530" s="52"/>
      <c r="AK530" s="52"/>
      <c r="AL530" s="50"/>
      <c r="AM530" s="50"/>
      <c r="AN530" s="50"/>
      <c r="AO530" s="50"/>
      <c r="AP530" s="50"/>
      <c r="AQ530" s="50"/>
      <c r="AR530" s="51"/>
      <c r="AS530" s="50"/>
    </row>
    <row r="532" spans="1:62" ht="30" customHeight="1" x14ac:dyDescent="0.2">
      <c r="D532" s="38"/>
      <c r="I532" s="40">
        <v>1</v>
      </c>
      <c r="J532" s="40">
        <v>1</v>
      </c>
      <c r="K532" s="40">
        <v>1</v>
      </c>
      <c r="L532" s="40">
        <v>1</v>
      </c>
      <c r="O532" s="3">
        <v>2</v>
      </c>
      <c r="P532" s="3">
        <v>2</v>
      </c>
      <c r="Q532" s="3">
        <v>2</v>
      </c>
      <c r="R532" s="4">
        <v>2</v>
      </c>
      <c r="U532" s="3">
        <v>3</v>
      </c>
      <c r="V532" s="3">
        <v>3</v>
      </c>
      <c r="W532" s="3">
        <v>3</v>
      </c>
      <c r="X532" s="4">
        <v>3</v>
      </c>
      <c r="AA532" s="3">
        <v>4</v>
      </c>
      <c r="AB532" s="3">
        <v>4</v>
      </c>
      <c r="AC532" s="3">
        <v>4</v>
      </c>
      <c r="AD532" s="4">
        <v>4</v>
      </c>
      <c r="AG532" s="3">
        <v>5</v>
      </c>
      <c r="AH532" s="3">
        <v>5</v>
      </c>
      <c r="AI532" s="3">
        <v>5</v>
      </c>
      <c r="AJ532" s="4">
        <v>5</v>
      </c>
      <c r="AR532" s="38"/>
      <c r="AT532" s="4"/>
      <c r="AX532" s="4"/>
      <c r="BB532" s="4"/>
      <c r="BF532" s="4"/>
      <c r="BJ532" s="4"/>
    </row>
  </sheetData>
  <sheetProtection algorithmName="SHA-512" hashValue="s7UD+puETG235PrAnrAKxwpdcF0CIOF7SJFa9Xlwt8YtUaQHAwoX/rchnYklQQNX4BcFmS0KqfXhuC8Pas6Qvw==" saltValue="pMdDWzYiByopCmUxTPCbCA==" spinCount="100000" sheet="1" objects="1" scenarios="1" formatColumns="0" formatRows="0"/>
  <mergeCells count="72">
    <mergeCell ref="T511:T512"/>
    <mergeCell ref="U511:X511"/>
    <mergeCell ref="C510:C512"/>
    <mergeCell ref="D510:D512"/>
    <mergeCell ref="E510:E512"/>
    <mergeCell ref="F510:F512"/>
    <mergeCell ref="M510:R510"/>
    <mergeCell ref="G510:L510"/>
    <mergeCell ref="AR4:AR6"/>
    <mergeCell ref="AO4:AQ4"/>
    <mergeCell ref="AK510:AN510"/>
    <mergeCell ref="AK511:AK512"/>
    <mergeCell ref="AK4:AN4"/>
    <mergeCell ref="AM511:AM512"/>
    <mergeCell ref="AN511:AN512"/>
    <mergeCell ref="AO5:AO6"/>
    <mergeCell ref="A509:AN509"/>
    <mergeCell ref="O5:R5"/>
    <mergeCell ref="I5:L5"/>
    <mergeCell ref="G5:G6"/>
    <mergeCell ref="AF511:AF512"/>
    <mergeCell ref="AG511:AJ511"/>
    <mergeCell ref="AL511:AL512"/>
    <mergeCell ref="S511:S512"/>
    <mergeCell ref="C4:C6"/>
    <mergeCell ref="AP5:AP6"/>
    <mergeCell ref="Y5:Y6"/>
    <mergeCell ref="Z5:Z6"/>
    <mergeCell ref="AA5:AD5"/>
    <mergeCell ref="M4:R4"/>
    <mergeCell ref="Y4:AD4"/>
    <mergeCell ref="AE4:AJ4"/>
    <mergeCell ref="AE5:AE6"/>
    <mergeCell ref="AF5:AF6"/>
    <mergeCell ref="AG5:AJ5"/>
    <mergeCell ref="F4:F6"/>
    <mergeCell ref="S4:X4"/>
    <mergeCell ref="S5:S6"/>
    <mergeCell ref="T5:T6"/>
    <mergeCell ref="U5:X5"/>
    <mergeCell ref="A1:AR1"/>
    <mergeCell ref="A2:AR2"/>
    <mergeCell ref="A3:AR3"/>
    <mergeCell ref="M5:M6"/>
    <mergeCell ref="N5:N6"/>
    <mergeCell ref="AK5:AK6"/>
    <mergeCell ref="AL5:AL6"/>
    <mergeCell ref="AM5:AM6"/>
    <mergeCell ref="AN5:AN6"/>
    <mergeCell ref="G4:L4"/>
    <mergeCell ref="H5:H6"/>
    <mergeCell ref="A4:A6"/>
    <mergeCell ref="B4:B6"/>
    <mergeCell ref="AQ5:AQ6"/>
    <mergeCell ref="D4:D6"/>
    <mergeCell ref="E4:E6"/>
    <mergeCell ref="A529:AR529"/>
    <mergeCell ref="A510:A512"/>
    <mergeCell ref="B510:B512"/>
    <mergeCell ref="I511:L511"/>
    <mergeCell ref="H511:H512"/>
    <mergeCell ref="G511:G512"/>
    <mergeCell ref="M511:M512"/>
    <mergeCell ref="N511:N512"/>
    <mergeCell ref="O511:R511"/>
    <mergeCell ref="S510:X510"/>
    <mergeCell ref="Y510:AD510"/>
    <mergeCell ref="Y511:Y512"/>
    <mergeCell ref="Z511:Z512"/>
    <mergeCell ref="AA511:AD511"/>
    <mergeCell ref="AE510:AJ510"/>
    <mergeCell ref="AE511:AE512"/>
  </mergeCells>
  <phoneticPr fontId="13" type="noConversion"/>
  <dataValidations count="4">
    <dataValidation type="list" allowBlank="1" showInputMessage="1" showErrorMessage="1" sqref="I512:L512 O512:R512 U512:X512 AA512:AD512 AG512:AJ512">
      <formula1>Beneficios3</formula1>
    </dataValidation>
    <dataValidation type="list" allowBlank="1" showInputMessage="1" showErrorMessage="1" sqref="I6:L6 O6:R6 U6:X6 AA6:AD6 AG6:AJ6">
      <formula1>Benefícios</formula1>
    </dataValidation>
    <dataValidation allowBlank="1" showInputMessage="1" showErrorMessage="1" error="Preencher com números de 1 a 60." sqref="E7:F506"/>
    <dataValidation type="list" allowBlank="1" showInputMessage="1" showErrorMessage="1" sqref="AR7:AR506">
      <formula1>VinculoPTp</formula1>
    </dataValidation>
  </dataValidations>
  <pageMargins left="0.19685039370078741" right="0.19685039370078741" top="0.59055118110236227" bottom="0.59055118110236227" header="0" footer="0"/>
  <pageSetup paperSize="9" scale="34" fitToHeight="0" orientation="landscape" r:id="rId1"/>
  <headerFooter>
    <oddFooter>Página &amp;P de &amp;N</oddFooter>
  </headerFooter>
  <rowBreaks count="1" manualBreakCount="1">
    <brk id="50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6">
    <tabColor theme="5" tint="0.39997558519241921"/>
    <pageSetUpPr fitToPage="1"/>
  </sheetPr>
  <dimension ref="A1:V157"/>
  <sheetViews>
    <sheetView showGridLines="0" zoomScaleNormal="100" zoomScaleSheetLayoutView="90" workbookViewId="0">
      <pane ySplit="3" topLeftCell="A116" activePane="bottomLeft" state="frozen"/>
      <selection activeCell="A4" sqref="A4"/>
      <selection pane="bottomLeft" activeCell="G119" sqref="G119"/>
    </sheetView>
  </sheetViews>
  <sheetFormatPr defaultRowHeight="12.75" x14ac:dyDescent="0.2"/>
  <cols>
    <col min="1" max="1" width="5.5703125" customWidth="1"/>
    <col min="2" max="2" width="43.5703125" customWidth="1"/>
    <col min="3" max="3" width="60" customWidth="1"/>
    <col min="4" max="4" width="8.5703125" style="57" customWidth="1"/>
    <col min="5" max="5" width="11.28515625" bestFit="1" customWidth="1"/>
    <col min="6" max="6" width="11.5703125" customWidth="1"/>
    <col min="7" max="7" width="14.28515625" customWidth="1"/>
    <col min="8" max="8" width="40.7109375" customWidth="1"/>
  </cols>
  <sheetData>
    <row r="1" spans="1:22" ht="33" customHeight="1" x14ac:dyDescent="0.25">
      <c r="A1" s="377" t="str">
        <f>Capa!A1</f>
        <v>Memória de Cálculo
Contrato de Gestão nº 016/2026 celebrado entre a Secretaria de Estado de Justiça e Segurança Pública e o Instituto Elo</v>
      </c>
      <c r="B1" s="377"/>
      <c r="C1" s="377"/>
      <c r="D1" s="377"/>
      <c r="E1" s="377"/>
      <c r="F1" s="377"/>
      <c r="G1" s="377"/>
      <c r="H1" s="377"/>
      <c r="I1" s="9"/>
      <c r="J1" s="9"/>
      <c r="K1" s="9"/>
      <c r="L1" s="9"/>
      <c r="M1" s="9"/>
      <c r="N1" s="9"/>
      <c r="O1" s="9"/>
      <c r="P1" s="9"/>
      <c r="Q1" s="9"/>
      <c r="R1" s="9"/>
      <c r="S1" s="9"/>
      <c r="T1" s="9"/>
      <c r="U1" s="9"/>
      <c r="V1" s="9"/>
    </row>
    <row r="2" spans="1:22" ht="23.25" customHeight="1" x14ac:dyDescent="0.25">
      <c r="A2" s="388" t="s">
        <v>406</v>
      </c>
      <c r="B2" s="388"/>
      <c r="C2" s="388"/>
      <c r="D2" s="388"/>
      <c r="E2" s="388"/>
      <c r="F2" s="388"/>
      <c r="G2" s="388"/>
      <c r="H2" s="388"/>
      <c r="I2" s="9"/>
      <c r="J2" s="9"/>
      <c r="K2" s="9"/>
      <c r="L2" s="9"/>
      <c r="M2" s="9"/>
      <c r="N2" s="9"/>
      <c r="O2" s="9"/>
      <c r="P2" s="9"/>
      <c r="Q2" s="9"/>
      <c r="R2" s="9"/>
      <c r="S2" s="9"/>
      <c r="T2" s="9"/>
      <c r="U2" s="9"/>
      <c r="V2" s="9"/>
    </row>
    <row r="3" spans="1:22" ht="31.5" customHeight="1" x14ac:dyDescent="0.2">
      <c r="A3" s="312" t="s">
        <v>407</v>
      </c>
      <c r="B3" s="312" t="s">
        <v>408</v>
      </c>
      <c r="C3" s="313" t="s">
        <v>409</v>
      </c>
      <c r="D3" s="313" t="s">
        <v>410</v>
      </c>
      <c r="E3" s="312" t="s">
        <v>411</v>
      </c>
      <c r="F3" s="314" t="s">
        <v>412</v>
      </c>
      <c r="G3" s="313" t="s">
        <v>61</v>
      </c>
      <c r="H3" s="312" t="s">
        <v>413</v>
      </c>
    </row>
    <row r="4" spans="1:22" s="29" customFormat="1" ht="41.25" customHeight="1" x14ac:dyDescent="0.2">
      <c r="A4" s="26">
        <v>1</v>
      </c>
      <c r="B4" s="26" t="s">
        <v>326</v>
      </c>
      <c r="C4" s="26" t="s">
        <v>414</v>
      </c>
      <c r="D4" s="166">
        <v>46082</v>
      </c>
      <c r="E4" s="27">
        <v>240</v>
      </c>
      <c r="F4" s="28">
        <v>20</v>
      </c>
      <c r="G4" s="30">
        <f>E4*F4</f>
        <v>4800</v>
      </c>
      <c r="H4" s="26" t="s">
        <v>415</v>
      </c>
    </row>
    <row r="5" spans="1:22" s="29" customFormat="1" ht="41.25" customHeight="1" x14ac:dyDescent="0.2">
      <c r="A5" s="26">
        <v>2</v>
      </c>
      <c r="B5" s="26" t="s">
        <v>326</v>
      </c>
      <c r="C5" s="26" t="s">
        <v>416</v>
      </c>
      <c r="D5" s="166">
        <v>46082</v>
      </c>
      <c r="E5" s="27">
        <v>800</v>
      </c>
      <c r="F5" s="28">
        <v>4</v>
      </c>
      <c r="G5" s="30">
        <f t="shared" ref="G5:G67" si="0">E5*F5</f>
        <v>3200</v>
      </c>
      <c r="H5" s="26" t="s">
        <v>415</v>
      </c>
    </row>
    <row r="6" spans="1:22" s="29" customFormat="1" ht="41.25" customHeight="1" x14ac:dyDescent="0.2">
      <c r="A6" s="26">
        <v>3</v>
      </c>
      <c r="B6" s="26" t="s">
        <v>326</v>
      </c>
      <c r="C6" s="26" t="s">
        <v>417</v>
      </c>
      <c r="D6" s="166">
        <v>46082</v>
      </c>
      <c r="E6" s="27">
        <v>2500</v>
      </c>
      <c r="F6" s="28">
        <v>1</v>
      </c>
      <c r="G6" s="30">
        <f t="shared" si="0"/>
        <v>2500</v>
      </c>
      <c r="H6" s="26" t="s">
        <v>415</v>
      </c>
    </row>
    <row r="7" spans="1:22" s="29" customFormat="1" ht="41.25" customHeight="1" x14ac:dyDescent="0.2">
      <c r="A7" s="26">
        <v>4</v>
      </c>
      <c r="B7" s="26" t="s">
        <v>326</v>
      </c>
      <c r="C7" s="26" t="s">
        <v>418</v>
      </c>
      <c r="D7" s="166">
        <v>46082</v>
      </c>
      <c r="E7" s="27">
        <v>480</v>
      </c>
      <c r="F7" s="28">
        <v>1</v>
      </c>
      <c r="G7" s="30">
        <f t="shared" si="0"/>
        <v>480</v>
      </c>
      <c r="H7" s="26" t="s">
        <v>415</v>
      </c>
    </row>
    <row r="8" spans="1:22" s="29" customFormat="1" ht="41.25" customHeight="1" x14ac:dyDescent="0.2">
      <c r="A8" s="26">
        <v>5</v>
      </c>
      <c r="B8" s="26" t="s">
        <v>326</v>
      </c>
      <c r="C8" s="26" t="s">
        <v>419</v>
      </c>
      <c r="D8" s="166">
        <v>46082</v>
      </c>
      <c r="E8" s="27">
        <v>18000</v>
      </c>
      <c r="F8" s="28">
        <v>1</v>
      </c>
      <c r="G8" s="30">
        <f t="shared" si="0"/>
        <v>18000</v>
      </c>
      <c r="H8" s="26" t="s">
        <v>415</v>
      </c>
    </row>
    <row r="9" spans="1:22" s="29" customFormat="1" ht="41.25" customHeight="1" x14ac:dyDescent="0.2">
      <c r="A9" s="26">
        <v>6</v>
      </c>
      <c r="B9" s="26" t="s">
        <v>326</v>
      </c>
      <c r="C9" s="26" t="s">
        <v>420</v>
      </c>
      <c r="D9" s="166">
        <v>46082</v>
      </c>
      <c r="E9" s="27">
        <v>780</v>
      </c>
      <c r="F9" s="28">
        <v>1</v>
      </c>
      <c r="G9" s="30">
        <f t="shared" si="0"/>
        <v>780</v>
      </c>
      <c r="H9" s="26" t="s">
        <v>415</v>
      </c>
    </row>
    <row r="10" spans="1:22" s="29" customFormat="1" ht="41.25" customHeight="1" x14ac:dyDescent="0.2">
      <c r="A10" s="26">
        <v>7</v>
      </c>
      <c r="B10" s="26" t="s">
        <v>326</v>
      </c>
      <c r="C10" s="26" t="s">
        <v>421</v>
      </c>
      <c r="D10" s="166">
        <v>46082</v>
      </c>
      <c r="E10" s="27">
        <v>5900</v>
      </c>
      <c r="F10" s="28">
        <v>1</v>
      </c>
      <c r="G10" s="30">
        <f t="shared" si="0"/>
        <v>5900</v>
      </c>
      <c r="H10" s="26" t="s">
        <v>415</v>
      </c>
    </row>
    <row r="11" spans="1:22" s="29" customFormat="1" ht="41.25" customHeight="1" x14ac:dyDescent="0.2">
      <c r="A11" s="26">
        <v>8</v>
      </c>
      <c r="B11" s="26" t="s">
        <v>326</v>
      </c>
      <c r="C11" s="26" t="s">
        <v>422</v>
      </c>
      <c r="D11" s="166">
        <v>46082</v>
      </c>
      <c r="E11" s="27">
        <v>280</v>
      </c>
      <c r="F11" s="28">
        <v>30</v>
      </c>
      <c r="G11" s="30">
        <f t="shared" si="0"/>
        <v>8400</v>
      </c>
      <c r="H11" s="26" t="s">
        <v>415</v>
      </c>
    </row>
    <row r="12" spans="1:22" s="29" customFormat="1" ht="41.25" customHeight="1" x14ac:dyDescent="0.2">
      <c r="A12" s="26">
        <v>9</v>
      </c>
      <c r="B12" s="26" t="s">
        <v>326</v>
      </c>
      <c r="C12" s="26" t="s">
        <v>423</v>
      </c>
      <c r="D12" s="166">
        <v>46082</v>
      </c>
      <c r="E12" s="27">
        <v>3600</v>
      </c>
      <c r="F12" s="28">
        <v>40</v>
      </c>
      <c r="G12" s="30">
        <f t="shared" si="0"/>
        <v>144000</v>
      </c>
      <c r="H12" s="26" t="s">
        <v>415</v>
      </c>
    </row>
    <row r="13" spans="1:22" s="29" customFormat="1" ht="41.25" customHeight="1" x14ac:dyDescent="0.2">
      <c r="A13" s="26">
        <v>10</v>
      </c>
      <c r="B13" s="26" t="s">
        <v>330</v>
      </c>
      <c r="C13" s="26" t="s">
        <v>424</v>
      </c>
      <c r="D13" s="166">
        <v>46082</v>
      </c>
      <c r="E13" s="27">
        <v>980</v>
      </c>
      <c r="F13" s="28">
        <v>24</v>
      </c>
      <c r="G13" s="30">
        <f t="shared" si="0"/>
        <v>23520</v>
      </c>
      <c r="H13" s="26" t="s">
        <v>415</v>
      </c>
    </row>
    <row r="14" spans="1:22" s="29" customFormat="1" ht="41.25" customHeight="1" x14ac:dyDescent="0.2">
      <c r="A14" s="26">
        <v>11</v>
      </c>
      <c r="B14" s="26" t="s">
        <v>330</v>
      </c>
      <c r="C14" s="26" t="s">
        <v>425</v>
      </c>
      <c r="D14" s="166">
        <v>46082</v>
      </c>
      <c r="E14" s="27">
        <v>1890</v>
      </c>
      <c r="F14" s="28">
        <v>3</v>
      </c>
      <c r="G14" s="30">
        <f t="shared" si="0"/>
        <v>5670</v>
      </c>
      <c r="H14" s="26" t="s">
        <v>415</v>
      </c>
    </row>
    <row r="15" spans="1:22" s="29" customFormat="1" ht="41.25" customHeight="1" x14ac:dyDescent="0.2">
      <c r="A15" s="26">
        <v>12</v>
      </c>
      <c r="B15" s="26" t="s">
        <v>330</v>
      </c>
      <c r="C15" s="26" t="s">
        <v>426</v>
      </c>
      <c r="D15" s="166">
        <v>46082</v>
      </c>
      <c r="E15" s="27">
        <v>850</v>
      </c>
      <c r="F15" s="28">
        <v>18</v>
      </c>
      <c r="G15" s="30">
        <f t="shared" si="0"/>
        <v>15300</v>
      </c>
      <c r="H15" s="26" t="s">
        <v>415</v>
      </c>
    </row>
    <row r="16" spans="1:22" s="29" customFormat="1" ht="41.25" customHeight="1" x14ac:dyDescent="0.2">
      <c r="A16" s="26">
        <v>13</v>
      </c>
      <c r="B16" s="26" t="s">
        <v>330</v>
      </c>
      <c r="C16" s="26" t="s">
        <v>427</v>
      </c>
      <c r="D16" s="166">
        <v>46082</v>
      </c>
      <c r="E16" s="27">
        <v>840</v>
      </c>
      <c r="F16" s="28">
        <v>20</v>
      </c>
      <c r="G16" s="30">
        <f t="shared" si="0"/>
        <v>16800</v>
      </c>
      <c r="H16" s="26" t="s">
        <v>415</v>
      </c>
    </row>
    <row r="17" spans="1:8" s="29" customFormat="1" ht="41.25" customHeight="1" x14ac:dyDescent="0.2">
      <c r="A17" s="26">
        <v>14</v>
      </c>
      <c r="B17" s="26" t="s">
        <v>326</v>
      </c>
      <c r="C17" s="26" t="s">
        <v>428</v>
      </c>
      <c r="D17" s="166">
        <v>46082</v>
      </c>
      <c r="E17" s="27">
        <v>7000</v>
      </c>
      <c r="F17" s="28">
        <v>1</v>
      </c>
      <c r="G17" s="30">
        <f t="shared" si="0"/>
        <v>7000</v>
      </c>
      <c r="H17" s="26" t="s">
        <v>415</v>
      </c>
    </row>
    <row r="18" spans="1:8" s="29" customFormat="1" ht="41.25" customHeight="1" x14ac:dyDescent="0.2">
      <c r="A18" s="26">
        <v>15</v>
      </c>
      <c r="B18" s="26" t="s">
        <v>326</v>
      </c>
      <c r="C18" s="26" t="s">
        <v>429</v>
      </c>
      <c r="D18" s="166">
        <v>46082</v>
      </c>
      <c r="E18" s="27">
        <v>2800</v>
      </c>
      <c r="F18" s="28">
        <v>1</v>
      </c>
      <c r="G18" s="30">
        <f t="shared" si="0"/>
        <v>2800</v>
      </c>
      <c r="H18" s="26" t="s">
        <v>415</v>
      </c>
    </row>
    <row r="19" spans="1:8" s="29" customFormat="1" ht="41.25" customHeight="1" x14ac:dyDescent="0.2">
      <c r="A19" s="26">
        <v>16</v>
      </c>
      <c r="B19" s="26" t="s">
        <v>326</v>
      </c>
      <c r="C19" s="26" t="s">
        <v>430</v>
      </c>
      <c r="D19" s="166">
        <v>46082</v>
      </c>
      <c r="E19" s="27">
        <v>3800</v>
      </c>
      <c r="F19" s="28">
        <v>2</v>
      </c>
      <c r="G19" s="30">
        <f t="shared" si="0"/>
        <v>7600</v>
      </c>
      <c r="H19" s="26" t="s">
        <v>415</v>
      </c>
    </row>
    <row r="20" spans="1:8" s="29" customFormat="1" ht="41.25" customHeight="1" x14ac:dyDescent="0.2">
      <c r="A20" s="26">
        <v>17</v>
      </c>
      <c r="B20" s="26" t="s">
        <v>326</v>
      </c>
      <c r="C20" s="26" t="s">
        <v>431</v>
      </c>
      <c r="D20" s="166">
        <v>46082</v>
      </c>
      <c r="E20" s="27">
        <v>3600</v>
      </c>
      <c r="F20" s="28">
        <v>17</v>
      </c>
      <c r="G20" s="30">
        <f t="shared" si="0"/>
        <v>61200</v>
      </c>
      <c r="H20" s="26" t="s">
        <v>415</v>
      </c>
    </row>
    <row r="21" spans="1:8" s="29" customFormat="1" ht="41.25" customHeight="1" x14ac:dyDescent="0.2">
      <c r="A21" s="26">
        <v>18</v>
      </c>
      <c r="B21" s="26" t="s">
        <v>326</v>
      </c>
      <c r="C21" s="26" t="s">
        <v>432</v>
      </c>
      <c r="D21" s="166">
        <v>46082</v>
      </c>
      <c r="E21" s="27">
        <v>3000</v>
      </c>
      <c r="F21" s="28">
        <v>2</v>
      </c>
      <c r="G21" s="30">
        <f t="shared" si="0"/>
        <v>6000</v>
      </c>
      <c r="H21" s="26" t="s">
        <v>415</v>
      </c>
    </row>
    <row r="22" spans="1:8" s="29" customFormat="1" ht="41.25" customHeight="1" x14ac:dyDescent="0.2">
      <c r="A22" s="26">
        <v>19</v>
      </c>
      <c r="B22" s="26" t="s">
        <v>330</v>
      </c>
      <c r="C22" s="26" t="s">
        <v>433</v>
      </c>
      <c r="D22" s="166">
        <v>46082</v>
      </c>
      <c r="E22" s="27">
        <v>4800</v>
      </c>
      <c r="F22" s="28">
        <v>3</v>
      </c>
      <c r="G22" s="30">
        <f t="shared" si="0"/>
        <v>14400</v>
      </c>
      <c r="H22" s="26" t="s">
        <v>415</v>
      </c>
    </row>
    <row r="23" spans="1:8" s="29" customFormat="1" ht="41.25" customHeight="1" x14ac:dyDescent="0.2">
      <c r="A23" s="26">
        <v>20</v>
      </c>
      <c r="B23" s="26" t="s">
        <v>326</v>
      </c>
      <c r="C23" s="26" t="s">
        <v>434</v>
      </c>
      <c r="D23" s="166">
        <v>46082</v>
      </c>
      <c r="E23" s="27">
        <v>480</v>
      </c>
      <c r="F23" s="28">
        <v>1</v>
      </c>
      <c r="G23" s="30">
        <f t="shared" si="0"/>
        <v>480</v>
      </c>
      <c r="H23" s="26" t="s">
        <v>415</v>
      </c>
    </row>
    <row r="24" spans="1:8" s="29" customFormat="1" ht="41.25" customHeight="1" x14ac:dyDescent="0.2">
      <c r="A24" s="26">
        <v>21</v>
      </c>
      <c r="B24" s="26" t="s">
        <v>326</v>
      </c>
      <c r="C24" s="26" t="s">
        <v>435</v>
      </c>
      <c r="D24" s="166">
        <v>46082</v>
      </c>
      <c r="E24" s="27">
        <v>390</v>
      </c>
      <c r="F24" s="28">
        <v>1</v>
      </c>
      <c r="G24" s="30">
        <f t="shared" si="0"/>
        <v>390</v>
      </c>
      <c r="H24" s="26" t="s">
        <v>415</v>
      </c>
    </row>
    <row r="25" spans="1:8" s="29" customFormat="1" ht="41.25" customHeight="1" x14ac:dyDescent="0.2">
      <c r="A25" s="26">
        <v>22</v>
      </c>
      <c r="B25" s="26" t="s">
        <v>326</v>
      </c>
      <c r="C25" s="26" t="s">
        <v>436</v>
      </c>
      <c r="D25" s="166">
        <v>46082</v>
      </c>
      <c r="E25" s="27">
        <v>1800</v>
      </c>
      <c r="F25" s="28">
        <v>1</v>
      </c>
      <c r="G25" s="30">
        <f t="shared" si="0"/>
        <v>1800</v>
      </c>
      <c r="H25" s="26" t="s">
        <v>415</v>
      </c>
    </row>
    <row r="26" spans="1:8" s="29" customFormat="1" ht="41.25" customHeight="1" x14ac:dyDescent="0.2">
      <c r="A26" s="26">
        <v>23</v>
      </c>
      <c r="B26" s="26" t="s">
        <v>330</v>
      </c>
      <c r="C26" s="26" t="s">
        <v>437</v>
      </c>
      <c r="D26" s="166">
        <v>46082</v>
      </c>
      <c r="E26" s="27">
        <v>450</v>
      </c>
      <c r="F26" s="28">
        <v>85</v>
      </c>
      <c r="G26" s="30">
        <f t="shared" si="0"/>
        <v>38250</v>
      </c>
      <c r="H26" s="26" t="s">
        <v>415</v>
      </c>
    </row>
    <row r="27" spans="1:8" s="29" customFormat="1" ht="41.25" customHeight="1" x14ac:dyDescent="0.2">
      <c r="A27" s="26">
        <v>24</v>
      </c>
      <c r="B27" s="26" t="s">
        <v>330</v>
      </c>
      <c r="C27" s="26" t="s">
        <v>438</v>
      </c>
      <c r="D27" s="166">
        <v>46082</v>
      </c>
      <c r="E27" s="27">
        <v>80</v>
      </c>
      <c r="F27" s="28">
        <v>50</v>
      </c>
      <c r="G27" s="30">
        <f t="shared" si="0"/>
        <v>4000</v>
      </c>
      <c r="H27" s="26" t="s">
        <v>415</v>
      </c>
    </row>
    <row r="28" spans="1:8" s="29" customFormat="1" ht="41.25" customHeight="1" x14ac:dyDescent="0.2">
      <c r="A28" s="26">
        <v>25</v>
      </c>
      <c r="B28" s="26" t="s">
        <v>330</v>
      </c>
      <c r="C28" s="26" t="s">
        <v>439</v>
      </c>
      <c r="D28" s="166">
        <v>46082</v>
      </c>
      <c r="E28" s="27">
        <v>1250</v>
      </c>
      <c r="F28" s="28">
        <v>11</v>
      </c>
      <c r="G28" s="30">
        <f t="shared" si="0"/>
        <v>13750</v>
      </c>
      <c r="H28" s="26" t="s">
        <v>415</v>
      </c>
    </row>
    <row r="29" spans="1:8" s="29" customFormat="1" ht="41.25" customHeight="1" x14ac:dyDescent="0.2">
      <c r="A29" s="26">
        <v>26</v>
      </c>
      <c r="B29" s="26" t="s">
        <v>330</v>
      </c>
      <c r="C29" s="26" t="s">
        <v>440</v>
      </c>
      <c r="D29" s="166">
        <v>46082</v>
      </c>
      <c r="E29" s="27">
        <v>8900</v>
      </c>
      <c r="F29" s="28">
        <v>1</v>
      </c>
      <c r="G29" s="30">
        <f t="shared" si="0"/>
        <v>8900</v>
      </c>
      <c r="H29" s="26" t="s">
        <v>415</v>
      </c>
    </row>
    <row r="30" spans="1:8" s="29" customFormat="1" ht="41.25" customHeight="1" x14ac:dyDescent="0.2">
      <c r="A30" s="26">
        <v>27</v>
      </c>
      <c r="B30" s="26" t="s">
        <v>338</v>
      </c>
      <c r="C30" s="26" t="s">
        <v>441</v>
      </c>
      <c r="D30" s="166">
        <v>46082</v>
      </c>
      <c r="E30" s="27">
        <v>1300</v>
      </c>
      <c r="F30" s="28">
        <v>48</v>
      </c>
      <c r="G30" s="30">
        <f t="shared" si="0"/>
        <v>62400</v>
      </c>
      <c r="H30" s="26" t="s">
        <v>415</v>
      </c>
    </row>
    <row r="31" spans="1:8" s="29" customFormat="1" ht="41.25" customHeight="1" x14ac:dyDescent="0.2">
      <c r="A31" s="26">
        <v>28</v>
      </c>
      <c r="B31" s="26" t="s">
        <v>338</v>
      </c>
      <c r="C31" s="26" t="s">
        <v>442</v>
      </c>
      <c r="D31" s="166">
        <v>46082</v>
      </c>
      <c r="E31" s="27">
        <v>1450</v>
      </c>
      <c r="F31" s="28">
        <v>2</v>
      </c>
      <c r="G31" s="30">
        <f t="shared" si="0"/>
        <v>2900</v>
      </c>
      <c r="H31" s="26" t="s">
        <v>415</v>
      </c>
    </row>
    <row r="32" spans="1:8" s="29" customFormat="1" ht="41.25" customHeight="1" x14ac:dyDescent="0.2">
      <c r="A32" s="26">
        <v>29</v>
      </c>
      <c r="B32" s="26" t="s">
        <v>338</v>
      </c>
      <c r="C32" s="26" t="s">
        <v>443</v>
      </c>
      <c r="D32" s="166">
        <v>46082</v>
      </c>
      <c r="E32" s="27">
        <v>350</v>
      </c>
      <c r="F32" s="28">
        <v>70</v>
      </c>
      <c r="G32" s="30">
        <f t="shared" si="0"/>
        <v>24500</v>
      </c>
      <c r="H32" s="26" t="s">
        <v>415</v>
      </c>
    </row>
    <row r="33" spans="1:8" s="29" customFormat="1" ht="41.25" customHeight="1" x14ac:dyDescent="0.2">
      <c r="A33" s="26">
        <v>30</v>
      </c>
      <c r="B33" s="26" t="s">
        <v>324</v>
      </c>
      <c r="C33" s="26" t="s">
        <v>444</v>
      </c>
      <c r="D33" s="166">
        <v>46082</v>
      </c>
      <c r="E33" s="27">
        <v>1600</v>
      </c>
      <c r="F33" s="28">
        <v>2</v>
      </c>
      <c r="G33" s="30">
        <f t="shared" si="0"/>
        <v>3200</v>
      </c>
      <c r="H33" s="26" t="s">
        <v>415</v>
      </c>
    </row>
    <row r="34" spans="1:8" s="29" customFormat="1" ht="41.25" customHeight="1" x14ac:dyDescent="0.2">
      <c r="A34" s="26">
        <v>31</v>
      </c>
      <c r="B34" s="26" t="s">
        <v>338</v>
      </c>
      <c r="C34" s="26" t="s">
        <v>445</v>
      </c>
      <c r="D34" s="166">
        <v>46082</v>
      </c>
      <c r="E34" s="27">
        <v>350</v>
      </c>
      <c r="F34" s="28">
        <v>2</v>
      </c>
      <c r="G34" s="30">
        <f t="shared" si="0"/>
        <v>700</v>
      </c>
      <c r="H34" s="26" t="s">
        <v>415</v>
      </c>
    </row>
    <row r="35" spans="1:8" s="29" customFormat="1" ht="41.25" customHeight="1" x14ac:dyDescent="0.2">
      <c r="A35" s="26">
        <v>32</v>
      </c>
      <c r="B35" s="26" t="s">
        <v>338</v>
      </c>
      <c r="C35" s="26" t="s">
        <v>446</v>
      </c>
      <c r="D35" s="166">
        <v>46082</v>
      </c>
      <c r="E35" s="27">
        <v>339</v>
      </c>
      <c r="F35" s="28">
        <v>2</v>
      </c>
      <c r="G35" s="30">
        <f t="shared" si="0"/>
        <v>678</v>
      </c>
      <c r="H35" s="26" t="s">
        <v>415</v>
      </c>
    </row>
    <row r="36" spans="1:8" s="29" customFormat="1" ht="41.25" customHeight="1" x14ac:dyDescent="0.2">
      <c r="A36" s="26">
        <v>33</v>
      </c>
      <c r="B36" s="26" t="s">
        <v>326</v>
      </c>
      <c r="C36" s="26" t="s">
        <v>447</v>
      </c>
      <c r="D36" s="166">
        <v>46082</v>
      </c>
      <c r="E36" s="27">
        <v>2400</v>
      </c>
      <c r="F36" s="28">
        <v>1</v>
      </c>
      <c r="G36" s="30">
        <f t="shared" si="0"/>
        <v>2400</v>
      </c>
      <c r="H36" s="26" t="s">
        <v>415</v>
      </c>
    </row>
    <row r="37" spans="1:8" s="29" customFormat="1" ht="41.25" customHeight="1" x14ac:dyDescent="0.2">
      <c r="A37" s="26">
        <v>34</v>
      </c>
      <c r="B37" s="26" t="s">
        <v>326</v>
      </c>
      <c r="C37" s="26" t="s">
        <v>448</v>
      </c>
      <c r="D37" s="166">
        <v>46082</v>
      </c>
      <c r="E37" s="27">
        <v>12500</v>
      </c>
      <c r="F37" s="28">
        <v>2</v>
      </c>
      <c r="G37" s="30">
        <f t="shared" si="0"/>
        <v>25000</v>
      </c>
      <c r="H37" s="26" t="s">
        <v>415</v>
      </c>
    </row>
    <row r="38" spans="1:8" s="29" customFormat="1" ht="41.25" customHeight="1" x14ac:dyDescent="0.2">
      <c r="A38" s="26">
        <v>35</v>
      </c>
      <c r="B38" s="26" t="s">
        <v>330</v>
      </c>
      <c r="C38" s="26" t="s">
        <v>449</v>
      </c>
      <c r="D38" s="166">
        <v>46082</v>
      </c>
      <c r="E38" s="27">
        <v>580</v>
      </c>
      <c r="F38" s="28">
        <v>110</v>
      </c>
      <c r="G38" s="30">
        <f t="shared" si="0"/>
        <v>63800</v>
      </c>
      <c r="H38" s="26" t="s">
        <v>415</v>
      </c>
    </row>
    <row r="39" spans="1:8" s="29" customFormat="1" ht="41.25" customHeight="1" x14ac:dyDescent="0.2">
      <c r="A39" s="26">
        <v>36</v>
      </c>
      <c r="B39" s="26" t="s">
        <v>330</v>
      </c>
      <c r="C39" s="26" t="s">
        <v>450</v>
      </c>
      <c r="D39" s="166">
        <v>46082</v>
      </c>
      <c r="E39" s="27">
        <v>4500</v>
      </c>
      <c r="F39" s="28">
        <v>3</v>
      </c>
      <c r="G39" s="30">
        <f t="shared" si="0"/>
        <v>13500</v>
      </c>
      <c r="H39" s="26" t="s">
        <v>415</v>
      </c>
    </row>
    <row r="40" spans="1:8" s="29" customFormat="1" ht="41.25" customHeight="1" x14ac:dyDescent="0.2">
      <c r="A40" s="26">
        <v>37</v>
      </c>
      <c r="B40" s="26" t="s">
        <v>344</v>
      </c>
      <c r="C40" s="26" t="s">
        <v>451</v>
      </c>
      <c r="D40" s="166">
        <v>46082</v>
      </c>
      <c r="E40" s="27">
        <v>6500</v>
      </c>
      <c r="F40" s="28">
        <v>1</v>
      </c>
      <c r="G40" s="30">
        <f t="shared" si="0"/>
        <v>6500</v>
      </c>
      <c r="H40" s="26" t="s">
        <v>415</v>
      </c>
    </row>
    <row r="41" spans="1:8" s="29" customFormat="1" ht="41.25" customHeight="1" x14ac:dyDescent="0.2">
      <c r="A41" s="26">
        <v>38</v>
      </c>
      <c r="B41" s="26" t="s">
        <v>322</v>
      </c>
      <c r="C41" s="26" t="s">
        <v>452</v>
      </c>
      <c r="D41" s="166">
        <v>46082</v>
      </c>
      <c r="E41" s="27">
        <v>3500</v>
      </c>
      <c r="F41" s="28">
        <v>35</v>
      </c>
      <c r="G41" s="30">
        <f t="shared" si="0"/>
        <v>122500</v>
      </c>
      <c r="H41" s="26" t="s">
        <v>415</v>
      </c>
    </row>
    <row r="42" spans="1:8" s="29" customFormat="1" ht="41.25" customHeight="1" x14ac:dyDescent="0.2">
      <c r="A42" s="26">
        <v>39</v>
      </c>
      <c r="B42" s="26" t="s">
        <v>326</v>
      </c>
      <c r="C42" s="26" t="s">
        <v>453</v>
      </c>
      <c r="D42" s="166">
        <v>46082</v>
      </c>
      <c r="E42" s="27">
        <v>82000</v>
      </c>
      <c r="F42" s="28">
        <v>1</v>
      </c>
      <c r="G42" s="30">
        <f t="shared" si="0"/>
        <v>82000</v>
      </c>
      <c r="H42" s="26" t="s">
        <v>415</v>
      </c>
    </row>
    <row r="43" spans="1:8" s="29" customFormat="1" ht="41.25" customHeight="1" x14ac:dyDescent="0.2">
      <c r="A43" s="26">
        <v>40</v>
      </c>
      <c r="B43" s="26" t="s">
        <v>320</v>
      </c>
      <c r="C43" s="26" t="s">
        <v>454</v>
      </c>
      <c r="D43" s="166">
        <v>46082</v>
      </c>
      <c r="E43" s="27">
        <v>3500</v>
      </c>
      <c r="F43" s="28">
        <v>2</v>
      </c>
      <c r="G43" s="30">
        <f t="shared" si="0"/>
        <v>7000</v>
      </c>
      <c r="H43" s="26" t="s">
        <v>415</v>
      </c>
    </row>
    <row r="44" spans="1:8" s="29" customFormat="1" ht="41.25" customHeight="1" x14ac:dyDescent="0.2">
      <c r="A44" s="26">
        <v>41</v>
      </c>
      <c r="B44" s="26" t="s">
        <v>326</v>
      </c>
      <c r="C44" s="26" t="s">
        <v>455</v>
      </c>
      <c r="D44" s="166">
        <v>46082</v>
      </c>
      <c r="E44" s="27">
        <v>9800</v>
      </c>
      <c r="F44" s="28">
        <v>1</v>
      </c>
      <c r="G44" s="30">
        <f t="shared" si="0"/>
        <v>9800</v>
      </c>
      <c r="H44" s="26" t="s">
        <v>415</v>
      </c>
    </row>
    <row r="45" spans="1:8" s="29" customFormat="1" ht="41.25" customHeight="1" x14ac:dyDescent="0.2">
      <c r="A45" s="26">
        <v>42</v>
      </c>
      <c r="B45" s="26" t="s">
        <v>326</v>
      </c>
      <c r="C45" s="26" t="s">
        <v>456</v>
      </c>
      <c r="D45" s="166">
        <v>46082</v>
      </c>
      <c r="E45" s="27">
        <v>1650</v>
      </c>
      <c r="F45" s="28">
        <v>1</v>
      </c>
      <c r="G45" s="30">
        <f t="shared" si="0"/>
        <v>1650</v>
      </c>
      <c r="H45" s="26" t="s">
        <v>415</v>
      </c>
    </row>
    <row r="46" spans="1:8" s="29" customFormat="1" ht="41.25" customHeight="1" x14ac:dyDescent="0.2">
      <c r="A46" s="26">
        <v>43</v>
      </c>
      <c r="B46" s="26" t="s">
        <v>338</v>
      </c>
      <c r="C46" s="26" t="s">
        <v>457</v>
      </c>
      <c r="D46" s="166">
        <v>46082</v>
      </c>
      <c r="E46" s="27">
        <v>12000</v>
      </c>
      <c r="F46" s="28">
        <v>3</v>
      </c>
      <c r="G46" s="30">
        <f t="shared" si="0"/>
        <v>36000</v>
      </c>
      <c r="H46" s="26" t="s">
        <v>415</v>
      </c>
    </row>
    <row r="47" spans="1:8" s="29" customFormat="1" ht="41.25" customHeight="1" x14ac:dyDescent="0.2">
      <c r="A47" s="26">
        <v>44</v>
      </c>
      <c r="B47" s="26" t="s">
        <v>338</v>
      </c>
      <c r="C47" s="26" t="s">
        <v>458</v>
      </c>
      <c r="D47" s="166">
        <v>46082</v>
      </c>
      <c r="E47" s="27">
        <v>600</v>
      </c>
      <c r="F47" s="28">
        <v>15</v>
      </c>
      <c r="G47" s="30">
        <f t="shared" si="0"/>
        <v>9000</v>
      </c>
      <c r="H47" s="26" t="s">
        <v>415</v>
      </c>
    </row>
    <row r="48" spans="1:8" s="29" customFormat="1" ht="41.25" customHeight="1" x14ac:dyDescent="0.2">
      <c r="A48" s="26">
        <v>45</v>
      </c>
      <c r="B48" s="26" t="s">
        <v>338</v>
      </c>
      <c r="C48" s="26" t="s">
        <v>459</v>
      </c>
      <c r="D48" s="166">
        <v>46082</v>
      </c>
      <c r="E48" s="27">
        <v>65000</v>
      </c>
      <c r="F48" s="28">
        <v>2</v>
      </c>
      <c r="G48" s="30">
        <f t="shared" si="0"/>
        <v>130000</v>
      </c>
      <c r="H48" s="26" t="s">
        <v>415</v>
      </c>
    </row>
    <row r="49" spans="1:8" s="29" customFormat="1" ht="41.25" customHeight="1" x14ac:dyDescent="0.2">
      <c r="A49" s="26">
        <v>46</v>
      </c>
      <c r="B49" s="26" t="s">
        <v>338</v>
      </c>
      <c r="C49" s="26" t="s">
        <v>460</v>
      </c>
      <c r="D49" s="166">
        <v>46113</v>
      </c>
      <c r="E49" s="27">
        <v>3200000</v>
      </c>
      <c r="F49" s="28">
        <v>1</v>
      </c>
      <c r="G49" s="30">
        <f t="shared" si="0"/>
        <v>3200000</v>
      </c>
      <c r="H49" s="26" t="s">
        <v>415</v>
      </c>
    </row>
    <row r="50" spans="1:8" s="29" customFormat="1" ht="41.25" customHeight="1" x14ac:dyDescent="0.2">
      <c r="A50" s="26">
        <v>47</v>
      </c>
      <c r="B50" s="26" t="s">
        <v>326</v>
      </c>
      <c r="C50" s="26" t="s">
        <v>461</v>
      </c>
      <c r="D50" s="166">
        <v>46082</v>
      </c>
      <c r="E50" s="27">
        <v>1850</v>
      </c>
      <c r="F50" s="28">
        <v>1</v>
      </c>
      <c r="G50" s="30">
        <f t="shared" si="0"/>
        <v>1850</v>
      </c>
      <c r="H50" s="26" t="s">
        <v>415</v>
      </c>
    </row>
    <row r="51" spans="1:8" s="29" customFormat="1" ht="41.25" customHeight="1" x14ac:dyDescent="0.2">
      <c r="A51" s="26">
        <v>48</v>
      </c>
      <c r="B51" s="26" t="s">
        <v>330</v>
      </c>
      <c r="C51" s="26" t="s">
        <v>462</v>
      </c>
      <c r="D51" s="166">
        <v>46082</v>
      </c>
      <c r="E51" s="27">
        <v>1600</v>
      </c>
      <c r="F51" s="28">
        <v>10</v>
      </c>
      <c r="G51" s="30">
        <f t="shared" si="0"/>
        <v>16000</v>
      </c>
      <c r="H51" s="26" t="s">
        <v>415</v>
      </c>
    </row>
    <row r="52" spans="1:8" s="29" customFormat="1" ht="41.25" customHeight="1" x14ac:dyDescent="0.2">
      <c r="A52" s="26">
        <v>49</v>
      </c>
      <c r="B52" s="26" t="s">
        <v>330</v>
      </c>
      <c r="C52" s="26" t="s">
        <v>463</v>
      </c>
      <c r="D52" s="166">
        <v>46082</v>
      </c>
      <c r="E52" s="27">
        <v>1400</v>
      </c>
      <c r="F52" s="28">
        <v>4</v>
      </c>
      <c r="G52" s="30">
        <f t="shared" si="0"/>
        <v>5600</v>
      </c>
      <c r="H52" s="26" t="s">
        <v>415</v>
      </c>
    </row>
    <row r="53" spans="1:8" s="29" customFormat="1" ht="41.25" customHeight="1" x14ac:dyDescent="0.2">
      <c r="A53" s="26">
        <v>50</v>
      </c>
      <c r="B53" s="26" t="s">
        <v>326</v>
      </c>
      <c r="C53" s="26" t="s">
        <v>464</v>
      </c>
      <c r="D53" s="166">
        <v>46082</v>
      </c>
      <c r="E53" s="27">
        <v>210</v>
      </c>
      <c r="F53" s="28">
        <v>2</v>
      </c>
      <c r="G53" s="30">
        <f t="shared" si="0"/>
        <v>420</v>
      </c>
      <c r="H53" s="26" t="s">
        <v>415</v>
      </c>
    </row>
    <row r="54" spans="1:8" s="29" customFormat="1" ht="41.25" customHeight="1" x14ac:dyDescent="0.2">
      <c r="A54" s="26">
        <v>51</v>
      </c>
      <c r="B54" s="26" t="s">
        <v>330</v>
      </c>
      <c r="C54" s="26" t="s">
        <v>465</v>
      </c>
      <c r="D54" s="166">
        <v>46082</v>
      </c>
      <c r="E54" s="27">
        <v>850</v>
      </c>
      <c r="F54" s="28">
        <v>4</v>
      </c>
      <c r="G54" s="30">
        <f t="shared" si="0"/>
        <v>3400</v>
      </c>
      <c r="H54" s="26" t="s">
        <v>415</v>
      </c>
    </row>
    <row r="55" spans="1:8" s="29" customFormat="1" ht="41.25" customHeight="1" x14ac:dyDescent="0.2">
      <c r="A55" s="26">
        <v>52</v>
      </c>
      <c r="B55" s="26" t="s">
        <v>320</v>
      </c>
      <c r="C55" s="26" t="s">
        <v>466</v>
      </c>
      <c r="D55" s="166">
        <v>46082</v>
      </c>
      <c r="E55" s="27">
        <v>18500</v>
      </c>
      <c r="F55" s="28">
        <v>1</v>
      </c>
      <c r="G55" s="30">
        <f t="shared" si="0"/>
        <v>18500</v>
      </c>
      <c r="H55" s="26" t="s">
        <v>415</v>
      </c>
    </row>
    <row r="56" spans="1:8" s="29" customFormat="1" ht="41.25" customHeight="1" x14ac:dyDescent="0.2">
      <c r="A56" s="26">
        <v>53</v>
      </c>
      <c r="B56" s="26" t="s">
        <v>330</v>
      </c>
      <c r="C56" s="26" t="s">
        <v>467</v>
      </c>
      <c r="D56" s="166">
        <v>46082</v>
      </c>
      <c r="E56" s="27">
        <v>980</v>
      </c>
      <c r="F56" s="28">
        <v>18</v>
      </c>
      <c r="G56" s="30">
        <f t="shared" si="0"/>
        <v>17640</v>
      </c>
      <c r="H56" s="26" t="s">
        <v>415</v>
      </c>
    </row>
    <row r="57" spans="1:8" s="29" customFormat="1" ht="41.25" customHeight="1" x14ac:dyDescent="0.2">
      <c r="A57" s="26">
        <v>54</v>
      </c>
      <c r="B57" s="26" t="s">
        <v>330</v>
      </c>
      <c r="C57" s="26" t="s">
        <v>467</v>
      </c>
      <c r="D57" s="166">
        <v>46082</v>
      </c>
      <c r="E57" s="27">
        <v>880</v>
      </c>
      <c r="F57" s="28">
        <v>2</v>
      </c>
      <c r="G57" s="30">
        <f t="shared" si="0"/>
        <v>1760</v>
      </c>
      <c r="H57" s="26" t="s">
        <v>415</v>
      </c>
    </row>
    <row r="58" spans="1:8" s="29" customFormat="1" ht="41.25" customHeight="1" x14ac:dyDescent="0.2">
      <c r="A58" s="26">
        <v>55</v>
      </c>
      <c r="B58" s="26" t="s">
        <v>338</v>
      </c>
      <c r="C58" s="26" t="s">
        <v>468</v>
      </c>
      <c r="D58" s="166">
        <v>46143</v>
      </c>
      <c r="E58" s="27">
        <v>550000</v>
      </c>
      <c r="F58" s="28">
        <v>1</v>
      </c>
      <c r="G58" s="30">
        <f t="shared" si="0"/>
        <v>550000</v>
      </c>
      <c r="H58" s="26" t="s">
        <v>415</v>
      </c>
    </row>
    <row r="59" spans="1:8" s="29" customFormat="1" ht="41.25" customHeight="1" x14ac:dyDescent="0.2">
      <c r="A59" s="26">
        <v>56</v>
      </c>
      <c r="B59" s="26" t="s">
        <v>326</v>
      </c>
      <c r="C59" s="26" t="s">
        <v>469</v>
      </c>
      <c r="D59" s="166">
        <v>46082</v>
      </c>
      <c r="E59" s="27">
        <v>245</v>
      </c>
      <c r="F59" s="28">
        <v>2</v>
      </c>
      <c r="G59" s="30">
        <f t="shared" si="0"/>
        <v>490</v>
      </c>
      <c r="H59" s="26" t="s">
        <v>415</v>
      </c>
    </row>
    <row r="60" spans="1:8" s="29" customFormat="1" ht="41.25" customHeight="1" x14ac:dyDescent="0.2">
      <c r="A60" s="26">
        <v>57</v>
      </c>
      <c r="B60" s="26" t="s">
        <v>326</v>
      </c>
      <c r="C60" s="26" t="s">
        <v>470</v>
      </c>
      <c r="D60" s="166">
        <v>46082</v>
      </c>
      <c r="E60" s="27">
        <v>300</v>
      </c>
      <c r="F60" s="28">
        <v>6</v>
      </c>
      <c r="G60" s="30">
        <f t="shared" si="0"/>
        <v>1800</v>
      </c>
      <c r="H60" s="26" t="s">
        <v>415</v>
      </c>
    </row>
    <row r="61" spans="1:8" s="29" customFormat="1" ht="41.25" customHeight="1" x14ac:dyDescent="0.2">
      <c r="A61" s="26">
        <v>58</v>
      </c>
      <c r="B61" s="26" t="s">
        <v>326</v>
      </c>
      <c r="C61" s="26" t="s">
        <v>471</v>
      </c>
      <c r="D61" s="166">
        <v>46082</v>
      </c>
      <c r="E61" s="27">
        <v>2640</v>
      </c>
      <c r="F61" s="28">
        <v>1</v>
      </c>
      <c r="G61" s="30">
        <f t="shared" si="0"/>
        <v>2640</v>
      </c>
      <c r="H61" s="26" t="s">
        <v>415</v>
      </c>
    </row>
    <row r="62" spans="1:8" s="29" customFormat="1" ht="41.25" customHeight="1" x14ac:dyDescent="0.2">
      <c r="A62" s="26">
        <v>59</v>
      </c>
      <c r="B62" s="26" t="s">
        <v>326</v>
      </c>
      <c r="C62" s="26" t="s">
        <v>472</v>
      </c>
      <c r="D62" s="166">
        <v>46082</v>
      </c>
      <c r="E62" s="27">
        <v>850</v>
      </c>
      <c r="F62" s="28">
        <v>4</v>
      </c>
      <c r="G62" s="30">
        <f t="shared" si="0"/>
        <v>3400</v>
      </c>
      <c r="H62" s="26" t="s">
        <v>415</v>
      </c>
    </row>
    <row r="63" spans="1:8" s="29" customFormat="1" ht="41.25" customHeight="1" x14ac:dyDescent="0.2">
      <c r="A63" s="26">
        <v>60</v>
      </c>
      <c r="B63" s="26" t="s">
        <v>326</v>
      </c>
      <c r="C63" s="26" t="s">
        <v>473</v>
      </c>
      <c r="D63" s="166">
        <v>46082</v>
      </c>
      <c r="E63" s="27">
        <v>840</v>
      </c>
      <c r="F63" s="28">
        <v>1</v>
      </c>
      <c r="G63" s="30">
        <f t="shared" si="0"/>
        <v>840</v>
      </c>
      <c r="H63" s="26" t="s">
        <v>415</v>
      </c>
    </row>
    <row r="64" spans="1:8" s="29" customFormat="1" ht="41.25" customHeight="1" x14ac:dyDescent="0.2">
      <c r="A64" s="26">
        <v>61</v>
      </c>
      <c r="B64" s="26" t="s">
        <v>326</v>
      </c>
      <c r="C64" s="26" t="s">
        <v>474</v>
      </c>
      <c r="D64" s="166">
        <v>46082</v>
      </c>
      <c r="E64" s="27">
        <v>850</v>
      </c>
      <c r="F64" s="28">
        <v>5</v>
      </c>
      <c r="G64" s="30">
        <f t="shared" si="0"/>
        <v>4250</v>
      </c>
      <c r="H64" s="26" t="s">
        <v>415</v>
      </c>
    </row>
    <row r="65" spans="1:8" s="29" customFormat="1" ht="41.25" customHeight="1" x14ac:dyDescent="0.2">
      <c r="A65" s="26">
        <v>62</v>
      </c>
      <c r="B65" s="26" t="s">
        <v>326</v>
      </c>
      <c r="C65" s="26" t="s">
        <v>475</v>
      </c>
      <c r="D65" s="166">
        <v>46082</v>
      </c>
      <c r="E65" s="27">
        <v>1800</v>
      </c>
      <c r="F65" s="28">
        <v>2</v>
      </c>
      <c r="G65" s="30">
        <f t="shared" si="0"/>
        <v>3600</v>
      </c>
      <c r="H65" s="26" t="s">
        <v>415</v>
      </c>
    </row>
    <row r="66" spans="1:8" s="29" customFormat="1" ht="41.25" customHeight="1" x14ac:dyDescent="0.2">
      <c r="A66" s="26">
        <v>63</v>
      </c>
      <c r="B66" s="26" t="s">
        <v>326</v>
      </c>
      <c r="C66" s="26" t="s">
        <v>476</v>
      </c>
      <c r="D66" s="166">
        <v>46082</v>
      </c>
      <c r="E66" s="27">
        <v>680</v>
      </c>
      <c r="F66" s="28">
        <v>4</v>
      </c>
      <c r="G66" s="30">
        <f t="shared" si="0"/>
        <v>2720</v>
      </c>
      <c r="H66" s="26" t="s">
        <v>415</v>
      </c>
    </row>
    <row r="67" spans="1:8" s="29" customFormat="1" ht="41.25" customHeight="1" x14ac:dyDescent="0.2">
      <c r="A67" s="26">
        <v>64</v>
      </c>
      <c r="B67" s="26" t="s">
        <v>326</v>
      </c>
      <c r="C67" s="26" t="s">
        <v>477</v>
      </c>
      <c r="D67" s="166">
        <v>46082</v>
      </c>
      <c r="E67" s="27">
        <v>400</v>
      </c>
      <c r="F67" s="28">
        <v>1</v>
      </c>
      <c r="G67" s="30">
        <f t="shared" si="0"/>
        <v>400</v>
      </c>
      <c r="H67" s="26" t="s">
        <v>415</v>
      </c>
    </row>
    <row r="68" spans="1:8" s="29" customFormat="1" ht="41.25" customHeight="1" x14ac:dyDescent="0.2">
      <c r="A68" s="26">
        <v>65</v>
      </c>
      <c r="B68" s="26" t="s">
        <v>322</v>
      </c>
      <c r="C68" s="26" t="s">
        <v>478</v>
      </c>
      <c r="D68" s="166">
        <v>46082</v>
      </c>
      <c r="E68" s="27">
        <v>2800</v>
      </c>
      <c r="F68" s="28">
        <v>2</v>
      </c>
      <c r="G68" s="30">
        <f t="shared" ref="G68:G120" si="1">E68*F68</f>
        <v>5600</v>
      </c>
      <c r="H68" s="26" t="s">
        <v>415</v>
      </c>
    </row>
    <row r="69" spans="1:8" s="29" customFormat="1" ht="41.25" customHeight="1" x14ac:dyDescent="0.2">
      <c r="A69" s="26">
        <v>66</v>
      </c>
      <c r="B69" s="26" t="s">
        <v>326</v>
      </c>
      <c r="C69" s="26" t="s">
        <v>479</v>
      </c>
      <c r="D69" s="166">
        <v>46082</v>
      </c>
      <c r="E69" s="27">
        <v>5800</v>
      </c>
      <c r="F69" s="28">
        <v>2</v>
      </c>
      <c r="G69" s="30">
        <f t="shared" si="1"/>
        <v>11600</v>
      </c>
      <c r="H69" s="26" t="s">
        <v>415</v>
      </c>
    </row>
    <row r="70" spans="1:8" s="29" customFormat="1" ht="41.25" customHeight="1" x14ac:dyDescent="0.2">
      <c r="A70" s="26">
        <v>67</v>
      </c>
      <c r="B70" s="26" t="s">
        <v>326</v>
      </c>
      <c r="C70" s="26" t="s">
        <v>480</v>
      </c>
      <c r="D70" s="166">
        <v>46082</v>
      </c>
      <c r="E70" s="27">
        <v>120</v>
      </c>
      <c r="F70" s="28">
        <v>12</v>
      </c>
      <c r="G70" s="30">
        <f t="shared" si="1"/>
        <v>1440</v>
      </c>
      <c r="H70" s="26" t="s">
        <v>415</v>
      </c>
    </row>
    <row r="71" spans="1:8" s="29" customFormat="1" ht="41.25" customHeight="1" x14ac:dyDescent="0.2">
      <c r="A71" s="26">
        <v>68</v>
      </c>
      <c r="B71" s="26" t="s">
        <v>326</v>
      </c>
      <c r="C71" s="26" t="s">
        <v>481</v>
      </c>
      <c r="D71" s="166">
        <v>46082</v>
      </c>
      <c r="E71" s="27">
        <v>182</v>
      </c>
      <c r="F71" s="28">
        <v>1</v>
      </c>
      <c r="G71" s="30">
        <f t="shared" si="1"/>
        <v>182</v>
      </c>
      <c r="H71" s="26" t="s">
        <v>415</v>
      </c>
    </row>
    <row r="72" spans="1:8" s="29" customFormat="1" ht="41.25" customHeight="1" x14ac:dyDescent="0.2">
      <c r="A72" s="26">
        <v>69</v>
      </c>
      <c r="B72" s="26" t="s">
        <v>334</v>
      </c>
      <c r="C72" s="26" t="s">
        <v>482</v>
      </c>
      <c r="D72" s="166">
        <v>46174</v>
      </c>
      <c r="E72" s="27">
        <v>56</v>
      </c>
      <c r="F72" s="28">
        <v>500</v>
      </c>
      <c r="G72" s="30">
        <f t="shared" si="1"/>
        <v>28000</v>
      </c>
      <c r="H72" s="26" t="s">
        <v>415</v>
      </c>
    </row>
    <row r="73" spans="1:8" s="29" customFormat="1" ht="41.25" customHeight="1" x14ac:dyDescent="0.2">
      <c r="A73" s="26">
        <v>70</v>
      </c>
      <c r="B73" s="26" t="s">
        <v>326</v>
      </c>
      <c r="C73" s="26" t="s">
        <v>483</v>
      </c>
      <c r="D73" s="166">
        <v>46082</v>
      </c>
      <c r="E73" s="27">
        <v>280</v>
      </c>
      <c r="F73" s="28">
        <v>2</v>
      </c>
      <c r="G73" s="30">
        <f t="shared" si="1"/>
        <v>560</v>
      </c>
      <c r="H73" s="26" t="s">
        <v>415</v>
      </c>
    </row>
    <row r="74" spans="1:8" s="29" customFormat="1" ht="41.25" customHeight="1" x14ac:dyDescent="0.2">
      <c r="A74" s="26">
        <v>71</v>
      </c>
      <c r="B74" s="26" t="s">
        <v>330</v>
      </c>
      <c r="C74" s="26" t="s">
        <v>484</v>
      </c>
      <c r="D74" s="166">
        <v>46082</v>
      </c>
      <c r="E74" s="27">
        <v>630</v>
      </c>
      <c r="F74" s="28">
        <v>11</v>
      </c>
      <c r="G74" s="30">
        <f t="shared" si="1"/>
        <v>6930</v>
      </c>
      <c r="H74" s="26" t="s">
        <v>415</v>
      </c>
    </row>
    <row r="75" spans="1:8" s="29" customFormat="1" ht="41.25" customHeight="1" x14ac:dyDescent="0.2">
      <c r="A75" s="26">
        <v>72</v>
      </c>
      <c r="B75" s="26" t="s">
        <v>326</v>
      </c>
      <c r="C75" s="26" t="s">
        <v>485</v>
      </c>
      <c r="D75" s="166">
        <v>46082</v>
      </c>
      <c r="E75" s="27">
        <v>2450</v>
      </c>
      <c r="F75" s="28">
        <v>2</v>
      </c>
      <c r="G75" s="30">
        <f t="shared" si="1"/>
        <v>4900</v>
      </c>
      <c r="H75" s="26" t="s">
        <v>415</v>
      </c>
    </row>
    <row r="76" spans="1:8" s="29" customFormat="1" ht="41.25" customHeight="1" x14ac:dyDescent="0.2">
      <c r="A76" s="26">
        <v>73</v>
      </c>
      <c r="B76" s="26" t="s">
        <v>326</v>
      </c>
      <c r="C76" s="26" t="s">
        <v>486</v>
      </c>
      <c r="D76" s="166">
        <v>46082</v>
      </c>
      <c r="E76" s="27">
        <v>320</v>
      </c>
      <c r="F76" s="28">
        <v>5</v>
      </c>
      <c r="G76" s="30">
        <f t="shared" si="1"/>
        <v>1600</v>
      </c>
      <c r="H76" s="26" t="s">
        <v>415</v>
      </c>
    </row>
    <row r="77" spans="1:8" s="29" customFormat="1" ht="41.25" customHeight="1" x14ac:dyDescent="0.2">
      <c r="A77" s="26">
        <v>74</v>
      </c>
      <c r="B77" s="26" t="s">
        <v>326</v>
      </c>
      <c r="C77" s="26" t="s">
        <v>487</v>
      </c>
      <c r="D77" s="166">
        <v>46082</v>
      </c>
      <c r="E77" s="27">
        <v>75000</v>
      </c>
      <c r="F77" s="28">
        <v>1</v>
      </c>
      <c r="G77" s="30">
        <f t="shared" si="1"/>
        <v>75000</v>
      </c>
      <c r="H77" s="26" t="s">
        <v>415</v>
      </c>
    </row>
    <row r="78" spans="1:8" s="29" customFormat="1" ht="41.25" customHeight="1" x14ac:dyDescent="0.2">
      <c r="A78" s="26">
        <v>75</v>
      </c>
      <c r="B78" s="26" t="s">
        <v>326</v>
      </c>
      <c r="C78" s="26" t="s">
        <v>488</v>
      </c>
      <c r="D78" s="166">
        <v>46082</v>
      </c>
      <c r="E78" s="27">
        <v>480</v>
      </c>
      <c r="F78" s="28">
        <v>1</v>
      </c>
      <c r="G78" s="30">
        <f t="shared" si="1"/>
        <v>480</v>
      </c>
      <c r="H78" s="26" t="s">
        <v>415</v>
      </c>
    </row>
    <row r="79" spans="1:8" s="29" customFormat="1" ht="41.25" customHeight="1" x14ac:dyDescent="0.2">
      <c r="A79" s="26">
        <v>76</v>
      </c>
      <c r="B79" s="26" t="s">
        <v>330</v>
      </c>
      <c r="C79" s="26" t="s">
        <v>489</v>
      </c>
      <c r="D79" s="166">
        <v>46082</v>
      </c>
      <c r="E79" s="27">
        <v>420</v>
      </c>
      <c r="F79" s="28">
        <v>19</v>
      </c>
      <c r="G79" s="30">
        <f t="shared" si="1"/>
        <v>7980</v>
      </c>
      <c r="H79" s="26" t="s">
        <v>415</v>
      </c>
    </row>
    <row r="80" spans="1:8" s="29" customFormat="1" ht="41.25" customHeight="1" x14ac:dyDescent="0.2">
      <c r="A80" s="26">
        <v>77</v>
      </c>
      <c r="B80" s="26" t="s">
        <v>330</v>
      </c>
      <c r="C80" s="26" t="s">
        <v>490</v>
      </c>
      <c r="D80" s="166">
        <v>46082</v>
      </c>
      <c r="E80" s="27">
        <v>950</v>
      </c>
      <c r="F80" s="28">
        <v>2</v>
      </c>
      <c r="G80" s="30">
        <f t="shared" si="1"/>
        <v>1900</v>
      </c>
      <c r="H80" s="26" t="s">
        <v>415</v>
      </c>
    </row>
    <row r="81" spans="1:8" s="29" customFormat="1" ht="41.25" customHeight="1" x14ac:dyDescent="0.2">
      <c r="A81" s="26">
        <v>78</v>
      </c>
      <c r="B81" s="26" t="s">
        <v>330</v>
      </c>
      <c r="C81" s="26" t="s">
        <v>491</v>
      </c>
      <c r="D81" s="166">
        <v>46082</v>
      </c>
      <c r="E81" s="27">
        <v>850</v>
      </c>
      <c r="F81" s="28">
        <v>5</v>
      </c>
      <c r="G81" s="30">
        <f t="shared" si="1"/>
        <v>4250</v>
      </c>
      <c r="H81" s="26" t="s">
        <v>415</v>
      </c>
    </row>
    <row r="82" spans="1:8" s="29" customFormat="1" ht="41.25" customHeight="1" x14ac:dyDescent="0.2">
      <c r="A82" s="26">
        <v>79</v>
      </c>
      <c r="B82" s="26" t="s">
        <v>330</v>
      </c>
      <c r="C82" s="26" t="s">
        <v>492</v>
      </c>
      <c r="D82" s="166">
        <v>46082</v>
      </c>
      <c r="E82" s="27">
        <f>780+381</f>
        <v>1161</v>
      </c>
      <c r="F82" s="28">
        <v>21</v>
      </c>
      <c r="G82" s="30">
        <f t="shared" si="1"/>
        <v>24381</v>
      </c>
      <c r="H82" s="26" t="s">
        <v>415</v>
      </c>
    </row>
    <row r="83" spans="1:8" s="29" customFormat="1" ht="41.25" customHeight="1" x14ac:dyDescent="0.2">
      <c r="A83" s="26">
        <v>80</v>
      </c>
      <c r="B83" s="26" t="s">
        <v>330</v>
      </c>
      <c r="C83" s="26" t="s">
        <v>493</v>
      </c>
      <c r="D83" s="166">
        <v>46082</v>
      </c>
      <c r="E83" s="27">
        <v>2500</v>
      </c>
      <c r="F83" s="28">
        <v>1</v>
      </c>
      <c r="G83" s="30">
        <f t="shared" si="1"/>
        <v>2500</v>
      </c>
      <c r="H83" s="26" t="s">
        <v>415</v>
      </c>
    </row>
    <row r="84" spans="1:8" s="29" customFormat="1" ht="41.25" customHeight="1" x14ac:dyDescent="0.2">
      <c r="A84" s="26">
        <v>81</v>
      </c>
      <c r="B84" s="26" t="s">
        <v>330</v>
      </c>
      <c r="C84" s="26" t="s">
        <v>494</v>
      </c>
      <c r="D84" s="166">
        <v>46082</v>
      </c>
      <c r="E84" s="27">
        <v>680</v>
      </c>
      <c r="F84" s="28">
        <v>5</v>
      </c>
      <c r="G84" s="30">
        <f t="shared" si="1"/>
        <v>3400</v>
      </c>
      <c r="H84" s="26" t="s">
        <v>415</v>
      </c>
    </row>
    <row r="85" spans="1:8" s="29" customFormat="1" ht="41.25" customHeight="1" x14ac:dyDescent="0.2">
      <c r="A85" s="26">
        <v>82</v>
      </c>
      <c r="B85" s="26" t="s">
        <v>330</v>
      </c>
      <c r="C85" s="26" t="s">
        <v>495</v>
      </c>
      <c r="D85" s="166">
        <v>46082</v>
      </c>
      <c r="E85" s="27">
        <v>1250</v>
      </c>
      <c r="F85" s="28">
        <v>10</v>
      </c>
      <c r="G85" s="30">
        <f t="shared" si="1"/>
        <v>12500</v>
      </c>
      <c r="H85" s="26" t="s">
        <v>415</v>
      </c>
    </row>
    <row r="86" spans="1:8" s="29" customFormat="1" ht="41.25" customHeight="1" x14ac:dyDescent="0.2">
      <c r="A86" s="26">
        <v>83</v>
      </c>
      <c r="B86" s="26" t="s">
        <v>330</v>
      </c>
      <c r="C86" s="26" t="s">
        <v>496</v>
      </c>
      <c r="D86" s="166">
        <v>46082</v>
      </c>
      <c r="E86" s="27">
        <v>1450</v>
      </c>
      <c r="F86" s="28">
        <v>1</v>
      </c>
      <c r="G86" s="30">
        <f t="shared" si="1"/>
        <v>1450</v>
      </c>
      <c r="H86" s="26" t="s">
        <v>415</v>
      </c>
    </row>
    <row r="87" spans="1:8" s="29" customFormat="1" ht="41.25" customHeight="1" x14ac:dyDescent="0.2">
      <c r="A87" s="26">
        <v>84</v>
      </c>
      <c r="B87" s="26" t="s">
        <v>326</v>
      </c>
      <c r="C87" s="26" t="s">
        <v>497</v>
      </c>
      <c r="D87" s="166">
        <v>46082</v>
      </c>
      <c r="E87" s="27">
        <v>350</v>
      </c>
      <c r="F87" s="28">
        <v>10</v>
      </c>
      <c r="G87" s="30">
        <f t="shared" si="1"/>
        <v>3500</v>
      </c>
      <c r="H87" s="26" t="s">
        <v>415</v>
      </c>
    </row>
    <row r="88" spans="1:8" s="29" customFormat="1" ht="41.25" customHeight="1" x14ac:dyDescent="0.2">
      <c r="A88" s="26">
        <v>85</v>
      </c>
      <c r="B88" s="26" t="s">
        <v>326</v>
      </c>
      <c r="C88" s="26" t="s">
        <v>498</v>
      </c>
      <c r="D88" s="166">
        <v>46082</v>
      </c>
      <c r="E88" s="27">
        <v>5400</v>
      </c>
      <c r="F88" s="28">
        <v>2</v>
      </c>
      <c r="G88" s="30">
        <f t="shared" si="1"/>
        <v>10800</v>
      </c>
      <c r="H88" s="26" t="s">
        <v>415</v>
      </c>
    </row>
    <row r="89" spans="1:8" s="29" customFormat="1" ht="41.25" customHeight="1" x14ac:dyDescent="0.2">
      <c r="A89" s="26">
        <v>86</v>
      </c>
      <c r="B89" s="26" t="s">
        <v>326</v>
      </c>
      <c r="C89" s="26" t="s">
        <v>499</v>
      </c>
      <c r="D89" s="166">
        <v>46082</v>
      </c>
      <c r="E89" s="27">
        <v>850</v>
      </c>
      <c r="F89" s="28">
        <v>2</v>
      </c>
      <c r="G89" s="30">
        <f t="shared" si="1"/>
        <v>1700</v>
      </c>
      <c r="H89" s="26" t="s">
        <v>415</v>
      </c>
    </row>
    <row r="90" spans="1:8" s="29" customFormat="1" ht="41.25" customHeight="1" x14ac:dyDescent="0.2">
      <c r="A90" s="26">
        <v>87</v>
      </c>
      <c r="B90" s="26" t="s">
        <v>326</v>
      </c>
      <c r="C90" s="26" t="s">
        <v>500</v>
      </c>
      <c r="D90" s="166">
        <v>46082</v>
      </c>
      <c r="E90" s="27">
        <v>820</v>
      </c>
      <c r="F90" s="28">
        <v>1</v>
      </c>
      <c r="G90" s="30">
        <f t="shared" si="1"/>
        <v>820</v>
      </c>
      <c r="H90" s="26" t="s">
        <v>415</v>
      </c>
    </row>
    <row r="91" spans="1:8" s="29" customFormat="1" ht="41.25" customHeight="1" x14ac:dyDescent="0.2">
      <c r="A91" s="26">
        <v>88</v>
      </c>
      <c r="B91" s="26" t="s">
        <v>322</v>
      </c>
      <c r="C91" s="26" t="s">
        <v>501</v>
      </c>
      <c r="D91" s="166">
        <v>46082</v>
      </c>
      <c r="E91" s="27">
        <v>450</v>
      </c>
      <c r="F91" s="28">
        <v>6</v>
      </c>
      <c r="G91" s="30">
        <f t="shared" si="1"/>
        <v>2700</v>
      </c>
      <c r="H91" s="26" t="s">
        <v>415</v>
      </c>
    </row>
    <row r="92" spans="1:8" s="29" customFormat="1" ht="41.25" customHeight="1" x14ac:dyDescent="0.2">
      <c r="A92" s="26">
        <v>89</v>
      </c>
      <c r="B92" s="26" t="s">
        <v>322</v>
      </c>
      <c r="C92" s="26" t="s">
        <v>502</v>
      </c>
      <c r="D92" s="166">
        <v>46082</v>
      </c>
      <c r="E92" s="27">
        <v>5600</v>
      </c>
      <c r="F92" s="28">
        <v>5</v>
      </c>
      <c r="G92" s="30">
        <f t="shared" si="1"/>
        <v>28000</v>
      </c>
      <c r="H92" s="26" t="s">
        <v>415</v>
      </c>
    </row>
    <row r="93" spans="1:8" s="29" customFormat="1" ht="41.25" customHeight="1" x14ac:dyDescent="0.2">
      <c r="A93" s="26">
        <v>90</v>
      </c>
      <c r="B93" s="26" t="s">
        <v>326</v>
      </c>
      <c r="C93" s="26" t="s">
        <v>503</v>
      </c>
      <c r="D93" s="166">
        <v>46082</v>
      </c>
      <c r="E93" s="27">
        <v>650</v>
      </c>
      <c r="F93" s="28">
        <v>1</v>
      </c>
      <c r="G93" s="30">
        <f t="shared" si="1"/>
        <v>650</v>
      </c>
      <c r="H93" s="26" t="s">
        <v>415</v>
      </c>
    </row>
    <row r="94" spans="1:8" s="29" customFormat="1" ht="41.25" customHeight="1" x14ac:dyDescent="0.2">
      <c r="A94" s="26">
        <v>91</v>
      </c>
      <c r="B94" s="26" t="s">
        <v>326</v>
      </c>
      <c r="C94" s="26" t="s">
        <v>504</v>
      </c>
      <c r="D94" s="166">
        <v>46082</v>
      </c>
      <c r="E94" s="27">
        <v>248</v>
      </c>
      <c r="F94" s="28">
        <v>1</v>
      </c>
      <c r="G94" s="30">
        <f t="shared" si="1"/>
        <v>248</v>
      </c>
      <c r="H94" s="26" t="s">
        <v>415</v>
      </c>
    </row>
    <row r="95" spans="1:8" s="29" customFormat="1" ht="41.25" customHeight="1" x14ac:dyDescent="0.2">
      <c r="A95" s="26">
        <v>92</v>
      </c>
      <c r="B95" s="26" t="s">
        <v>326</v>
      </c>
      <c r="C95" s="26" t="s">
        <v>505</v>
      </c>
      <c r="D95" s="166">
        <v>46082</v>
      </c>
      <c r="E95" s="27">
        <v>4500</v>
      </c>
      <c r="F95" s="28">
        <v>2</v>
      </c>
      <c r="G95" s="30">
        <f t="shared" si="1"/>
        <v>9000</v>
      </c>
      <c r="H95" s="26" t="s">
        <v>415</v>
      </c>
    </row>
    <row r="96" spans="1:8" s="29" customFormat="1" ht="41.25" customHeight="1" x14ac:dyDescent="0.2">
      <c r="A96" s="26">
        <v>93</v>
      </c>
      <c r="B96" s="26" t="s">
        <v>326</v>
      </c>
      <c r="C96" s="26" t="s">
        <v>506</v>
      </c>
      <c r="D96" s="166">
        <v>46082</v>
      </c>
      <c r="E96" s="27">
        <v>890</v>
      </c>
      <c r="F96" s="28">
        <v>8</v>
      </c>
      <c r="G96" s="30">
        <f t="shared" si="1"/>
        <v>7120</v>
      </c>
      <c r="H96" s="26" t="s">
        <v>415</v>
      </c>
    </row>
    <row r="97" spans="1:8" s="29" customFormat="1" ht="41.25" customHeight="1" x14ac:dyDescent="0.2">
      <c r="A97" s="26">
        <v>94</v>
      </c>
      <c r="B97" s="26" t="s">
        <v>330</v>
      </c>
      <c r="C97" s="26" t="s">
        <v>507</v>
      </c>
      <c r="D97" s="166">
        <v>46082</v>
      </c>
      <c r="E97" s="27">
        <v>680</v>
      </c>
      <c r="F97" s="28">
        <v>5</v>
      </c>
      <c r="G97" s="30">
        <f t="shared" si="1"/>
        <v>3400</v>
      </c>
      <c r="H97" s="26" t="s">
        <v>415</v>
      </c>
    </row>
    <row r="98" spans="1:8" s="29" customFormat="1" ht="41.25" customHeight="1" x14ac:dyDescent="0.2">
      <c r="A98" s="26">
        <v>95</v>
      </c>
      <c r="B98" s="26" t="s">
        <v>330</v>
      </c>
      <c r="C98" s="26" t="s">
        <v>508</v>
      </c>
      <c r="D98" s="166">
        <v>46082</v>
      </c>
      <c r="E98" s="27">
        <v>800</v>
      </c>
      <c r="F98" s="28">
        <v>2</v>
      </c>
      <c r="G98" s="30">
        <f t="shared" si="1"/>
        <v>1600</v>
      </c>
      <c r="H98" s="26" t="s">
        <v>415</v>
      </c>
    </row>
    <row r="99" spans="1:8" s="29" customFormat="1" ht="41.25" customHeight="1" x14ac:dyDescent="0.2">
      <c r="A99" s="26">
        <v>96</v>
      </c>
      <c r="B99" s="26" t="s">
        <v>320</v>
      </c>
      <c r="C99" s="26" t="s">
        <v>509</v>
      </c>
      <c r="D99" s="166">
        <v>46082</v>
      </c>
      <c r="E99" s="27">
        <v>7850</v>
      </c>
      <c r="F99" s="28">
        <v>30</v>
      </c>
      <c r="G99" s="30">
        <f t="shared" si="1"/>
        <v>235500</v>
      </c>
      <c r="H99" s="26" t="s">
        <v>415</v>
      </c>
    </row>
    <row r="100" spans="1:8" s="29" customFormat="1" ht="41.25" customHeight="1" x14ac:dyDescent="0.2">
      <c r="A100" s="26">
        <v>97</v>
      </c>
      <c r="B100" s="26" t="s">
        <v>326</v>
      </c>
      <c r="C100" s="26" t="s">
        <v>510</v>
      </c>
      <c r="D100" s="166">
        <v>46082</v>
      </c>
      <c r="E100" s="27">
        <v>1250</v>
      </c>
      <c r="F100" s="28">
        <v>4</v>
      </c>
      <c r="G100" s="30">
        <f t="shared" si="1"/>
        <v>5000</v>
      </c>
      <c r="H100" s="26" t="s">
        <v>415</v>
      </c>
    </row>
    <row r="101" spans="1:8" s="29" customFormat="1" ht="41.25" customHeight="1" x14ac:dyDescent="0.2">
      <c r="A101" s="26">
        <v>98</v>
      </c>
      <c r="B101" s="26" t="s">
        <v>326</v>
      </c>
      <c r="C101" s="26" t="s">
        <v>511</v>
      </c>
      <c r="D101" s="166">
        <v>46082</v>
      </c>
      <c r="E101" s="27">
        <v>240</v>
      </c>
      <c r="F101" s="28">
        <v>5</v>
      </c>
      <c r="G101" s="30">
        <f t="shared" si="1"/>
        <v>1200</v>
      </c>
      <c r="H101" s="26" t="s">
        <v>415</v>
      </c>
    </row>
    <row r="102" spans="1:8" s="29" customFormat="1" ht="41.25" customHeight="1" x14ac:dyDescent="0.2">
      <c r="A102" s="26">
        <v>99</v>
      </c>
      <c r="B102" s="26" t="s">
        <v>326</v>
      </c>
      <c r="C102" s="26" t="s">
        <v>512</v>
      </c>
      <c r="D102" s="166">
        <v>46082</v>
      </c>
      <c r="E102" s="27">
        <v>85000</v>
      </c>
      <c r="F102" s="28">
        <v>1</v>
      </c>
      <c r="G102" s="30">
        <f t="shared" si="1"/>
        <v>85000</v>
      </c>
      <c r="H102" s="26" t="s">
        <v>415</v>
      </c>
    </row>
    <row r="103" spans="1:8" s="29" customFormat="1" ht="41.25" customHeight="1" x14ac:dyDescent="0.2">
      <c r="A103" s="26">
        <v>100</v>
      </c>
      <c r="B103" s="26" t="s">
        <v>326</v>
      </c>
      <c r="C103" s="26" t="s">
        <v>513</v>
      </c>
      <c r="D103" s="166">
        <v>46082</v>
      </c>
      <c r="E103" s="27">
        <v>2000</v>
      </c>
      <c r="F103" s="28">
        <v>1</v>
      </c>
      <c r="G103" s="30">
        <f t="shared" si="1"/>
        <v>2000</v>
      </c>
      <c r="H103" s="26" t="s">
        <v>415</v>
      </c>
    </row>
    <row r="104" spans="1:8" s="29" customFormat="1" ht="41.25" customHeight="1" x14ac:dyDescent="0.2">
      <c r="A104" s="26">
        <v>101</v>
      </c>
      <c r="B104" s="26" t="s">
        <v>326</v>
      </c>
      <c r="C104" s="26" t="s">
        <v>514</v>
      </c>
      <c r="D104" s="166">
        <v>46082</v>
      </c>
      <c r="E104" s="27">
        <v>2100</v>
      </c>
      <c r="F104" s="28">
        <v>2</v>
      </c>
      <c r="G104" s="30">
        <f t="shared" si="1"/>
        <v>4200</v>
      </c>
      <c r="H104" s="26" t="s">
        <v>415</v>
      </c>
    </row>
    <row r="105" spans="1:8" s="29" customFormat="1" ht="41.25" customHeight="1" x14ac:dyDescent="0.2">
      <c r="A105" s="26">
        <v>102</v>
      </c>
      <c r="B105" s="26" t="s">
        <v>330</v>
      </c>
      <c r="C105" s="26" t="s">
        <v>515</v>
      </c>
      <c r="D105" s="166">
        <v>46082</v>
      </c>
      <c r="E105" s="27">
        <v>350</v>
      </c>
      <c r="F105" s="28">
        <v>4</v>
      </c>
      <c r="G105" s="30">
        <f t="shared" si="1"/>
        <v>1400</v>
      </c>
      <c r="H105" s="26" t="s">
        <v>415</v>
      </c>
    </row>
    <row r="106" spans="1:8" s="29" customFormat="1" ht="41.25" customHeight="1" x14ac:dyDescent="0.2">
      <c r="A106" s="26">
        <v>103</v>
      </c>
      <c r="B106" s="26" t="s">
        <v>322</v>
      </c>
      <c r="C106" s="26" t="s">
        <v>516</v>
      </c>
      <c r="D106" s="166">
        <v>46082</v>
      </c>
      <c r="E106" s="27">
        <v>1480</v>
      </c>
      <c r="F106" s="28">
        <v>10</v>
      </c>
      <c r="G106" s="30">
        <f t="shared" si="1"/>
        <v>14800</v>
      </c>
      <c r="H106" s="26" t="s">
        <v>415</v>
      </c>
    </row>
    <row r="107" spans="1:8" s="29" customFormat="1" ht="41.25" customHeight="1" x14ac:dyDescent="0.2">
      <c r="A107" s="26">
        <v>104</v>
      </c>
      <c r="B107" s="26" t="s">
        <v>324</v>
      </c>
      <c r="C107" s="26" t="s">
        <v>517</v>
      </c>
      <c r="D107" s="166">
        <v>46082</v>
      </c>
      <c r="E107" s="27">
        <v>700</v>
      </c>
      <c r="F107" s="28">
        <v>2</v>
      </c>
      <c r="G107" s="30">
        <f t="shared" si="1"/>
        <v>1400</v>
      </c>
      <c r="H107" s="26" t="s">
        <v>415</v>
      </c>
    </row>
    <row r="108" spans="1:8" s="29" customFormat="1" ht="41.25" customHeight="1" x14ac:dyDescent="0.2">
      <c r="A108" s="26">
        <v>105</v>
      </c>
      <c r="B108" s="26" t="s">
        <v>324</v>
      </c>
      <c r="C108" s="26" t="s">
        <v>518</v>
      </c>
      <c r="D108" s="166">
        <v>46082</v>
      </c>
      <c r="E108" s="27">
        <v>2150</v>
      </c>
      <c r="F108" s="28">
        <v>4</v>
      </c>
      <c r="G108" s="30">
        <f t="shared" si="1"/>
        <v>8600</v>
      </c>
      <c r="H108" s="26" t="s">
        <v>415</v>
      </c>
    </row>
    <row r="109" spans="1:8" s="29" customFormat="1" ht="41.25" customHeight="1" x14ac:dyDescent="0.2">
      <c r="A109" s="26">
        <v>106</v>
      </c>
      <c r="B109" s="26" t="s">
        <v>326</v>
      </c>
      <c r="C109" s="26" t="s">
        <v>519</v>
      </c>
      <c r="D109" s="166">
        <v>46082</v>
      </c>
      <c r="E109" s="27">
        <v>1220</v>
      </c>
      <c r="F109" s="28">
        <v>1</v>
      </c>
      <c r="G109" s="30">
        <f t="shared" si="1"/>
        <v>1220</v>
      </c>
      <c r="H109" s="26" t="s">
        <v>415</v>
      </c>
    </row>
    <row r="110" spans="1:8" s="29" customFormat="1" ht="41.25" customHeight="1" x14ac:dyDescent="0.2">
      <c r="A110" s="26">
        <v>107</v>
      </c>
      <c r="B110" s="26" t="s">
        <v>332</v>
      </c>
      <c r="C110" s="26" t="s">
        <v>520</v>
      </c>
      <c r="D110" s="166">
        <v>46082</v>
      </c>
      <c r="E110" s="27">
        <v>350000</v>
      </c>
      <c r="F110" s="28">
        <v>2</v>
      </c>
      <c r="G110" s="30">
        <f t="shared" si="1"/>
        <v>700000</v>
      </c>
      <c r="H110" s="26" t="s">
        <v>415</v>
      </c>
    </row>
    <row r="111" spans="1:8" s="29" customFormat="1" ht="41.25" customHeight="1" x14ac:dyDescent="0.2">
      <c r="A111" s="26">
        <v>108</v>
      </c>
      <c r="B111" s="26" t="s">
        <v>332</v>
      </c>
      <c r="C111" s="26" t="s">
        <v>521</v>
      </c>
      <c r="D111" s="166">
        <v>46082</v>
      </c>
      <c r="E111" s="27">
        <v>230000</v>
      </c>
      <c r="F111" s="28">
        <v>1</v>
      </c>
      <c r="G111" s="30">
        <f t="shared" si="1"/>
        <v>230000</v>
      </c>
      <c r="H111" s="26" t="s">
        <v>415</v>
      </c>
    </row>
    <row r="112" spans="1:8" s="29" customFormat="1" ht="41.25" customHeight="1" x14ac:dyDescent="0.2">
      <c r="A112" s="26">
        <v>109</v>
      </c>
      <c r="B112" s="26" t="s">
        <v>332</v>
      </c>
      <c r="C112" s="26" t="s">
        <v>522</v>
      </c>
      <c r="D112" s="166">
        <v>46082</v>
      </c>
      <c r="E112" s="27">
        <v>320000</v>
      </c>
      <c r="F112" s="28">
        <v>3</v>
      </c>
      <c r="G112" s="30">
        <f t="shared" si="1"/>
        <v>960000</v>
      </c>
      <c r="H112" s="26" t="s">
        <v>415</v>
      </c>
    </row>
    <row r="113" spans="1:8" s="29" customFormat="1" ht="41.25" customHeight="1" x14ac:dyDescent="0.2">
      <c r="A113" s="26">
        <v>110</v>
      </c>
      <c r="B113" s="26" t="s">
        <v>332</v>
      </c>
      <c r="C113" s="26" t="s">
        <v>523</v>
      </c>
      <c r="D113" s="166">
        <v>46082</v>
      </c>
      <c r="E113" s="27">
        <v>300000</v>
      </c>
      <c r="F113" s="28">
        <v>2</v>
      </c>
      <c r="G113" s="30">
        <f t="shared" si="1"/>
        <v>600000</v>
      </c>
      <c r="H113" s="26" t="s">
        <v>415</v>
      </c>
    </row>
    <row r="114" spans="1:8" s="29" customFormat="1" ht="41.25" customHeight="1" x14ac:dyDescent="0.2">
      <c r="A114" s="26">
        <v>111</v>
      </c>
      <c r="B114" s="26" t="s">
        <v>332</v>
      </c>
      <c r="C114" s="26" t="s">
        <v>524</v>
      </c>
      <c r="D114" s="166">
        <v>46143</v>
      </c>
      <c r="E114" s="27">
        <v>130000</v>
      </c>
      <c r="F114" s="28">
        <v>2</v>
      </c>
      <c r="G114" s="30">
        <f t="shared" si="1"/>
        <v>260000</v>
      </c>
      <c r="H114" s="26" t="s">
        <v>415</v>
      </c>
    </row>
    <row r="115" spans="1:8" s="29" customFormat="1" ht="41.25" customHeight="1" x14ac:dyDescent="0.2">
      <c r="A115" s="26">
        <v>112</v>
      </c>
      <c r="B115" s="26" t="s">
        <v>344</v>
      </c>
      <c r="C115" s="26" t="s">
        <v>525</v>
      </c>
      <c r="D115" s="166">
        <v>46082</v>
      </c>
      <c r="E115" s="27">
        <v>980</v>
      </c>
      <c r="F115" s="28">
        <v>20</v>
      </c>
      <c r="G115" s="30">
        <f t="shared" si="1"/>
        <v>19600</v>
      </c>
      <c r="H115" s="26" t="s">
        <v>415</v>
      </c>
    </row>
    <row r="116" spans="1:8" s="29" customFormat="1" ht="41.25" customHeight="1" x14ac:dyDescent="0.2">
      <c r="A116" s="26">
        <v>113</v>
      </c>
      <c r="B116" s="26" t="s">
        <v>322</v>
      </c>
      <c r="C116" s="26" t="s">
        <v>526</v>
      </c>
      <c r="D116" s="166">
        <v>46082</v>
      </c>
      <c r="E116" s="27">
        <v>150</v>
      </c>
      <c r="F116" s="28">
        <v>25</v>
      </c>
      <c r="G116" s="30">
        <f t="shared" si="1"/>
        <v>3750</v>
      </c>
      <c r="H116" s="26" t="s">
        <v>415</v>
      </c>
    </row>
    <row r="117" spans="1:8" s="29" customFormat="1" ht="41.25" customHeight="1" x14ac:dyDescent="0.2">
      <c r="A117" s="26">
        <v>114</v>
      </c>
      <c r="B117" s="26" t="s">
        <v>330</v>
      </c>
      <c r="C117" s="26" t="s">
        <v>437</v>
      </c>
      <c r="D117" s="166">
        <v>46447</v>
      </c>
      <c r="E117" s="27">
        <v>450</v>
      </c>
      <c r="F117" s="28">
        <v>85</v>
      </c>
      <c r="G117" s="30">
        <f t="shared" si="1"/>
        <v>38250</v>
      </c>
      <c r="H117" s="26" t="s">
        <v>415</v>
      </c>
    </row>
    <row r="118" spans="1:8" s="29" customFormat="1" ht="41.25" customHeight="1" x14ac:dyDescent="0.2">
      <c r="A118" s="26">
        <v>115</v>
      </c>
      <c r="B118" s="26" t="s">
        <v>330</v>
      </c>
      <c r="C118" s="26" t="s">
        <v>438</v>
      </c>
      <c r="D118" s="166">
        <v>46447</v>
      </c>
      <c r="E118" s="27">
        <v>80</v>
      </c>
      <c r="F118" s="28">
        <v>50</v>
      </c>
      <c r="G118" s="30">
        <f t="shared" si="1"/>
        <v>4000</v>
      </c>
      <c r="H118" s="26" t="s">
        <v>415</v>
      </c>
    </row>
    <row r="119" spans="1:8" s="29" customFormat="1" ht="41.25" customHeight="1" x14ac:dyDescent="0.2">
      <c r="A119" s="26">
        <v>116</v>
      </c>
      <c r="B119" s="26" t="s">
        <v>322</v>
      </c>
      <c r="C119" s="26" t="s">
        <v>527</v>
      </c>
      <c r="D119" s="166">
        <v>46447</v>
      </c>
      <c r="E119" s="27">
        <v>4300</v>
      </c>
      <c r="F119" s="28">
        <v>35</v>
      </c>
      <c r="G119" s="30">
        <f t="shared" si="1"/>
        <v>150500</v>
      </c>
      <c r="H119" s="26" t="s">
        <v>415</v>
      </c>
    </row>
    <row r="120" spans="1:8" s="29" customFormat="1" ht="36" x14ac:dyDescent="0.2">
      <c r="A120" s="26">
        <v>117</v>
      </c>
      <c r="B120" s="26" t="s">
        <v>338</v>
      </c>
      <c r="C120" s="26" t="s">
        <v>457</v>
      </c>
      <c r="D120" s="166">
        <v>46447</v>
      </c>
      <c r="E120" s="27">
        <v>12000</v>
      </c>
      <c r="F120" s="28">
        <v>3</v>
      </c>
      <c r="G120" s="30">
        <f t="shared" si="1"/>
        <v>36000</v>
      </c>
      <c r="H120" s="26" t="s">
        <v>415</v>
      </c>
    </row>
    <row r="121" spans="1:8" x14ac:dyDescent="0.2">
      <c r="A121" s="315"/>
      <c r="B121" s="315"/>
      <c r="C121" s="315"/>
      <c r="D121" s="315"/>
      <c r="E121" s="316" t="s">
        <v>61</v>
      </c>
      <c r="F121" s="317">
        <f>SUM(F4:F120)</f>
        <v>1653</v>
      </c>
      <c r="G121" s="364">
        <f>SUM(G4:G120)</f>
        <v>8481369</v>
      </c>
      <c r="H121" s="318"/>
    </row>
    <row r="144" spans="2:2" x14ac:dyDescent="0.2">
      <c r="B144" s="22"/>
    </row>
    <row r="145" spans="2:2" x14ac:dyDescent="0.2">
      <c r="B145" s="22"/>
    </row>
    <row r="146" spans="2:2" x14ac:dyDescent="0.2">
      <c r="B146" s="22"/>
    </row>
    <row r="147" spans="2:2" x14ac:dyDescent="0.2">
      <c r="B147" s="22"/>
    </row>
    <row r="148" spans="2:2" x14ac:dyDescent="0.2">
      <c r="B148" s="22"/>
    </row>
    <row r="149" spans="2:2" x14ac:dyDescent="0.2">
      <c r="B149" s="22"/>
    </row>
    <row r="150" spans="2:2" x14ac:dyDescent="0.2">
      <c r="B150" s="22"/>
    </row>
    <row r="151" spans="2:2" x14ac:dyDescent="0.2">
      <c r="B151" s="22"/>
    </row>
    <row r="152" spans="2:2" x14ac:dyDescent="0.2">
      <c r="B152" s="22"/>
    </row>
    <row r="153" spans="2:2" x14ac:dyDescent="0.2">
      <c r="B153" s="22"/>
    </row>
    <row r="154" spans="2:2" x14ac:dyDescent="0.2">
      <c r="B154" s="22"/>
    </row>
    <row r="155" spans="2:2" x14ac:dyDescent="0.2">
      <c r="B155" s="22"/>
    </row>
    <row r="156" spans="2:2" x14ac:dyDescent="0.2">
      <c r="B156" s="22"/>
    </row>
    <row r="157" spans="2:2" x14ac:dyDescent="0.2">
      <c r="B157" s="8"/>
    </row>
  </sheetData>
  <sheetProtection formatRows="0"/>
  <autoFilter ref="A3:V121"/>
  <mergeCells count="2">
    <mergeCell ref="A1:H1"/>
    <mergeCell ref="A2:H2"/>
  </mergeCells>
  <phoneticPr fontId="9" type="noConversion"/>
  <conditionalFormatting sqref="A4:H120">
    <cfRule type="expression" dxfId="3" priority="1">
      <formula>ISODD(ROW())</formula>
    </cfRule>
  </conditionalFormatting>
  <dataValidations count="1">
    <dataValidation type="list" allowBlank="1" showInputMessage="1" showErrorMessage="1" sqref="B4:B120">
      <formula1>Bens</formula1>
    </dataValidation>
  </dataValidations>
  <pageMargins left="0.19685039370078741" right="0.19685039370078741" top="0.59055118110236227" bottom="0.59055118110236227" header="0" footer="0"/>
  <pageSetup paperSize="9" scale="75" fitToHeight="0" orientation="landscape" r:id="rId1"/>
  <headerFooter>
    <oddFooter>Página &amp;P de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pageSetUpPr fitToPage="1"/>
  </sheetPr>
  <dimension ref="A1:J1013"/>
  <sheetViews>
    <sheetView zoomScaleNormal="100" zoomScaleSheetLayoutView="100" workbookViewId="0">
      <pane ySplit="3" topLeftCell="A194" activePane="bottomLeft" state="frozen"/>
      <selection activeCell="C112" sqref="C112"/>
      <selection pane="bottomLeft" activeCell="E197" sqref="E197"/>
    </sheetView>
  </sheetViews>
  <sheetFormatPr defaultRowHeight="12.75" x14ac:dyDescent="0.2"/>
  <cols>
    <col min="1" max="1" width="4.7109375" style="88" customWidth="1"/>
    <col min="2" max="2" width="30.85546875" style="12" customWidth="1"/>
    <col min="3" max="3" width="12.85546875" style="88" bestFit="1" customWidth="1"/>
    <col min="4" max="5" width="10.140625" style="88" customWidth="1"/>
    <col min="6" max="6" width="31.5703125" style="12" customWidth="1"/>
    <col min="7" max="7" width="36" style="89" customWidth="1"/>
    <col min="8" max="8" width="11.7109375" style="88" customWidth="1"/>
    <col min="9" max="9" width="11.140625" style="86" customWidth="1"/>
    <col min="10" max="10" width="23.28515625" style="86" customWidth="1"/>
    <col min="11" max="16384" width="9.140625" style="86"/>
  </cols>
  <sheetData>
    <row r="1" spans="1:10" ht="44.25" customHeight="1" x14ac:dyDescent="0.2">
      <c r="A1" s="377" t="str">
        <f>Capa!A1</f>
        <v>Memória de Cálculo
Contrato de Gestão nº 016/2026 celebrado entre a Secretaria de Estado de Justiça e Segurança Pública e o Instituto Elo</v>
      </c>
      <c r="B1" s="377"/>
      <c r="C1" s="377"/>
      <c r="D1" s="377"/>
      <c r="E1" s="377"/>
      <c r="F1" s="377"/>
      <c r="G1" s="377"/>
      <c r="H1" s="377"/>
    </row>
    <row r="2" spans="1:10" ht="23.25" customHeight="1" x14ac:dyDescent="0.2">
      <c r="A2" s="388" t="s">
        <v>528</v>
      </c>
      <c r="B2" s="388"/>
      <c r="C2" s="388"/>
      <c r="D2" s="388"/>
      <c r="E2" s="388"/>
      <c r="F2" s="388"/>
      <c r="G2" s="388"/>
      <c r="H2" s="388"/>
    </row>
    <row r="3" spans="1:10" ht="43.5" customHeight="1" x14ac:dyDescent="0.2">
      <c r="A3" s="320" t="s">
        <v>529</v>
      </c>
      <c r="B3" s="320" t="s">
        <v>408</v>
      </c>
      <c r="C3" s="320" t="s">
        <v>107</v>
      </c>
      <c r="D3" s="320" t="s">
        <v>530</v>
      </c>
      <c r="E3" s="320" t="s">
        <v>531</v>
      </c>
      <c r="F3" s="320" t="s">
        <v>101</v>
      </c>
      <c r="G3" s="320" t="s">
        <v>532</v>
      </c>
      <c r="H3" s="320" t="s">
        <v>533</v>
      </c>
      <c r="I3" s="368"/>
    </row>
    <row r="4" spans="1:10" ht="15.75" customHeight="1" x14ac:dyDescent="0.2">
      <c r="A4" s="90">
        <v>1</v>
      </c>
      <c r="B4" s="91" t="s">
        <v>181</v>
      </c>
      <c r="C4" s="79">
        <v>2470</v>
      </c>
      <c r="D4" s="165">
        <v>46054</v>
      </c>
      <c r="E4" s="165">
        <v>46388</v>
      </c>
      <c r="F4" s="319" t="s">
        <v>102</v>
      </c>
      <c r="G4" s="92" t="s">
        <v>534</v>
      </c>
      <c r="H4" s="130">
        <f>IFERROR((DATEDIF(D4,E4,"M")+1)*C4,0)</f>
        <v>29640</v>
      </c>
      <c r="J4" s="367"/>
    </row>
    <row r="5" spans="1:10" ht="26.25" customHeight="1" x14ac:dyDescent="0.2">
      <c r="A5" s="90">
        <v>2</v>
      </c>
      <c r="B5" s="91" t="s">
        <v>187</v>
      </c>
      <c r="C5" s="79">
        <v>600</v>
      </c>
      <c r="D5" s="165">
        <v>46054</v>
      </c>
      <c r="E5" s="165">
        <v>47849</v>
      </c>
      <c r="F5" s="91" t="s">
        <v>102</v>
      </c>
      <c r="G5" s="92" t="s">
        <v>535</v>
      </c>
      <c r="H5" s="130">
        <f t="shared" ref="H5:H68" si="0">IFERROR((DATEDIF(D5,E5,"M")+1)*C5,0)</f>
        <v>36000</v>
      </c>
      <c r="J5" s="367"/>
    </row>
    <row r="6" spans="1:10" ht="26.25" customHeight="1" x14ac:dyDescent="0.2">
      <c r="A6" s="90">
        <v>3</v>
      </c>
      <c r="B6" s="91" t="s">
        <v>191</v>
      </c>
      <c r="C6" s="79">
        <v>130</v>
      </c>
      <c r="D6" s="165">
        <v>46054</v>
      </c>
      <c r="E6" s="165">
        <v>47849</v>
      </c>
      <c r="F6" s="91" t="s">
        <v>102</v>
      </c>
      <c r="G6" s="92" t="s">
        <v>536</v>
      </c>
      <c r="H6" s="130">
        <f t="shared" si="0"/>
        <v>7800</v>
      </c>
      <c r="J6" s="367"/>
    </row>
    <row r="7" spans="1:10" ht="26.25" customHeight="1" x14ac:dyDescent="0.2">
      <c r="A7" s="90">
        <v>4</v>
      </c>
      <c r="B7" s="91" t="s">
        <v>195</v>
      </c>
      <c r="C7" s="79">
        <v>200</v>
      </c>
      <c r="D7" s="165">
        <v>46054</v>
      </c>
      <c r="E7" s="165">
        <v>47849</v>
      </c>
      <c r="F7" s="91" t="s">
        <v>102</v>
      </c>
      <c r="G7" s="92" t="s">
        <v>537</v>
      </c>
      <c r="H7" s="130">
        <f t="shared" si="0"/>
        <v>12000</v>
      </c>
      <c r="J7" s="367"/>
    </row>
    <row r="8" spans="1:10" ht="26.25" customHeight="1" x14ac:dyDescent="0.2">
      <c r="A8" s="90">
        <v>5</v>
      </c>
      <c r="B8" s="91" t="s">
        <v>199</v>
      </c>
      <c r="C8" s="79">
        <v>11000</v>
      </c>
      <c r="D8" s="165">
        <v>46054</v>
      </c>
      <c r="E8" s="165">
        <v>47849</v>
      </c>
      <c r="F8" s="91" t="s">
        <v>102</v>
      </c>
      <c r="G8" s="92" t="s">
        <v>538</v>
      </c>
      <c r="H8" s="130">
        <f t="shared" si="0"/>
        <v>660000</v>
      </c>
      <c r="J8" s="367"/>
    </row>
    <row r="9" spans="1:10" ht="26.25" customHeight="1" x14ac:dyDescent="0.2">
      <c r="A9" s="90">
        <v>6</v>
      </c>
      <c r="B9" s="91" t="s">
        <v>199</v>
      </c>
      <c r="C9" s="79">
        <v>12000</v>
      </c>
      <c r="D9" s="165">
        <v>46357</v>
      </c>
      <c r="E9" s="165">
        <v>46357</v>
      </c>
      <c r="F9" s="91" t="s">
        <v>102</v>
      </c>
      <c r="G9" s="92" t="s">
        <v>539</v>
      </c>
      <c r="H9" s="130">
        <f t="shared" si="0"/>
        <v>12000</v>
      </c>
      <c r="J9" s="367"/>
    </row>
    <row r="10" spans="1:10" ht="26.25" customHeight="1" x14ac:dyDescent="0.2">
      <c r="A10" s="90">
        <v>7</v>
      </c>
      <c r="B10" s="91" t="s">
        <v>199</v>
      </c>
      <c r="C10" s="79">
        <v>12500</v>
      </c>
      <c r="D10" s="165">
        <v>46722</v>
      </c>
      <c r="E10" s="165">
        <v>46722</v>
      </c>
      <c r="F10" s="91" t="s">
        <v>102</v>
      </c>
      <c r="G10" s="92" t="s">
        <v>539</v>
      </c>
      <c r="H10" s="130">
        <f t="shared" si="0"/>
        <v>12500</v>
      </c>
      <c r="J10" s="367"/>
    </row>
    <row r="11" spans="1:10" ht="26.25" customHeight="1" x14ac:dyDescent="0.2">
      <c r="A11" s="90">
        <v>8</v>
      </c>
      <c r="B11" s="91" t="s">
        <v>199</v>
      </c>
      <c r="C11" s="79">
        <v>13000</v>
      </c>
      <c r="D11" s="165">
        <v>47088</v>
      </c>
      <c r="E11" s="165">
        <v>47088</v>
      </c>
      <c r="F11" s="91" t="s">
        <v>102</v>
      </c>
      <c r="G11" s="92" t="s">
        <v>539</v>
      </c>
      <c r="H11" s="130">
        <f t="shared" si="0"/>
        <v>13000</v>
      </c>
      <c r="J11" s="367"/>
    </row>
    <row r="12" spans="1:10" ht="26.25" customHeight="1" x14ac:dyDescent="0.2">
      <c r="A12" s="90">
        <v>9</v>
      </c>
      <c r="B12" s="91" t="s">
        <v>199</v>
      </c>
      <c r="C12" s="79">
        <v>13500</v>
      </c>
      <c r="D12" s="165">
        <v>47453</v>
      </c>
      <c r="E12" s="165">
        <v>47453</v>
      </c>
      <c r="F12" s="91" t="s">
        <v>102</v>
      </c>
      <c r="G12" s="92" t="s">
        <v>539</v>
      </c>
      <c r="H12" s="130">
        <f t="shared" si="0"/>
        <v>13500</v>
      </c>
      <c r="J12" s="367"/>
    </row>
    <row r="13" spans="1:10" ht="26.25" customHeight="1" x14ac:dyDescent="0.2">
      <c r="A13" s="90">
        <v>10</v>
      </c>
      <c r="B13" s="91" t="s">
        <v>199</v>
      </c>
      <c r="C13" s="79">
        <v>14000</v>
      </c>
      <c r="D13" s="165">
        <v>47818</v>
      </c>
      <c r="E13" s="165">
        <v>47818</v>
      </c>
      <c r="F13" s="91" t="s">
        <v>102</v>
      </c>
      <c r="G13" s="92" t="s">
        <v>539</v>
      </c>
      <c r="H13" s="130">
        <f t="shared" si="0"/>
        <v>14000</v>
      </c>
      <c r="J13" s="367"/>
    </row>
    <row r="14" spans="1:10" ht="16.5" customHeight="1" x14ac:dyDescent="0.2">
      <c r="A14" s="90">
        <v>11</v>
      </c>
      <c r="B14" s="91" t="s">
        <v>215</v>
      </c>
      <c r="C14" s="79">
        <v>2600</v>
      </c>
      <c r="D14" s="165">
        <v>46054</v>
      </c>
      <c r="E14" s="165">
        <v>47849</v>
      </c>
      <c r="F14" s="91" t="s">
        <v>102</v>
      </c>
      <c r="G14" s="92" t="s">
        <v>540</v>
      </c>
      <c r="H14" s="130">
        <f t="shared" si="0"/>
        <v>156000</v>
      </c>
      <c r="J14" s="367"/>
    </row>
    <row r="15" spans="1:10" ht="16.5" customHeight="1" x14ac:dyDescent="0.2">
      <c r="A15" s="90">
        <v>12</v>
      </c>
      <c r="B15" s="91" t="s">
        <v>215</v>
      </c>
      <c r="C15" s="79">
        <v>1600</v>
      </c>
      <c r="D15" s="165">
        <v>46054</v>
      </c>
      <c r="E15" s="165">
        <v>47849</v>
      </c>
      <c r="F15" s="91" t="s">
        <v>102</v>
      </c>
      <c r="G15" s="92" t="s">
        <v>541</v>
      </c>
      <c r="H15" s="130">
        <f t="shared" si="0"/>
        <v>96000</v>
      </c>
      <c r="J15" s="367"/>
    </row>
    <row r="16" spans="1:10" ht="20.25" customHeight="1" x14ac:dyDescent="0.2">
      <c r="A16" s="90">
        <v>13</v>
      </c>
      <c r="B16" s="91" t="s">
        <v>215</v>
      </c>
      <c r="C16" s="79">
        <v>1900</v>
      </c>
      <c r="D16" s="165">
        <v>46054</v>
      </c>
      <c r="E16" s="165">
        <v>47849</v>
      </c>
      <c r="F16" s="91" t="s">
        <v>102</v>
      </c>
      <c r="G16" s="92" t="s">
        <v>542</v>
      </c>
      <c r="H16" s="130">
        <f t="shared" si="0"/>
        <v>114000</v>
      </c>
      <c r="J16" s="367"/>
    </row>
    <row r="17" spans="1:10" ht="45" x14ac:dyDescent="0.2">
      <c r="A17" s="90">
        <v>14</v>
      </c>
      <c r="B17" s="91" t="s">
        <v>201</v>
      </c>
      <c r="C17" s="79">
        <v>12000</v>
      </c>
      <c r="D17" s="165">
        <v>46082</v>
      </c>
      <c r="E17" s="165">
        <v>47849</v>
      </c>
      <c r="F17" s="91" t="s">
        <v>102</v>
      </c>
      <c r="G17" s="92" t="s">
        <v>543</v>
      </c>
      <c r="H17" s="130">
        <f t="shared" si="0"/>
        <v>708000</v>
      </c>
      <c r="J17" s="367"/>
    </row>
    <row r="18" spans="1:10" ht="35.25" customHeight="1" x14ac:dyDescent="0.2">
      <c r="A18" s="90">
        <v>15</v>
      </c>
      <c r="B18" s="91" t="s">
        <v>211</v>
      </c>
      <c r="C18" s="79">
        <v>800</v>
      </c>
      <c r="D18" s="165">
        <v>46082</v>
      </c>
      <c r="E18" s="165">
        <v>46082</v>
      </c>
      <c r="F18" s="91" t="s">
        <v>102</v>
      </c>
      <c r="G18" s="92" t="s">
        <v>544</v>
      </c>
      <c r="H18" s="130">
        <f t="shared" si="0"/>
        <v>800</v>
      </c>
      <c r="J18" s="367"/>
    </row>
    <row r="19" spans="1:10" ht="35.25" customHeight="1" x14ac:dyDescent="0.2">
      <c r="A19" s="90">
        <v>16</v>
      </c>
      <c r="B19" s="91" t="s">
        <v>211</v>
      </c>
      <c r="C19" s="79">
        <v>800</v>
      </c>
      <c r="D19" s="165">
        <v>47178</v>
      </c>
      <c r="E19" s="165">
        <v>47178</v>
      </c>
      <c r="F19" s="91" t="s">
        <v>102</v>
      </c>
      <c r="G19" s="92" t="s">
        <v>544</v>
      </c>
      <c r="H19" s="130">
        <f t="shared" si="0"/>
        <v>800</v>
      </c>
      <c r="J19" s="367"/>
    </row>
    <row r="20" spans="1:10" ht="24.75" customHeight="1" x14ac:dyDescent="0.2">
      <c r="A20" s="90">
        <v>17</v>
      </c>
      <c r="B20" s="91" t="s">
        <v>251</v>
      </c>
      <c r="C20" s="79">
        <v>300</v>
      </c>
      <c r="D20" s="165">
        <v>46054</v>
      </c>
      <c r="E20" s="165">
        <v>47849</v>
      </c>
      <c r="F20" s="91" t="s">
        <v>102</v>
      </c>
      <c r="G20" s="92" t="s">
        <v>545</v>
      </c>
      <c r="H20" s="130">
        <f t="shared" si="0"/>
        <v>18000</v>
      </c>
      <c r="J20" s="367"/>
    </row>
    <row r="21" spans="1:10" ht="15" customHeight="1" x14ac:dyDescent="0.2">
      <c r="A21" s="90">
        <v>18</v>
      </c>
      <c r="B21" s="91" t="s">
        <v>261</v>
      </c>
      <c r="C21" s="79">
        <v>400</v>
      </c>
      <c r="D21" s="165">
        <v>46054</v>
      </c>
      <c r="E21" s="165">
        <v>47849</v>
      </c>
      <c r="F21" s="91" t="s">
        <v>102</v>
      </c>
      <c r="G21" s="92" t="s">
        <v>546</v>
      </c>
      <c r="H21" s="130">
        <f t="shared" si="0"/>
        <v>24000</v>
      </c>
      <c r="J21" s="367"/>
    </row>
    <row r="22" spans="1:10" ht="27" customHeight="1" x14ac:dyDescent="0.2">
      <c r="A22" s="90">
        <v>19</v>
      </c>
      <c r="B22" s="91" t="s">
        <v>291</v>
      </c>
      <c r="C22" s="79">
        <v>2400</v>
      </c>
      <c r="D22" s="165">
        <v>46082</v>
      </c>
      <c r="E22" s="165">
        <v>46082</v>
      </c>
      <c r="F22" s="91" t="s">
        <v>102</v>
      </c>
      <c r="G22" s="92" t="s">
        <v>547</v>
      </c>
      <c r="H22" s="130">
        <f t="shared" si="0"/>
        <v>2400</v>
      </c>
      <c r="J22" s="367"/>
    </row>
    <row r="23" spans="1:10" ht="27" customHeight="1" x14ac:dyDescent="0.2">
      <c r="A23" s="90">
        <v>20</v>
      </c>
      <c r="B23" s="91" t="s">
        <v>293</v>
      </c>
      <c r="C23" s="79">
        <v>800</v>
      </c>
      <c r="D23" s="165">
        <v>46082</v>
      </c>
      <c r="E23" s="165">
        <v>46082</v>
      </c>
      <c r="F23" s="91" t="s">
        <v>102</v>
      </c>
      <c r="G23" s="92" t="s">
        <v>547</v>
      </c>
      <c r="H23" s="130">
        <f t="shared" si="0"/>
        <v>800</v>
      </c>
      <c r="J23" s="367"/>
    </row>
    <row r="24" spans="1:10" ht="27" customHeight="1" x14ac:dyDescent="0.2">
      <c r="A24" s="90">
        <v>21</v>
      </c>
      <c r="B24" s="91" t="s">
        <v>295</v>
      </c>
      <c r="C24" s="79">
        <v>1200</v>
      </c>
      <c r="D24" s="165">
        <v>46082</v>
      </c>
      <c r="E24" s="165">
        <v>46082</v>
      </c>
      <c r="F24" s="91" t="s">
        <v>102</v>
      </c>
      <c r="G24" s="92" t="s">
        <v>548</v>
      </c>
      <c r="H24" s="130">
        <f t="shared" si="0"/>
        <v>1200</v>
      </c>
      <c r="J24" s="367"/>
    </row>
    <row r="25" spans="1:10" ht="27" customHeight="1" x14ac:dyDescent="0.2">
      <c r="A25" s="90">
        <v>22</v>
      </c>
      <c r="B25" s="91" t="s">
        <v>295</v>
      </c>
      <c r="C25" s="79">
        <v>1200</v>
      </c>
      <c r="D25" s="165">
        <v>46082</v>
      </c>
      <c r="E25" s="165">
        <v>46082</v>
      </c>
      <c r="F25" s="91" t="s">
        <v>102</v>
      </c>
      <c r="G25" s="92" t="s">
        <v>549</v>
      </c>
      <c r="H25" s="130">
        <f t="shared" si="0"/>
        <v>1200</v>
      </c>
      <c r="J25" s="367"/>
    </row>
    <row r="26" spans="1:10" ht="27" customHeight="1" x14ac:dyDescent="0.2">
      <c r="A26" s="90">
        <v>23</v>
      </c>
      <c r="B26" s="91" t="s">
        <v>291</v>
      </c>
      <c r="C26" s="79">
        <v>2400</v>
      </c>
      <c r="D26" s="165">
        <v>46266</v>
      </c>
      <c r="E26" s="165">
        <v>46266</v>
      </c>
      <c r="F26" s="91" t="s">
        <v>102</v>
      </c>
      <c r="G26" s="92" t="s">
        <v>547</v>
      </c>
      <c r="H26" s="130">
        <f t="shared" si="0"/>
        <v>2400</v>
      </c>
      <c r="J26" s="367"/>
    </row>
    <row r="27" spans="1:10" ht="27" customHeight="1" x14ac:dyDescent="0.2">
      <c r="A27" s="90">
        <v>24</v>
      </c>
      <c r="B27" s="91" t="s">
        <v>293</v>
      </c>
      <c r="C27" s="79">
        <v>800</v>
      </c>
      <c r="D27" s="165">
        <v>46266</v>
      </c>
      <c r="E27" s="165">
        <v>46266</v>
      </c>
      <c r="F27" s="91" t="s">
        <v>102</v>
      </c>
      <c r="G27" s="92" t="s">
        <v>547</v>
      </c>
      <c r="H27" s="130">
        <f t="shared" si="0"/>
        <v>800</v>
      </c>
      <c r="J27" s="367"/>
    </row>
    <row r="28" spans="1:10" ht="27" customHeight="1" x14ac:dyDescent="0.2">
      <c r="A28" s="90">
        <v>25</v>
      </c>
      <c r="B28" s="91" t="s">
        <v>295</v>
      </c>
      <c r="C28" s="79">
        <v>1200</v>
      </c>
      <c r="D28" s="165">
        <v>46266</v>
      </c>
      <c r="E28" s="165">
        <v>46266</v>
      </c>
      <c r="F28" s="91" t="s">
        <v>102</v>
      </c>
      <c r="G28" s="92" t="s">
        <v>548</v>
      </c>
      <c r="H28" s="130">
        <f t="shared" si="0"/>
        <v>1200</v>
      </c>
      <c r="J28" s="367"/>
    </row>
    <row r="29" spans="1:10" ht="27" customHeight="1" x14ac:dyDescent="0.2">
      <c r="A29" s="90">
        <v>26</v>
      </c>
      <c r="B29" s="91" t="s">
        <v>295</v>
      </c>
      <c r="C29" s="79">
        <v>1200</v>
      </c>
      <c r="D29" s="165">
        <v>46266</v>
      </c>
      <c r="E29" s="165">
        <v>46266</v>
      </c>
      <c r="F29" s="91" t="s">
        <v>102</v>
      </c>
      <c r="G29" s="92" t="s">
        <v>549</v>
      </c>
      <c r="H29" s="130">
        <f t="shared" si="0"/>
        <v>1200</v>
      </c>
      <c r="J29" s="367"/>
    </row>
    <row r="30" spans="1:10" ht="27" customHeight="1" x14ac:dyDescent="0.2">
      <c r="A30" s="90">
        <v>27</v>
      </c>
      <c r="B30" s="91" t="s">
        <v>291</v>
      </c>
      <c r="C30" s="79">
        <v>4800</v>
      </c>
      <c r="D30" s="165">
        <v>46447</v>
      </c>
      <c r="E30" s="165">
        <v>46447</v>
      </c>
      <c r="F30" s="91" t="s">
        <v>102</v>
      </c>
      <c r="G30" s="92" t="s">
        <v>547</v>
      </c>
      <c r="H30" s="130">
        <f t="shared" si="0"/>
        <v>4800</v>
      </c>
      <c r="J30" s="367"/>
    </row>
    <row r="31" spans="1:10" ht="27" customHeight="1" x14ac:dyDescent="0.2">
      <c r="A31" s="90">
        <v>28</v>
      </c>
      <c r="B31" s="91" t="s">
        <v>293</v>
      </c>
      <c r="C31" s="79">
        <v>1600</v>
      </c>
      <c r="D31" s="165">
        <v>46447</v>
      </c>
      <c r="E31" s="165">
        <v>46447</v>
      </c>
      <c r="F31" s="91" t="s">
        <v>102</v>
      </c>
      <c r="G31" s="92" t="s">
        <v>547</v>
      </c>
      <c r="H31" s="130">
        <f t="shared" si="0"/>
        <v>1600</v>
      </c>
      <c r="J31" s="367"/>
    </row>
    <row r="32" spans="1:10" ht="27" customHeight="1" x14ac:dyDescent="0.2">
      <c r="A32" s="90">
        <v>29</v>
      </c>
      <c r="B32" s="91" t="s">
        <v>295</v>
      </c>
      <c r="C32" s="79">
        <v>2400</v>
      </c>
      <c r="D32" s="165">
        <v>46447</v>
      </c>
      <c r="E32" s="165">
        <v>46447</v>
      </c>
      <c r="F32" s="91" t="s">
        <v>102</v>
      </c>
      <c r="G32" s="92" t="s">
        <v>548</v>
      </c>
      <c r="H32" s="130">
        <f t="shared" si="0"/>
        <v>2400</v>
      </c>
      <c r="J32" s="367"/>
    </row>
    <row r="33" spans="1:10" ht="27" customHeight="1" x14ac:dyDescent="0.2">
      <c r="A33" s="90">
        <v>30</v>
      </c>
      <c r="B33" s="91" t="s">
        <v>295</v>
      </c>
      <c r="C33" s="79">
        <v>2400</v>
      </c>
      <c r="D33" s="165">
        <v>46447</v>
      </c>
      <c r="E33" s="165">
        <v>46447</v>
      </c>
      <c r="F33" s="91" t="s">
        <v>102</v>
      </c>
      <c r="G33" s="92" t="s">
        <v>549</v>
      </c>
      <c r="H33" s="130">
        <f t="shared" si="0"/>
        <v>2400</v>
      </c>
      <c r="J33" s="367"/>
    </row>
    <row r="34" spans="1:10" ht="27" customHeight="1" x14ac:dyDescent="0.2">
      <c r="A34" s="90">
        <v>31</v>
      </c>
      <c r="B34" s="91" t="s">
        <v>291</v>
      </c>
      <c r="C34" s="79">
        <v>4800</v>
      </c>
      <c r="D34" s="165">
        <v>46631</v>
      </c>
      <c r="E34" s="165">
        <v>46631</v>
      </c>
      <c r="F34" s="91" t="s">
        <v>102</v>
      </c>
      <c r="G34" s="92" t="s">
        <v>547</v>
      </c>
      <c r="H34" s="130">
        <f t="shared" si="0"/>
        <v>4800</v>
      </c>
      <c r="J34" s="367"/>
    </row>
    <row r="35" spans="1:10" ht="27" customHeight="1" x14ac:dyDescent="0.2">
      <c r="A35" s="90">
        <v>32</v>
      </c>
      <c r="B35" s="91" t="s">
        <v>293</v>
      </c>
      <c r="C35" s="79">
        <v>1600</v>
      </c>
      <c r="D35" s="165">
        <v>46631</v>
      </c>
      <c r="E35" s="165">
        <v>46631</v>
      </c>
      <c r="F35" s="91" t="s">
        <v>102</v>
      </c>
      <c r="G35" s="92" t="s">
        <v>547</v>
      </c>
      <c r="H35" s="130">
        <f t="shared" si="0"/>
        <v>1600</v>
      </c>
      <c r="J35" s="367"/>
    </row>
    <row r="36" spans="1:10" ht="27" customHeight="1" x14ac:dyDescent="0.2">
      <c r="A36" s="90">
        <v>33</v>
      </c>
      <c r="B36" s="91" t="s">
        <v>295</v>
      </c>
      <c r="C36" s="79">
        <v>2400</v>
      </c>
      <c r="D36" s="165">
        <v>46631</v>
      </c>
      <c r="E36" s="165">
        <v>46631</v>
      </c>
      <c r="F36" s="91" t="s">
        <v>102</v>
      </c>
      <c r="G36" s="92" t="s">
        <v>548</v>
      </c>
      <c r="H36" s="130">
        <f t="shared" si="0"/>
        <v>2400</v>
      </c>
      <c r="J36" s="367"/>
    </row>
    <row r="37" spans="1:10" ht="27" customHeight="1" x14ac:dyDescent="0.2">
      <c r="A37" s="90">
        <v>34</v>
      </c>
      <c r="B37" s="91" t="s">
        <v>295</v>
      </c>
      <c r="C37" s="79">
        <v>2400</v>
      </c>
      <c r="D37" s="165">
        <v>46631</v>
      </c>
      <c r="E37" s="165">
        <v>46631</v>
      </c>
      <c r="F37" s="91" t="s">
        <v>102</v>
      </c>
      <c r="G37" s="92" t="s">
        <v>549</v>
      </c>
      <c r="H37" s="130">
        <f t="shared" si="0"/>
        <v>2400</v>
      </c>
      <c r="J37" s="367"/>
    </row>
    <row r="38" spans="1:10" ht="27" customHeight="1" x14ac:dyDescent="0.2">
      <c r="A38" s="90">
        <v>35</v>
      </c>
      <c r="B38" s="91" t="s">
        <v>291</v>
      </c>
      <c r="C38" s="79">
        <v>4800</v>
      </c>
      <c r="D38" s="165">
        <v>46813</v>
      </c>
      <c r="E38" s="165">
        <v>46813</v>
      </c>
      <c r="F38" s="91" t="s">
        <v>102</v>
      </c>
      <c r="G38" s="92" t="s">
        <v>547</v>
      </c>
      <c r="H38" s="130">
        <f t="shared" si="0"/>
        <v>4800</v>
      </c>
      <c r="J38" s="367"/>
    </row>
    <row r="39" spans="1:10" ht="27" customHeight="1" x14ac:dyDescent="0.2">
      <c r="A39" s="90">
        <v>36</v>
      </c>
      <c r="B39" s="91" t="s">
        <v>293</v>
      </c>
      <c r="C39" s="79">
        <v>1600</v>
      </c>
      <c r="D39" s="165">
        <v>46813</v>
      </c>
      <c r="E39" s="165">
        <v>46813</v>
      </c>
      <c r="F39" s="91" t="s">
        <v>102</v>
      </c>
      <c r="G39" s="92" t="s">
        <v>547</v>
      </c>
      <c r="H39" s="130">
        <f t="shared" si="0"/>
        <v>1600</v>
      </c>
      <c r="J39" s="367"/>
    </row>
    <row r="40" spans="1:10" ht="27" customHeight="1" x14ac:dyDescent="0.2">
      <c r="A40" s="90">
        <v>37</v>
      </c>
      <c r="B40" s="91" t="s">
        <v>295</v>
      </c>
      <c r="C40" s="79">
        <v>2400</v>
      </c>
      <c r="D40" s="165">
        <v>46813</v>
      </c>
      <c r="E40" s="165">
        <v>46813</v>
      </c>
      <c r="F40" s="91" t="s">
        <v>102</v>
      </c>
      <c r="G40" s="92" t="s">
        <v>548</v>
      </c>
      <c r="H40" s="130">
        <f t="shared" si="0"/>
        <v>2400</v>
      </c>
      <c r="J40" s="367"/>
    </row>
    <row r="41" spans="1:10" ht="27" customHeight="1" x14ac:dyDescent="0.2">
      <c r="A41" s="90">
        <v>38</v>
      </c>
      <c r="B41" s="91" t="s">
        <v>295</v>
      </c>
      <c r="C41" s="79">
        <v>2400</v>
      </c>
      <c r="D41" s="165">
        <v>46813</v>
      </c>
      <c r="E41" s="165">
        <v>46813</v>
      </c>
      <c r="F41" s="91" t="s">
        <v>102</v>
      </c>
      <c r="G41" s="92" t="s">
        <v>549</v>
      </c>
      <c r="H41" s="130">
        <f t="shared" si="0"/>
        <v>2400</v>
      </c>
      <c r="J41" s="367"/>
    </row>
    <row r="42" spans="1:10" ht="27" customHeight="1" x14ac:dyDescent="0.2">
      <c r="A42" s="90">
        <v>39</v>
      </c>
      <c r="B42" s="91" t="s">
        <v>291</v>
      </c>
      <c r="C42" s="79">
        <v>4800</v>
      </c>
      <c r="D42" s="165">
        <v>46997</v>
      </c>
      <c r="E42" s="165">
        <v>46997</v>
      </c>
      <c r="F42" s="91" t="s">
        <v>102</v>
      </c>
      <c r="G42" s="92" t="s">
        <v>547</v>
      </c>
      <c r="H42" s="130">
        <f t="shared" si="0"/>
        <v>4800</v>
      </c>
      <c r="J42" s="367"/>
    </row>
    <row r="43" spans="1:10" ht="27" customHeight="1" x14ac:dyDescent="0.2">
      <c r="A43" s="90">
        <v>40</v>
      </c>
      <c r="B43" s="91" t="s">
        <v>293</v>
      </c>
      <c r="C43" s="79">
        <v>1600</v>
      </c>
      <c r="D43" s="165">
        <v>46997</v>
      </c>
      <c r="E43" s="165">
        <v>46997</v>
      </c>
      <c r="F43" s="91" t="s">
        <v>102</v>
      </c>
      <c r="G43" s="92" t="s">
        <v>547</v>
      </c>
      <c r="H43" s="130">
        <f t="shared" si="0"/>
        <v>1600</v>
      </c>
      <c r="J43" s="367"/>
    </row>
    <row r="44" spans="1:10" ht="27" customHeight="1" x14ac:dyDescent="0.2">
      <c r="A44" s="90">
        <v>41</v>
      </c>
      <c r="B44" s="91" t="s">
        <v>295</v>
      </c>
      <c r="C44" s="79">
        <v>2400</v>
      </c>
      <c r="D44" s="165">
        <v>46997</v>
      </c>
      <c r="E44" s="165">
        <v>46997</v>
      </c>
      <c r="F44" s="91" t="s">
        <v>102</v>
      </c>
      <c r="G44" s="92" t="s">
        <v>548</v>
      </c>
      <c r="H44" s="130">
        <f t="shared" si="0"/>
        <v>2400</v>
      </c>
      <c r="J44" s="367"/>
    </row>
    <row r="45" spans="1:10" ht="27" customHeight="1" x14ac:dyDescent="0.2">
      <c r="A45" s="90">
        <v>42</v>
      </c>
      <c r="B45" s="91" t="s">
        <v>295</v>
      </c>
      <c r="C45" s="79">
        <v>2400</v>
      </c>
      <c r="D45" s="165">
        <v>46997</v>
      </c>
      <c r="E45" s="165">
        <v>46997</v>
      </c>
      <c r="F45" s="91" t="s">
        <v>102</v>
      </c>
      <c r="G45" s="92" t="s">
        <v>549</v>
      </c>
      <c r="H45" s="130">
        <f t="shared" si="0"/>
        <v>2400</v>
      </c>
      <c r="J45" s="367"/>
    </row>
    <row r="46" spans="1:10" ht="27" customHeight="1" x14ac:dyDescent="0.2">
      <c r="A46" s="90">
        <v>43</v>
      </c>
      <c r="B46" s="91" t="s">
        <v>291</v>
      </c>
      <c r="C46" s="79">
        <v>4800</v>
      </c>
      <c r="D46" s="165">
        <v>47178</v>
      </c>
      <c r="E46" s="165">
        <v>47178</v>
      </c>
      <c r="F46" s="91" t="s">
        <v>102</v>
      </c>
      <c r="G46" s="92" t="s">
        <v>547</v>
      </c>
      <c r="H46" s="130">
        <f t="shared" si="0"/>
        <v>4800</v>
      </c>
      <c r="J46" s="367"/>
    </row>
    <row r="47" spans="1:10" ht="27" customHeight="1" x14ac:dyDescent="0.2">
      <c r="A47" s="90">
        <v>44</v>
      </c>
      <c r="B47" s="91" t="s">
        <v>293</v>
      </c>
      <c r="C47" s="79">
        <v>1600</v>
      </c>
      <c r="D47" s="165">
        <v>47178</v>
      </c>
      <c r="E47" s="165">
        <v>47178</v>
      </c>
      <c r="F47" s="91" t="s">
        <v>102</v>
      </c>
      <c r="G47" s="92" t="s">
        <v>547</v>
      </c>
      <c r="H47" s="130">
        <f t="shared" si="0"/>
        <v>1600</v>
      </c>
      <c r="J47" s="367"/>
    </row>
    <row r="48" spans="1:10" ht="27" customHeight="1" x14ac:dyDescent="0.2">
      <c r="A48" s="90">
        <v>45</v>
      </c>
      <c r="B48" s="91" t="s">
        <v>295</v>
      </c>
      <c r="C48" s="79">
        <v>2400</v>
      </c>
      <c r="D48" s="165">
        <v>47178</v>
      </c>
      <c r="E48" s="165">
        <v>47178</v>
      </c>
      <c r="F48" s="91" t="s">
        <v>102</v>
      </c>
      <c r="G48" s="92" t="s">
        <v>548</v>
      </c>
      <c r="H48" s="130">
        <f t="shared" si="0"/>
        <v>2400</v>
      </c>
      <c r="J48" s="367"/>
    </row>
    <row r="49" spans="1:10" ht="27" customHeight="1" x14ac:dyDescent="0.2">
      <c r="A49" s="90">
        <v>46</v>
      </c>
      <c r="B49" s="91" t="s">
        <v>295</v>
      </c>
      <c r="C49" s="79">
        <v>2400</v>
      </c>
      <c r="D49" s="165">
        <v>47178</v>
      </c>
      <c r="E49" s="165">
        <v>47178</v>
      </c>
      <c r="F49" s="91" t="s">
        <v>102</v>
      </c>
      <c r="G49" s="92" t="s">
        <v>549</v>
      </c>
      <c r="H49" s="130">
        <f t="shared" si="0"/>
        <v>2400</v>
      </c>
      <c r="J49" s="367"/>
    </row>
    <row r="50" spans="1:10" ht="27" customHeight="1" x14ac:dyDescent="0.2">
      <c r="A50" s="90">
        <v>47</v>
      </c>
      <c r="B50" s="91" t="s">
        <v>291</v>
      </c>
      <c r="C50" s="79">
        <v>4800</v>
      </c>
      <c r="D50" s="165">
        <v>47362</v>
      </c>
      <c r="E50" s="165">
        <v>47362</v>
      </c>
      <c r="F50" s="91" t="s">
        <v>102</v>
      </c>
      <c r="G50" s="92" t="s">
        <v>547</v>
      </c>
      <c r="H50" s="130">
        <f t="shared" si="0"/>
        <v>4800</v>
      </c>
      <c r="J50" s="367"/>
    </row>
    <row r="51" spans="1:10" ht="27" customHeight="1" x14ac:dyDescent="0.2">
      <c r="A51" s="90">
        <v>48</v>
      </c>
      <c r="B51" s="91" t="s">
        <v>293</v>
      </c>
      <c r="C51" s="79">
        <v>1600</v>
      </c>
      <c r="D51" s="165">
        <v>47362</v>
      </c>
      <c r="E51" s="165">
        <v>47362</v>
      </c>
      <c r="F51" s="91" t="s">
        <v>102</v>
      </c>
      <c r="G51" s="92" t="s">
        <v>547</v>
      </c>
      <c r="H51" s="130">
        <f t="shared" si="0"/>
        <v>1600</v>
      </c>
      <c r="J51" s="367"/>
    </row>
    <row r="52" spans="1:10" ht="27" customHeight="1" x14ac:dyDescent="0.2">
      <c r="A52" s="90">
        <v>49</v>
      </c>
      <c r="B52" s="91" t="s">
        <v>295</v>
      </c>
      <c r="C52" s="79">
        <v>2400</v>
      </c>
      <c r="D52" s="165">
        <v>47362</v>
      </c>
      <c r="E52" s="165">
        <v>47362</v>
      </c>
      <c r="F52" s="91" t="s">
        <v>102</v>
      </c>
      <c r="G52" s="92" t="s">
        <v>548</v>
      </c>
      <c r="H52" s="130">
        <f t="shared" si="0"/>
        <v>2400</v>
      </c>
      <c r="J52" s="367"/>
    </row>
    <row r="53" spans="1:10" ht="27" customHeight="1" x14ac:dyDescent="0.2">
      <c r="A53" s="90">
        <v>50</v>
      </c>
      <c r="B53" s="91" t="s">
        <v>295</v>
      </c>
      <c r="C53" s="79">
        <v>2400</v>
      </c>
      <c r="D53" s="165">
        <v>47362</v>
      </c>
      <c r="E53" s="165">
        <v>47362</v>
      </c>
      <c r="F53" s="91" t="s">
        <v>102</v>
      </c>
      <c r="G53" s="92" t="s">
        <v>549</v>
      </c>
      <c r="H53" s="130">
        <f t="shared" si="0"/>
        <v>2400</v>
      </c>
      <c r="J53" s="367"/>
    </row>
    <row r="54" spans="1:10" ht="27" customHeight="1" x14ac:dyDescent="0.2">
      <c r="A54" s="90">
        <v>51</v>
      </c>
      <c r="B54" s="91" t="s">
        <v>291</v>
      </c>
      <c r="C54" s="79">
        <v>4800</v>
      </c>
      <c r="D54" s="165">
        <v>47543</v>
      </c>
      <c r="E54" s="165">
        <v>47543</v>
      </c>
      <c r="F54" s="91" t="s">
        <v>102</v>
      </c>
      <c r="G54" s="92" t="s">
        <v>547</v>
      </c>
      <c r="H54" s="130">
        <f t="shared" si="0"/>
        <v>4800</v>
      </c>
      <c r="J54" s="367"/>
    </row>
    <row r="55" spans="1:10" ht="27" customHeight="1" x14ac:dyDescent="0.2">
      <c r="A55" s="90">
        <v>52</v>
      </c>
      <c r="B55" s="91" t="s">
        <v>293</v>
      </c>
      <c r="C55" s="79">
        <v>1600</v>
      </c>
      <c r="D55" s="165">
        <v>47543</v>
      </c>
      <c r="E55" s="165">
        <v>47543</v>
      </c>
      <c r="F55" s="91" t="s">
        <v>102</v>
      </c>
      <c r="G55" s="92" t="s">
        <v>547</v>
      </c>
      <c r="H55" s="130">
        <f t="shared" si="0"/>
        <v>1600</v>
      </c>
      <c r="J55" s="367"/>
    </row>
    <row r="56" spans="1:10" ht="27" customHeight="1" x14ac:dyDescent="0.2">
      <c r="A56" s="90">
        <v>53</v>
      </c>
      <c r="B56" s="91" t="s">
        <v>295</v>
      </c>
      <c r="C56" s="79">
        <v>2400</v>
      </c>
      <c r="D56" s="165">
        <v>47543</v>
      </c>
      <c r="E56" s="165">
        <v>47543</v>
      </c>
      <c r="F56" s="91" t="s">
        <v>102</v>
      </c>
      <c r="G56" s="92" t="s">
        <v>548</v>
      </c>
      <c r="H56" s="130">
        <f t="shared" si="0"/>
        <v>2400</v>
      </c>
      <c r="J56" s="367"/>
    </row>
    <row r="57" spans="1:10" ht="27" customHeight="1" x14ac:dyDescent="0.2">
      <c r="A57" s="90">
        <v>54</v>
      </c>
      <c r="B57" s="91" t="s">
        <v>295</v>
      </c>
      <c r="C57" s="79">
        <v>2400</v>
      </c>
      <c r="D57" s="165">
        <v>47543</v>
      </c>
      <c r="E57" s="165">
        <v>47543</v>
      </c>
      <c r="F57" s="91" t="s">
        <v>102</v>
      </c>
      <c r="G57" s="92" t="s">
        <v>549</v>
      </c>
      <c r="H57" s="130">
        <f t="shared" si="0"/>
        <v>2400</v>
      </c>
      <c r="J57" s="367"/>
    </row>
    <row r="58" spans="1:10" ht="27" customHeight="1" x14ac:dyDescent="0.2">
      <c r="A58" s="90">
        <v>55</v>
      </c>
      <c r="B58" s="91" t="s">
        <v>291</v>
      </c>
      <c r="C58" s="79">
        <v>4800</v>
      </c>
      <c r="D58" s="165">
        <v>47727</v>
      </c>
      <c r="E58" s="165">
        <v>47727</v>
      </c>
      <c r="F58" s="91" t="s">
        <v>102</v>
      </c>
      <c r="G58" s="92" t="s">
        <v>547</v>
      </c>
      <c r="H58" s="130">
        <f t="shared" si="0"/>
        <v>4800</v>
      </c>
      <c r="J58" s="367"/>
    </row>
    <row r="59" spans="1:10" ht="27" customHeight="1" x14ac:dyDescent="0.2">
      <c r="A59" s="90">
        <v>56</v>
      </c>
      <c r="B59" s="91" t="s">
        <v>293</v>
      </c>
      <c r="C59" s="79">
        <v>1600</v>
      </c>
      <c r="D59" s="165">
        <v>47727</v>
      </c>
      <c r="E59" s="165">
        <v>47727</v>
      </c>
      <c r="F59" s="91" t="s">
        <v>102</v>
      </c>
      <c r="G59" s="92" t="s">
        <v>547</v>
      </c>
      <c r="H59" s="130">
        <f t="shared" si="0"/>
        <v>1600</v>
      </c>
      <c r="J59" s="367"/>
    </row>
    <row r="60" spans="1:10" ht="27" customHeight="1" x14ac:dyDescent="0.2">
      <c r="A60" s="90">
        <v>57</v>
      </c>
      <c r="B60" s="91" t="s">
        <v>295</v>
      </c>
      <c r="C60" s="79">
        <v>2400</v>
      </c>
      <c r="D60" s="165">
        <v>47727</v>
      </c>
      <c r="E60" s="165">
        <v>47727</v>
      </c>
      <c r="F60" s="91" t="s">
        <v>102</v>
      </c>
      <c r="G60" s="92" t="s">
        <v>548</v>
      </c>
      <c r="H60" s="130">
        <f t="shared" si="0"/>
        <v>2400</v>
      </c>
      <c r="J60" s="367"/>
    </row>
    <row r="61" spans="1:10" ht="27" customHeight="1" x14ac:dyDescent="0.2">
      <c r="A61" s="90">
        <v>58</v>
      </c>
      <c r="B61" s="91" t="s">
        <v>295</v>
      </c>
      <c r="C61" s="79">
        <v>2400</v>
      </c>
      <c r="D61" s="165">
        <v>47727</v>
      </c>
      <c r="E61" s="165">
        <v>47727</v>
      </c>
      <c r="F61" s="91" t="s">
        <v>102</v>
      </c>
      <c r="G61" s="92" t="s">
        <v>549</v>
      </c>
      <c r="H61" s="130">
        <f t="shared" si="0"/>
        <v>2400</v>
      </c>
      <c r="J61" s="367"/>
    </row>
    <row r="62" spans="1:10" ht="22.5" x14ac:dyDescent="0.2">
      <c r="A62" s="90">
        <v>59</v>
      </c>
      <c r="B62" s="91" t="s">
        <v>187</v>
      </c>
      <c r="C62" s="79">
        <v>22500</v>
      </c>
      <c r="D62" s="165">
        <v>46054</v>
      </c>
      <c r="E62" s="165">
        <v>46388</v>
      </c>
      <c r="F62" s="91" t="s">
        <v>103</v>
      </c>
      <c r="G62" s="92" t="s">
        <v>550</v>
      </c>
      <c r="H62" s="130">
        <f t="shared" si="0"/>
        <v>270000</v>
      </c>
      <c r="J62" s="367"/>
    </row>
    <row r="63" spans="1:10" ht="15" customHeight="1" x14ac:dyDescent="0.2">
      <c r="A63" s="90">
        <v>60</v>
      </c>
      <c r="B63" s="91" t="s">
        <v>189</v>
      </c>
      <c r="C63" s="79">
        <v>22500</v>
      </c>
      <c r="D63" s="165">
        <v>46054</v>
      </c>
      <c r="E63" s="165">
        <v>46388</v>
      </c>
      <c r="F63" s="91" t="s">
        <v>103</v>
      </c>
      <c r="G63" s="92" t="s">
        <v>551</v>
      </c>
      <c r="H63" s="130">
        <f t="shared" si="0"/>
        <v>270000</v>
      </c>
      <c r="J63" s="367"/>
    </row>
    <row r="64" spans="1:10" ht="15" customHeight="1" x14ac:dyDescent="0.2">
      <c r="A64" s="90">
        <v>61</v>
      </c>
      <c r="B64" s="91" t="s">
        <v>191</v>
      </c>
      <c r="C64" s="79">
        <v>500</v>
      </c>
      <c r="D64" s="165">
        <v>46054</v>
      </c>
      <c r="E64" s="165">
        <v>47849</v>
      </c>
      <c r="F64" s="91" t="s">
        <v>103</v>
      </c>
      <c r="G64" s="92" t="s">
        <v>552</v>
      </c>
      <c r="H64" s="130">
        <f t="shared" si="0"/>
        <v>30000</v>
      </c>
      <c r="J64" s="367"/>
    </row>
    <row r="65" spans="1:10" ht="15" customHeight="1" x14ac:dyDescent="0.2">
      <c r="A65" s="90">
        <v>62</v>
      </c>
      <c r="B65" s="91" t="s">
        <v>193</v>
      </c>
      <c r="C65" s="79">
        <v>1000</v>
      </c>
      <c r="D65" s="165">
        <v>46082</v>
      </c>
      <c r="E65" s="165">
        <v>47849</v>
      </c>
      <c r="F65" s="91" t="s">
        <v>103</v>
      </c>
      <c r="G65" s="92" t="s">
        <v>553</v>
      </c>
      <c r="H65" s="130">
        <f t="shared" si="0"/>
        <v>59000</v>
      </c>
      <c r="J65" s="367"/>
    </row>
    <row r="66" spans="1:10" ht="15" customHeight="1" x14ac:dyDescent="0.2">
      <c r="A66" s="90">
        <v>63</v>
      </c>
      <c r="B66" s="91" t="s">
        <v>195</v>
      </c>
      <c r="C66" s="79">
        <v>2000</v>
      </c>
      <c r="D66" s="165">
        <v>46082</v>
      </c>
      <c r="E66" s="165">
        <v>47849</v>
      </c>
      <c r="F66" s="91" t="s">
        <v>103</v>
      </c>
      <c r="G66" s="92" t="s">
        <v>554</v>
      </c>
      <c r="H66" s="130">
        <f t="shared" si="0"/>
        <v>118000</v>
      </c>
      <c r="J66" s="367"/>
    </row>
    <row r="67" spans="1:10" ht="36" customHeight="1" x14ac:dyDescent="0.2">
      <c r="A67" s="90">
        <v>64</v>
      </c>
      <c r="B67" s="91" t="s">
        <v>217</v>
      </c>
      <c r="C67" s="79">
        <v>200000</v>
      </c>
      <c r="D67" s="165">
        <v>46054</v>
      </c>
      <c r="E67" s="165">
        <v>46054</v>
      </c>
      <c r="F67" s="91" t="s">
        <v>103</v>
      </c>
      <c r="G67" s="92" t="s">
        <v>555</v>
      </c>
      <c r="H67" s="130">
        <f t="shared" si="0"/>
        <v>200000</v>
      </c>
      <c r="J67" s="367"/>
    </row>
    <row r="68" spans="1:10" ht="23.25" customHeight="1" x14ac:dyDescent="0.2">
      <c r="A68" s="90">
        <v>65</v>
      </c>
      <c r="B68" s="91" t="s">
        <v>217</v>
      </c>
      <c r="C68" s="79">
        <v>4000</v>
      </c>
      <c r="D68" s="165">
        <v>46082</v>
      </c>
      <c r="E68" s="165">
        <v>47849</v>
      </c>
      <c r="F68" s="91" t="s">
        <v>103</v>
      </c>
      <c r="G68" s="92" t="s">
        <v>556</v>
      </c>
      <c r="H68" s="130">
        <f t="shared" si="0"/>
        <v>236000</v>
      </c>
      <c r="J68" s="367"/>
    </row>
    <row r="69" spans="1:10" ht="23.25" customHeight="1" x14ac:dyDescent="0.2">
      <c r="A69" s="90">
        <v>66</v>
      </c>
      <c r="B69" s="91" t="s">
        <v>219</v>
      </c>
      <c r="C69" s="79">
        <v>150000</v>
      </c>
      <c r="D69" s="165">
        <v>46082</v>
      </c>
      <c r="E69" s="165">
        <v>46082</v>
      </c>
      <c r="F69" s="91" t="s">
        <v>103</v>
      </c>
      <c r="G69" s="92" t="s">
        <v>557</v>
      </c>
      <c r="H69" s="130">
        <f t="shared" ref="H69:H132" si="1">IFERROR((DATEDIF(D69,E69,"M")+1)*C69,0)</f>
        <v>150000</v>
      </c>
      <c r="J69" s="367"/>
    </row>
    <row r="70" spans="1:10" ht="23.25" customHeight="1" x14ac:dyDescent="0.2">
      <c r="A70" s="90">
        <v>67</v>
      </c>
      <c r="B70" s="91" t="s">
        <v>219</v>
      </c>
      <c r="C70" s="79">
        <v>1000</v>
      </c>
      <c r="D70" s="165">
        <v>46054</v>
      </c>
      <c r="E70" s="165">
        <v>47849</v>
      </c>
      <c r="F70" s="91" t="s">
        <v>103</v>
      </c>
      <c r="G70" s="92" t="s">
        <v>558</v>
      </c>
      <c r="H70" s="130">
        <f t="shared" si="1"/>
        <v>60000</v>
      </c>
      <c r="J70" s="367"/>
    </row>
    <row r="71" spans="1:10" ht="39" customHeight="1" x14ac:dyDescent="0.2">
      <c r="A71" s="90">
        <v>68</v>
      </c>
      <c r="B71" s="91" t="s">
        <v>221</v>
      </c>
      <c r="C71" s="79">
        <v>45000</v>
      </c>
      <c r="D71" s="165">
        <v>46082</v>
      </c>
      <c r="E71" s="165">
        <v>46082</v>
      </c>
      <c r="F71" s="91" t="s">
        <v>103</v>
      </c>
      <c r="G71" s="92" t="s">
        <v>559</v>
      </c>
      <c r="H71" s="130">
        <f t="shared" si="1"/>
        <v>45000</v>
      </c>
      <c r="J71" s="367"/>
    </row>
    <row r="72" spans="1:10" ht="24.75" customHeight="1" x14ac:dyDescent="0.2">
      <c r="A72" s="90">
        <v>69</v>
      </c>
      <c r="B72" s="91" t="s">
        <v>221</v>
      </c>
      <c r="C72" s="79">
        <v>3000</v>
      </c>
      <c r="D72" s="165">
        <v>46143</v>
      </c>
      <c r="E72" s="165">
        <v>47849</v>
      </c>
      <c r="F72" s="91" t="s">
        <v>103</v>
      </c>
      <c r="G72" s="92" t="s">
        <v>560</v>
      </c>
      <c r="H72" s="130">
        <f t="shared" si="1"/>
        <v>171000</v>
      </c>
      <c r="J72" s="367"/>
    </row>
    <row r="73" spans="1:10" ht="36" customHeight="1" x14ac:dyDescent="0.2">
      <c r="A73" s="90">
        <v>70</v>
      </c>
      <c r="B73" s="91" t="s">
        <v>223</v>
      </c>
      <c r="C73" s="79">
        <v>5000</v>
      </c>
      <c r="D73" s="165">
        <v>46113</v>
      </c>
      <c r="E73" s="165">
        <v>46113</v>
      </c>
      <c r="F73" s="91" t="s">
        <v>103</v>
      </c>
      <c r="G73" s="92" t="s">
        <v>561</v>
      </c>
      <c r="H73" s="130">
        <f t="shared" si="1"/>
        <v>5000</v>
      </c>
      <c r="J73" s="367"/>
    </row>
    <row r="74" spans="1:10" ht="24" customHeight="1" x14ac:dyDescent="0.2">
      <c r="A74" s="90">
        <v>71</v>
      </c>
      <c r="B74" s="91" t="s">
        <v>233</v>
      </c>
      <c r="C74" s="79">
        <v>199550</v>
      </c>
      <c r="D74" s="165">
        <v>46082</v>
      </c>
      <c r="E74" s="165">
        <v>46082</v>
      </c>
      <c r="F74" s="91" t="s">
        <v>103</v>
      </c>
      <c r="G74" s="92" t="s">
        <v>562</v>
      </c>
      <c r="H74" s="130">
        <f t="shared" si="1"/>
        <v>199550</v>
      </c>
      <c r="J74" s="367"/>
    </row>
    <row r="75" spans="1:10" ht="24" customHeight="1" x14ac:dyDescent="0.2">
      <c r="A75" s="90">
        <v>72</v>
      </c>
      <c r="B75" s="91" t="s">
        <v>233</v>
      </c>
      <c r="C75" s="79">
        <v>3000</v>
      </c>
      <c r="D75" s="165">
        <v>46174</v>
      </c>
      <c r="E75" s="165">
        <v>47849</v>
      </c>
      <c r="F75" s="91" t="s">
        <v>103</v>
      </c>
      <c r="G75" s="92" t="s">
        <v>563</v>
      </c>
      <c r="H75" s="130">
        <f t="shared" si="1"/>
        <v>168000</v>
      </c>
      <c r="J75" s="367"/>
    </row>
    <row r="76" spans="1:10" ht="24" customHeight="1" x14ac:dyDescent="0.2">
      <c r="A76" s="90">
        <v>73</v>
      </c>
      <c r="B76" s="91" t="s">
        <v>233</v>
      </c>
      <c r="C76" s="79">
        <v>206000</v>
      </c>
      <c r="D76" s="165">
        <v>46174</v>
      </c>
      <c r="E76" s="165">
        <v>46174</v>
      </c>
      <c r="F76" s="91" t="s">
        <v>103</v>
      </c>
      <c r="G76" s="370" t="s">
        <v>654</v>
      </c>
      <c r="H76" s="130">
        <f t="shared" si="1"/>
        <v>206000</v>
      </c>
      <c r="J76" s="367"/>
    </row>
    <row r="77" spans="1:10" ht="15.75" customHeight="1" x14ac:dyDescent="0.2">
      <c r="A77" s="90">
        <v>74</v>
      </c>
      <c r="B77" s="91" t="s">
        <v>233</v>
      </c>
      <c r="C77" s="79">
        <v>60000</v>
      </c>
      <c r="D77" s="165">
        <v>46174</v>
      </c>
      <c r="E77" s="165">
        <v>46174</v>
      </c>
      <c r="F77" s="91" t="s">
        <v>103</v>
      </c>
      <c r="G77" s="370" t="s">
        <v>652</v>
      </c>
      <c r="H77" s="130">
        <f t="shared" si="1"/>
        <v>60000</v>
      </c>
      <c r="J77" s="367"/>
    </row>
    <row r="78" spans="1:10" ht="22.5" x14ac:dyDescent="0.2">
      <c r="A78" s="90">
        <v>75</v>
      </c>
      <c r="B78" s="91" t="s">
        <v>233</v>
      </c>
      <c r="C78" s="79">
        <v>60000</v>
      </c>
      <c r="D78" s="165">
        <v>46174</v>
      </c>
      <c r="E78" s="165">
        <v>46174</v>
      </c>
      <c r="F78" s="91" t="s">
        <v>103</v>
      </c>
      <c r="G78" s="370" t="s">
        <v>653</v>
      </c>
      <c r="H78" s="130">
        <f t="shared" si="1"/>
        <v>60000</v>
      </c>
      <c r="J78" s="367"/>
    </row>
    <row r="79" spans="1:10" ht="22.5" x14ac:dyDescent="0.2">
      <c r="A79" s="90">
        <v>76</v>
      </c>
      <c r="B79" s="91" t="s">
        <v>233</v>
      </c>
      <c r="C79" s="79">
        <v>2800</v>
      </c>
      <c r="D79" s="165">
        <v>46082</v>
      </c>
      <c r="E79" s="165">
        <v>47849</v>
      </c>
      <c r="F79" s="91" t="s">
        <v>103</v>
      </c>
      <c r="G79" s="92" t="s">
        <v>564</v>
      </c>
      <c r="H79" s="130">
        <f t="shared" si="1"/>
        <v>165200</v>
      </c>
      <c r="J79" s="367"/>
    </row>
    <row r="80" spans="1:10" ht="17.25" customHeight="1" x14ac:dyDescent="0.2">
      <c r="A80" s="90">
        <v>77</v>
      </c>
      <c r="B80" s="91" t="s">
        <v>233</v>
      </c>
      <c r="C80" s="369">
        <v>250000</v>
      </c>
      <c r="D80" s="165">
        <v>46447</v>
      </c>
      <c r="E80" s="165">
        <v>46447</v>
      </c>
      <c r="F80" s="91" t="s">
        <v>103</v>
      </c>
      <c r="G80" s="92" t="s">
        <v>565</v>
      </c>
      <c r="H80" s="130">
        <f t="shared" si="1"/>
        <v>250000</v>
      </c>
      <c r="J80" s="367"/>
    </row>
    <row r="81" spans="1:10" ht="24" customHeight="1" x14ac:dyDescent="0.2">
      <c r="A81" s="90">
        <v>78</v>
      </c>
      <c r="B81" s="91" t="s">
        <v>233</v>
      </c>
      <c r="C81" s="79">
        <v>2500</v>
      </c>
      <c r="D81" s="165">
        <v>46082</v>
      </c>
      <c r="E81" s="165">
        <v>47849</v>
      </c>
      <c r="F81" s="91" t="s">
        <v>103</v>
      </c>
      <c r="G81" s="92" t="s">
        <v>566</v>
      </c>
      <c r="H81" s="130">
        <f t="shared" si="1"/>
        <v>147500</v>
      </c>
      <c r="J81" s="367"/>
    </row>
    <row r="82" spans="1:10" ht="24" customHeight="1" x14ac:dyDescent="0.2">
      <c r="A82" s="90">
        <v>79</v>
      </c>
      <c r="B82" s="91" t="s">
        <v>233</v>
      </c>
      <c r="C82" s="79">
        <v>1500</v>
      </c>
      <c r="D82" s="165">
        <v>46143</v>
      </c>
      <c r="E82" s="165">
        <v>47849</v>
      </c>
      <c r="F82" s="91" t="s">
        <v>103</v>
      </c>
      <c r="G82" s="92" t="s">
        <v>567</v>
      </c>
      <c r="H82" s="130">
        <f t="shared" si="1"/>
        <v>85500</v>
      </c>
      <c r="J82" s="367"/>
    </row>
    <row r="83" spans="1:10" ht="24" customHeight="1" x14ac:dyDescent="0.2">
      <c r="A83" s="90">
        <v>80</v>
      </c>
      <c r="B83" s="91" t="s">
        <v>233</v>
      </c>
      <c r="C83" s="79">
        <v>1200</v>
      </c>
      <c r="D83" s="165">
        <v>46143</v>
      </c>
      <c r="E83" s="165">
        <v>47849</v>
      </c>
      <c r="F83" s="91" t="s">
        <v>103</v>
      </c>
      <c r="G83" s="92" t="s">
        <v>568</v>
      </c>
      <c r="H83" s="130">
        <f t="shared" si="1"/>
        <v>68400</v>
      </c>
      <c r="J83" s="367"/>
    </row>
    <row r="84" spans="1:10" ht="41.25" customHeight="1" x14ac:dyDescent="0.2">
      <c r="A84" s="90">
        <v>81</v>
      </c>
      <c r="B84" s="91" t="s">
        <v>259</v>
      </c>
      <c r="C84" s="79">
        <v>1000</v>
      </c>
      <c r="D84" s="165">
        <v>46174</v>
      </c>
      <c r="E84" s="165">
        <v>47849</v>
      </c>
      <c r="F84" s="91" t="s">
        <v>103</v>
      </c>
      <c r="G84" s="92" t="s">
        <v>569</v>
      </c>
      <c r="H84" s="130">
        <f t="shared" si="1"/>
        <v>56000</v>
      </c>
      <c r="J84" s="367"/>
    </row>
    <row r="85" spans="1:10" ht="22.5" x14ac:dyDescent="0.2">
      <c r="A85" s="90">
        <v>82</v>
      </c>
      <c r="B85" s="91" t="s">
        <v>309</v>
      </c>
      <c r="C85" s="79">
        <v>1000</v>
      </c>
      <c r="D85" s="165">
        <v>46054</v>
      </c>
      <c r="E85" s="165">
        <v>47849</v>
      </c>
      <c r="F85" s="91" t="s">
        <v>103</v>
      </c>
      <c r="G85" s="92" t="s">
        <v>570</v>
      </c>
      <c r="H85" s="130">
        <f t="shared" si="1"/>
        <v>60000</v>
      </c>
      <c r="J85" s="367"/>
    </row>
    <row r="86" spans="1:10" ht="25.5" customHeight="1" x14ac:dyDescent="0.2">
      <c r="A86" s="90">
        <v>83</v>
      </c>
      <c r="B86" s="91" t="s">
        <v>261</v>
      </c>
      <c r="C86" s="79">
        <v>1000</v>
      </c>
      <c r="D86" s="165">
        <v>46054</v>
      </c>
      <c r="E86" s="165">
        <v>47849</v>
      </c>
      <c r="F86" s="91" t="s">
        <v>103</v>
      </c>
      <c r="G86" s="92" t="s">
        <v>571</v>
      </c>
      <c r="H86" s="130">
        <f t="shared" si="1"/>
        <v>60000</v>
      </c>
      <c r="J86" s="367"/>
    </row>
    <row r="87" spans="1:10" ht="25.5" customHeight="1" x14ac:dyDescent="0.2">
      <c r="A87" s="90">
        <v>84</v>
      </c>
      <c r="B87" s="91" t="s">
        <v>263</v>
      </c>
      <c r="C87" s="79">
        <v>1500</v>
      </c>
      <c r="D87" s="165">
        <v>46113</v>
      </c>
      <c r="E87" s="165">
        <v>47849</v>
      </c>
      <c r="F87" s="91" t="s">
        <v>103</v>
      </c>
      <c r="G87" s="92" t="s">
        <v>572</v>
      </c>
      <c r="H87" s="130">
        <f t="shared" si="1"/>
        <v>87000</v>
      </c>
      <c r="J87" s="367"/>
    </row>
    <row r="88" spans="1:10" ht="15.75" customHeight="1" x14ac:dyDescent="0.2">
      <c r="A88" s="90">
        <v>85</v>
      </c>
      <c r="B88" s="91" t="s">
        <v>271</v>
      </c>
      <c r="C88" s="79">
        <v>4000</v>
      </c>
      <c r="D88" s="165">
        <v>46082</v>
      </c>
      <c r="E88" s="165">
        <v>46388</v>
      </c>
      <c r="F88" s="91" t="s">
        <v>103</v>
      </c>
      <c r="G88" s="92" t="s">
        <v>573</v>
      </c>
      <c r="H88" s="130">
        <f t="shared" si="1"/>
        <v>44000</v>
      </c>
      <c r="J88" s="367"/>
    </row>
    <row r="89" spans="1:10" ht="15.75" customHeight="1" x14ac:dyDescent="0.2">
      <c r="A89" s="90">
        <v>86</v>
      </c>
      <c r="B89" s="91" t="s">
        <v>271</v>
      </c>
      <c r="C89" s="79">
        <v>16000</v>
      </c>
      <c r="D89" s="165">
        <v>46419</v>
      </c>
      <c r="E89" s="165">
        <v>46753</v>
      </c>
      <c r="F89" s="91" t="s">
        <v>103</v>
      </c>
      <c r="G89" s="92" t="s">
        <v>573</v>
      </c>
      <c r="H89" s="130">
        <f t="shared" si="1"/>
        <v>192000</v>
      </c>
      <c r="J89" s="367"/>
    </row>
    <row r="90" spans="1:10" ht="15.75" customHeight="1" x14ac:dyDescent="0.2">
      <c r="A90" s="90">
        <v>87</v>
      </c>
      <c r="B90" s="91" t="s">
        <v>271</v>
      </c>
      <c r="C90" s="79">
        <v>17000</v>
      </c>
      <c r="D90" s="165">
        <v>46784</v>
      </c>
      <c r="E90" s="165">
        <v>47119</v>
      </c>
      <c r="F90" s="91" t="s">
        <v>103</v>
      </c>
      <c r="G90" s="92" t="s">
        <v>573</v>
      </c>
      <c r="H90" s="130">
        <f t="shared" si="1"/>
        <v>204000</v>
      </c>
      <c r="J90" s="367"/>
    </row>
    <row r="91" spans="1:10" ht="15.75" customHeight="1" x14ac:dyDescent="0.2">
      <c r="A91" s="90">
        <v>88</v>
      </c>
      <c r="B91" s="91" t="s">
        <v>271</v>
      </c>
      <c r="C91" s="79">
        <v>18000</v>
      </c>
      <c r="D91" s="165">
        <v>47150</v>
      </c>
      <c r="E91" s="165">
        <v>47484</v>
      </c>
      <c r="F91" s="91" t="s">
        <v>103</v>
      </c>
      <c r="G91" s="92" t="s">
        <v>573</v>
      </c>
      <c r="H91" s="130">
        <f t="shared" si="1"/>
        <v>216000</v>
      </c>
      <c r="J91" s="367"/>
    </row>
    <row r="92" spans="1:10" ht="15.75" customHeight="1" x14ac:dyDescent="0.2">
      <c r="A92" s="90">
        <v>89</v>
      </c>
      <c r="B92" s="91" t="s">
        <v>271</v>
      </c>
      <c r="C92" s="79">
        <v>19000</v>
      </c>
      <c r="D92" s="165">
        <v>47515</v>
      </c>
      <c r="E92" s="165">
        <v>47849</v>
      </c>
      <c r="F92" s="91" t="s">
        <v>103</v>
      </c>
      <c r="G92" s="92" t="s">
        <v>573</v>
      </c>
      <c r="H92" s="130">
        <f t="shared" si="1"/>
        <v>228000</v>
      </c>
      <c r="J92" s="367"/>
    </row>
    <row r="93" spans="1:10" ht="15.75" customHeight="1" x14ac:dyDescent="0.2">
      <c r="A93" s="90">
        <v>90</v>
      </c>
      <c r="B93" s="91" t="s">
        <v>311</v>
      </c>
      <c r="C93" s="79">
        <v>4800</v>
      </c>
      <c r="D93" s="165">
        <v>46082</v>
      </c>
      <c r="E93" s="165">
        <v>46082</v>
      </c>
      <c r="F93" s="91" t="s">
        <v>103</v>
      </c>
      <c r="G93" s="92" t="s">
        <v>574</v>
      </c>
      <c r="H93" s="130">
        <f t="shared" si="1"/>
        <v>4800</v>
      </c>
      <c r="J93" s="367"/>
    </row>
    <row r="94" spans="1:10" ht="15.75" customHeight="1" x14ac:dyDescent="0.2">
      <c r="A94" s="90">
        <v>91</v>
      </c>
      <c r="B94" s="91" t="s">
        <v>311</v>
      </c>
      <c r="C94" s="79">
        <v>5000</v>
      </c>
      <c r="D94" s="165">
        <v>46447</v>
      </c>
      <c r="E94" s="165">
        <v>46447</v>
      </c>
      <c r="F94" s="91" t="s">
        <v>103</v>
      </c>
      <c r="G94" s="92" t="s">
        <v>574</v>
      </c>
      <c r="H94" s="130">
        <f t="shared" si="1"/>
        <v>5000</v>
      </c>
      <c r="J94" s="367"/>
    </row>
    <row r="95" spans="1:10" ht="15.75" customHeight="1" x14ac:dyDescent="0.2">
      <c r="A95" s="90">
        <v>92</v>
      </c>
      <c r="B95" s="91" t="s">
        <v>311</v>
      </c>
      <c r="C95" s="79">
        <v>5200</v>
      </c>
      <c r="D95" s="165">
        <v>46813</v>
      </c>
      <c r="E95" s="165">
        <v>46813</v>
      </c>
      <c r="F95" s="91" t="s">
        <v>103</v>
      </c>
      <c r="G95" s="92" t="s">
        <v>574</v>
      </c>
      <c r="H95" s="130">
        <f t="shared" si="1"/>
        <v>5200</v>
      </c>
      <c r="J95" s="367"/>
    </row>
    <row r="96" spans="1:10" ht="15.75" customHeight="1" x14ac:dyDescent="0.2">
      <c r="A96" s="90">
        <v>93</v>
      </c>
      <c r="B96" s="91" t="s">
        <v>311</v>
      </c>
      <c r="C96" s="79">
        <v>5400</v>
      </c>
      <c r="D96" s="165">
        <v>47178</v>
      </c>
      <c r="E96" s="165">
        <v>47178</v>
      </c>
      <c r="F96" s="91" t="s">
        <v>103</v>
      </c>
      <c r="G96" s="92" t="s">
        <v>574</v>
      </c>
      <c r="H96" s="130">
        <f t="shared" si="1"/>
        <v>5400</v>
      </c>
      <c r="J96" s="367"/>
    </row>
    <row r="97" spans="1:10" ht="15.75" customHeight="1" x14ac:dyDescent="0.2">
      <c r="A97" s="90">
        <v>94</v>
      </c>
      <c r="B97" s="91" t="s">
        <v>311</v>
      </c>
      <c r="C97" s="79">
        <v>5600</v>
      </c>
      <c r="D97" s="165">
        <v>47543</v>
      </c>
      <c r="E97" s="165">
        <v>47543</v>
      </c>
      <c r="F97" s="91" t="s">
        <v>103</v>
      </c>
      <c r="G97" s="92" t="s">
        <v>574</v>
      </c>
      <c r="H97" s="130">
        <f t="shared" si="1"/>
        <v>5600</v>
      </c>
      <c r="J97" s="367"/>
    </row>
    <row r="98" spans="1:10" ht="22.5" x14ac:dyDescent="0.2">
      <c r="A98" s="90">
        <v>95</v>
      </c>
      <c r="B98" s="91" t="s">
        <v>233</v>
      </c>
      <c r="C98" s="79">
        <v>5000</v>
      </c>
      <c r="D98" s="165">
        <v>46082</v>
      </c>
      <c r="E98" s="165">
        <v>46082</v>
      </c>
      <c r="F98" s="91" t="s">
        <v>103</v>
      </c>
      <c r="G98" s="92" t="s">
        <v>575</v>
      </c>
      <c r="H98" s="130">
        <f t="shared" si="1"/>
        <v>5000</v>
      </c>
      <c r="J98" s="367"/>
    </row>
    <row r="99" spans="1:10" ht="22.5" x14ac:dyDescent="0.2">
      <c r="A99" s="90">
        <v>96</v>
      </c>
      <c r="B99" s="91" t="s">
        <v>233</v>
      </c>
      <c r="C99" s="79">
        <v>5500</v>
      </c>
      <c r="D99" s="165">
        <v>46447</v>
      </c>
      <c r="E99" s="165">
        <v>46447</v>
      </c>
      <c r="F99" s="91" t="s">
        <v>103</v>
      </c>
      <c r="G99" s="92" t="s">
        <v>575</v>
      </c>
      <c r="H99" s="130">
        <f t="shared" si="1"/>
        <v>5500</v>
      </c>
      <c r="J99" s="367"/>
    </row>
    <row r="100" spans="1:10" ht="22.5" x14ac:dyDescent="0.2">
      <c r="A100" s="90">
        <v>97</v>
      </c>
      <c r="B100" s="91" t="s">
        <v>233</v>
      </c>
      <c r="C100" s="79">
        <v>6000</v>
      </c>
      <c r="D100" s="165">
        <v>46813</v>
      </c>
      <c r="E100" s="165">
        <v>46813</v>
      </c>
      <c r="F100" s="91" t="s">
        <v>103</v>
      </c>
      <c r="G100" s="92" t="s">
        <v>575</v>
      </c>
      <c r="H100" s="130">
        <f t="shared" si="1"/>
        <v>6000</v>
      </c>
      <c r="J100" s="367"/>
    </row>
    <row r="101" spans="1:10" ht="22.5" x14ac:dyDescent="0.2">
      <c r="A101" s="90">
        <v>98</v>
      </c>
      <c r="B101" s="91" t="s">
        <v>233</v>
      </c>
      <c r="C101" s="79">
        <v>6500</v>
      </c>
      <c r="D101" s="165">
        <v>47178</v>
      </c>
      <c r="E101" s="165">
        <v>47178</v>
      </c>
      <c r="F101" s="91" t="s">
        <v>103</v>
      </c>
      <c r="G101" s="92" t="s">
        <v>575</v>
      </c>
      <c r="H101" s="130">
        <f t="shared" si="1"/>
        <v>6500</v>
      </c>
      <c r="J101" s="367"/>
    </row>
    <row r="102" spans="1:10" ht="22.5" x14ac:dyDescent="0.2">
      <c r="A102" s="90">
        <v>99</v>
      </c>
      <c r="B102" s="91" t="s">
        <v>233</v>
      </c>
      <c r="C102" s="79">
        <v>7000</v>
      </c>
      <c r="D102" s="165">
        <v>47543</v>
      </c>
      <c r="E102" s="165">
        <v>47543</v>
      </c>
      <c r="F102" s="91" t="s">
        <v>103</v>
      </c>
      <c r="G102" s="92" t="s">
        <v>575</v>
      </c>
      <c r="H102" s="130">
        <f t="shared" si="1"/>
        <v>7000</v>
      </c>
      <c r="J102" s="367"/>
    </row>
    <row r="103" spans="1:10" ht="15.75" customHeight="1" x14ac:dyDescent="0.2">
      <c r="A103" s="90">
        <v>100</v>
      </c>
      <c r="B103" s="91" t="s">
        <v>229</v>
      </c>
      <c r="C103" s="79">
        <v>20000</v>
      </c>
      <c r="D103" s="165">
        <v>46082</v>
      </c>
      <c r="E103" s="165">
        <v>46082</v>
      </c>
      <c r="F103" s="91" t="s">
        <v>103</v>
      </c>
      <c r="G103" s="92" t="s">
        <v>576</v>
      </c>
      <c r="H103" s="130">
        <f t="shared" si="1"/>
        <v>20000</v>
      </c>
      <c r="J103" s="367"/>
    </row>
    <row r="104" spans="1:10" ht="15.75" customHeight="1" x14ac:dyDescent="0.2">
      <c r="A104" s="90">
        <v>101</v>
      </c>
      <c r="B104" s="91" t="s">
        <v>229</v>
      </c>
      <c r="C104" s="79">
        <v>21000</v>
      </c>
      <c r="D104" s="165">
        <v>46447</v>
      </c>
      <c r="E104" s="165">
        <v>46447</v>
      </c>
      <c r="F104" s="91" t="s">
        <v>103</v>
      </c>
      <c r="G104" s="92" t="s">
        <v>577</v>
      </c>
      <c r="H104" s="130">
        <f t="shared" si="1"/>
        <v>21000</v>
      </c>
      <c r="J104" s="367"/>
    </row>
    <row r="105" spans="1:10" ht="15.75" customHeight="1" x14ac:dyDescent="0.2">
      <c r="A105" s="90">
        <v>102</v>
      </c>
      <c r="B105" s="91" t="s">
        <v>229</v>
      </c>
      <c r="C105" s="79">
        <v>22000</v>
      </c>
      <c r="D105" s="165">
        <v>46813</v>
      </c>
      <c r="E105" s="165">
        <v>46813</v>
      </c>
      <c r="F105" s="91" t="s">
        <v>103</v>
      </c>
      <c r="G105" s="92" t="s">
        <v>578</v>
      </c>
      <c r="H105" s="130">
        <f t="shared" si="1"/>
        <v>22000</v>
      </c>
      <c r="J105" s="367"/>
    </row>
    <row r="106" spans="1:10" ht="15.75" customHeight="1" x14ac:dyDescent="0.2">
      <c r="A106" s="90">
        <v>103</v>
      </c>
      <c r="B106" s="91" t="s">
        <v>229</v>
      </c>
      <c r="C106" s="79">
        <v>23000</v>
      </c>
      <c r="D106" s="165">
        <v>47178</v>
      </c>
      <c r="E106" s="165">
        <v>47178</v>
      </c>
      <c r="F106" s="91" t="s">
        <v>103</v>
      </c>
      <c r="G106" s="92" t="s">
        <v>579</v>
      </c>
      <c r="H106" s="130">
        <f t="shared" si="1"/>
        <v>23000</v>
      </c>
      <c r="J106" s="367"/>
    </row>
    <row r="107" spans="1:10" ht="15.75" customHeight="1" x14ac:dyDescent="0.2">
      <c r="A107" s="90">
        <v>104</v>
      </c>
      <c r="B107" s="91" t="s">
        <v>229</v>
      </c>
      <c r="C107" s="79">
        <v>24000</v>
      </c>
      <c r="D107" s="165">
        <v>47543</v>
      </c>
      <c r="E107" s="165">
        <v>47543</v>
      </c>
      <c r="F107" s="91" t="s">
        <v>103</v>
      </c>
      <c r="G107" s="92" t="s">
        <v>580</v>
      </c>
      <c r="H107" s="130">
        <f t="shared" si="1"/>
        <v>24000</v>
      </c>
      <c r="J107" s="367"/>
    </row>
    <row r="108" spans="1:10" ht="15.75" customHeight="1" x14ac:dyDescent="0.2">
      <c r="A108" s="90">
        <v>105</v>
      </c>
      <c r="B108" s="91" t="s">
        <v>229</v>
      </c>
      <c r="C108" s="79">
        <v>60000</v>
      </c>
      <c r="D108" s="165">
        <v>46082</v>
      </c>
      <c r="E108" s="165">
        <v>46082</v>
      </c>
      <c r="F108" s="91" t="s">
        <v>103</v>
      </c>
      <c r="G108" s="92" t="s">
        <v>647</v>
      </c>
      <c r="H108" s="130">
        <f t="shared" si="1"/>
        <v>60000</v>
      </c>
      <c r="J108" s="367"/>
    </row>
    <row r="109" spans="1:10" ht="15.75" customHeight="1" x14ac:dyDescent="0.2">
      <c r="A109" s="90">
        <v>106</v>
      </c>
      <c r="B109" s="91" t="s">
        <v>229</v>
      </c>
      <c r="C109" s="79">
        <v>65000</v>
      </c>
      <c r="D109" s="165">
        <v>46447</v>
      </c>
      <c r="E109" s="165">
        <v>46447</v>
      </c>
      <c r="F109" s="91" t="s">
        <v>103</v>
      </c>
      <c r="G109" s="92" t="s">
        <v>648</v>
      </c>
      <c r="H109" s="130">
        <f t="shared" si="1"/>
        <v>65000</v>
      </c>
      <c r="J109" s="367"/>
    </row>
    <row r="110" spans="1:10" ht="15.75" customHeight="1" x14ac:dyDescent="0.2">
      <c r="A110" s="90">
        <v>107</v>
      </c>
      <c r="B110" s="91" t="s">
        <v>229</v>
      </c>
      <c r="C110" s="79">
        <v>70000</v>
      </c>
      <c r="D110" s="165">
        <v>46813</v>
      </c>
      <c r="E110" s="165">
        <v>46813</v>
      </c>
      <c r="F110" s="91" t="s">
        <v>103</v>
      </c>
      <c r="G110" s="92" t="s">
        <v>649</v>
      </c>
      <c r="H110" s="130">
        <f t="shared" si="1"/>
        <v>70000</v>
      </c>
      <c r="J110" s="367"/>
    </row>
    <row r="111" spans="1:10" ht="15.75" customHeight="1" x14ac:dyDescent="0.2">
      <c r="A111" s="90">
        <v>108</v>
      </c>
      <c r="B111" s="91" t="s">
        <v>229</v>
      </c>
      <c r="C111" s="79">
        <v>75000</v>
      </c>
      <c r="D111" s="165">
        <v>47178</v>
      </c>
      <c r="E111" s="165">
        <v>47178</v>
      </c>
      <c r="F111" s="91" t="s">
        <v>103</v>
      </c>
      <c r="G111" s="92" t="s">
        <v>650</v>
      </c>
      <c r="H111" s="130">
        <f t="shared" si="1"/>
        <v>75000</v>
      </c>
      <c r="J111" s="367"/>
    </row>
    <row r="112" spans="1:10" ht="15.75" customHeight="1" x14ac:dyDescent="0.2">
      <c r="A112" s="90">
        <v>109</v>
      </c>
      <c r="B112" s="91" t="s">
        <v>229</v>
      </c>
      <c r="C112" s="79">
        <v>80000</v>
      </c>
      <c r="D112" s="165">
        <v>47543</v>
      </c>
      <c r="E112" s="165">
        <v>47543</v>
      </c>
      <c r="F112" s="91" t="s">
        <v>103</v>
      </c>
      <c r="G112" s="92" t="s">
        <v>651</v>
      </c>
      <c r="H112" s="130">
        <f t="shared" si="1"/>
        <v>80000</v>
      </c>
      <c r="J112" s="367"/>
    </row>
    <row r="113" spans="1:10" ht="27.75" customHeight="1" x14ac:dyDescent="0.2">
      <c r="A113" s="90">
        <v>110</v>
      </c>
      <c r="B113" s="91" t="s">
        <v>251</v>
      </c>
      <c r="C113" s="79">
        <v>8000</v>
      </c>
      <c r="D113" s="165">
        <v>46054</v>
      </c>
      <c r="E113" s="165">
        <v>47849</v>
      </c>
      <c r="F113" s="91" t="s">
        <v>103</v>
      </c>
      <c r="G113" s="92" t="s">
        <v>581</v>
      </c>
      <c r="H113" s="130">
        <f t="shared" si="1"/>
        <v>480000</v>
      </c>
      <c r="J113" s="367"/>
    </row>
    <row r="114" spans="1:10" ht="15" customHeight="1" x14ac:dyDescent="0.2">
      <c r="A114" s="90">
        <v>111</v>
      </c>
      <c r="B114" s="91" t="s">
        <v>299</v>
      </c>
      <c r="C114" s="79">
        <v>90000</v>
      </c>
      <c r="D114" s="165">
        <v>46082</v>
      </c>
      <c r="E114" s="165">
        <v>46082</v>
      </c>
      <c r="F114" s="91" t="s">
        <v>103</v>
      </c>
      <c r="G114" s="92" t="s">
        <v>582</v>
      </c>
      <c r="H114" s="130">
        <f t="shared" si="1"/>
        <v>90000</v>
      </c>
      <c r="J114" s="367"/>
    </row>
    <row r="115" spans="1:10" ht="15" customHeight="1" x14ac:dyDescent="0.2">
      <c r="A115" s="90">
        <v>112</v>
      </c>
      <c r="B115" s="91" t="s">
        <v>299</v>
      </c>
      <c r="C115" s="79">
        <v>91000</v>
      </c>
      <c r="D115" s="165">
        <v>46447</v>
      </c>
      <c r="E115" s="165">
        <v>46447</v>
      </c>
      <c r="F115" s="91" t="s">
        <v>103</v>
      </c>
      <c r="G115" s="92" t="s">
        <v>582</v>
      </c>
      <c r="H115" s="130">
        <f t="shared" si="1"/>
        <v>91000</v>
      </c>
      <c r="J115" s="367"/>
    </row>
    <row r="116" spans="1:10" ht="15" customHeight="1" x14ac:dyDescent="0.2">
      <c r="A116" s="90">
        <v>113</v>
      </c>
      <c r="B116" s="91" t="s">
        <v>299</v>
      </c>
      <c r="C116" s="79">
        <v>92000</v>
      </c>
      <c r="D116" s="165">
        <v>46813</v>
      </c>
      <c r="E116" s="165">
        <v>46813</v>
      </c>
      <c r="F116" s="91" t="s">
        <v>103</v>
      </c>
      <c r="G116" s="92" t="s">
        <v>582</v>
      </c>
      <c r="H116" s="130">
        <f t="shared" si="1"/>
        <v>92000</v>
      </c>
      <c r="J116" s="367"/>
    </row>
    <row r="117" spans="1:10" ht="15" customHeight="1" x14ac:dyDescent="0.2">
      <c r="A117" s="90">
        <v>114</v>
      </c>
      <c r="B117" s="91" t="s">
        <v>299</v>
      </c>
      <c r="C117" s="79">
        <v>93000</v>
      </c>
      <c r="D117" s="165">
        <v>47178</v>
      </c>
      <c r="E117" s="165">
        <v>47178</v>
      </c>
      <c r="F117" s="91" t="s">
        <v>103</v>
      </c>
      <c r="G117" s="92" t="s">
        <v>582</v>
      </c>
      <c r="H117" s="130">
        <f t="shared" si="1"/>
        <v>93000</v>
      </c>
      <c r="J117" s="367"/>
    </row>
    <row r="118" spans="1:10" ht="15" customHeight="1" x14ac:dyDescent="0.2">
      <c r="A118" s="90">
        <v>115</v>
      </c>
      <c r="B118" s="91" t="s">
        <v>299</v>
      </c>
      <c r="C118" s="79">
        <v>94000</v>
      </c>
      <c r="D118" s="165">
        <v>47543</v>
      </c>
      <c r="E118" s="165">
        <v>47543</v>
      </c>
      <c r="F118" s="91" t="s">
        <v>103</v>
      </c>
      <c r="G118" s="92" t="s">
        <v>582</v>
      </c>
      <c r="H118" s="130">
        <f t="shared" si="1"/>
        <v>94000</v>
      </c>
      <c r="J118" s="367"/>
    </row>
    <row r="119" spans="1:10" ht="24" customHeight="1" x14ac:dyDescent="0.2">
      <c r="A119" s="90">
        <v>116</v>
      </c>
      <c r="B119" s="91" t="s">
        <v>297</v>
      </c>
      <c r="C119" s="79">
        <v>26000</v>
      </c>
      <c r="D119" s="165">
        <v>46054</v>
      </c>
      <c r="E119" s="165">
        <v>46388</v>
      </c>
      <c r="F119" s="91" t="s">
        <v>103</v>
      </c>
      <c r="G119" s="92" t="s">
        <v>583</v>
      </c>
      <c r="H119" s="130">
        <f t="shared" si="1"/>
        <v>312000</v>
      </c>
      <c r="J119" s="367"/>
    </row>
    <row r="120" spans="1:10" ht="24" customHeight="1" x14ac:dyDescent="0.2">
      <c r="A120" s="90">
        <v>117</v>
      </c>
      <c r="B120" s="91" t="s">
        <v>303</v>
      </c>
      <c r="C120" s="79">
        <v>14000</v>
      </c>
      <c r="D120" s="165">
        <v>46082</v>
      </c>
      <c r="E120" s="165">
        <v>46388</v>
      </c>
      <c r="F120" s="91" t="s">
        <v>103</v>
      </c>
      <c r="G120" s="92" t="s">
        <v>584</v>
      </c>
      <c r="H120" s="130">
        <f t="shared" si="1"/>
        <v>154000</v>
      </c>
      <c r="J120" s="367"/>
    </row>
    <row r="121" spans="1:10" ht="24" customHeight="1" x14ac:dyDescent="0.2">
      <c r="A121" s="90">
        <v>118</v>
      </c>
      <c r="B121" s="91" t="s">
        <v>253</v>
      </c>
      <c r="C121" s="79">
        <v>1000</v>
      </c>
      <c r="D121" s="165">
        <v>46054</v>
      </c>
      <c r="E121" s="165">
        <v>47849</v>
      </c>
      <c r="F121" s="91" t="s">
        <v>103</v>
      </c>
      <c r="G121" s="92" t="s">
        <v>585</v>
      </c>
      <c r="H121" s="130">
        <f t="shared" si="1"/>
        <v>60000</v>
      </c>
      <c r="J121" s="367"/>
    </row>
    <row r="122" spans="1:10" ht="24" customHeight="1" x14ac:dyDescent="0.2">
      <c r="A122" s="90">
        <v>119</v>
      </c>
      <c r="B122" s="91" t="s">
        <v>255</v>
      </c>
      <c r="C122" s="79">
        <v>410000</v>
      </c>
      <c r="D122" s="165">
        <v>46082</v>
      </c>
      <c r="E122" s="165">
        <v>46388</v>
      </c>
      <c r="F122" s="91" t="s">
        <v>103</v>
      </c>
      <c r="G122" s="92" t="s">
        <v>586</v>
      </c>
      <c r="H122" s="130">
        <f t="shared" si="1"/>
        <v>4510000</v>
      </c>
      <c r="J122" s="367"/>
    </row>
    <row r="123" spans="1:10" ht="24" customHeight="1" x14ac:dyDescent="0.2">
      <c r="A123" s="90">
        <v>120</v>
      </c>
      <c r="B123" s="91" t="s">
        <v>255</v>
      </c>
      <c r="C123" s="79">
        <v>430000</v>
      </c>
      <c r="D123" s="165">
        <v>46419</v>
      </c>
      <c r="E123" s="165">
        <v>46753</v>
      </c>
      <c r="F123" s="91" t="s">
        <v>103</v>
      </c>
      <c r="G123" s="92" t="s">
        <v>586</v>
      </c>
      <c r="H123" s="130">
        <f t="shared" si="1"/>
        <v>5160000</v>
      </c>
      <c r="J123" s="367"/>
    </row>
    <row r="124" spans="1:10" ht="24" customHeight="1" x14ac:dyDescent="0.2">
      <c r="A124" s="90">
        <v>121</v>
      </c>
      <c r="B124" s="91" t="s">
        <v>255</v>
      </c>
      <c r="C124" s="79">
        <v>435000</v>
      </c>
      <c r="D124" s="165">
        <v>46784</v>
      </c>
      <c r="E124" s="165">
        <v>47119</v>
      </c>
      <c r="F124" s="91" t="s">
        <v>103</v>
      </c>
      <c r="G124" s="92" t="s">
        <v>586</v>
      </c>
      <c r="H124" s="130">
        <f t="shared" si="1"/>
        <v>5220000</v>
      </c>
      <c r="J124" s="367"/>
    </row>
    <row r="125" spans="1:10" ht="24" customHeight="1" x14ac:dyDescent="0.2">
      <c r="A125" s="90">
        <v>122</v>
      </c>
      <c r="B125" s="91" t="s">
        <v>255</v>
      </c>
      <c r="C125" s="79">
        <v>440000</v>
      </c>
      <c r="D125" s="165">
        <v>47150</v>
      </c>
      <c r="E125" s="165">
        <v>47484</v>
      </c>
      <c r="F125" s="91" t="s">
        <v>103</v>
      </c>
      <c r="G125" s="92" t="s">
        <v>586</v>
      </c>
      <c r="H125" s="130">
        <f t="shared" si="1"/>
        <v>5280000</v>
      </c>
      <c r="J125" s="367"/>
    </row>
    <row r="126" spans="1:10" ht="25.5" customHeight="1" x14ac:dyDescent="0.2">
      <c r="A126" s="90">
        <v>123</v>
      </c>
      <c r="B126" s="91" t="s">
        <v>255</v>
      </c>
      <c r="C126" s="79">
        <v>445000</v>
      </c>
      <c r="D126" s="165">
        <v>47515</v>
      </c>
      <c r="E126" s="165">
        <v>47849</v>
      </c>
      <c r="F126" s="91" t="s">
        <v>103</v>
      </c>
      <c r="G126" s="92" t="s">
        <v>586</v>
      </c>
      <c r="H126" s="130">
        <f t="shared" si="1"/>
        <v>5340000</v>
      </c>
      <c r="J126" s="367"/>
    </row>
    <row r="127" spans="1:10" ht="36.75" customHeight="1" x14ac:dyDescent="0.2">
      <c r="A127" s="90">
        <v>124</v>
      </c>
      <c r="B127" s="91" t="s">
        <v>233</v>
      </c>
      <c r="C127" s="79">
        <v>15000</v>
      </c>
      <c r="D127" s="165">
        <v>46113</v>
      </c>
      <c r="E127" s="165">
        <v>46113</v>
      </c>
      <c r="F127" s="91" t="s">
        <v>103</v>
      </c>
      <c r="G127" s="92" t="s">
        <v>587</v>
      </c>
      <c r="H127" s="130">
        <f t="shared" si="1"/>
        <v>15000</v>
      </c>
      <c r="J127" s="367"/>
    </row>
    <row r="128" spans="1:10" ht="15.75" customHeight="1" x14ac:dyDescent="0.2">
      <c r="A128" s="90">
        <v>125</v>
      </c>
      <c r="B128" s="91" t="s">
        <v>233</v>
      </c>
      <c r="C128" s="79">
        <v>1200</v>
      </c>
      <c r="D128" s="165">
        <v>46054</v>
      </c>
      <c r="E128" s="165">
        <v>47849</v>
      </c>
      <c r="F128" s="91" t="s">
        <v>103</v>
      </c>
      <c r="G128" s="92" t="s">
        <v>588</v>
      </c>
      <c r="H128" s="130">
        <f t="shared" si="1"/>
        <v>72000</v>
      </c>
      <c r="J128" s="367"/>
    </row>
    <row r="129" spans="1:10" ht="24" customHeight="1" x14ac:dyDescent="0.2">
      <c r="A129" s="90">
        <v>126</v>
      </c>
      <c r="B129" s="91" t="s">
        <v>233</v>
      </c>
      <c r="C129" s="79">
        <v>3500</v>
      </c>
      <c r="D129" s="165">
        <v>46054</v>
      </c>
      <c r="E129" s="165">
        <v>47849</v>
      </c>
      <c r="F129" s="91" t="s">
        <v>103</v>
      </c>
      <c r="G129" s="92" t="s">
        <v>589</v>
      </c>
      <c r="H129" s="130">
        <f t="shared" si="1"/>
        <v>210000</v>
      </c>
      <c r="J129" s="367"/>
    </row>
    <row r="130" spans="1:10" ht="19.5" customHeight="1" x14ac:dyDescent="0.2">
      <c r="A130" s="90">
        <v>127</v>
      </c>
      <c r="B130" s="91" t="s">
        <v>233</v>
      </c>
      <c r="C130" s="79">
        <v>12000</v>
      </c>
      <c r="D130" s="165">
        <v>46082</v>
      </c>
      <c r="E130" s="165">
        <v>46082</v>
      </c>
      <c r="F130" s="91" t="s">
        <v>103</v>
      </c>
      <c r="G130" s="92" t="s">
        <v>590</v>
      </c>
      <c r="H130" s="130">
        <f t="shared" si="1"/>
        <v>12000</v>
      </c>
      <c r="J130" s="367"/>
    </row>
    <row r="131" spans="1:10" ht="15.75" customHeight="1" x14ac:dyDescent="0.2">
      <c r="A131" s="90">
        <v>128</v>
      </c>
      <c r="B131" s="91" t="s">
        <v>233</v>
      </c>
      <c r="C131" s="79">
        <v>13000</v>
      </c>
      <c r="D131" s="165">
        <v>46447</v>
      </c>
      <c r="E131" s="165">
        <v>46447</v>
      </c>
      <c r="F131" s="91" t="s">
        <v>103</v>
      </c>
      <c r="G131" s="92" t="s">
        <v>591</v>
      </c>
      <c r="H131" s="130">
        <f t="shared" si="1"/>
        <v>13000</v>
      </c>
      <c r="J131" s="367"/>
    </row>
    <row r="132" spans="1:10" ht="15.75" customHeight="1" x14ac:dyDescent="0.2">
      <c r="A132" s="90">
        <v>129</v>
      </c>
      <c r="B132" s="91" t="s">
        <v>233</v>
      </c>
      <c r="C132" s="79">
        <v>14000</v>
      </c>
      <c r="D132" s="165">
        <v>46813</v>
      </c>
      <c r="E132" s="165">
        <v>46813</v>
      </c>
      <c r="F132" s="91" t="s">
        <v>103</v>
      </c>
      <c r="G132" s="92" t="s">
        <v>591</v>
      </c>
      <c r="H132" s="130">
        <f t="shared" si="1"/>
        <v>14000</v>
      </c>
      <c r="J132" s="367"/>
    </row>
    <row r="133" spans="1:10" ht="15.75" customHeight="1" x14ac:dyDescent="0.2">
      <c r="A133" s="90">
        <v>130</v>
      </c>
      <c r="B133" s="91" t="s">
        <v>233</v>
      </c>
      <c r="C133" s="79">
        <v>15000</v>
      </c>
      <c r="D133" s="165">
        <v>47178</v>
      </c>
      <c r="E133" s="165">
        <v>47178</v>
      </c>
      <c r="F133" s="91" t="s">
        <v>103</v>
      </c>
      <c r="G133" s="92" t="s">
        <v>591</v>
      </c>
      <c r="H133" s="130">
        <f t="shared" ref="H133:H196" si="2">IFERROR((DATEDIF(D133,E133,"M")+1)*C133,0)</f>
        <v>15000</v>
      </c>
      <c r="J133" s="367"/>
    </row>
    <row r="134" spans="1:10" ht="15.75" customHeight="1" x14ac:dyDescent="0.2">
      <c r="A134" s="90">
        <v>131</v>
      </c>
      <c r="B134" s="91" t="s">
        <v>233</v>
      </c>
      <c r="C134" s="79">
        <v>16000</v>
      </c>
      <c r="D134" s="165">
        <v>47543</v>
      </c>
      <c r="E134" s="165">
        <v>47543</v>
      </c>
      <c r="F134" s="91" t="s">
        <v>103</v>
      </c>
      <c r="G134" s="92" t="s">
        <v>591</v>
      </c>
      <c r="H134" s="130">
        <f t="shared" si="2"/>
        <v>16000</v>
      </c>
      <c r="J134" s="367"/>
    </row>
    <row r="135" spans="1:10" ht="36" customHeight="1" x14ac:dyDescent="0.2">
      <c r="A135" s="90">
        <v>132</v>
      </c>
      <c r="B135" s="91" t="s">
        <v>233</v>
      </c>
      <c r="C135" s="79">
        <v>14000</v>
      </c>
      <c r="D135" s="165">
        <v>46082</v>
      </c>
      <c r="E135" s="165">
        <v>46082</v>
      </c>
      <c r="F135" s="91" t="s">
        <v>103</v>
      </c>
      <c r="G135" s="92" t="s">
        <v>592</v>
      </c>
      <c r="H135" s="130">
        <f t="shared" si="2"/>
        <v>14000</v>
      </c>
      <c r="J135" s="367"/>
    </row>
    <row r="136" spans="1:10" ht="36" customHeight="1" x14ac:dyDescent="0.2">
      <c r="A136" s="90">
        <v>133</v>
      </c>
      <c r="B136" s="91" t="s">
        <v>233</v>
      </c>
      <c r="C136" s="79">
        <v>14500</v>
      </c>
      <c r="D136" s="165">
        <v>46447</v>
      </c>
      <c r="E136" s="165">
        <v>46447</v>
      </c>
      <c r="F136" s="91" t="s">
        <v>103</v>
      </c>
      <c r="G136" s="92" t="s">
        <v>592</v>
      </c>
      <c r="H136" s="130">
        <f t="shared" si="2"/>
        <v>14500</v>
      </c>
      <c r="J136" s="367"/>
    </row>
    <row r="137" spans="1:10" ht="36" customHeight="1" x14ac:dyDescent="0.2">
      <c r="A137" s="90">
        <v>134</v>
      </c>
      <c r="B137" s="91" t="s">
        <v>233</v>
      </c>
      <c r="C137" s="79">
        <v>15000</v>
      </c>
      <c r="D137" s="165">
        <v>46813</v>
      </c>
      <c r="E137" s="165">
        <v>46813</v>
      </c>
      <c r="F137" s="91" t="s">
        <v>103</v>
      </c>
      <c r="G137" s="92" t="s">
        <v>592</v>
      </c>
      <c r="H137" s="130">
        <f t="shared" si="2"/>
        <v>15000</v>
      </c>
      <c r="J137" s="367"/>
    </row>
    <row r="138" spans="1:10" ht="36" customHeight="1" x14ac:dyDescent="0.2">
      <c r="A138" s="90">
        <v>135</v>
      </c>
      <c r="B138" s="91" t="s">
        <v>233</v>
      </c>
      <c r="C138" s="79">
        <v>15500</v>
      </c>
      <c r="D138" s="165">
        <v>47178</v>
      </c>
      <c r="E138" s="165">
        <v>47178</v>
      </c>
      <c r="F138" s="91" t="s">
        <v>103</v>
      </c>
      <c r="G138" s="92" t="s">
        <v>592</v>
      </c>
      <c r="H138" s="130">
        <f t="shared" si="2"/>
        <v>15500</v>
      </c>
      <c r="J138" s="367"/>
    </row>
    <row r="139" spans="1:10" ht="36" customHeight="1" x14ac:dyDescent="0.2">
      <c r="A139" s="90">
        <v>136</v>
      </c>
      <c r="B139" s="91" t="s">
        <v>233</v>
      </c>
      <c r="C139" s="79">
        <v>16000</v>
      </c>
      <c r="D139" s="165">
        <v>47543</v>
      </c>
      <c r="E139" s="165">
        <v>47543</v>
      </c>
      <c r="F139" s="91" t="s">
        <v>103</v>
      </c>
      <c r="G139" s="92" t="s">
        <v>592</v>
      </c>
      <c r="H139" s="130">
        <f t="shared" si="2"/>
        <v>16000</v>
      </c>
      <c r="J139" s="367"/>
    </row>
    <row r="140" spans="1:10" ht="15" customHeight="1" x14ac:dyDescent="0.2">
      <c r="A140" s="90">
        <v>137</v>
      </c>
      <c r="B140" s="91" t="s">
        <v>225</v>
      </c>
      <c r="C140" s="79">
        <v>1200</v>
      </c>
      <c r="D140" s="165">
        <v>46082</v>
      </c>
      <c r="E140" s="165">
        <v>47849</v>
      </c>
      <c r="F140" s="91" t="s">
        <v>103</v>
      </c>
      <c r="G140" s="92" t="s">
        <v>593</v>
      </c>
      <c r="H140" s="130">
        <f t="shared" si="2"/>
        <v>70800</v>
      </c>
      <c r="J140" s="367"/>
    </row>
    <row r="141" spans="1:10" ht="26.25" customHeight="1" x14ac:dyDescent="0.2">
      <c r="A141" s="90">
        <v>138</v>
      </c>
      <c r="B141" s="91" t="s">
        <v>217</v>
      </c>
      <c r="C141" s="79">
        <v>3400</v>
      </c>
      <c r="D141" s="165">
        <v>46082</v>
      </c>
      <c r="E141" s="165">
        <v>47849</v>
      </c>
      <c r="F141" s="91" t="s">
        <v>103</v>
      </c>
      <c r="G141" s="92" t="s">
        <v>594</v>
      </c>
      <c r="H141" s="130">
        <f t="shared" si="2"/>
        <v>200600</v>
      </c>
      <c r="J141" s="367"/>
    </row>
    <row r="142" spans="1:10" ht="39" customHeight="1" x14ac:dyDescent="0.2">
      <c r="A142" s="90">
        <v>139</v>
      </c>
      <c r="B142" s="91" t="s">
        <v>259</v>
      </c>
      <c r="C142" s="79">
        <v>8000</v>
      </c>
      <c r="D142" s="165">
        <v>46082</v>
      </c>
      <c r="E142" s="165">
        <v>46082</v>
      </c>
      <c r="F142" s="91" t="s">
        <v>103</v>
      </c>
      <c r="G142" s="92" t="s">
        <v>595</v>
      </c>
      <c r="H142" s="130">
        <f t="shared" si="2"/>
        <v>8000</v>
      </c>
      <c r="J142" s="367"/>
    </row>
    <row r="143" spans="1:10" ht="39" customHeight="1" x14ac:dyDescent="0.2">
      <c r="A143" s="90">
        <v>140</v>
      </c>
      <c r="B143" s="91" t="s">
        <v>259</v>
      </c>
      <c r="C143" s="79">
        <v>8500</v>
      </c>
      <c r="D143" s="165">
        <v>46447</v>
      </c>
      <c r="E143" s="165">
        <v>46447</v>
      </c>
      <c r="F143" s="91" t="s">
        <v>103</v>
      </c>
      <c r="G143" s="92" t="s">
        <v>595</v>
      </c>
      <c r="H143" s="130">
        <f t="shared" si="2"/>
        <v>8500</v>
      </c>
      <c r="J143" s="367"/>
    </row>
    <row r="144" spans="1:10" ht="39" customHeight="1" x14ac:dyDescent="0.2">
      <c r="A144" s="90">
        <v>141</v>
      </c>
      <c r="B144" s="91" t="s">
        <v>259</v>
      </c>
      <c r="C144" s="79">
        <v>9000</v>
      </c>
      <c r="D144" s="165">
        <v>46813</v>
      </c>
      <c r="E144" s="165">
        <v>46813</v>
      </c>
      <c r="F144" s="91" t="s">
        <v>103</v>
      </c>
      <c r="G144" s="92" t="s">
        <v>595</v>
      </c>
      <c r="H144" s="130">
        <f t="shared" si="2"/>
        <v>9000</v>
      </c>
      <c r="J144" s="367"/>
    </row>
    <row r="145" spans="1:10" ht="39" customHeight="1" x14ac:dyDescent="0.2">
      <c r="A145" s="90">
        <v>142</v>
      </c>
      <c r="B145" s="91" t="s">
        <v>259</v>
      </c>
      <c r="C145" s="79">
        <v>9500</v>
      </c>
      <c r="D145" s="165">
        <v>47178</v>
      </c>
      <c r="E145" s="165">
        <v>47178</v>
      </c>
      <c r="F145" s="91" t="s">
        <v>103</v>
      </c>
      <c r="G145" s="92" t="s">
        <v>595</v>
      </c>
      <c r="H145" s="130">
        <f t="shared" si="2"/>
        <v>9500</v>
      </c>
      <c r="J145" s="367"/>
    </row>
    <row r="146" spans="1:10" ht="39" customHeight="1" x14ac:dyDescent="0.2">
      <c r="A146" s="90">
        <v>143</v>
      </c>
      <c r="B146" s="91" t="s">
        <v>259</v>
      </c>
      <c r="C146" s="79">
        <v>10000</v>
      </c>
      <c r="D146" s="165">
        <v>47543</v>
      </c>
      <c r="E146" s="165">
        <v>47543</v>
      </c>
      <c r="F146" s="91" t="s">
        <v>103</v>
      </c>
      <c r="G146" s="92" t="s">
        <v>595</v>
      </c>
      <c r="H146" s="130">
        <f t="shared" si="2"/>
        <v>10000</v>
      </c>
      <c r="J146" s="367"/>
    </row>
    <row r="147" spans="1:10" ht="25.5" customHeight="1" x14ac:dyDescent="0.2">
      <c r="A147" s="90">
        <v>144</v>
      </c>
      <c r="B147" s="91" t="s">
        <v>313</v>
      </c>
      <c r="C147" s="79">
        <v>60000</v>
      </c>
      <c r="D147" s="165">
        <v>46082</v>
      </c>
      <c r="E147" s="165">
        <v>46082</v>
      </c>
      <c r="F147" s="91" t="s">
        <v>103</v>
      </c>
      <c r="G147" s="92" t="s">
        <v>596</v>
      </c>
      <c r="H147" s="130">
        <f t="shared" si="2"/>
        <v>60000</v>
      </c>
      <c r="J147" s="367"/>
    </row>
    <row r="148" spans="1:10" ht="25.5" customHeight="1" x14ac:dyDescent="0.2">
      <c r="A148" s="90">
        <v>145</v>
      </c>
      <c r="B148" s="91" t="s">
        <v>313</v>
      </c>
      <c r="C148" s="79">
        <v>61000</v>
      </c>
      <c r="D148" s="165">
        <v>46447</v>
      </c>
      <c r="E148" s="165">
        <v>46447</v>
      </c>
      <c r="F148" s="91" t="s">
        <v>103</v>
      </c>
      <c r="G148" s="92" t="s">
        <v>597</v>
      </c>
      <c r="H148" s="130">
        <f t="shared" si="2"/>
        <v>61000</v>
      </c>
      <c r="J148" s="367"/>
    </row>
    <row r="149" spans="1:10" ht="25.5" customHeight="1" x14ac:dyDescent="0.2">
      <c r="A149" s="90">
        <v>146</v>
      </c>
      <c r="B149" s="91" t="s">
        <v>313</v>
      </c>
      <c r="C149" s="79">
        <v>62000</v>
      </c>
      <c r="D149" s="165">
        <v>46813</v>
      </c>
      <c r="E149" s="165">
        <v>46813</v>
      </c>
      <c r="F149" s="91" t="s">
        <v>103</v>
      </c>
      <c r="G149" s="92" t="s">
        <v>597</v>
      </c>
      <c r="H149" s="130">
        <f t="shared" si="2"/>
        <v>62000</v>
      </c>
      <c r="J149" s="367"/>
    </row>
    <row r="150" spans="1:10" ht="25.5" customHeight="1" x14ac:dyDescent="0.2">
      <c r="A150" s="90">
        <v>147</v>
      </c>
      <c r="B150" s="91" t="s">
        <v>313</v>
      </c>
      <c r="C150" s="79">
        <v>63000</v>
      </c>
      <c r="D150" s="165">
        <v>47178</v>
      </c>
      <c r="E150" s="165">
        <v>47178</v>
      </c>
      <c r="F150" s="91" t="s">
        <v>103</v>
      </c>
      <c r="G150" s="92" t="s">
        <v>597</v>
      </c>
      <c r="H150" s="130">
        <f t="shared" si="2"/>
        <v>63000</v>
      </c>
      <c r="J150" s="367"/>
    </row>
    <row r="151" spans="1:10" ht="25.5" customHeight="1" x14ac:dyDescent="0.2">
      <c r="A151" s="90">
        <v>148</v>
      </c>
      <c r="B151" s="91" t="s">
        <v>313</v>
      </c>
      <c r="C151" s="79">
        <v>64000</v>
      </c>
      <c r="D151" s="165">
        <v>47543</v>
      </c>
      <c r="E151" s="165">
        <v>47543</v>
      </c>
      <c r="F151" s="91" t="s">
        <v>103</v>
      </c>
      <c r="G151" s="92" t="s">
        <v>597</v>
      </c>
      <c r="H151" s="130">
        <f t="shared" si="2"/>
        <v>64000</v>
      </c>
      <c r="J151" s="367"/>
    </row>
    <row r="152" spans="1:10" ht="15" customHeight="1" x14ac:dyDescent="0.2">
      <c r="A152" s="90">
        <v>149</v>
      </c>
      <c r="B152" s="91" t="s">
        <v>301</v>
      </c>
      <c r="C152" s="79">
        <v>8000</v>
      </c>
      <c r="D152" s="165">
        <v>46235</v>
      </c>
      <c r="E152" s="165">
        <v>47849</v>
      </c>
      <c r="F152" s="91" t="s">
        <v>103</v>
      </c>
      <c r="G152" s="92" t="s">
        <v>301</v>
      </c>
      <c r="H152" s="130">
        <f t="shared" si="2"/>
        <v>432000</v>
      </c>
      <c r="J152" s="367"/>
    </row>
    <row r="153" spans="1:10" ht="15" customHeight="1" x14ac:dyDescent="0.2">
      <c r="A153" s="90">
        <v>150</v>
      </c>
      <c r="B153" s="91" t="s">
        <v>285</v>
      </c>
      <c r="C153" s="79">
        <v>80000</v>
      </c>
      <c r="D153" s="165">
        <v>46082</v>
      </c>
      <c r="E153" s="165">
        <v>46082</v>
      </c>
      <c r="F153" s="91" t="s">
        <v>103</v>
      </c>
      <c r="G153" s="92" t="s">
        <v>598</v>
      </c>
      <c r="H153" s="130">
        <f t="shared" si="2"/>
        <v>80000</v>
      </c>
      <c r="J153" s="367"/>
    </row>
    <row r="154" spans="1:10" ht="15" customHeight="1" x14ac:dyDescent="0.2">
      <c r="A154" s="90">
        <v>151</v>
      </c>
      <c r="B154" s="91" t="s">
        <v>285</v>
      </c>
      <c r="C154" s="79">
        <v>80500</v>
      </c>
      <c r="D154" s="165">
        <v>46447</v>
      </c>
      <c r="E154" s="165">
        <v>46447</v>
      </c>
      <c r="F154" s="91" t="s">
        <v>103</v>
      </c>
      <c r="G154" s="92" t="s">
        <v>599</v>
      </c>
      <c r="H154" s="130">
        <f t="shared" si="2"/>
        <v>80500</v>
      </c>
      <c r="J154" s="367"/>
    </row>
    <row r="155" spans="1:10" ht="15" customHeight="1" x14ac:dyDescent="0.2">
      <c r="A155" s="90">
        <v>152</v>
      </c>
      <c r="B155" s="91" t="s">
        <v>285</v>
      </c>
      <c r="C155" s="79">
        <v>81000</v>
      </c>
      <c r="D155" s="165">
        <v>46813</v>
      </c>
      <c r="E155" s="165">
        <v>46813</v>
      </c>
      <c r="F155" s="91" t="s">
        <v>103</v>
      </c>
      <c r="G155" s="92" t="s">
        <v>600</v>
      </c>
      <c r="H155" s="130">
        <f t="shared" si="2"/>
        <v>81000</v>
      </c>
      <c r="J155" s="367"/>
    </row>
    <row r="156" spans="1:10" ht="15" customHeight="1" x14ac:dyDescent="0.2">
      <c r="A156" s="90">
        <v>153</v>
      </c>
      <c r="B156" s="91" t="s">
        <v>285</v>
      </c>
      <c r="C156" s="79">
        <v>81500</v>
      </c>
      <c r="D156" s="165">
        <v>47178</v>
      </c>
      <c r="E156" s="165">
        <v>47178</v>
      </c>
      <c r="F156" s="91" t="s">
        <v>103</v>
      </c>
      <c r="G156" s="92" t="s">
        <v>601</v>
      </c>
      <c r="H156" s="130">
        <f t="shared" si="2"/>
        <v>81500</v>
      </c>
      <c r="J156" s="367"/>
    </row>
    <row r="157" spans="1:10" ht="15" customHeight="1" x14ac:dyDescent="0.2">
      <c r="A157" s="90">
        <v>154</v>
      </c>
      <c r="B157" s="91" t="s">
        <v>285</v>
      </c>
      <c r="C157" s="79">
        <v>82000</v>
      </c>
      <c r="D157" s="165">
        <v>47543</v>
      </c>
      <c r="E157" s="165">
        <v>47543</v>
      </c>
      <c r="F157" s="91" t="s">
        <v>103</v>
      </c>
      <c r="G157" s="92" t="s">
        <v>602</v>
      </c>
      <c r="H157" s="130">
        <f t="shared" si="2"/>
        <v>82000</v>
      </c>
      <c r="J157" s="367"/>
    </row>
    <row r="158" spans="1:10" ht="15" customHeight="1" x14ac:dyDescent="0.2">
      <c r="A158" s="90">
        <v>155</v>
      </c>
      <c r="B158" s="91" t="s">
        <v>287</v>
      </c>
      <c r="C158" s="79">
        <v>125000</v>
      </c>
      <c r="D158" s="165">
        <v>46082</v>
      </c>
      <c r="E158" s="165">
        <v>46082</v>
      </c>
      <c r="F158" s="91" t="s">
        <v>103</v>
      </c>
      <c r="G158" s="92" t="s">
        <v>603</v>
      </c>
      <c r="H158" s="130">
        <f t="shared" si="2"/>
        <v>125000</v>
      </c>
      <c r="J158" s="367"/>
    </row>
    <row r="159" spans="1:10" ht="15" customHeight="1" x14ac:dyDescent="0.2">
      <c r="A159" s="90">
        <v>156</v>
      </c>
      <c r="B159" s="91" t="s">
        <v>287</v>
      </c>
      <c r="C159" s="79">
        <v>126000</v>
      </c>
      <c r="D159" s="165">
        <v>46447</v>
      </c>
      <c r="E159" s="165">
        <v>46447</v>
      </c>
      <c r="F159" s="91" t="s">
        <v>103</v>
      </c>
      <c r="G159" s="92" t="s">
        <v>604</v>
      </c>
      <c r="H159" s="130">
        <f t="shared" si="2"/>
        <v>126000</v>
      </c>
      <c r="J159" s="367"/>
    </row>
    <row r="160" spans="1:10" ht="15" customHeight="1" x14ac:dyDescent="0.2">
      <c r="A160" s="90">
        <v>157</v>
      </c>
      <c r="B160" s="91" t="s">
        <v>287</v>
      </c>
      <c r="C160" s="79">
        <v>127000</v>
      </c>
      <c r="D160" s="165">
        <v>46813</v>
      </c>
      <c r="E160" s="165">
        <v>46813</v>
      </c>
      <c r="F160" s="91" t="s">
        <v>103</v>
      </c>
      <c r="G160" s="92" t="s">
        <v>605</v>
      </c>
      <c r="H160" s="130">
        <f t="shared" si="2"/>
        <v>127000</v>
      </c>
      <c r="J160" s="367"/>
    </row>
    <row r="161" spans="1:10" ht="15" customHeight="1" x14ac:dyDescent="0.2">
      <c r="A161" s="90">
        <v>158</v>
      </c>
      <c r="B161" s="91" t="s">
        <v>287</v>
      </c>
      <c r="C161" s="79">
        <v>128000</v>
      </c>
      <c r="D161" s="165">
        <v>47178</v>
      </c>
      <c r="E161" s="165">
        <v>47178</v>
      </c>
      <c r="F161" s="91" t="s">
        <v>103</v>
      </c>
      <c r="G161" s="92" t="s">
        <v>606</v>
      </c>
      <c r="H161" s="130">
        <f t="shared" si="2"/>
        <v>128000</v>
      </c>
      <c r="J161" s="367"/>
    </row>
    <row r="162" spans="1:10" ht="15" customHeight="1" x14ac:dyDescent="0.2">
      <c r="A162" s="90">
        <v>159</v>
      </c>
      <c r="B162" s="91" t="s">
        <v>287</v>
      </c>
      <c r="C162" s="79">
        <v>129000</v>
      </c>
      <c r="D162" s="165">
        <v>47543</v>
      </c>
      <c r="E162" s="165">
        <v>47543</v>
      </c>
      <c r="F162" s="91" t="s">
        <v>103</v>
      </c>
      <c r="G162" s="92" t="s">
        <v>607</v>
      </c>
      <c r="H162" s="130">
        <f t="shared" si="2"/>
        <v>129000</v>
      </c>
      <c r="J162" s="367"/>
    </row>
    <row r="163" spans="1:10" ht="15" customHeight="1" x14ac:dyDescent="0.2">
      <c r="A163" s="90">
        <v>160</v>
      </c>
      <c r="B163" s="91" t="s">
        <v>289</v>
      </c>
      <c r="C163" s="79">
        <v>75000</v>
      </c>
      <c r="D163" s="165">
        <v>46447</v>
      </c>
      <c r="E163" s="165">
        <v>46447</v>
      </c>
      <c r="F163" s="91" t="s">
        <v>103</v>
      </c>
      <c r="G163" s="92" t="s">
        <v>608</v>
      </c>
      <c r="H163" s="130">
        <f t="shared" si="2"/>
        <v>75000</v>
      </c>
      <c r="J163" s="367"/>
    </row>
    <row r="164" spans="1:10" ht="15" customHeight="1" x14ac:dyDescent="0.2">
      <c r="A164" s="90">
        <v>161</v>
      </c>
      <c r="B164" s="91" t="s">
        <v>289</v>
      </c>
      <c r="C164" s="79">
        <v>76000</v>
      </c>
      <c r="D164" s="165">
        <v>46813</v>
      </c>
      <c r="E164" s="165">
        <v>46813</v>
      </c>
      <c r="F164" s="91" t="s">
        <v>103</v>
      </c>
      <c r="G164" s="92" t="s">
        <v>609</v>
      </c>
      <c r="H164" s="130">
        <f t="shared" si="2"/>
        <v>76000</v>
      </c>
      <c r="J164" s="367"/>
    </row>
    <row r="165" spans="1:10" ht="15" customHeight="1" x14ac:dyDescent="0.2">
      <c r="A165" s="90">
        <v>162</v>
      </c>
      <c r="B165" s="91" t="s">
        <v>289</v>
      </c>
      <c r="C165" s="79">
        <v>77000</v>
      </c>
      <c r="D165" s="165">
        <v>47178</v>
      </c>
      <c r="E165" s="165">
        <v>47178</v>
      </c>
      <c r="F165" s="91" t="s">
        <v>103</v>
      </c>
      <c r="G165" s="92" t="s">
        <v>610</v>
      </c>
      <c r="H165" s="130">
        <f t="shared" si="2"/>
        <v>77000</v>
      </c>
      <c r="J165" s="367"/>
    </row>
    <row r="166" spans="1:10" ht="15" customHeight="1" x14ac:dyDescent="0.2">
      <c r="A166" s="90">
        <v>163</v>
      </c>
      <c r="B166" s="91" t="s">
        <v>289</v>
      </c>
      <c r="C166" s="79">
        <v>78000</v>
      </c>
      <c r="D166" s="165">
        <v>47543</v>
      </c>
      <c r="E166" s="165">
        <v>47543</v>
      </c>
      <c r="F166" s="91" t="s">
        <v>103</v>
      </c>
      <c r="G166" s="92" t="s">
        <v>611</v>
      </c>
      <c r="H166" s="130">
        <f t="shared" si="2"/>
        <v>78000</v>
      </c>
      <c r="J166" s="367"/>
    </row>
    <row r="167" spans="1:10" ht="36.75" customHeight="1" x14ac:dyDescent="0.2">
      <c r="A167" s="90">
        <v>164</v>
      </c>
      <c r="B167" s="91" t="s">
        <v>281</v>
      </c>
      <c r="C167" s="79">
        <v>15000</v>
      </c>
      <c r="D167" s="165">
        <v>46113</v>
      </c>
      <c r="E167" s="165">
        <v>47849</v>
      </c>
      <c r="F167" s="91" t="s">
        <v>103</v>
      </c>
      <c r="G167" s="92" t="s">
        <v>612</v>
      </c>
      <c r="H167" s="130">
        <f t="shared" si="2"/>
        <v>870000</v>
      </c>
      <c r="J167" s="367"/>
    </row>
    <row r="168" spans="1:10" ht="25.5" customHeight="1" x14ac:dyDescent="0.2">
      <c r="A168" s="90">
        <v>165</v>
      </c>
      <c r="B168" s="91" t="s">
        <v>305</v>
      </c>
      <c r="C168" s="79">
        <v>6000</v>
      </c>
      <c r="D168" s="165">
        <v>46174</v>
      </c>
      <c r="E168" s="165">
        <v>47849</v>
      </c>
      <c r="F168" s="91" t="s">
        <v>103</v>
      </c>
      <c r="G168" s="92" t="s">
        <v>613</v>
      </c>
      <c r="H168" s="130">
        <f t="shared" si="2"/>
        <v>336000</v>
      </c>
      <c r="J168" s="367"/>
    </row>
    <row r="169" spans="1:10" ht="15.75" customHeight="1" x14ac:dyDescent="0.2">
      <c r="A169" s="90">
        <v>166</v>
      </c>
      <c r="B169" s="91" t="s">
        <v>233</v>
      </c>
      <c r="C169" s="79">
        <v>700000</v>
      </c>
      <c r="D169" s="165">
        <v>46143</v>
      </c>
      <c r="E169" s="165">
        <v>46143</v>
      </c>
      <c r="F169" s="91" t="s">
        <v>103</v>
      </c>
      <c r="G169" s="92" t="s">
        <v>614</v>
      </c>
      <c r="H169" s="130">
        <f t="shared" si="2"/>
        <v>700000</v>
      </c>
      <c r="J169" s="367"/>
    </row>
    <row r="170" spans="1:10" ht="15.75" customHeight="1" x14ac:dyDescent="0.2">
      <c r="A170" s="90">
        <v>167</v>
      </c>
      <c r="B170" s="91" t="s">
        <v>233</v>
      </c>
      <c r="C170" s="79">
        <v>90000</v>
      </c>
      <c r="D170" s="165">
        <v>46266</v>
      </c>
      <c r="E170" s="165">
        <v>46266</v>
      </c>
      <c r="F170" s="91" t="s">
        <v>103</v>
      </c>
      <c r="G170" s="92" t="s">
        <v>615</v>
      </c>
      <c r="H170" s="130">
        <f t="shared" si="2"/>
        <v>90000</v>
      </c>
      <c r="J170" s="367"/>
    </row>
    <row r="171" spans="1:10" ht="15.75" customHeight="1" x14ac:dyDescent="0.2">
      <c r="A171" s="90">
        <v>168</v>
      </c>
      <c r="B171" s="91" t="s">
        <v>233</v>
      </c>
      <c r="C171" s="79">
        <v>250661.38</v>
      </c>
      <c r="D171" s="165">
        <v>46174</v>
      </c>
      <c r="E171" s="165">
        <v>46174</v>
      </c>
      <c r="F171" s="91" t="s">
        <v>103</v>
      </c>
      <c r="G171" s="92" t="s">
        <v>616</v>
      </c>
      <c r="H171" s="130">
        <f t="shared" si="2"/>
        <v>250661.38</v>
      </c>
      <c r="J171" s="367"/>
    </row>
    <row r="172" spans="1:10" ht="15.75" customHeight="1" x14ac:dyDescent="0.2">
      <c r="A172" s="90">
        <v>169</v>
      </c>
      <c r="B172" s="91" t="s">
        <v>233</v>
      </c>
      <c r="C172" s="369">
        <f>400000+687427.21</f>
        <v>1087427.21</v>
      </c>
      <c r="D172" s="165">
        <v>46447</v>
      </c>
      <c r="E172" s="165">
        <v>46447</v>
      </c>
      <c r="F172" s="91" t="s">
        <v>103</v>
      </c>
      <c r="G172" s="92" t="s">
        <v>616</v>
      </c>
      <c r="H172" s="130">
        <f t="shared" si="2"/>
        <v>1087427.21</v>
      </c>
      <c r="J172" s="367"/>
    </row>
    <row r="173" spans="1:10" ht="15.75" customHeight="1" x14ac:dyDescent="0.2">
      <c r="A173" s="90">
        <v>170</v>
      </c>
      <c r="B173" s="91" t="s">
        <v>233</v>
      </c>
      <c r="C173" s="79">
        <v>400000</v>
      </c>
      <c r="D173" s="165">
        <v>46813</v>
      </c>
      <c r="E173" s="165">
        <v>46813</v>
      </c>
      <c r="F173" s="91" t="s">
        <v>103</v>
      </c>
      <c r="G173" s="92" t="s">
        <v>616</v>
      </c>
      <c r="H173" s="130">
        <f t="shared" si="2"/>
        <v>400000</v>
      </c>
      <c r="J173" s="367"/>
    </row>
    <row r="174" spans="1:10" ht="15.75" customHeight="1" x14ac:dyDescent="0.2">
      <c r="A174" s="90">
        <v>171</v>
      </c>
      <c r="B174" s="91" t="s">
        <v>233</v>
      </c>
      <c r="C174" s="369">
        <v>400000</v>
      </c>
      <c r="D174" s="165">
        <v>47178</v>
      </c>
      <c r="E174" s="165">
        <v>47178</v>
      </c>
      <c r="F174" s="91" t="s">
        <v>103</v>
      </c>
      <c r="G174" s="92" t="s">
        <v>616</v>
      </c>
      <c r="H174" s="130">
        <f t="shared" si="2"/>
        <v>400000</v>
      </c>
      <c r="J174" s="367"/>
    </row>
    <row r="175" spans="1:10" ht="15.75" customHeight="1" x14ac:dyDescent="0.2">
      <c r="A175" s="90">
        <v>172</v>
      </c>
      <c r="B175" s="91" t="s">
        <v>233</v>
      </c>
      <c r="C175" s="79">
        <v>390300</v>
      </c>
      <c r="D175" s="165">
        <v>47543</v>
      </c>
      <c r="E175" s="165">
        <v>47543</v>
      </c>
      <c r="F175" s="91" t="s">
        <v>103</v>
      </c>
      <c r="G175" s="92" t="s">
        <v>616</v>
      </c>
      <c r="H175" s="130">
        <f t="shared" si="2"/>
        <v>390300</v>
      </c>
      <c r="J175" s="367"/>
    </row>
    <row r="176" spans="1:10" ht="15.75" customHeight="1" x14ac:dyDescent="0.2">
      <c r="A176" s="90">
        <v>173</v>
      </c>
      <c r="B176" s="91" t="s">
        <v>181</v>
      </c>
      <c r="C176" s="79">
        <v>12500</v>
      </c>
      <c r="D176" s="165">
        <v>46419</v>
      </c>
      <c r="E176" s="165">
        <v>46753</v>
      </c>
      <c r="F176" s="91" t="s">
        <v>102</v>
      </c>
      <c r="G176" s="92" t="s">
        <v>534</v>
      </c>
      <c r="H176" s="130">
        <f t="shared" si="2"/>
        <v>150000</v>
      </c>
      <c r="J176" s="367"/>
    </row>
    <row r="177" spans="1:10" x14ac:dyDescent="0.2">
      <c r="A177" s="90">
        <v>174</v>
      </c>
      <c r="B177" s="91" t="s">
        <v>181</v>
      </c>
      <c r="C177" s="79">
        <v>12550</v>
      </c>
      <c r="D177" s="165">
        <v>46784</v>
      </c>
      <c r="E177" s="165">
        <v>47119</v>
      </c>
      <c r="F177" s="91" t="s">
        <v>102</v>
      </c>
      <c r="G177" s="92" t="s">
        <v>534</v>
      </c>
      <c r="H177" s="130">
        <f t="shared" si="2"/>
        <v>150600</v>
      </c>
      <c r="J177" s="367"/>
    </row>
    <row r="178" spans="1:10" x14ac:dyDescent="0.2">
      <c r="A178" s="90">
        <v>175</v>
      </c>
      <c r="B178" s="91" t="s">
        <v>181</v>
      </c>
      <c r="C178" s="79">
        <v>12600</v>
      </c>
      <c r="D178" s="165">
        <v>47150</v>
      </c>
      <c r="E178" s="165">
        <v>47484</v>
      </c>
      <c r="F178" s="91" t="s">
        <v>102</v>
      </c>
      <c r="G178" s="92" t="s">
        <v>534</v>
      </c>
      <c r="H178" s="130">
        <f t="shared" si="2"/>
        <v>151200</v>
      </c>
      <c r="J178" s="367"/>
    </row>
    <row r="179" spans="1:10" x14ac:dyDescent="0.2">
      <c r="A179" s="90">
        <v>176</v>
      </c>
      <c r="B179" s="91" t="s">
        <v>181</v>
      </c>
      <c r="C179" s="79">
        <v>12650</v>
      </c>
      <c r="D179" s="165">
        <v>47515</v>
      </c>
      <c r="E179" s="165">
        <v>47849</v>
      </c>
      <c r="F179" s="91" t="s">
        <v>102</v>
      </c>
      <c r="G179" s="92" t="s">
        <v>534</v>
      </c>
      <c r="H179" s="130">
        <f t="shared" si="2"/>
        <v>151800</v>
      </c>
      <c r="J179" s="367"/>
    </row>
    <row r="180" spans="1:10" ht="22.5" x14ac:dyDescent="0.2">
      <c r="A180" s="90">
        <v>177</v>
      </c>
      <c r="B180" s="91" t="s">
        <v>187</v>
      </c>
      <c r="C180" s="79">
        <v>25500</v>
      </c>
      <c r="D180" s="165">
        <v>46419</v>
      </c>
      <c r="E180" s="165">
        <v>46753</v>
      </c>
      <c r="F180" s="91" t="s">
        <v>103</v>
      </c>
      <c r="G180" s="92" t="s">
        <v>550</v>
      </c>
      <c r="H180" s="130">
        <f t="shared" si="2"/>
        <v>306000</v>
      </c>
      <c r="J180" s="367"/>
    </row>
    <row r="181" spans="1:10" x14ac:dyDescent="0.2">
      <c r="A181" s="90">
        <v>178</v>
      </c>
      <c r="B181" s="91" t="s">
        <v>189</v>
      </c>
      <c r="C181" s="79">
        <v>25000</v>
      </c>
      <c r="D181" s="165">
        <v>46419</v>
      </c>
      <c r="E181" s="165">
        <v>46753</v>
      </c>
      <c r="F181" s="91" t="s">
        <v>103</v>
      </c>
      <c r="G181" s="92" t="s">
        <v>551</v>
      </c>
      <c r="H181" s="130">
        <f t="shared" si="2"/>
        <v>300000</v>
      </c>
      <c r="J181" s="367"/>
    </row>
    <row r="182" spans="1:10" ht="22.5" x14ac:dyDescent="0.2">
      <c r="A182" s="90">
        <v>179</v>
      </c>
      <c r="B182" s="91" t="s">
        <v>187</v>
      </c>
      <c r="C182" s="79">
        <v>26000</v>
      </c>
      <c r="D182" s="165">
        <v>46784</v>
      </c>
      <c r="E182" s="165">
        <v>47119</v>
      </c>
      <c r="F182" s="91" t="s">
        <v>103</v>
      </c>
      <c r="G182" s="92" t="s">
        <v>550</v>
      </c>
      <c r="H182" s="130">
        <f t="shared" si="2"/>
        <v>312000</v>
      </c>
      <c r="J182" s="367"/>
    </row>
    <row r="183" spans="1:10" x14ac:dyDescent="0.2">
      <c r="A183" s="90">
        <v>180</v>
      </c>
      <c r="B183" s="91" t="s">
        <v>189</v>
      </c>
      <c r="C183" s="79">
        <v>25000</v>
      </c>
      <c r="D183" s="165">
        <v>46784</v>
      </c>
      <c r="E183" s="165">
        <v>47119</v>
      </c>
      <c r="F183" s="91" t="s">
        <v>103</v>
      </c>
      <c r="G183" s="92" t="s">
        <v>551</v>
      </c>
      <c r="H183" s="130">
        <f t="shared" si="2"/>
        <v>300000</v>
      </c>
      <c r="J183" s="367"/>
    </row>
    <row r="184" spans="1:10" ht="22.5" x14ac:dyDescent="0.2">
      <c r="A184" s="90">
        <v>181</v>
      </c>
      <c r="B184" s="91" t="s">
        <v>187</v>
      </c>
      <c r="C184" s="79">
        <v>26500</v>
      </c>
      <c r="D184" s="165">
        <v>47150</v>
      </c>
      <c r="E184" s="165">
        <v>47484</v>
      </c>
      <c r="F184" s="91" t="s">
        <v>103</v>
      </c>
      <c r="G184" s="92" t="s">
        <v>550</v>
      </c>
      <c r="H184" s="130">
        <f t="shared" si="2"/>
        <v>318000</v>
      </c>
      <c r="J184" s="367"/>
    </row>
    <row r="185" spans="1:10" x14ac:dyDescent="0.2">
      <c r="A185" s="90">
        <v>182</v>
      </c>
      <c r="B185" s="91" t="s">
        <v>189</v>
      </c>
      <c r="C185" s="79">
        <v>25000</v>
      </c>
      <c r="D185" s="165">
        <v>47150</v>
      </c>
      <c r="E185" s="165">
        <v>47484</v>
      </c>
      <c r="F185" s="91" t="s">
        <v>103</v>
      </c>
      <c r="G185" s="92" t="s">
        <v>551</v>
      </c>
      <c r="H185" s="130">
        <f t="shared" si="2"/>
        <v>300000</v>
      </c>
      <c r="J185" s="367"/>
    </row>
    <row r="186" spans="1:10" ht="22.5" x14ac:dyDescent="0.2">
      <c r="A186" s="90">
        <v>183</v>
      </c>
      <c r="B186" s="91" t="s">
        <v>187</v>
      </c>
      <c r="C186" s="79">
        <v>27000</v>
      </c>
      <c r="D186" s="165">
        <v>47515</v>
      </c>
      <c r="E186" s="165">
        <v>47849</v>
      </c>
      <c r="F186" s="91" t="s">
        <v>103</v>
      </c>
      <c r="G186" s="92" t="s">
        <v>550</v>
      </c>
      <c r="H186" s="130">
        <f t="shared" si="2"/>
        <v>324000</v>
      </c>
      <c r="J186" s="367"/>
    </row>
    <row r="187" spans="1:10" x14ac:dyDescent="0.2">
      <c r="A187" s="90">
        <v>184</v>
      </c>
      <c r="B187" s="91" t="s">
        <v>189</v>
      </c>
      <c r="C187" s="79">
        <v>25000</v>
      </c>
      <c r="D187" s="165">
        <v>47515</v>
      </c>
      <c r="E187" s="165">
        <v>47849</v>
      </c>
      <c r="F187" s="91" t="s">
        <v>103</v>
      </c>
      <c r="G187" s="92" t="s">
        <v>551</v>
      </c>
      <c r="H187" s="130">
        <f t="shared" si="2"/>
        <v>300000</v>
      </c>
      <c r="J187" s="367"/>
    </row>
    <row r="188" spans="1:10" ht="22.5" x14ac:dyDescent="0.2">
      <c r="A188" s="90">
        <v>185</v>
      </c>
      <c r="B188" s="91" t="s">
        <v>233</v>
      </c>
      <c r="C188" s="79">
        <v>12000</v>
      </c>
      <c r="D188" s="165">
        <v>46235</v>
      </c>
      <c r="E188" s="165">
        <v>47849</v>
      </c>
      <c r="F188" s="91" t="s">
        <v>103</v>
      </c>
      <c r="G188" s="370" t="s">
        <v>655</v>
      </c>
      <c r="H188" s="130">
        <f t="shared" si="2"/>
        <v>648000</v>
      </c>
      <c r="J188" s="367"/>
    </row>
    <row r="189" spans="1:10" ht="22.5" x14ac:dyDescent="0.2">
      <c r="A189" s="90">
        <v>186</v>
      </c>
      <c r="B189" s="91" t="s">
        <v>233</v>
      </c>
      <c r="C189" s="79">
        <v>6000</v>
      </c>
      <c r="D189" s="165">
        <v>46235</v>
      </c>
      <c r="E189" s="165">
        <v>47849</v>
      </c>
      <c r="F189" s="91" t="s">
        <v>103</v>
      </c>
      <c r="G189" s="370" t="s">
        <v>656</v>
      </c>
      <c r="H189" s="130">
        <f t="shared" si="2"/>
        <v>324000</v>
      </c>
      <c r="J189" s="367"/>
    </row>
    <row r="190" spans="1:10" ht="22.5" x14ac:dyDescent="0.2">
      <c r="A190" s="90">
        <v>187</v>
      </c>
      <c r="B190" s="91" t="s">
        <v>233</v>
      </c>
      <c r="C190" s="79">
        <v>6000</v>
      </c>
      <c r="D190" s="165">
        <v>46235</v>
      </c>
      <c r="E190" s="165">
        <v>47849</v>
      </c>
      <c r="F190" s="91" t="s">
        <v>103</v>
      </c>
      <c r="G190" s="370" t="s">
        <v>657</v>
      </c>
      <c r="H190" s="130">
        <f t="shared" si="2"/>
        <v>324000</v>
      </c>
      <c r="J190" s="367"/>
    </row>
    <row r="191" spans="1:10" ht="22.5" x14ac:dyDescent="0.2">
      <c r="A191" s="90">
        <v>188</v>
      </c>
      <c r="B191" s="91" t="s">
        <v>297</v>
      </c>
      <c r="C191" s="79">
        <v>30000</v>
      </c>
      <c r="D191" s="165">
        <v>46419</v>
      </c>
      <c r="E191" s="165">
        <v>46753</v>
      </c>
      <c r="F191" s="91" t="s">
        <v>103</v>
      </c>
      <c r="G191" s="92" t="s">
        <v>583</v>
      </c>
      <c r="H191" s="130">
        <f t="shared" si="2"/>
        <v>360000</v>
      </c>
      <c r="J191" s="367"/>
    </row>
    <row r="192" spans="1:10" ht="22.5" x14ac:dyDescent="0.2">
      <c r="A192" s="90">
        <v>189</v>
      </c>
      <c r="B192" s="91" t="s">
        <v>297</v>
      </c>
      <c r="C192" s="79">
        <v>32000</v>
      </c>
      <c r="D192" s="165">
        <v>46784</v>
      </c>
      <c r="E192" s="165">
        <v>47119</v>
      </c>
      <c r="F192" s="91" t="s">
        <v>103</v>
      </c>
      <c r="G192" s="92" t="s">
        <v>583</v>
      </c>
      <c r="H192" s="130">
        <f t="shared" si="2"/>
        <v>384000</v>
      </c>
      <c r="J192" s="367"/>
    </row>
    <row r="193" spans="1:10" ht="22.5" x14ac:dyDescent="0.2">
      <c r="A193" s="90">
        <v>190</v>
      </c>
      <c r="B193" s="91" t="s">
        <v>297</v>
      </c>
      <c r="C193" s="79">
        <v>34000</v>
      </c>
      <c r="D193" s="165">
        <v>47150</v>
      </c>
      <c r="E193" s="165">
        <v>47484</v>
      </c>
      <c r="F193" s="91" t="s">
        <v>103</v>
      </c>
      <c r="G193" s="92" t="s">
        <v>583</v>
      </c>
      <c r="H193" s="130">
        <f t="shared" si="2"/>
        <v>408000</v>
      </c>
      <c r="J193" s="367"/>
    </row>
    <row r="194" spans="1:10" ht="22.5" x14ac:dyDescent="0.2">
      <c r="A194" s="90">
        <v>191</v>
      </c>
      <c r="B194" s="91" t="s">
        <v>297</v>
      </c>
      <c r="C194" s="79">
        <v>36000</v>
      </c>
      <c r="D194" s="165">
        <v>47515</v>
      </c>
      <c r="E194" s="165">
        <v>47849</v>
      </c>
      <c r="F194" s="91" t="s">
        <v>103</v>
      </c>
      <c r="G194" s="92" t="s">
        <v>583</v>
      </c>
      <c r="H194" s="130">
        <f t="shared" si="2"/>
        <v>432000</v>
      </c>
      <c r="J194" s="367"/>
    </row>
    <row r="195" spans="1:10" ht="22.5" x14ac:dyDescent="0.2">
      <c r="A195" s="90">
        <v>192</v>
      </c>
      <c r="B195" s="91" t="s">
        <v>303</v>
      </c>
      <c r="C195" s="79">
        <v>14500</v>
      </c>
      <c r="D195" s="165">
        <v>46419</v>
      </c>
      <c r="E195" s="165">
        <v>46753</v>
      </c>
      <c r="F195" s="91" t="s">
        <v>103</v>
      </c>
      <c r="G195" s="92" t="s">
        <v>584</v>
      </c>
      <c r="H195" s="130">
        <f t="shared" si="2"/>
        <v>174000</v>
      </c>
      <c r="J195" s="367"/>
    </row>
    <row r="196" spans="1:10" ht="22.5" x14ac:dyDescent="0.2">
      <c r="A196" s="90">
        <v>193</v>
      </c>
      <c r="B196" s="91" t="s">
        <v>303</v>
      </c>
      <c r="C196" s="79">
        <v>15000</v>
      </c>
      <c r="D196" s="165">
        <v>46784</v>
      </c>
      <c r="E196" s="165">
        <v>47119</v>
      </c>
      <c r="F196" s="91" t="s">
        <v>103</v>
      </c>
      <c r="G196" s="92" t="s">
        <v>584</v>
      </c>
      <c r="H196" s="130">
        <f t="shared" si="2"/>
        <v>180000</v>
      </c>
      <c r="J196" s="367"/>
    </row>
    <row r="197" spans="1:10" ht="22.5" x14ac:dyDescent="0.2">
      <c r="A197" s="90">
        <v>194</v>
      </c>
      <c r="B197" s="91" t="s">
        <v>303</v>
      </c>
      <c r="C197" s="79">
        <v>15500</v>
      </c>
      <c r="D197" s="165">
        <v>47150</v>
      </c>
      <c r="E197" s="165">
        <v>47484</v>
      </c>
      <c r="F197" s="91" t="s">
        <v>103</v>
      </c>
      <c r="G197" s="92" t="s">
        <v>584</v>
      </c>
      <c r="H197" s="130">
        <f t="shared" ref="H197:H199" si="3">IFERROR((DATEDIF(D197,E197,"M")+1)*C197,0)</f>
        <v>186000</v>
      </c>
      <c r="J197" s="367"/>
    </row>
    <row r="198" spans="1:10" ht="22.5" x14ac:dyDescent="0.2">
      <c r="A198" s="90">
        <v>195</v>
      </c>
      <c r="B198" s="91" t="s">
        <v>303</v>
      </c>
      <c r="C198" s="79">
        <v>16000</v>
      </c>
      <c r="D198" s="165">
        <v>47515</v>
      </c>
      <c r="E198" s="165">
        <v>47849</v>
      </c>
      <c r="F198" s="91" t="s">
        <v>103</v>
      </c>
      <c r="G198" s="92" t="s">
        <v>584</v>
      </c>
      <c r="H198" s="130">
        <f t="shared" si="3"/>
        <v>192000</v>
      </c>
      <c r="J198" s="367"/>
    </row>
    <row r="199" spans="1:10" ht="13.5" thickBot="1" x14ac:dyDescent="0.25">
      <c r="A199" s="90">
        <v>196</v>
      </c>
      <c r="B199" s="91" t="s">
        <v>313</v>
      </c>
      <c r="C199" s="79">
        <v>4800</v>
      </c>
      <c r="D199" s="165">
        <v>46113</v>
      </c>
      <c r="E199" s="165">
        <v>46113</v>
      </c>
      <c r="F199" s="91" t="s">
        <v>103</v>
      </c>
      <c r="G199" s="92" t="s">
        <v>646</v>
      </c>
      <c r="H199" s="130">
        <f t="shared" si="3"/>
        <v>4800</v>
      </c>
      <c r="J199" s="367"/>
    </row>
    <row r="200" spans="1:10" hidden="1" x14ac:dyDescent="0.2">
      <c r="A200" s="90">
        <v>197</v>
      </c>
      <c r="B200" s="91"/>
      <c r="C200" s="79"/>
      <c r="D200" s="165"/>
      <c r="E200" s="165"/>
      <c r="F200" s="91"/>
      <c r="G200" s="92"/>
      <c r="H200" s="130">
        <v>0</v>
      </c>
      <c r="J200" s="367"/>
    </row>
    <row r="201" spans="1:10" hidden="1" x14ac:dyDescent="0.2">
      <c r="A201" s="90">
        <v>198</v>
      </c>
      <c r="B201" s="91"/>
      <c r="C201" s="79"/>
      <c r="D201" s="165"/>
      <c r="E201" s="165"/>
      <c r="F201" s="91"/>
      <c r="G201" s="92"/>
      <c r="H201" s="130">
        <v>0</v>
      </c>
      <c r="J201" s="367"/>
    </row>
    <row r="202" spans="1:10" hidden="1" x14ac:dyDescent="0.2">
      <c r="A202" s="90">
        <v>199</v>
      </c>
      <c r="B202" s="91"/>
      <c r="C202" s="79"/>
      <c r="D202" s="165"/>
      <c r="E202" s="165"/>
      <c r="F202" s="91"/>
      <c r="G202" s="92"/>
      <c r="H202" s="130">
        <v>0</v>
      </c>
      <c r="J202" s="367"/>
    </row>
    <row r="203" spans="1:10" hidden="1" x14ac:dyDescent="0.2">
      <c r="A203" s="90">
        <v>200</v>
      </c>
      <c r="B203" s="91"/>
      <c r="C203" s="79"/>
      <c r="D203" s="165"/>
      <c r="E203" s="165"/>
      <c r="F203" s="91"/>
      <c r="G203" s="92"/>
      <c r="H203" s="130">
        <v>0</v>
      </c>
      <c r="J203" s="367"/>
    </row>
    <row r="204" spans="1:10" hidden="1" x14ac:dyDescent="0.2">
      <c r="A204" s="90">
        <v>201</v>
      </c>
      <c r="B204" s="91"/>
      <c r="C204" s="79"/>
      <c r="D204" s="165"/>
      <c r="E204" s="165"/>
      <c r="F204" s="91"/>
      <c r="G204" s="92"/>
      <c r="H204" s="130">
        <v>0</v>
      </c>
      <c r="J204" s="367"/>
    </row>
    <row r="205" spans="1:10" hidden="1" x14ac:dyDescent="0.2">
      <c r="A205" s="90">
        <v>202</v>
      </c>
      <c r="B205" s="91"/>
      <c r="C205" s="79"/>
      <c r="D205" s="165"/>
      <c r="E205" s="165"/>
      <c r="F205" s="91"/>
      <c r="G205" s="92"/>
      <c r="H205" s="130">
        <v>0</v>
      </c>
      <c r="J205" s="367"/>
    </row>
    <row r="206" spans="1:10" hidden="1" x14ac:dyDescent="0.2">
      <c r="A206" s="90">
        <v>203</v>
      </c>
      <c r="B206" s="91"/>
      <c r="C206" s="79"/>
      <c r="D206" s="165"/>
      <c r="E206" s="165"/>
      <c r="F206" s="91"/>
      <c r="G206" s="92"/>
      <c r="H206" s="130">
        <v>0</v>
      </c>
      <c r="J206" s="367"/>
    </row>
    <row r="207" spans="1:10" hidden="1" x14ac:dyDescent="0.2">
      <c r="A207" s="90">
        <v>204</v>
      </c>
      <c r="B207" s="91"/>
      <c r="C207" s="79"/>
      <c r="D207" s="165"/>
      <c r="E207" s="165"/>
      <c r="F207" s="91"/>
      <c r="G207" s="92"/>
      <c r="H207" s="130">
        <v>0</v>
      </c>
      <c r="J207" s="367"/>
    </row>
    <row r="208" spans="1:10" hidden="1" x14ac:dyDescent="0.2">
      <c r="A208" s="90">
        <v>205</v>
      </c>
      <c r="B208" s="91"/>
      <c r="C208" s="79"/>
      <c r="D208" s="165"/>
      <c r="E208" s="165"/>
      <c r="F208" s="91"/>
      <c r="G208" s="92"/>
      <c r="H208" s="130">
        <v>0</v>
      </c>
      <c r="J208" s="367"/>
    </row>
    <row r="209" spans="1:10" hidden="1" x14ac:dyDescent="0.2">
      <c r="A209" s="90">
        <v>206</v>
      </c>
      <c r="B209" s="91"/>
      <c r="C209" s="79"/>
      <c r="D209" s="165"/>
      <c r="E209" s="165"/>
      <c r="F209" s="91"/>
      <c r="G209" s="92"/>
      <c r="H209" s="130">
        <v>0</v>
      </c>
      <c r="J209" s="367"/>
    </row>
    <row r="210" spans="1:10" hidden="1" x14ac:dyDescent="0.2">
      <c r="A210" s="90">
        <v>207</v>
      </c>
      <c r="B210" s="91"/>
      <c r="C210" s="79"/>
      <c r="D210" s="165"/>
      <c r="E210" s="165"/>
      <c r="F210" s="91"/>
      <c r="G210" s="92"/>
      <c r="H210" s="130">
        <f t="shared" ref="H210:H262" si="4">IFERROR((DATEDIF(D210,E210,"M")+1)*C210,0)</f>
        <v>0</v>
      </c>
      <c r="J210" s="367"/>
    </row>
    <row r="211" spans="1:10" hidden="1" x14ac:dyDescent="0.2">
      <c r="A211" s="90">
        <v>208</v>
      </c>
      <c r="B211" s="91"/>
      <c r="C211" s="79"/>
      <c r="D211" s="165"/>
      <c r="E211" s="165"/>
      <c r="F211" s="91"/>
      <c r="G211" s="92"/>
      <c r="H211" s="130">
        <f t="shared" si="4"/>
        <v>0</v>
      </c>
      <c r="J211" s="367"/>
    </row>
    <row r="212" spans="1:10" hidden="1" x14ac:dyDescent="0.2">
      <c r="A212" s="90">
        <v>209</v>
      </c>
      <c r="B212" s="91"/>
      <c r="C212" s="79"/>
      <c r="D212" s="165"/>
      <c r="E212" s="165"/>
      <c r="F212" s="91"/>
      <c r="G212" s="92"/>
      <c r="H212" s="130">
        <f t="shared" si="4"/>
        <v>0</v>
      </c>
      <c r="J212" s="367"/>
    </row>
    <row r="213" spans="1:10" hidden="1" x14ac:dyDescent="0.2">
      <c r="A213" s="90">
        <v>210</v>
      </c>
      <c r="B213" s="91"/>
      <c r="C213" s="79"/>
      <c r="D213" s="165"/>
      <c r="E213" s="165"/>
      <c r="F213" s="91"/>
      <c r="G213" s="92"/>
      <c r="H213" s="130">
        <f t="shared" si="4"/>
        <v>0</v>
      </c>
      <c r="J213" s="367"/>
    </row>
    <row r="214" spans="1:10" hidden="1" x14ac:dyDescent="0.2">
      <c r="A214" s="90">
        <v>211</v>
      </c>
      <c r="B214" s="91"/>
      <c r="C214" s="79"/>
      <c r="D214" s="165"/>
      <c r="E214" s="165"/>
      <c r="F214" s="91"/>
      <c r="G214" s="92"/>
      <c r="H214" s="130">
        <f t="shared" si="4"/>
        <v>0</v>
      </c>
      <c r="J214" s="367"/>
    </row>
    <row r="215" spans="1:10" hidden="1" x14ac:dyDescent="0.2">
      <c r="A215" s="90">
        <v>212</v>
      </c>
      <c r="B215" s="91"/>
      <c r="C215" s="79"/>
      <c r="D215" s="165"/>
      <c r="E215" s="165"/>
      <c r="F215" s="91"/>
      <c r="G215" s="92"/>
      <c r="H215" s="130">
        <f t="shared" si="4"/>
        <v>0</v>
      </c>
      <c r="J215" s="367"/>
    </row>
    <row r="216" spans="1:10" hidden="1" x14ac:dyDescent="0.2">
      <c r="A216" s="90">
        <v>213</v>
      </c>
      <c r="B216" s="91"/>
      <c r="C216" s="79"/>
      <c r="D216" s="165"/>
      <c r="E216" s="165"/>
      <c r="F216" s="91"/>
      <c r="G216" s="92"/>
      <c r="H216" s="130">
        <f t="shared" si="4"/>
        <v>0</v>
      </c>
      <c r="J216" s="367"/>
    </row>
    <row r="217" spans="1:10" hidden="1" x14ac:dyDescent="0.2">
      <c r="A217" s="90">
        <v>214</v>
      </c>
      <c r="B217" s="91"/>
      <c r="C217" s="79"/>
      <c r="D217" s="165"/>
      <c r="E217" s="165"/>
      <c r="F217" s="91"/>
      <c r="G217" s="92"/>
      <c r="H217" s="130">
        <f t="shared" si="4"/>
        <v>0</v>
      </c>
      <c r="J217" s="367"/>
    </row>
    <row r="218" spans="1:10" hidden="1" x14ac:dyDescent="0.2">
      <c r="A218" s="90">
        <v>215</v>
      </c>
      <c r="B218" s="91"/>
      <c r="C218" s="79"/>
      <c r="D218" s="165"/>
      <c r="E218" s="165"/>
      <c r="F218" s="91"/>
      <c r="G218" s="92"/>
      <c r="H218" s="130">
        <f t="shared" si="4"/>
        <v>0</v>
      </c>
      <c r="J218" s="367"/>
    </row>
    <row r="219" spans="1:10" hidden="1" x14ac:dyDescent="0.2">
      <c r="A219" s="90">
        <v>216</v>
      </c>
      <c r="B219" s="91"/>
      <c r="C219" s="79"/>
      <c r="D219" s="165"/>
      <c r="E219" s="165"/>
      <c r="F219" s="91"/>
      <c r="G219" s="92"/>
      <c r="H219" s="130">
        <f t="shared" si="4"/>
        <v>0</v>
      </c>
      <c r="J219" s="367"/>
    </row>
    <row r="220" spans="1:10" hidden="1" x14ac:dyDescent="0.2">
      <c r="A220" s="90">
        <v>217</v>
      </c>
      <c r="B220" s="91"/>
      <c r="C220" s="79"/>
      <c r="D220" s="165"/>
      <c r="E220" s="165"/>
      <c r="F220" s="91"/>
      <c r="G220" s="92"/>
      <c r="H220" s="130">
        <f t="shared" si="4"/>
        <v>0</v>
      </c>
      <c r="J220" s="367"/>
    </row>
    <row r="221" spans="1:10" hidden="1" x14ac:dyDescent="0.2">
      <c r="A221" s="90">
        <v>218</v>
      </c>
      <c r="B221" s="91"/>
      <c r="C221" s="79"/>
      <c r="D221" s="165"/>
      <c r="E221" s="165"/>
      <c r="F221" s="91"/>
      <c r="G221" s="92"/>
      <c r="H221" s="130">
        <f t="shared" si="4"/>
        <v>0</v>
      </c>
      <c r="J221" s="367"/>
    </row>
    <row r="222" spans="1:10" hidden="1" x14ac:dyDescent="0.2">
      <c r="A222" s="90">
        <v>219</v>
      </c>
      <c r="B222" s="91"/>
      <c r="C222" s="79"/>
      <c r="D222" s="165"/>
      <c r="E222" s="165"/>
      <c r="F222" s="91"/>
      <c r="G222" s="92"/>
      <c r="H222" s="130">
        <f t="shared" si="4"/>
        <v>0</v>
      </c>
      <c r="J222" s="367"/>
    </row>
    <row r="223" spans="1:10" hidden="1" x14ac:dyDescent="0.2">
      <c r="A223" s="90">
        <v>220</v>
      </c>
      <c r="B223" s="91"/>
      <c r="C223" s="79"/>
      <c r="D223" s="165"/>
      <c r="E223" s="165"/>
      <c r="F223" s="91"/>
      <c r="G223" s="92"/>
      <c r="H223" s="130">
        <f t="shared" si="4"/>
        <v>0</v>
      </c>
      <c r="J223" s="367"/>
    </row>
    <row r="224" spans="1:10" hidden="1" x14ac:dyDescent="0.2">
      <c r="A224" s="90">
        <v>221</v>
      </c>
      <c r="B224" s="91"/>
      <c r="C224" s="79"/>
      <c r="D224" s="165"/>
      <c r="E224" s="165"/>
      <c r="F224" s="91"/>
      <c r="G224" s="92"/>
      <c r="H224" s="130">
        <f t="shared" si="4"/>
        <v>0</v>
      </c>
      <c r="J224" s="367"/>
    </row>
    <row r="225" spans="1:10" hidden="1" x14ac:dyDescent="0.2">
      <c r="A225" s="90">
        <v>222</v>
      </c>
      <c r="B225" s="91"/>
      <c r="C225" s="79"/>
      <c r="D225" s="165"/>
      <c r="E225" s="165"/>
      <c r="F225" s="91"/>
      <c r="G225" s="92"/>
      <c r="H225" s="130">
        <f t="shared" si="4"/>
        <v>0</v>
      </c>
      <c r="J225" s="367"/>
    </row>
    <row r="226" spans="1:10" hidden="1" x14ac:dyDescent="0.2">
      <c r="A226" s="90">
        <v>223</v>
      </c>
      <c r="B226" s="91"/>
      <c r="C226" s="79"/>
      <c r="D226" s="165"/>
      <c r="E226" s="165"/>
      <c r="F226" s="91"/>
      <c r="G226" s="92"/>
      <c r="H226" s="130">
        <f t="shared" si="4"/>
        <v>0</v>
      </c>
      <c r="J226" s="367"/>
    </row>
    <row r="227" spans="1:10" hidden="1" x14ac:dyDescent="0.2">
      <c r="A227" s="90">
        <v>224</v>
      </c>
      <c r="B227" s="91"/>
      <c r="C227" s="79"/>
      <c r="D227" s="165"/>
      <c r="E227" s="165"/>
      <c r="F227" s="91"/>
      <c r="G227" s="92"/>
      <c r="H227" s="130">
        <f t="shared" si="4"/>
        <v>0</v>
      </c>
      <c r="J227" s="367"/>
    </row>
    <row r="228" spans="1:10" hidden="1" x14ac:dyDescent="0.2">
      <c r="A228" s="90">
        <v>225</v>
      </c>
      <c r="B228" s="91"/>
      <c r="C228" s="79"/>
      <c r="D228" s="165"/>
      <c r="E228" s="165"/>
      <c r="F228" s="91"/>
      <c r="G228" s="92"/>
      <c r="H228" s="130">
        <f t="shared" si="4"/>
        <v>0</v>
      </c>
      <c r="J228" s="367"/>
    </row>
    <row r="229" spans="1:10" hidden="1" x14ac:dyDescent="0.2">
      <c r="A229" s="90">
        <v>226</v>
      </c>
      <c r="B229" s="91"/>
      <c r="C229" s="79"/>
      <c r="D229" s="165"/>
      <c r="E229" s="165"/>
      <c r="F229" s="91"/>
      <c r="G229" s="92"/>
      <c r="H229" s="130">
        <f t="shared" si="4"/>
        <v>0</v>
      </c>
      <c r="J229" s="367"/>
    </row>
    <row r="230" spans="1:10" hidden="1" x14ac:dyDescent="0.2">
      <c r="A230" s="90">
        <v>227</v>
      </c>
      <c r="B230" s="91"/>
      <c r="C230" s="79"/>
      <c r="D230" s="165"/>
      <c r="E230" s="165"/>
      <c r="F230" s="91"/>
      <c r="G230" s="92"/>
      <c r="H230" s="130">
        <f t="shared" si="4"/>
        <v>0</v>
      </c>
      <c r="J230" s="367"/>
    </row>
    <row r="231" spans="1:10" hidden="1" x14ac:dyDescent="0.2">
      <c r="A231" s="90">
        <v>228</v>
      </c>
      <c r="B231" s="91"/>
      <c r="C231" s="79"/>
      <c r="D231" s="165"/>
      <c r="E231" s="165"/>
      <c r="F231" s="91"/>
      <c r="G231" s="92"/>
      <c r="H231" s="130">
        <f t="shared" si="4"/>
        <v>0</v>
      </c>
      <c r="J231" s="367"/>
    </row>
    <row r="232" spans="1:10" hidden="1" x14ac:dyDescent="0.2">
      <c r="A232" s="90">
        <v>229</v>
      </c>
      <c r="B232" s="91"/>
      <c r="C232" s="79"/>
      <c r="D232" s="165"/>
      <c r="E232" s="165"/>
      <c r="F232" s="91"/>
      <c r="G232" s="92"/>
      <c r="H232" s="130">
        <f t="shared" si="4"/>
        <v>0</v>
      </c>
      <c r="J232" s="367"/>
    </row>
    <row r="233" spans="1:10" hidden="1" x14ac:dyDescent="0.2">
      <c r="A233" s="90">
        <v>230</v>
      </c>
      <c r="B233" s="91"/>
      <c r="C233" s="79"/>
      <c r="D233" s="165"/>
      <c r="E233" s="165"/>
      <c r="F233" s="91"/>
      <c r="G233" s="92"/>
      <c r="H233" s="130">
        <f t="shared" si="4"/>
        <v>0</v>
      </c>
      <c r="J233" s="367"/>
    </row>
    <row r="234" spans="1:10" hidden="1" x14ac:dyDescent="0.2">
      <c r="A234" s="90">
        <v>231</v>
      </c>
      <c r="B234" s="91"/>
      <c r="C234" s="79"/>
      <c r="D234" s="165"/>
      <c r="E234" s="165"/>
      <c r="F234" s="91"/>
      <c r="G234" s="92"/>
      <c r="H234" s="130">
        <f t="shared" si="4"/>
        <v>0</v>
      </c>
      <c r="J234" s="367"/>
    </row>
    <row r="235" spans="1:10" hidden="1" x14ac:dyDescent="0.2">
      <c r="A235" s="90">
        <v>232</v>
      </c>
      <c r="B235" s="91"/>
      <c r="C235" s="79"/>
      <c r="D235" s="165"/>
      <c r="E235" s="165"/>
      <c r="F235" s="91"/>
      <c r="G235" s="92"/>
      <c r="H235" s="130">
        <f t="shared" si="4"/>
        <v>0</v>
      </c>
      <c r="J235" s="367"/>
    </row>
    <row r="236" spans="1:10" hidden="1" x14ac:dyDescent="0.2">
      <c r="A236" s="90">
        <v>233</v>
      </c>
      <c r="B236" s="91"/>
      <c r="C236" s="79"/>
      <c r="D236" s="165"/>
      <c r="E236" s="165"/>
      <c r="F236" s="91"/>
      <c r="G236" s="92"/>
      <c r="H236" s="130">
        <f t="shared" si="4"/>
        <v>0</v>
      </c>
      <c r="J236" s="367"/>
    </row>
    <row r="237" spans="1:10" hidden="1" x14ac:dyDescent="0.2">
      <c r="A237" s="90">
        <v>234</v>
      </c>
      <c r="B237" s="91"/>
      <c r="C237" s="79"/>
      <c r="D237" s="165"/>
      <c r="E237" s="165"/>
      <c r="F237" s="91"/>
      <c r="G237" s="92"/>
      <c r="H237" s="130">
        <f t="shared" si="4"/>
        <v>0</v>
      </c>
      <c r="J237" s="367"/>
    </row>
    <row r="238" spans="1:10" hidden="1" x14ac:dyDescent="0.2">
      <c r="A238" s="90">
        <v>235</v>
      </c>
      <c r="B238" s="91"/>
      <c r="C238" s="79"/>
      <c r="D238" s="165"/>
      <c r="E238" s="165"/>
      <c r="F238" s="91"/>
      <c r="G238" s="92"/>
      <c r="H238" s="130">
        <f t="shared" si="4"/>
        <v>0</v>
      </c>
      <c r="J238" s="367"/>
    </row>
    <row r="239" spans="1:10" hidden="1" x14ac:dyDescent="0.2">
      <c r="A239" s="90">
        <v>236</v>
      </c>
      <c r="B239" s="91"/>
      <c r="C239" s="79"/>
      <c r="D239" s="165"/>
      <c r="E239" s="165"/>
      <c r="F239" s="91"/>
      <c r="G239" s="92"/>
      <c r="H239" s="130">
        <f t="shared" si="4"/>
        <v>0</v>
      </c>
      <c r="J239" s="367"/>
    </row>
    <row r="240" spans="1:10" hidden="1" x14ac:dyDescent="0.2">
      <c r="A240" s="90">
        <v>237</v>
      </c>
      <c r="B240" s="91"/>
      <c r="C240" s="79"/>
      <c r="D240" s="165"/>
      <c r="E240" s="165"/>
      <c r="F240" s="91"/>
      <c r="G240" s="92"/>
      <c r="H240" s="130">
        <f t="shared" si="4"/>
        <v>0</v>
      </c>
      <c r="J240" s="367"/>
    </row>
    <row r="241" spans="1:10" hidden="1" x14ac:dyDescent="0.2">
      <c r="A241" s="90">
        <v>238</v>
      </c>
      <c r="B241" s="91"/>
      <c r="C241" s="79"/>
      <c r="D241" s="165"/>
      <c r="E241" s="165"/>
      <c r="F241" s="91"/>
      <c r="G241" s="92"/>
      <c r="H241" s="130">
        <f t="shared" si="4"/>
        <v>0</v>
      </c>
      <c r="J241" s="367"/>
    </row>
    <row r="242" spans="1:10" hidden="1" x14ac:dyDescent="0.2">
      <c r="A242" s="90">
        <v>239</v>
      </c>
      <c r="B242" s="91"/>
      <c r="C242" s="79"/>
      <c r="D242" s="165"/>
      <c r="E242" s="165"/>
      <c r="F242" s="91"/>
      <c r="G242" s="92"/>
      <c r="H242" s="130">
        <f t="shared" si="4"/>
        <v>0</v>
      </c>
      <c r="J242" s="367"/>
    </row>
    <row r="243" spans="1:10" hidden="1" x14ac:dyDescent="0.2">
      <c r="A243" s="90">
        <v>240</v>
      </c>
      <c r="B243" s="91"/>
      <c r="C243" s="79"/>
      <c r="D243" s="165"/>
      <c r="E243" s="165"/>
      <c r="F243" s="91"/>
      <c r="G243" s="92"/>
      <c r="H243" s="130">
        <f t="shared" si="4"/>
        <v>0</v>
      </c>
      <c r="J243" s="367"/>
    </row>
    <row r="244" spans="1:10" hidden="1" x14ac:dyDescent="0.2">
      <c r="A244" s="90">
        <v>241</v>
      </c>
      <c r="B244" s="91"/>
      <c r="C244" s="79"/>
      <c r="D244" s="165"/>
      <c r="E244" s="165"/>
      <c r="F244" s="91"/>
      <c r="G244" s="92"/>
      <c r="H244" s="130">
        <f t="shared" si="4"/>
        <v>0</v>
      </c>
      <c r="J244" s="367"/>
    </row>
    <row r="245" spans="1:10" hidden="1" x14ac:dyDescent="0.2">
      <c r="A245" s="90">
        <v>242</v>
      </c>
      <c r="B245" s="91"/>
      <c r="C245" s="79"/>
      <c r="D245" s="165"/>
      <c r="E245" s="165"/>
      <c r="F245" s="91"/>
      <c r="G245" s="92"/>
      <c r="H245" s="130">
        <f t="shared" si="4"/>
        <v>0</v>
      </c>
      <c r="J245" s="367"/>
    </row>
    <row r="246" spans="1:10" hidden="1" x14ac:dyDescent="0.2">
      <c r="A246" s="90">
        <v>243</v>
      </c>
      <c r="B246" s="91"/>
      <c r="C246" s="79"/>
      <c r="D246" s="165"/>
      <c r="E246" s="165"/>
      <c r="F246" s="91"/>
      <c r="G246" s="92"/>
      <c r="H246" s="130">
        <f t="shared" si="4"/>
        <v>0</v>
      </c>
      <c r="J246" s="367"/>
    </row>
    <row r="247" spans="1:10" hidden="1" x14ac:dyDescent="0.2">
      <c r="A247" s="90">
        <v>244</v>
      </c>
      <c r="B247" s="91"/>
      <c r="C247" s="79"/>
      <c r="D247" s="165"/>
      <c r="E247" s="165"/>
      <c r="F247" s="91"/>
      <c r="G247" s="92"/>
      <c r="H247" s="130">
        <f t="shared" si="4"/>
        <v>0</v>
      </c>
      <c r="J247" s="367"/>
    </row>
    <row r="248" spans="1:10" hidden="1" x14ac:dyDescent="0.2">
      <c r="A248" s="90">
        <v>245</v>
      </c>
      <c r="B248" s="91"/>
      <c r="C248" s="79"/>
      <c r="D248" s="165"/>
      <c r="E248" s="165"/>
      <c r="F248" s="91"/>
      <c r="G248" s="92"/>
      <c r="H248" s="130">
        <f t="shared" si="4"/>
        <v>0</v>
      </c>
      <c r="J248" s="367"/>
    </row>
    <row r="249" spans="1:10" hidden="1" x14ac:dyDescent="0.2">
      <c r="A249" s="90">
        <v>246</v>
      </c>
      <c r="B249" s="91"/>
      <c r="C249" s="79"/>
      <c r="D249" s="165"/>
      <c r="E249" s="165"/>
      <c r="F249" s="91"/>
      <c r="G249" s="92"/>
      <c r="H249" s="130">
        <f t="shared" si="4"/>
        <v>0</v>
      </c>
      <c r="J249" s="367"/>
    </row>
    <row r="250" spans="1:10" hidden="1" x14ac:dyDescent="0.2">
      <c r="A250" s="90">
        <v>247</v>
      </c>
      <c r="B250" s="91"/>
      <c r="C250" s="79"/>
      <c r="D250" s="165"/>
      <c r="E250" s="165"/>
      <c r="F250" s="91"/>
      <c r="G250" s="92"/>
      <c r="H250" s="130">
        <f t="shared" si="4"/>
        <v>0</v>
      </c>
      <c r="J250" s="367"/>
    </row>
    <row r="251" spans="1:10" hidden="1" x14ac:dyDescent="0.2">
      <c r="A251" s="90">
        <v>248</v>
      </c>
      <c r="B251" s="91"/>
      <c r="C251" s="79"/>
      <c r="D251" s="165"/>
      <c r="E251" s="165"/>
      <c r="F251" s="91"/>
      <c r="G251" s="92"/>
      <c r="H251" s="130">
        <f t="shared" si="4"/>
        <v>0</v>
      </c>
      <c r="J251" s="367"/>
    </row>
    <row r="252" spans="1:10" hidden="1" x14ac:dyDescent="0.2">
      <c r="A252" s="90">
        <v>249</v>
      </c>
      <c r="B252" s="91"/>
      <c r="C252" s="79"/>
      <c r="D252" s="165"/>
      <c r="E252" s="165"/>
      <c r="F252" s="91"/>
      <c r="G252" s="92"/>
      <c r="H252" s="130">
        <f t="shared" si="4"/>
        <v>0</v>
      </c>
      <c r="J252" s="367"/>
    </row>
    <row r="253" spans="1:10" hidden="1" x14ac:dyDescent="0.2">
      <c r="A253" s="90">
        <v>250</v>
      </c>
      <c r="B253" s="91"/>
      <c r="C253" s="79"/>
      <c r="D253" s="165"/>
      <c r="E253" s="165"/>
      <c r="F253" s="91"/>
      <c r="G253" s="92"/>
      <c r="H253" s="130">
        <f t="shared" si="4"/>
        <v>0</v>
      </c>
      <c r="J253" s="367"/>
    </row>
    <row r="254" spans="1:10" hidden="1" x14ac:dyDescent="0.2">
      <c r="A254" s="90">
        <v>251</v>
      </c>
      <c r="B254" s="91"/>
      <c r="C254" s="79"/>
      <c r="D254" s="165"/>
      <c r="E254" s="165"/>
      <c r="F254" s="91"/>
      <c r="G254" s="92"/>
      <c r="H254" s="130">
        <f t="shared" si="4"/>
        <v>0</v>
      </c>
      <c r="J254" s="367"/>
    </row>
    <row r="255" spans="1:10" hidden="1" x14ac:dyDescent="0.2">
      <c r="A255" s="90">
        <v>252</v>
      </c>
      <c r="B255" s="91"/>
      <c r="C255" s="79"/>
      <c r="D255" s="165"/>
      <c r="E255" s="165"/>
      <c r="F255" s="91"/>
      <c r="G255" s="92"/>
      <c r="H255" s="130">
        <f t="shared" si="4"/>
        <v>0</v>
      </c>
      <c r="J255" s="367"/>
    </row>
    <row r="256" spans="1:10" hidden="1" x14ac:dyDescent="0.2">
      <c r="A256" s="90">
        <v>253</v>
      </c>
      <c r="B256" s="91"/>
      <c r="C256" s="79"/>
      <c r="D256" s="165"/>
      <c r="E256" s="165"/>
      <c r="F256" s="91"/>
      <c r="G256" s="92"/>
      <c r="H256" s="130">
        <f t="shared" si="4"/>
        <v>0</v>
      </c>
      <c r="J256" s="367"/>
    </row>
    <row r="257" spans="1:10" hidden="1" x14ac:dyDescent="0.2">
      <c r="A257" s="90">
        <v>254</v>
      </c>
      <c r="B257" s="91"/>
      <c r="C257" s="79"/>
      <c r="D257" s="165"/>
      <c r="E257" s="165"/>
      <c r="F257" s="91"/>
      <c r="G257" s="92"/>
      <c r="H257" s="130">
        <f t="shared" si="4"/>
        <v>0</v>
      </c>
      <c r="J257" s="367"/>
    </row>
    <row r="258" spans="1:10" hidden="1" x14ac:dyDescent="0.2">
      <c r="A258" s="90">
        <v>255</v>
      </c>
      <c r="B258" s="91"/>
      <c r="C258" s="79"/>
      <c r="D258" s="165"/>
      <c r="E258" s="165"/>
      <c r="F258" s="91"/>
      <c r="G258" s="92"/>
      <c r="H258" s="130">
        <f t="shared" si="4"/>
        <v>0</v>
      </c>
      <c r="J258" s="367"/>
    </row>
    <row r="259" spans="1:10" hidden="1" x14ac:dyDescent="0.2">
      <c r="A259" s="90">
        <v>256</v>
      </c>
      <c r="B259" s="91"/>
      <c r="C259" s="79"/>
      <c r="D259" s="165"/>
      <c r="E259" s="165"/>
      <c r="F259" s="91"/>
      <c r="G259" s="92"/>
      <c r="H259" s="130">
        <f t="shared" si="4"/>
        <v>0</v>
      </c>
      <c r="J259" s="367"/>
    </row>
    <row r="260" spans="1:10" hidden="1" x14ac:dyDescent="0.2">
      <c r="A260" s="90">
        <v>257</v>
      </c>
      <c r="B260" s="91"/>
      <c r="C260" s="79"/>
      <c r="D260" s="165"/>
      <c r="E260" s="165"/>
      <c r="F260" s="91"/>
      <c r="G260" s="92"/>
      <c r="H260" s="130">
        <f t="shared" si="4"/>
        <v>0</v>
      </c>
      <c r="J260" s="367"/>
    </row>
    <row r="261" spans="1:10" hidden="1" x14ac:dyDescent="0.2">
      <c r="A261" s="90">
        <v>258</v>
      </c>
      <c r="B261" s="91"/>
      <c r="C261" s="79"/>
      <c r="D261" s="165"/>
      <c r="E261" s="165"/>
      <c r="F261" s="91"/>
      <c r="G261" s="92"/>
      <c r="H261" s="130">
        <f t="shared" si="4"/>
        <v>0</v>
      </c>
      <c r="J261" s="367"/>
    </row>
    <row r="262" spans="1:10" hidden="1" x14ac:dyDescent="0.2">
      <c r="A262" s="90">
        <v>259</v>
      </c>
      <c r="B262" s="91"/>
      <c r="C262" s="79"/>
      <c r="D262" s="165"/>
      <c r="E262" s="165"/>
      <c r="F262" s="91"/>
      <c r="G262" s="92"/>
      <c r="H262" s="130">
        <f t="shared" si="4"/>
        <v>0</v>
      </c>
    </row>
    <row r="263" spans="1:10" hidden="1" x14ac:dyDescent="0.2">
      <c r="A263" s="90">
        <v>260</v>
      </c>
      <c r="B263" s="91"/>
      <c r="C263" s="79"/>
      <c r="D263" s="165"/>
      <c r="E263" s="165"/>
      <c r="F263" s="91"/>
      <c r="G263" s="92"/>
      <c r="H263" s="130">
        <f t="shared" ref="H263:H326" si="5">IFERROR((DATEDIF(D263,E263,"M")+1)*C263,0)</f>
        <v>0</v>
      </c>
    </row>
    <row r="264" spans="1:10" hidden="1" x14ac:dyDescent="0.2">
      <c r="A264" s="90">
        <v>261</v>
      </c>
      <c r="B264" s="91"/>
      <c r="C264" s="79"/>
      <c r="D264" s="165"/>
      <c r="E264" s="165"/>
      <c r="F264" s="91"/>
      <c r="G264" s="92"/>
      <c r="H264" s="130">
        <f t="shared" si="5"/>
        <v>0</v>
      </c>
    </row>
    <row r="265" spans="1:10" hidden="1" x14ac:dyDescent="0.2">
      <c r="A265" s="90">
        <v>262</v>
      </c>
      <c r="B265" s="91"/>
      <c r="C265" s="79"/>
      <c r="D265" s="165"/>
      <c r="E265" s="165"/>
      <c r="F265" s="91"/>
      <c r="G265" s="92"/>
      <c r="H265" s="130">
        <f t="shared" si="5"/>
        <v>0</v>
      </c>
    </row>
    <row r="266" spans="1:10" hidden="1" x14ac:dyDescent="0.2">
      <c r="A266" s="90">
        <v>263</v>
      </c>
      <c r="B266" s="91"/>
      <c r="C266" s="79"/>
      <c r="D266" s="165"/>
      <c r="E266" s="165"/>
      <c r="F266" s="91"/>
      <c r="G266" s="92"/>
      <c r="H266" s="130">
        <f t="shared" si="5"/>
        <v>0</v>
      </c>
    </row>
    <row r="267" spans="1:10" hidden="1" x14ac:dyDescent="0.2">
      <c r="A267" s="90">
        <v>264</v>
      </c>
      <c r="B267" s="91"/>
      <c r="C267" s="79"/>
      <c r="D267" s="165"/>
      <c r="E267" s="165"/>
      <c r="F267" s="91"/>
      <c r="G267" s="92"/>
      <c r="H267" s="130">
        <f t="shared" si="5"/>
        <v>0</v>
      </c>
    </row>
    <row r="268" spans="1:10" hidden="1" x14ac:dyDescent="0.2">
      <c r="A268" s="90">
        <v>265</v>
      </c>
      <c r="B268" s="91"/>
      <c r="C268" s="79"/>
      <c r="D268" s="165"/>
      <c r="E268" s="165"/>
      <c r="F268" s="91"/>
      <c r="G268" s="92"/>
      <c r="H268" s="130">
        <f t="shared" si="5"/>
        <v>0</v>
      </c>
    </row>
    <row r="269" spans="1:10" hidden="1" x14ac:dyDescent="0.2">
      <c r="A269" s="90">
        <v>266</v>
      </c>
      <c r="B269" s="91"/>
      <c r="C269" s="79"/>
      <c r="D269" s="165"/>
      <c r="E269" s="165"/>
      <c r="F269" s="91"/>
      <c r="G269" s="92"/>
      <c r="H269" s="130">
        <f t="shared" si="5"/>
        <v>0</v>
      </c>
    </row>
    <row r="270" spans="1:10" hidden="1" x14ac:dyDescent="0.2">
      <c r="A270" s="90">
        <v>267</v>
      </c>
      <c r="B270" s="91"/>
      <c r="C270" s="79"/>
      <c r="D270" s="165"/>
      <c r="E270" s="165"/>
      <c r="F270" s="91"/>
      <c r="G270" s="92"/>
      <c r="H270" s="130">
        <f t="shared" si="5"/>
        <v>0</v>
      </c>
    </row>
    <row r="271" spans="1:10" hidden="1" x14ac:dyDescent="0.2">
      <c r="A271" s="90">
        <v>268</v>
      </c>
      <c r="B271" s="91"/>
      <c r="C271" s="79"/>
      <c r="D271" s="165"/>
      <c r="E271" s="165"/>
      <c r="F271" s="91"/>
      <c r="G271" s="92"/>
      <c r="H271" s="130">
        <f t="shared" si="5"/>
        <v>0</v>
      </c>
    </row>
    <row r="272" spans="1:10" hidden="1" x14ac:dyDescent="0.2">
      <c r="A272" s="90">
        <v>269</v>
      </c>
      <c r="B272" s="91"/>
      <c r="C272" s="79"/>
      <c r="D272" s="165"/>
      <c r="E272" s="165"/>
      <c r="F272" s="91"/>
      <c r="G272" s="92"/>
      <c r="H272" s="130">
        <f t="shared" si="5"/>
        <v>0</v>
      </c>
    </row>
    <row r="273" spans="1:8" hidden="1" x14ac:dyDescent="0.2">
      <c r="A273" s="90">
        <v>270</v>
      </c>
      <c r="B273" s="91"/>
      <c r="C273" s="79"/>
      <c r="D273" s="165"/>
      <c r="E273" s="165"/>
      <c r="F273" s="91"/>
      <c r="G273" s="92"/>
      <c r="H273" s="130">
        <f t="shared" si="5"/>
        <v>0</v>
      </c>
    </row>
    <row r="274" spans="1:8" hidden="1" x14ac:dyDescent="0.2">
      <c r="A274" s="90">
        <v>271</v>
      </c>
      <c r="B274" s="91"/>
      <c r="C274" s="79"/>
      <c r="D274" s="165"/>
      <c r="E274" s="165"/>
      <c r="F274" s="91"/>
      <c r="G274" s="92"/>
      <c r="H274" s="130">
        <f t="shared" si="5"/>
        <v>0</v>
      </c>
    </row>
    <row r="275" spans="1:8" hidden="1" x14ac:dyDescent="0.2">
      <c r="A275" s="90">
        <v>272</v>
      </c>
      <c r="B275" s="91"/>
      <c r="C275" s="79"/>
      <c r="D275" s="165"/>
      <c r="E275" s="165"/>
      <c r="F275" s="91"/>
      <c r="G275" s="92"/>
      <c r="H275" s="130">
        <f t="shared" si="5"/>
        <v>0</v>
      </c>
    </row>
    <row r="276" spans="1:8" hidden="1" x14ac:dyDescent="0.2">
      <c r="A276" s="90">
        <v>273</v>
      </c>
      <c r="B276" s="91"/>
      <c r="C276" s="79"/>
      <c r="D276" s="165"/>
      <c r="E276" s="165"/>
      <c r="F276" s="91"/>
      <c r="G276" s="92"/>
      <c r="H276" s="130">
        <f t="shared" si="5"/>
        <v>0</v>
      </c>
    </row>
    <row r="277" spans="1:8" hidden="1" x14ac:dyDescent="0.2">
      <c r="A277" s="90">
        <v>274</v>
      </c>
      <c r="B277" s="91"/>
      <c r="C277" s="79"/>
      <c r="D277" s="165"/>
      <c r="E277" s="165"/>
      <c r="F277" s="91"/>
      <c r="G277" s="92"/>
      <c r="H277" s="130">
        <f t="shared" si="5"/>
        <v>0</v>
      </c>
    </row>
    <row r="278" spans="1:8" hidden="1" x14ac:dyDescent="0.2">
      <c r="A278" s="90">
        <v>275</v>
      </c>
      <c r="B278" s="91"/>
      <c r="C278" s="79"/>
      <c r="D278" s="165"/>
      <c r="E278" s="165"/>
      <c r="F278" s="91"/>
      <c r="G278" s="92"/>
      <c r="H278" s="130">
        <f t="shared" si="5"/>
        <v>0</v>
      </c>
    </row>
    <row r="279" spans="1:8" hidden="1" x14ac:dyDescent="0.2">
      <c r="A279" s="90">
        <v>276</v>
      </c>
      <c r="B279" s="91"/>
      <c r="C279" s="79"/>
      <c r="D279" s="165"/>
      <c r="E279" s="165"/>
      <c r="F279" s="91"/>
      <c r="G279" s="92"/>
      <c r="H279" s="130">
        <f t="shared" si="5"/>
        <v>0</v>
      </c>
    </row>
    <row r="280" spans="1:8" hidden="1" x14ac:dyDescent="0.2">
      <c r="A280" s="90">
        <v>277</v>
      </c>
      <c r="B280" s="91"/>
      <c r="C280" s="79"/>
      <c r="D280" s="165"/>
      <c r="E280" s="165"/>
      <c r="F280" s="91"/>
      <c r="G280" s="92"/>
      <c r="H280" s="130">
        <f t="shared" si="5"/>
        <v>0</v>
      </c>
    </row>
    <row r="281" spans="1:8" hidden="1" x14ac:dyDescent="0.2">
      <c r="A281" s="90">
        <v>278</v>
      </c>
      <c r="B281" s="91"/>
      <c r="C281" s="79"/>
      <c r="D281" s="165"/>
      <c r="E281" s="165"/>
      <c r="F281" s="91"/>
      <c r="G281" s="92"/>
      <c r="H281" s="130">
        <f t="shared" si="5"/>
        <v>0</v>
      </c>
    </row>
    <row r="282" spans="1:8" hidden="1" x14ac:dyDescent="0.2">
      <c r="A282" s="90">
        <v>279</v>
      </c>
      <c r="B282" s="91"/>
      <c r="C282" s="79"/>
      <c r="D282" s="165"/>
      <c r="E282" s="165"/>
      <c r="F282" s="91"/>
      <c r="G282" s="92"/>
      <c r="H282" s="130">
        <f t="shared" si="5"/>
        <v>0</v>
      </c>
    </row>
    <row r="283" spans="1:8" hidden="1" x14ac:dyDescent="0.2">
      <c r="A283" s="90">
        <v>280</v>
      </c>
      <c r="B283" s="91"/>
      <c r="C283" s="79"/>
      <c r="D283" s="165"/>
      <c r="E283" s="165"/>
      <c r="F283" s="91"/>
      <c r="G283" s="92"/>
      <c r="H283" s="130">
        <f t="shared" si="5"/>
        <v>0</v>
      </c>
    </row>
    <row r="284" spans="1:8" hidden="1" x14ac:dyDescent="0.2">
      <c r="A284" s="90">
        <v>281</v>
      </c>
      <c r="B284" s="91"/>
      <c r="C284" s="79"/>
      <c r="D284" s="165"/>
      <c r="E284" s="165"/>
      <c r="F284" s="91"/>
      <c r="G284" s="92"/>
      <c r="H284" s="130">
        <f t="shared" si="5"/>
        <v>0</v>
      </c>
    </row>
    <row r="285" spans="1:8" hidden="1" x14ac:dyDescent="0.2">
      <c r="A285" s="90">
        <v>282</v>
      </c>
      <c r="B285" s="91"/>
      <c r="C285" s="79"/>
      <c r="D285" s="165"/>
      <c r="E285" s="165"/>
      <c r="F285" s="91"/>
      <c r="G285" s="92"/>
      <c r="H285" s="130">
        <f t="shared" si="5"/>
        <v>0</v>
      </c>
    </row>
    <row r="286" spans="1:8" hidden="1" x14ac:dyDescent="0.2">
      <c r="A286" s="90">
        <v>283</v>
      </c>
      <c r="B286" s="91"/>
      <c r="C286" s="79"/>
      <c r="D286" s="165"/>
      <c r="E286" s="165"/>
      <c r="F286" s="91"/>
      <c r="G286" s="92"/>
      <c r="H286" s="130">
        <f t="shared" si="5"/>
        <v>0</v>
      </c>
    </row>
    <row r="287" spans="1:8" hidden="1" x14ac:dyDescent="0.2">
      <c r="A287" s="90">
        <v>284</v>
      </c>
      <c r="B287" s="91"/>
      <c r="C287" s="79"/>
      <c r="D287" s="165"/>
      <c r="E287" s="165"/>
      <c r="F287" s="91"/>
      <c r="G287" s="92"/>
      <c r="H287" s="130">
        <f t="shared" si="5"/>
        <v>0</v>
      </c>
    </row>
    <row r="288" spans="1:8" hidden="1" x14ac:dyDescent="0.2">
      <c r="A288" s="90">
        <v>285</v>
      </c>
      <c r="B288" s="91"/>
      <c r="C288" s="79"/>
      <c r="D288" s="165"/>
      <c r="E288" s="165"/>
      <c r="F288" s="91"/>
      <c r="G288" s="92"/>
      <c r="H288" s="130">
        <f t="shared" si="5"/>
        <v>0</v>
      </c>
    </row>
    <row r="289" spans="1:8" hidden="1" x14ac:dyDescent="0.2">
      <c r="A289" s="90">
        <v>286</v>
      </c>
      <c r="B289" s="91"/>
      <c r="C289" s="79"/>
      <c r="D289" s="165"/>
      <c r="E289" s="165"/>
      <c r="F289" s="91"/>
      <c r="G289" s="92"/>
      <c r="H289" s="130">
        <f t="shared" si="5"/>
        <v>0</v>
      </c>
    </row>
    <row r="290" spans="1:8" hidden="1" x14ac:dyDescent="0.2">
      <c r="A290" s="90">
        <v>287</v>
      </c>
      <c r="B290" s="91"/>
      <c r="C290" s="79"/>
      <c r="D290" s="165"/>
      <c r="E290" s="165"/>
      <c r="F290" s="91"/>
      <c r="G290" s="92"/>
      <c r="H290" s="130">
        <f t="shared" si="5"/>
        <v>0</v>
      </c>
    </row>
    <row r="291" spans="1:8" hidden="1" x14ac:dyDescent="0.2">
      <c r="A291" s="90">
        <v>288</v>
      </c>
      <c r="B291" s="91"/>
      <c r="C291" s="79"/>
      <c r="D291" s="165"/>
      <c r="E291" s="165"/>
      <c r="F291" s="91"/>
      <c r="G291" s="92"/>
      <c r="H291" s="130">
        <f t="shared" si="5"/>
        <v>0</v>
      </c>
    </row>
    <row r="292" spans="1:8" hidden="1" x14ac:dyDescent="0.2">
      <c r="A292" s="90">
        <v>289</v>
      </c>
      <c r="B292" s="91"/>
      <c r="C292" s="79"/>
      <c r="D292" s="165"/>
      <c r="E292" s="165"/>
      <c r="F292" s="91"/>
      <c r="G292" s="92"/>
      <c r="H292" s="130">
        <f t="shared" si="5"/>
        <v>0</v>
      </c>
    </row>
    <row r="293" spans="1:8" hidden="1" x14ac:dyDescent="0.2">
      <c r="A293" s="90">
        <v>290</v>
      </c>
      <c r="B293" s="91"/>
      <c r="C293" s="79"/>
      <c r="D293" s="165"/>
      <c r="E293" s="165"/>
      <c r="F293" s="91"/>
      <c r="G293" s="92"/>
      <c r="H293" s="130">
        <f t="shared" si="5"/>
        <v>0</v>
      </c>
    </row>
    <row r="294" spans="1:8" hidden="1" x14ac:dyDescent="0.2">
      <c r="A294" s="90">
        <v>291</v>
      </c>
      <c r="B294" s="91"/>
      <c r="C294" s="79"/>
      <c r="D294" s="165"/>
      <c r="E294" s="165"/>
      <c r="F294" s="91"/>
      <c r="G294" s="92"/>
      <c r="H294" s="130">
        <f t="shared" si="5"/>
        <v>0</v>
      </c>
    </row>
    <row r="295" spans="1:8" hidden="1" x14ac:dyDescent="0.2">
      <c r="A295" s="90">
        <v>292</v>
      </c>
      <c r="B295" s="91"/>
      <c r="C295" s="79"/>
      <c r="D295" s="165"/>
      <c r="E295" s="165"/>
      <c r="F295" s="91"/>
      <c r="G295" s="92"/>
      <c r="H295" s="130">
        <f t="shared" si="5"/>
        <v>0</v>
      </c>
    </row>
    <row r="296" spans="1:8" hidden="1" x14ac:dyDescent="0.2">
      <c r="A296" s="90">
        <v>293</v>
      </c>
      <c r="B296" s="91"/>
      <c r="C296" s="79"/>
      <c r="D296" s="165"/>
      <c r="E296" s="165"/>
      <c r="F296" s="91"/>
      <c r="G296" s="92"/>
      <c r="H296" s="130">
        <f t="shared" si="5"/>
        <v>0</v>
      </c>
    </row>
    <row r="297" spans="1:8" hidden="1" x14ac:dyDescent="0.2">
      <c r="A297" s="90">
        <v>294</v>
      </c>
      <c r="B297" s="91"/>
      <c r="C297" s="79"/>
      <c r="D297" s="165"/>
      <c r="E297" s="165"/>
      <c r="F297" s="91"/>
      <c r="G297" s="92"/>
      <c r="H297" s="130">
        <f t="shared" si="5"/>
        <v>0</v>
      </c>
    </row>
    <row r="298" spans="1:8" hidden="1" x14ac:dyDescent="0.2">
      <c r="A298" s="90">
        <v>295</v>
      </c>
      <c r="B298" s="91"/>
      <c r="C298" s="79"/>
      <c r="D298" s="165"/>
      <c r="E298" s="165"/>
      <c r="F298" s="91"/>
      <c r="G298" s="92"/>
      <c r="H298" s="130">
        <f t="shared" si="5"/>
        <v>0</v>
      </c>
    </row>
    <row r="299" spans="1:8" hidden="1" x14ac:dyDescent="0.2">
      <c r="A299" s="90">
        <v>296</v>
      </c>
      <c r="B299" s="91"/>
      <c r="C299" s="79"/>
      <c r="D299" s="165"/>
      <c r="E299" s="165"/>
      <c r="F299" s="91"/>
      <c r="G299" s="92"/>
      <c r="H299" s="130">
        <f t="shared" si="5"/>
        <v>0</v>
      </c>
    </row>
    <row r="300" spans="1:8" hidden="1" x14ac:dyDescent="0.2">
      <c r="A300" s="90">
        <v>297</v>
      </c>
      <c r="B300" s="91"/>
      <c r="C300" s="79"/>
      <c r="D300" s="165"/>
      <c r="E300" s="165"/>
      <c r="F300" s="91"/>
      <c r="G300" s="92"/>
      <c r="H300" s="130">
        <f t="shared" si="5"/>
        <v>0</v>
      </c>
    </row>
    <row r="301" spans="1:8" hidden="1" x14ac:dyDescent="0.2">
      <c r="A301" s="90">
        <v>298</v>
      </c>
      <c r="B301" s="91"/>
      <c r="C301" s="79"/>
      <c r="D301" s="165"/>
      <c r="E301" s="165"/>
      <c r="F301" s="91"/>
      <c r="G301" s="92"/>
      <c r="H301" s="130">
        <f t="shared" si="5"/>
        <v>0</v>
      </c>
    </row>
    <row r="302" spans="1:8" hidden="1" x14ac:dyDescent="0.2">
      <c r="A302" s="90">
        <v>299</v>
      </c>
      <c r="B302" s="91"/>
      <c r="C302" s="79"/>
      <c r="D302" s="165"/>
      <c r="E302" s="165"/>
      <c r="F302" s="91"/>
      <c r="G302" s="92"/>
      <c r="H302" s="130">
        <f t="shared" si="5"/>
        <v>0</v>
      </c>
    </row>
    <row r="303" spans="1:8" hidden="1" x14ac:dyDescent="0.2">
      <c r="A303" s="90">
        <v>300</v>
      </c>
      <c r="B303" s="91"/>
      <c r="C303" s="79"/>
      <c r="D303" s="165"/>
      <c r="E303" s="165"/>
      <c r="F303" s="91"/>
      <c r="G303" s="92"/>
      <c r="H303" s="130">
        <f t="shared" si="5"/>
        <v>0</v>
      </c>
    </row>
    <row r="304" spans="1:8" hidden="1" x14ac:dyDescent="0.2">
      <c r="A304" s="90">
        <v>301</v>
      </c>
      <c r="B304" s="91"/>
      <c r="C304" s="79"/>
      <c r="D304" s="165"/>
      <c r="E304" s="165"/>
      <c r="F304" s="91"/>
      <c r="G304" s="92"/>
      <c r="H304" s="130">
        <f t="shared" si="5"/>
        <v>0</v>
      </c>
    </row>
    <row r="305" spans="1:8" hidden="1" x14ac:dyDescent="0.2">
      <c r="A305" s="90">
        <v>302</v>
      </c>
      <c r="B305" s="91"/>
      <c r="C305" s="79"/>
      <c r="D305" s="165"/>
      <c r="E305" s="165"/>
      <c r="F305" s="91"/>
      <c r="G305" s="92"/>
      <c r="H305" s="130">
        <f t="shared" si="5"/>
        <v>0</v>
      </c>
    </row>
    <row r="306" spans="1:8" hidden="1" x14ac:dyDescent="0.2">
      <c r="A306" s="90">
        <v>303</v>
      </c>
      <c r="B306" s="91"/>
      <c r="C306" s="79"/>
      <c r="D306" s="165"/>
      <c r="E306" s="165"/>
      <c r="F306" s="91"/>
      <c r="G306" s="92"/>
      <c r="H306" s="130">
        <f t="shared" si="5"/>
        <v>0</v>
      </c>
    </row>
    <row r="307" spans="1:8" hidden="1" x14ac:dyDescent="0.2">
      <c r="A307" s="90">
        <v>304</v>
      </c>
      <c r="B307" s="91"/>
      <c r="C307" s="79"/>
      <c r="D307" s="165"/>
      <c r="E307" s="165"/>
      <c r="F307" s="91"/>
      <c r="G307" s="92"/>
      <c r="H307" s="130">
        <f t="shared" si="5"/>
        <v>0</v>
      </c>
    </row>
    <row r="308" spans="1:8" hidden="1" x14ac:dyDescent="0.2">
      <c r="A308" s="90">
        <v>305</v>
      </c>
      <c r="B308" s="91"/>
      <c r="C308" s="79"/>
      <c r="D308" s="165"/>
      <c r="E308" s="165"/>
      <c r="F308" s="91"/>
      <c r="G308" s="92"/>
      <c r="H308" s="130">
        <f t="shared" si="5"/>
        <v>0</v>
      </c>
    </row>
    <row r="309" spans="1:8" hidden="1" x14ac:dyDescent="0.2">
      <c r="A309" s="90">
        <v>306</v>
      </c>
      <c r="B309" s="91"/>
      <c r="C309" s="79"/>
      <c r="D309" s="165"/>
      <c r="E309" s="165"/>
      <c r="F309" s="91"/>
      <c r="G309" s="92"/>
      <c r="H309" s="130">
        <f t="shared" si="5"/>
        <v>0</v>
      </c>
    </row>
    <row r="310" spans="1:8" hidden="1" x14ac:dyDescent="0.2">
      <c r="A310" s="90">
        <v>307</v>
      </c>
      <c r="B310" s="91"/>
      <c r="C310" s="79"/>
      <c r="D310" s="165"/>
      <c r="E310" s="165"/>
      <c r="F310" s="91"/>
      <c r="G310" s="92"/>
      <c r="H310" s="130">
        <f t="shared" si="5"/>
        <v>0</v>
      </c>
    </row>
    <row r="311" spans="1:8" hidden="1" x14ac:dyDescent="0.2">
      <c r="A311" s="90">
        <v>308</v>
      </c>
      <c r="B311" s="91"/>
      <c r="C311" s="79"/>
      <c r="D311" s="165"/>
      <c r="E311" s="165"/>
      <c r="F311" s="91"/>
      <c r="G311" s="92"/>
      <c r="H311" s="130">
        <f t="shared" si="5"/>
        <v>0</v>
      </c>
    </row>
    <row r="312" spans="1:8" hidden="1" x14ac:dyDescent="0.2">
      <c r="A312" s="90">
        <v>309</v>
      </c>
      <c r="B312" s="91"/>
      <c r="C312" s="79"/>
      <c r="D312" s="165"/>
      <c r="E312" s="165"/>
      <c r="F312" s="91"/>
      <c r="G312" s="92"/>
      <c r="H312" s="130">
        <f t="shared" si="5"/>
        <v>0</v>
      </c>
    </row>
    <row r="313" spans="1:8" hidden="1" x14ac:dyDescent="0.2">
      <c r="A313" s="90">
        <v>310</v>
      </c>
      <c r="B313" s="91"/>
      <c r="C313" s="79"/>
      <c r="D313" s="165"/>
      <c r="E313" s="165"/>
      <c r="F313" s="91"/>
      <c r="G313" s="92"/>
      <c r="H313" s="130">
        <f t="shared" si="5"/>
        <v>0</v>
      </c>
    </row>
    <row r="314" spans="1:8" hidden="1" x14ac:dyDescent="0.2">
      <c r="A314" s="90">
        <v>311</v>
      </c>
      <c r="B314" s="91"/>
      <c r="C314" s="79"/>
      <c r="D314" s="165"/>
      <c r="E314" s="165"/>
      <c r="F314" s="91"/>
      <c r="G314" s="92"/>
      <c r="H314" s="130">
        <f t="shared" si="5"/>
        <v>0</v>
      </c>
    </row>
    <row r="315" spans="1:8" hidden="1" x14ac:dyDescent="0.2">
      <c r="A315" s="90">
        <v>312</v>
      </c>
      <c r="B315" s="91"/>
      <c r="C315" s="79"/>
      <c r="D315" s="165"/>
      <c r="E315" s="165"/>
      <c r="F315" s="91"/>
      <c r="G315" s="92"/>
      <c r="H315" s="130">
        <f t="shared" si="5"/>
        <v>0</v>
      </c>
    </row>
    <row r="316" spans="1:8" hidden="1" x14ac:dyDescent="0.2">
      <c r="A316" s="90">
        <v>313</v>
      </c>
      <c r="B316" s="91"/>
      <c r="C316" s="79"/>
      <c r="D316" s="165"/>
      <c r="E316" s="165"/>
      <c r="F316" s="91"/>
      <c r="G316" s="92"/>
      <c r="H316" s="130">
        <f t="shared" si="5"/>
        <v>0</v>
      </c>
    </row>
    <row r="317" spans="1:8" hidden="1" x14ac:dyDescent="0.2">
      <c r="A317" s="90">
        <v>314</v>
      </c>
      <c r="B317" s="91"/>
      <c r="C317" s="79"/>
      <c r="D317" s="165"/>
      <c r="E317" s="165"/>
      <c r="F317" s="91"/>
      <c r="G317" s="92"/>
      <c r="H317" s="130">
        <f t="shared" si="5"/>
        <v>0</v>
      </c>
    </row>
    <row r="318" spans="1:8" hidden="1" x14ac:dyDescent="0.2">
      <c r="A318" s="90">
        <v>315</v>
      </c>
      <c r="B318" s="91"/>
      <c r="C318" s="79"/>
      <c r="D318" s="165"/>
      <c r="E318" s="165"/>
      <c r="F318" s="91"/>
      <c r="G318" s="92"/>
      <c r="H318" s="130">
        <f t="shared" si="5"/>
        <v>0</v>
      </c>
    </row>
    <row r="319" spans="1:8" hidden="1" x14ac:dyDescent="0.2">
      <c r="A319" s="90">
        <v>316</v>
      </c>
      <c r="B319" s="91"/>
      <c r="C319" s="79"/>
      <c r="D319" s="165"/>
      <c r="E319" s="165"/>
      <c r="F319" s="91"/>
      <c r="G319" s="92"/>
      <c r="H319" s="130">
        <f t="shared" si="5"/>
        <v>0</v>
      </c>
    </row>
    <row r="320" spans="1:8" hidden="1" x14ac:dyDescent="0.2">
      <c r="A320" s="90">
        <v>317</v>
      </c>
      <c r="B320" s="91"/>
      <c r="C320" s="79"/>
      <c r="D320" s="165"/>
      <c r="E320" s="165"/>
      <c r="F320" s="91"/>
      <c r="G320" s="92"/>
      <c r="H320" s="130">
        <f t="shared" si="5"/>
        <v>0</v>
      </c>
    </row>
    <row r="321" spans="1:8" hidden="1" x14ac:dyDescent="0.2">
      <c r="A321" s="90">
        <v>318</v>
      </c>
      <c r="B321" s="91"/>
      <c r="C321" s="79"/>
      <c r="D321" s="165"/>
      <c r="E321" s="165"/>
      <c r="F321" s="91"/>
      <c r="G321" s="92"/>
      <c r="H321" s="130">
        <f t="shared" si="5"/>
        <v>0</v>
      </c>
    </row>
    <row r="322" spans="1:8" hidden="1" x14ac:dyDescent="0.2">
      <c r="A322" s="90">
        <v>319</v>
      </c>
      <c r="B322" s="91"/>
      <c r="C322" s="79"/>
      <c r="D322" s="165"/>
      <c r="E322" s="165"/>
      <c r="F322" s="91"/>
      <c r="G322" s="92"/>
      <c r="H322" s="130">
        <f t="shared" si="5"/>
        <v>0</v>
      </c>
    </row>
    <row r="323" spans="1:8" hidden="1" x14ac:dyDescent="0.2">
      <c r="A323" s="90">
        <v>320</v>
      </c>
      <c r="B323" s="91"/>
      <c r="C323" s="79"/>
      <c r="D323" s="165"/>
      <c r="E323" s="165"/>
      <c r="F323" s="91"/>
      <c r="G323" s="92"/>
      <c r="H323" s="130">
        <f t="shared" si="5"/>
        <v>0</v>
      </c>
    </row>
    <row r="324" spans="1:8" hidden="1" x14ac:dyDescent="0.2">
      <c r="A324" s="90">
        <v>321</v>
      </c>
      <c r="B324" s="91"/>
      <c r="C324" s="79"/>
      <c r="D324" s="165"/>
      <c r="E324" s="165"/>
      <c r="F324" s="91"/>
      <c r="G324" s="92"/>
      <c r="H324" s="130">
        <f t="shared" si="5"/>
        <v>0</v>
      </c>
    </row>
    <row r="325" spans="1:8" hidden="1" x14ac:dyDescent="0.2">
      <c r="A325" s="90">
        <v>322</v>
      </c>
      <c r="B325" s="91"/>
      <c r="C325" s="79"/>
      <c r="D325" s="165"/>
      <c r="E325" s="165"/>
      <c r="F325" s="91"/>
      <c r="G325" s="92"/>
      <c r="H325" s="130">
        <f t="shared" si="5"/>
        <v>0</v>
      </c>
    </row>
    <row r="326" spans="1:8" hidden="1" x14ac:dyDescent="0.2">
      <c r="A326" s="90">
        <v>323</v>
      </c>
      <c r="B326" s="91"/>
      <c r="C326" s="79"/>
      <c r="D326" s="165"/>
      <c r="E326" s="165"/>
      <c r="F326" s="91"/>
      <c r="G326" s="92"/>
      <c r="H326" s="130">
        <f t="shared" si="5"/>
        <v>0</v>
      </c>
    </row>
    <row r="327" spans="1:8" hidden="1" x14ac:dyDescent="0.2">
      <c r="A327" s="90">
        <v>324</v>
      </c>
      <c r="B327" s="91"/>
      <c r="C327" s="79"/>
      <c r="D327" s="165"/>
      <c r="E327" s="165"/>
      <c r="F327" s="91"/>
      <c r="G327" s="92"/>
      <c r="H327" s="130">
        <f t="shared" ref="H327:H390" si="6">IFERROR((DATEDIF(D327,E327,"M")+1)*C327,0)</f>
        <v>0</v>
      </c>
    </row>
    <row r="328" spans="1:8" hidden="1" x14ac:dyDescent="0.2">
      <c r="A328" s="90">
        <v>325</v>
      </c>
      <c r="B328" s="91"/>
      <c r="C328" s="79"/>
      <c r="D328" s="165"/>
      <c r="E328" s="165"/>
      <c r="F328" s="91"/>
      <c r="G328" s="92"/>
      <c r="H328" s="130">
        <f t="shared" si="6"/>
        <v>0</v>
      </c>
    </row>
    <row r="329" spans="1:8" hidden="1" x14ac:dyDescent="0.2">
      <c r="A329" s="90">
        <v>326</v>
      </c>
      <c r="B329" s="91"/>
      <c r="C329" s="79"/>
      <c r="D329" s="165"/>
      <c r="E329" s="165"/>
      <c r="F329" s="91"/>
      <c r="G329" s="92"/>
      <c r="H329" s="130">
        <f t="shared" si="6"/>
        <v>0</v>
      </c>
    </row>
    <row r="330" spans="1:8" hidden="1" x14ac:dyDescent="0.2">
      <c r="A330" s="90">
        <v>327</v>
      </c>
      <c r="B330" s="91"/>
      <c r="C330" s="79"/>
      <c r="D330" s="165"/>
      <c r="E330" s="165"/>
      <c r="F330" s="91"/>
      <c r="G330" s="92"/>
      <c r="H330" s="130">
        <f t="shared" si="6"/>
        <v>0</v>
      </c>
    </row>
    <row r="331" spans="1:8" hidden="1" x14ac:dyDescent="0.2">
      <c r="A331" s="90">
        <v>328</v>
      </c>
      <c r="B331" s="91"/>
      <c r="C331" s="79"/>
      <c r="D331" s="165"/>
      <c r="E331" s="165"/>
      <c r="F331" s="91"/>
      <c r="G331" s="92"/>
      <c r="H331" s="130">
        <f t="shared" si="6"/>
        <v>0</v>
      </c>
    </row>
    <row r="332" spans="1:8" hidden="1" x14ac:dyDescent="0.2">
      <c r="A332" s="90">
        <v>329</v>
      </c>
      <c r="B332" s="91"/>
      <c r="C332" s="79"/>
      <c r="D332" s="165"/>
      <c r="E332" s="165"/>
      <c r="F332" s="91"/>
      <c r="G332" s="92"/>
      <c r="H332" s="130">
        <f t="shared" si="6"/>
        <v>0</v>
      </c>
    </row>
    <row r="333" spans="1:8" hidden="1" x14ac:dyDescent="0.2">
      <c r="A333" s="90">
        <v>330</v>
      </c>
      <c r="B333" s="91"/>
      <c r="C333" s="79"/>
      <c r="D333" s="165"/>
      <c r="E333" s="165"/>
      <c r="F333" s="91"/>
      <c r="G333" s="92"/>
      <c r="H333" s="130">
        <f t="shared" si="6"/>
        <v>0</v>
      </c>
    </row>
    <row r="334" spans="1:8" hidden="1" x14ac:dyDescent="0.2">
      <c r="A334" s="90">
        <v>331</v>
      </c>
      <c r="B334" s="91"/>
      <c r="C334" s="79"/>
      <c r="D334" s="165"/>
      <c r="E334" s="165"/>
      <c r="F334" s="91"/>
      <c r="G334" s="92"/>
      <c r="H334" s="130">
        <f t="shared" si="6"/>
        <v>0</v>
      </c>
    </row>
    <row r="335" spans="1:8" hidden="1" x14ac:dyDescent="0.2">
      <c r="A335" s="90">
        <v>332</v>
      </c>
      <c r="B335" s="91"/>
      <c r="C335" s="79"/>
      <c r="D335" s="165"/>
      <c r="E335" s="165"/>
      <c r="F335" s="91"/>
      <c r="G335" s="92"/>
      <c r="H335" s="130">
        <f t="shared" si="6"/>
        <v>0</v>
      </c>
    </row>
    <row r="336" spans="1:8" hidden="1" x14ac:dyDescent="0.2">
      <c r="A336" s="90">
        <v>333</v>
      </c>
      <c r="B336" s="91"/>
      <c r="C336" s="79"/>
      <c r="D336" s="165"/>
      <c r="E336" s="165"/>
      <c r="F336" s="91"/>
      <c r="G336" s="92"/>
      <c r="H336" s="130">
        <f t="shared" si="6"/>
        <v>0</v>
      </c>
    </row>
    <row r="337" spans="1:8" hidden="1" x14ac:dyDescent="0.2">
      <c r="A337" s="90">
        <v>334</v>
      </c>
      <c r="B337" s="91"/>
      <c r="C337" s="79"/>
      <c r="D337" s="165"/>
      <c r="E337" s="165"/>
      <c r="F337" s="91"/>
      <c r="G337" s="92"/>
      <c r="H337" s="130">
        <f t="shared" si="6"/>
        <v>0</v>
      </c>
    </row>
    <row r="338" spans="1:8" hidden="1" x14ac:dyDescent="0.2">
      <c r="A338" s="90">
        <v>335</v>
      </c>
      <c r="B338" s="91"/>
      <c r="C338" s="79"/>
      <c r="D338" s="165"/>
      <c r="E338" s="165"/>
      <c r="F338" s="91"/>
      <c r="G338" s="92"/>
      <c r="H338" s="130">
        <f t="shared" si="6"/>
        <v>0</v>
      </c>
    </row>
    <row r="339" spans="1:8" hidden="1" x14ac:dyDescent="0.2">
      <c r="A339" s="90">
        <v>336</v>
      </c>
      <c r="B339" s="91"/>
      <c r="C339" s="79"/>
      <c r="D339" s="165"/>
      <c r="E339" s="165"/>
      <c r="F339" s="91"/>
      <c r="G339" s="92"/>
      <c r="H339" s="130">
        <f t="shared" si="6"/>
        <v>0</v>
      </c>
    </row>
    <row r="340" spans="1:8" hidden="1" x14ac:dyDescent="0.2">
      <c r="A340" s="90">
        <v>337</v>
      </c>
      <c r="B340" s="91"/>
      <c r="C340" s="79"/>
      <c r="D340" s="165"/>
      <c r="E340" s="165"/>
      <c r="F340" s="91"/>
      <c r="G340" s="92"/>
      <c r="H340" s="130">
        <f t="shared" si="6"/>
        <v>0</v>
      </c>
    </row>
    <row r="341" spans="1:8" hidden="1" x14ac:dyDescent="0.2">
      <c r="A341" s="90">
        <v>338</v>
      </c>
      <c r="B341" s="91"/>
      <c r="C341" s="79"/>
      <c r="D341" s="165"/>
      <c r="E341" s="165"/>
      <c r="F341" s="91"/>
      <c r="G341" s="92"/>
      <c r="H341" s="130">
        <f t="shared" si="6"/>
        <v>0</v>
      </c>
    </row>
    <row r="342" spans="1:8" hidden="1" x14ac:dyDescent="0.2">
      <c r="A342" s="90">
        <v>339</v>
      </c>
      <c r="B342" s="91"/>
      <c r="C342" s="79"/>
      <c r="D342" s="165"/>
      <c r="E342" s="165"/>
      <c r="F342" s="91"/>
      <c r="G342" s="92"/>
      <c r="H342" s="130">
        <f t="shared" si="6"/>
        <v>0</v>
      </c>
    </row>
    <row r="343" spans="1:8" hidden="1" x14ac:dyDescent="0.2">
      <c r="A343" s="90">
        <v>340</v>
      </c>
      <c r="B343" s="91"/>
      <c r="C343" s="79"/>
      <c r="D343" s="165"/>
      <c r="E343" s="165"/>
      <c r="F343" s="91"/>
      <c r="G343" s="92"/>
      <c r="H343" s="130">
        <f t="shared" si="6"/>
        <v>0</v>
      </c>
    </row>
    <row r="344" spans="1:8" hidden="1" x14ac:dyDescent="0.2">
      <c r="A344" s="90">
        <v>341</v>
      </c>
      <c r="B344" s="91"/>
      <c r="C344" s="79"/>
      <c r="D344" s="165"/>
      <c r="E344" s="165"/>
      <c r="F344" s="91"/>
      <c r="G344" s="92"/>
      <c r="H344" s="130">
        <f t="shared" si="6"/>
        <v>0</v>
      </c>
    </row>
    <row r="345" spans="1:8" hidden="1" x14ac:dyDescent="0.2">
      <c r="A345" s="90">
        <v>342</v>
      </c>
      <c r="B345" s="91"/>
      <c r="C345" s="79"/>
      <c r="D345" s="165"/>
      <c r="E345" s="165"/>
      <c r="F345" s="91"/>
      <c r="G345" s="92"/>
      <c r="H345" s="130">
        <f t="shared" si="6"/>
        <v>0</v>
      </c>
    </row>
    <row r="346" spans="1:8" hidden="1" x14ac:dyDescent="0.2">
      <c r="A346" s="90">
        <v>343</v>
      </c>
      <c r="B346" s="91"/>
      <c r="C346" s="79"/>
      <c r="D346" s="165"/>
      <c r="E346" s="165"/>
      <c r="F346" s="91"/>
      <c r="G346" s="92"/>
      <c r="H346" s="130">
        <f t="shared" si="6"/>
        <v>0</v>
      </c>
    </row>
    <row r="347" spans="1:8" hidden="1" x14ac:dyDescent="0.2">
      <c r="A347" s="90">
        <v>344</v>
      </c>
      <c r="B347" s="91"/>
      <c r="C347" s="79"/>
      <c r="D347" s="165"/>
      <c r="E347" s="165"/>
      <c r="F347" s="91"/>
      <c r="G347" s="92"/>
      <c r="H347" s="130">
        <f t="shared" si="6"/>
        <v>0</v>
      </c>
    </row>
    <row r="348" spans="1:8" hidden="1" x14ac:dyDescent="0.2">
      <c r="A348" s="90">
        <v>345</v>
      </c>
      <c r="B348" s="91"/>
      <c r="C348" s="79"/>
      <c r="D348" s="165"/>
      <c r="E348" s="165"/>
      <c r="F348" s="91"/>
      <c r="G348" s="92"/>
      <c r="H348" s="130">
        <f t="shared" si="6"/>
        <v>0</v>
      </c>
    </row>
    <row r="349" spans="1:8" hidden="1" x14ac:dyDescent="0.2">
      <c r="A349" s="90">
        <v>346</v>
      </c>
      <c r="B349" s="91"/>
      <c r="C349" s="79"/>
      <c r="D349" s="165"/>
      <c r="E349" s="165"/>
      <c r="F349" s="91"/>
      <c r="G349" s="92"/>
      <c r="H349" s="130">
        <f t="shared" si="6"/>
        <v>0</v>
      </c>
    </row>
    <row r="350" spans="1:8" hidden="1" x14ac:dyDescent="0.2">
      <c r="A350" s="90">
        <v>347</v>
      </c>
      <c r="B350" s="91"/>
      <c r="C350" s="79"/>
      <c r="D350" s="165"/>
      <c r="E350" s="165"/>
      <c r="F350" s="91"/>
      <c r="G350" s="92"/>
      <c r="H350" s="130">
        <f t="shared" si="6"/>
        <v>0</v>
      </c>
    </row>
    <row r="351" spans="1:8" hidden="1" x14ac:dyDescent="0.2">
      <c r="A351" s="90">
        <v>348</v>
      </c>
      <c r="B351" s="91"/>
      <c r="C351" s="79"/>
      <c r="D351" s="165"/>
      <c r="E351" s="165"/>
      <c r="F351" s="91"/>
      <c r="G351" s="92"/>
      <c r="H351" s="130">
        <f t="shared" si="6"/>
        <v>0</v>
      </c>
    </row>
    <row r="352" spans="1:8" hidden="1" x14ac:dyDescent="0.2">
      <c r="A352" s="90">
        <v>349</v>
      </c>
      <c r="B352" s="91"/>
      <c r="C352" s="79"/>
      <c r="D352" s="165"/>
      <c r="E352" s="165"/>
      <c r="F352" s="91"/>
      <c r="G352" s="92"/>
      <c r="H352" s="130">
        <f t="shared" si="6"/>
        <v>0</v>
      </c>
    </row>
    <row r="353" spans="1:8" hidden="1" x14ac:dyDescent="0.2">
      <c r="A353" s="90">
        <v>350</v>
      </c>
      <c r="B353" s="91"/>
      <c r="C353" s="79"/>
      <c r="D353" s="165"/>
      <c r="E353" s="165"/>
      <c r="F353" s="91"/>
      <c r="G353" s="92"/>
      <c r="H353" s="130">
        <f t="shared" si="6"/>
        <v>0</v>
      </c>
    </row>
    <row r="354" spans="1:8" hidden="1" x14ac:dyDescent="0.2">
      <c r="A354" s="90">
        <v>351</v>
      </c>
      <c r="B354" s="91"/>
      <c r="C354" s="79"/>
      <c r="D354" s="165"/>
      <c r="E354" s="165"/>
      <c r="F354" s="91"/>
      <c r="G354" s="92"/>
      <c r="H354" s="130">
        <f t="shared" si="6"/>
        <v>0</v>
      </c>
    </row>
    <row r="355" spans="1:8" hidden="1" x14ac:dyDescent="0.2">
      <c r="A355" s="90">
        <v>352</v>
      </c>
      <c r="B355" s="91"/>
      <c r="C355" s="79"/>
      <c r="D355" s="165"/>
      <c r="E355" s="165"/>
      <c r="F355" s="91"/>
      <c r="G355" s="92"/>
      <c r="H355" s="130">
        <f t="shared" si="6"/>
        <v>0</v>
      </c>
    </row>
    <row r="356" spans="1:8" hidden="1" x14ac:dyDescent="0.2">
      <c r="A356" s="90">
        <v>353</v>
      </c>
      <c r="B356" s="91"/>
      <c r="C356" s="79"/>
      <c r="D356" s="165"/>
      <c r="E356" s="165"/>
      <c r="F356" s="91"/>
      <c r="G356" s="92"/>
      <c r="H356" s="130">
        <f t="shared" si="6"/>
        <v>0</v>
      </c>
    </row>
    <row r="357" spans="1:8" hidden="1" x14ac:dyDescent="0.2">
      <c r="A357" s="90">
        <v>354</v>
      </c>
      <c r="B357" s="91"/>
      <c r="C357" s="79"/>
      <c r="D357" s="165"/>
      <c r="E357" s="165"/>
      <c r="F357" s="91"/>
      <c r="G357" s="92"/>
      <c r="H357" s="130">
        <f t="shared" si="6"/>
        <v>0</v>
      </c>
    </row>
    <row r="358" spans="1:8" hidden="1" x14ac:dyDescent="0.2">
      <c r="A358" s="90">
        <v>355</v>
      </c>
      <c r="B358" s="91"/>
      <c r="C358" s="79"/>
      <c r="D358" s="165"/>
      <c r="E358" s="165"/>
      <c r="F358" s="91"/>
      <c r="G358" s="92"/>
      <c r="H358" s="130">
        <f t="shared" si="6"/>
        <v>0</v>
      </c>
    </row>
    <row r="359" spans="1:8" hidden="1" x14ac:dyDescent="0.2">
      <c r="A359" s="90">
        <v>356</v>
      </c>
      <c r="B359" s="91"/>
      <c r="C359" s="79"/>
      <c r="D359" s="165"/>
      <c r="E359" s="165"/>
      <c r="F359" s="91"/>
      <c r="G359" s="92"/>
      <c r="H359" s="130">
        <f t="shared" si="6"/>
        <v>0</v>
      </c>
    </row>
    <row r="360" spans="1:8" hidden="1" x14ac:dyDescent="0.2">
      <c r="A360" s="90">
        <v>357</v>
      </c>
      <c r="B360" s="91"/>
      <c r="C360" s="79"/>
      <c r="D360" s="165"/>
      <c r="E360" s="165"/>
      <c r="F360" s="91"/>
      <c r="G360" s="92"/>
      <c r="H360" s="130">
        <f t="shared" si="6"/>
        <v>0</v>
      </c>
    </row>
    <row r="361" spans="1:8" hidden="1" x14ac:dyDescent="0.2">
      <c r="A361" s="90">
        <v>358</v>
      </c>
      <c r="B361" s="91"/>
      <c r="C361" s="79"/>
      <c r="D361" s="165"/>
      <c r="E361" s="165"/>
      <c r="F361" s="91"/>
      <c r="G361" s="92"/>
      <c r="H361" s="130">
        <f t="shared" si="6"/>
        <v>0</v>
      </c>
    </row>
    <row r="362" spans="1:8" hidden="1" x14ac:dyDescent="0.2">
      <c r="A362" s="90">
        <v>359</v>
      </c>
      <c r="B362" s="91"/>
      <c r="C362" s="79"/>
      <c r="D362" s="165"/>
      <c r="E362" s="165"/>
      <c r="F362" s="91"/>
      <c r="G362" s="92"/>
      <c r="H362" s="130">
        <f t="shared" si="6"/>
        <v>0</v>
      </c>
    </row>
    <row r="363" spans="1:8" hidden="1" x14ac:dyDescent="0.2">
      <c r="A363" s="90">
        <v>360</v>
      </c>
      <c r="B363" s="91"/>
      <c r="C363" s="79"/>
      <c r="D363" s="165"/>
      <c r="E363" s="165"/>
      <c r="F363" s="91"/>
      <c r="G363" s="92"/>
      <c r="H363" s="130">
        <f t="shared" si="6"/>
        <v>0</v>
      </c>
    </row>
    <row r="364" spans="1:8" hidden="1" x14ac:dyDescent="0.2">
      <c r="A364" s="90">
        <v>361</v>
      </c>
      <c r="B364" s="91"/>
      <c r="C364" s="79"/>
      <c r="D364" s="165"/>
      <c r="E364" s="165"/>
      <c r="F364" s="91"/>
      <c r="G364" s="92"/>
      <c r="H364" s="130">
        <f t="shared" si="6"/>
        <v>0</v>
      </c>
    </row>
    <row r="365" spans="1:8" hidden="1" x14ac:dyDescent="0.2">
      <c r="A365" s="90">
        <v>362</v>
      </c>
      <c r="B365" s="91"/>
      <c r="C365" s="79"/>
      <c r="D365" s="165"/>
      <c r="E365" s="165"/>
      <c r="F365" s="91"/>
      <c r="G365" s="92"/>
      <c r="H365" s="130">
        <f t="shared" si="6"/>
        <v>0</v>
      </c>
    </row>
    <row r="366" spans="1:8" hidden="1" x14ac:dyDescent="0.2">
      <c r="A366" s="90">
        <v>363</v>
      </c>
      <c r="B366" s="91"/>
      <c r="C366" s="79"/>
      <c r="D366" s="165"/>
      <c r="E366" s="165"/>
      <c r="F366" s="91"/>
      <c r="G366" s="92"/>
      <c r="H366" s="130">
        <f t="shared" si="6"/>
        <v>0</v>
      </c>
    </row>
    <row r="367" spans="1:8" hidden="1" x14ac:dyDescent="0.2">
      <c r="A367" s="90">
        <v>364</v>
      </c>
      <c r="B367" s="91"/>
      <c r="C367" s="79"/>
      <c r="D367" s="165"/>
      <c r="E367" s="165"/>
      <c r="F367" s="91"/>
      <c r="G367" s="92"/>
      <c r="H367" s="130">
        <f t="shared" si="6"/>
        <v>0</v>
      </c>
    </row>
    <row r="368" spans="1:8" hidden="1" x14ac:dyDescent="0.2">
      <c r="A368" s="90">
        <v>365</v>
      </c>
      <c r="B368" s="91"/>
      <c r="C368" s="79"/>
      <c r="D368" s="165"/>
      <c r="E368" s="165"/>
      <c r="F368" s="91"/>
      <c r="G368" s="92"/>
      <c r="H368" s="130">
        <f t="shared" si="6"/>
        <v>0</v>
      </c>
    </row>
    <row r="369" spans="1:8" hidden="1" x14ac:dyDescent="0.2">
      <c r="A369" s="90">
        <v>366</v>
      </c>
      <c r="B369" s="91"/>
      <c r="C369" s="79"/>
      <c r="D369" s="165"/>
      <c r="E369" s="165"/>
      <c r="F369" s="91"/>
      <c r="G369" s="92"/>
      <c r="H369" s="130">
        <f t="shared" si="6"/>
        <v>0</v>
      </c>
    </row>
    <row r="370" spans="1:8" hidden="1" x14ac:dyDescent="0.2">
      <c r="A370" s="90">
        <v>367</v>
      </c>
      <c r="B370" s="91"/>
      <c r="C370" s="79"/>
      <c r="D370" s="165"/>
      <c r="E370" s="165"/>
      <c r="F370" s="91"/>
      <c r="G370" s="92"/>
      <c r="H370" s="130">
        <f t="shared" si="6"/>
        <v>0</v>
      </c>
    </row>
    <row r="371" spans="1:8" hidden="1" x14ac:dyDescent="0.2">
      <c r="A371" s="90">
        <v>368</v>
      </c>
      <c r="B371" s="91"/>
      <c r="C371" s="79"/>
      <c r="D371" s="165"/>
      <c r="E371" s="165"/>
      <c r="F371" s="91"/>
      <c r="G371" s="92"/>
      <c r="H371" s="130">
        <f t="shared" si="6"/>
        <v>0</v>
      </c>
    </row>
    <row r="372" spans="1:8" hidden="1" x14ac:dyDescent="0.2">
      <c r="A372" s="90">
        <v>369</v>
      </c>
      <c r="B372" s="91"/>
      <c r="C372" s="79"/>
      <c r="D372" s="165"/>
      <c r="E372" s="165"/>
      <c r="F372" s="91"/>
      <c r="G372" s="92"/>
      <c r="H372" s="130">
        <f t="shared" si="6"/>
        <v>0</v>
      </c>
    </row>
    <row r="373" spans="1:8" hidden="1" x14ac:dyDescent="0.2">
      <c r="A373" s="90">
        <v>370</v>
      </c>
      <c r="B373" s="91"/>
      <c r="C373" s="79"/>
      <c r="D373" s="165"/>
      <c r="E373" s="165"/>
      <c r="F373" s="91"/>
      <c r="G373" s="92"/>
      <c r="H373" s="130">
        <f t="shared" si="6"/>
        <v>0</v>
      </c>
    </row>
    <row r="374" spans="1:8" hidden="1" x14ac:dyDescent="0.2">
      <c r="A374" s="90">
        <v>371</v>
      </c>
      <c r="B374" s="91"/>
      <c r="C374" s="79"/>
      <c r="D374" s="165"/>
      <c r="E374" s="165"/>
      <c r="F374" s="91"/>
      <c r="G374" s="92"/>
      <c r="H374" s="130">
        <f t="shared" si="6"/>
        <v>0</v>
      </c>
    </row>
    <row r="375" spans="1:8" hidden="1" x14ac:dyDescent="0.2">
      <c r="A375" s="90">
        <v>372</v>
      </c>
      <c r="B375" s="91"/>
      <c r="C375" s="79"/>
      <c r="D375" s="165"/>
      <c r="E375" s="165"/>
      <c r="F375" s="91"/>
      <c r="G375" s="92"/>
      <c r="H375" s="130">
        <f t="shared" si="6"/>
        <v>0</v>
      </c>
    </row>
    <row r="376" spans="1:8" hidden="1" x14ac:dyDescent="0.2">
      <c r="A376" s="90">
        <v>373</v>
      </c>
      <c r="B376" s="91"/>
      <c r="C376" s="79"/>
      <c r="D376" s="165"/>
      <c r="E376" s="165"/>
      <c r="F376" s="91"/>
      <c r="G376" s="92"/>
      <c r="H376" s="130">
        <f t="shared" si="6"/>
        <v>0</v>
      </c>
    </row>
    <row r="377" spans="1:8" hidden="1" x14ac:dyDescent="0.2">
      <c r="A377" s="90">
        <v>374</v>
      </c>
      <c r="B377" s="91"/>
      <c r="C377" s="79"/>
      <c r="D377" s="165"/>
      <c r="E377" s="165"/>
      <c r="F377" s="91"/>
      <c r="G377" s="92"/>
      <c r="H377" s="130">
        <f t="shared" si="6"/>
        <v>0</v>
      </c>
    </row>
    <row r="378" spans="1:8" hidden="1" x14ac:dyDescent="0.2">
      <c r="A378" s="90">
        <v>375</v>
      </c>
      <c r="B378" s="91"/>
      <c r="C378" s="79"/>
      <c r="D378" s="165"/>
      <c r="E378" s="165"/>
      <c r="F378" s="91"/>
      <c r="G378" s="92"/>
      <c r="H378" s="130">
        <f t="shared" si="6"/>
        <v>0</v>
      </c>
    </row>
    <row r="379" spans="1:8" hidden="1" x14ac:dyDescent="0.2">
      <c r="A379" s="90">
        <v>376</v>
      </c>
      <c r="B379" s="91"/>
      <c r="C379" s="79"/>
      <c r="D379" s="165"/>
      <c r="E379" s="165"/>
      <c r="F379" s="91"/>
      <c r="G379" s="92"/>
      <c r="H379" s="130">
        <f t="shared" si="6"/>
        <v>0</v>
      </c>
    </row>
    <row r="380" spans="1:8" hidden="1" x14ac:dyDescent="0.2">
      <c r="A380" s="90">
        <v>377</v>
      </c>
      <c r="B380" s="91"/>
      <c r="C380" s="79"/>
      <c r="D380" s="165"/>
      <c r="E380" s="165"/>
      <c r="F380" s="91"/>
      <c r="G380" s="92"/>
      <c r="H380" s="130">
        <f t="shared" si="6"/>
        <v>0</v>
      </c>
    </row>
    <row r="381" spans="1:8" hidden="1" x14ac:dyDescent="0.2">
      <c r="A381" s="90">
        <v>378</v>
      </c>
      <c r="B381" s="91"/>
      <c r="C381" s="79"/>
      <c r="D381" s="165"/>
      <c r="E381" s="165"/>
      <c r="F381" s="91"/>
      <c r="G381" s="92"/>
      <c r="H381" s="130">
        <f t="shared" si="6"/>
        <v>0</v>
      </c>
    </row>
    <row r="382" spans="1:8" hidden="1" x14ac:dyDescent="0.2">
      <c r="A382" s="90">
        <v>379</v>
      </c>
      <c r="B382" s="91"/>
      <c r="C382" s="79"/>
      <c r="D382" s="165"/>
      <c r="E382" s="165"/>
      <c r="F382" s="91"/>
      <c r="G382" s="92"/>
      <c r="H382" s="130">
        <f t="shared" si="6"/>
        <v>0</v>
      </c>
    </row>
    <row r="383" spans="1:8" hidden="1" x14ac:dyDescent="0.2">
      <c r="A383" s="90">
        <v>380</v>
      </c>
      <c r="B383" s="91"/>
      <c r="C383" s="79"/>
      <c r="D383" s="165"/>
      <c r="E383" s="165"/>
      <c r="F383" s="91"/>
      <c r="G383" s="92"/>
      <c r="H383" s="130">
        <f t="shared" si="6"/>
        <v>0</v>
      </c>
    </row>
    <row r="384" spans="1:8" hidden="1" x14ac:dyDescent="0.2">
      <c r="A384" s="90">
        <v>381</v>
      </c>
      <c r="B384" s="91"/>
      <c r="C384" s="79"/>
      <c r="D384" s="165"/>
      <c r="E384" s="165"/>
      <c r="F384" s="91"/>
      <c r="G384" s="92"/>
      <c r="H384" s="130">
        <f t="shared" si="6"/>
        <v>0</v>
      </c>
    </row>
    <row r="385" spans="1:8" hidden="1" x14ac:dyDescent="0.2">
      <c r="A385" s="90">
        <v>382</v>
      </c>
      <c r="B385" s="91"/>
      <c r="C385" s="79"/>
      <c r="D385" s="165"/>
      <c r="E385" s="165"/>
      <c r="F385" s="91"/>
      <c r="G385" s="92"/>
      <c r="H385" s="130">
        <f t="shared" si="6"/>
        <v>0</v>
      </c>
    </row>
    <row r="386" spans="1:8" hidden="1" x14ac:dyDescent="0.2">
      <c r="A386" s="90">
        <v>383</v>
      </c>
      <c r="B386" s="91"/>
      <c r="C386" s="79"/>
      <c r="D386" s="165"/>
      <c r="E386" s="165"/>
      <c r="F386" s="91"/>
      <c r="G386" s="92"/>
      <c r="H386" s="130">
        <f t="shared" si="6"/>
        <v>0</v>
      </c>
    </row>
    <row r="387" spans="1:8" hidden="1" x14ac:dyDescent="0.2">
      <c r="A387" s="90">
        <v>384</v>
      </c>
      <c r="B387" s="91"/>
      <c r="C387" s="79"/>
      <c r="D387" s="165"/>
      <c r="E387" s="165"/>
      <c r="F387" s="91"/>
      <c r="G387" s="92"/>
      <c r="H387" s="130">
        <f t="shared" si="6"/>
        <v>0</v>
      </c>
    </row>
    <row r="388" spans="1:8" hidden="1" x14ac:dyDescent="0.2">
      <c r="A388" s="90">
        <v>385</v>
      </c>
      <c r="B388" s="91"/>
      <c r="C388" s="79"/>
      <c r="D388" s="165"/>
      <c r="E388" s="165"/>
      <c r="F388" s="91"/>
      <c r="G388" s="92"/>
      <c r="H388" s="130">
        <f t="shared" si="6"/>
        <v>0</v>
      </c>
    </row>
    <row r="389" spans="1:8" hidden="1" x14ac:dyDescent="0.2">
      <c r="A389" s="90">
        <v>386</v>
      </c>
      <c r="B389" s="91"/>
      <c r="C389" s="79"/>
      <c r="D389" s="165"/>
      <c r="E389" s="165"/>
      <c r="F389" s="91"/>
      <c r="G389" s="92"/>
      <c r="H389" s="130">
        <f t="shared" si="6"/>
        <v>0</v>
      </c>
    </row>
    <row r="390" spans="1:8" hidden="1" x14ac:dyDescent="0.2">
      <c r="A390" s="90">
        <v>387</v>
      </c>
      <c r="B390" s="91"/>
      <c r="C390" s="79"/>
      <c r="D390" s="165"/>
      <c r="E390" s="165"/>
      <c r="F390" s="91"/>
      <c r="G390" s="92"/>
      <c r="H390" s="130">
        <f t="shared" si="6"/>
        <v>0</v>
      </c>
    </row>
    <row r="391" spans="1:8" hidden="1" x14ac:dyDescent="0.2">
      <c r="A391" s="90">
        <v>388</v>
      </c>
      <c r="B391" s="91"/>
      <c r="C391" s="79"/>
      <c r="D391" s="165"/>
      <c r="E391" s="165"/>
      <c r="F391" s="91"/>
      <c r="G391" s="92"/>
      <c r="H391" s="130">
        <f t="shared" ref="H391:H454" si="7">IFERROR((DATEDIF(D391,E391,"M")+1)*C391,0)</f>
        <v>0</v>
      </c>
    </row>
    <row r="392" spans="1:8" hidden="1" x14ac:dyDescent="0.2">
      <c r="A392" s="90">
        <v>389</v>
      </c>
      <c r="B392" s="91"/>
      <c r="C392" s="79"/>
      <c r="D392" s="165"/>
      <c r="E392" s="165"/>
      <c r="F392" s="91"/>
      <c r="G392" s="92"/>
      <c r="H392" s="130">
        <f t="shared" si="7"/>
        <v>0</v>
      </c>
    </row>
    <row r="393" spans="1:8" hidden="1" x14ac:dyDescent="0.2">
      <c r="A393" s="90">
        <v>390</v>
      </c>
      <c r="B393" s="91"/>
      <c r="C393" s="79"/>
      <c r="D393" s="165"/>
      <c r="E393" s="165"/>
      <c r="F393" s="91"/>
      <c r="G393" s="92"/>
      <c r="H393" s="130">
        <f t="shared" si="7"/>
        <v>0</v>
      </c>
    </row>
    <row r="394" spans="1:8" hidden="1" x14ac:dyDescent="0.2">
      <c r="A394" s="90">
        <v>391</v>
      </c>
      <c r="B394" s="91"/>
      <c r="C394" s="79"/>
      <c r="D394" s="165"/>
      <c r="E394" s="165"/>
      <c r="F394" s="91"/>
      <c r="G394" s="92"/>
      <c r="H394" s="130">
        <f t="shared" si="7"/>
        <v>0</v>
      </c>
    </row>
    <row r="395" spans="1:8" hidden="1" x14ac:dyDescent="0.2">
      <c r="A395" s="90">
        <v>392</v>
      </c>
      <c r="B395" s="91"/>
      <c r="C395" s="79"/>
      <c r="D395" s="165"/>
      <c r="E395" s="165"/>
      <c r="F395" s="91"/>
      <c r="G395" s="92"/>
      <c r="H395" s="130">
        <f t="shared" si="7"/>
        <v>0</v>
      </c>
    </row>
    <row r="396" spans="1:8" hidden="1" x14ac:dyDescent="0.2">
      <c r="A396" s="90">
        <v>393</v>
      </c>
      <c r="B396" s="91"/>
      <c r="C396" s="79"/>
      <c r="D396" s="165"/>
      <c r="E396" s="165"/>
      <c r="F396" s="91"/>
      <c r="G396" s="92"/>
      <c r="H396" s="130">
        <f t="shared" si="7"/>
        <v>0</v>
      </c>
    </row>
    <row r="397" spans="1:8" hidden="1" x14ac:dyDescent="0.2">
      <c r="A397" s="90">
        <v>394</v>
      </c>
      <c r="B397" s="91"/>
      <c r="C397" s="79"/>
      <c r="D397" s="165"/>
      <c r="E397" s="165"/>
      <c r="F397" s="91"/>
      <c r="G397" s="92"/>
      <c r="H397" s="130">
        <f t="shared" si="7"/>
        <v>0</v>
      </c>
    </row>
    <row r="398" spans="1:8" hidden="1" x14ac:dyDescent="0.2">
      <c r="A398" s="90">
        <v>395</v>
      </c>
      <c r="B398" s="91"/>
      <c r="C398" s="79"/>
      <c r="D398" s="165"/>
      <c r="E398" s="165"/>
      <c r="F398" s="91"/>
      <c r="G398" s="92"/>
      <c r="H398" s="130">
        <f t="shared" si="7"/>
        <v>0</v>
      </c>
    </row>
    <row r="399" spans="1:8" hidden="1" x14ac:dyDescent="0.2">
      <c r="A399" s="90">
        <v>396</v>
      </c>
      <c r="B399" s="91"/>
      <c r="C399" s="79"/>
      <c r="D399" s="165"/>
      <c r="E399" s="165"/>
      <c r="F399" s="91"/>
      <c r="G399" s="92"/>
      <c r="H399" s="130">
        <f t="shared" si="7"/>
        <v>0</v>
      </c>
    </row>
    <row r="400" spans="1:8" hidden="1" x14ac:dyDescent="0.2">
      <c r="A400" s="90">
        <v>397</v>
      </c>
      <c r="B400" s="91"/>
      <c r="C400" s="79"/>
      <c r="D400" s="165"/>
      <c r="E400" s="165"/>
      <c r="F400" s="91"/>
      <c r="G400" s="92"/>
      <c r="H400" s="130">
        <f t="shared" si="7"/>
        <v>0</v>
      </c>
    </row>
    <row r="401" spans="1:8" hidden="1" x14ac:dyDescent="0.2">
      <c r="A401" s="90">
        <v>398</v>
      </c>
      <c r="B401" s="91"/>
      <c r="C401" s="79"/>
      <c r="D401" s="165"/>
      <c r="E401" s="165"/>
      <c r="F401" s="91"/>
      <c r="G401" s="92"/>
      <c r="H401" s="130">
        <f t="shared" si="7"/>
        <v>0</v>
      </c>
    </row>
    <row r="402" spans="1:8" hidden="1" x14ac:dyDescent="0.2">
      <c r="A402" s="90">
        <v>399</v>
      </c>
      <c r="B402" s="91"/>
      <c r="C402" s="79"/>
      <c r="D402" s="165"/>
      <c r="E402" s="165"/>
      <c r="F402" s="91"/>
      <c r="G402" s="92"/>
      <c r="H402" s="130">
        <f t="shared" si="7"/>
        <v>0</v>
      </c>
    </row>
    <row r="403" spans="1:8" hidden="1" x14ac:dyDescent="0.2">
      <c r="A403" s="90">
        <v>400</v>
      </c>
      <c r="B403" s="91"/>
      <c r="C403" s="79"/>
      <c r="D403" s="165"/>
      <c r="E403" s="165"/>
      <c r="F403" s="91"/>
      <c r="G403" s="92"/>
      <c r="H403" s="130">
        <f t="shared" si="7"/>
        <v>0</v>
      </c>
    </row>
    <row r="404" spans="1:8" hidden="1" x14ac:dyDescent="0.2">
      <c r="A404" s="90">
        <v>401</v>
      </c>
      <c r="B404" s="91"/>
      <c r="C404" s="79"/>
      <c r="D404" s="165"/>
      <c r="E404" s="165"/>
      <c r="F404" s="91"/>
      <c r="G404" s="92"/>
      <c r="H404" s="130">
        <f t="shared" si="7"/>
        <v>0</v>
      </c>
    </row>
    <row r="405" spans="1:8" hidden="1" x14ac:dyDescent="0.2">
      <c r="A405" s="90">
        <v>402</v>
      </c>
      <c r="B405" s="91"/>
      <c r="C405" s="79"/>
      <c r="D405" s="165"/>
      <c r="E405" s="165"/>
      <c r="F405" s="91"/>
      <c r="G405" s="92"/>
      <c r="H405" s="130">
        <f t="shared" si="7"/>
        <v>0</v>
      </c>
    </row>
    <row r="406" spans="1:8" hidden="1" x14ac:dyDescent="0.2">
      <c r="A406" s="90">
        <v>403</v>
      </c>
      <c r="B406" s="91"/>
      <c r="C406" s="79"/>
      <c r="D406" s="165"/>
      <c r="E406" s="165"/>
      <c r="F406" s="91"/>
      <c r="G406" s="92"/>
      <c r="H406" s="130">
        <f t="shared" si="7"/>
        <v>0</v>
      </c>
    </row>
    <row r="407" spans="1:8" hidden="1" x14ac:dyDescent="0.2">
      <c r="A407" s="90">
        <v>404</v>
      </c>
      <c r="B407" s="91"/>
      <c r="C407" s="79"/>
      <c r="D407" s="165"/>
      <c r="E407" s="165"/>
      <c r="F407" s="91"/>
      <c r="G407" s="92"/>
      <c r="H407" s="130">
        <f t="shared" si="7"/>
        <v>0</v>
      </c>
    </row>
    <row r="408" spans="1:8" hidden="1" x14ac:dyDescent="0.2">
      <c r="A408" s="90">
        <v>405</v>
      </c>
      <c r="B408" s="91"/>
      <c r="C408" s="79"/>
      <c r="D408" s="165"/>
      <c r="E408" s="165"/>
      <c r="F408" s="91"/>
      <c r="G408" s="92"/>
      <c r="H408" s="130">
        <f t="shared" si="7"/>
        <v>0</v>
      </c>
    </row>
    <row r="409" spans="1:8" hidden="1" x14ac:dyDescent="0.2">
      <c r="A409" s="90">
        <v>406</v>
      </c>
      <c r="B409" s="91"/>
      <c r="C409" s="79"/>
      <c r="D409" s="165"/>
      <c r="E409" s="165"/>
      <c r="F409" s="91"/>
      <c r="G409" s="92"/>
      <c r="H409" s="130">
        <f t="shared" si="7"/>
        <v>0</v>
      </c>
    </row>
    <row r="410" spans="1:8" hidden="1" x14ac:dyDescent="0.2">
      <c r="A410" s="90">
        <v>407</v>
      </c>
      <c r="B410" s="91"/>
      <c r="C410" s="79"/>
      <c r="D410" s="165"/>
      <c r="E410" s="165"/>
      <c r="F410" s="91"/>
      <c r="G410" s="92"/>
      <c r="H410" s="130">
        <f t="shared" si="7"/>
        <v>0</v>
      </c>
    </row>
    <row r="411" spans="1:8" hidden="1" x14ac:dyDescent="0.2">
      <c r="A411" s="90">
        <v>408</v>
      </c>
      <c r="B411" s="91"/>
      <c r="C411" s="79"/>
      <c r="D411" s="165"/>
      <c r="E411" s="165"/>
      <c r="F411" s="91"/>
      <c r="G411" s="92"/>
      <c r="H411" s="130">
        <f t="shared" si="7"/>
        <v>0</v>
      </c>
    </row>
    <row r="412" spans="1:8" hidden="1" x14ac:dyDescent="0.2">
      <c r="A412" s="90">
        <v>409</v>
      </c>
      <c r="B412" s="91"/>
      <c r="C412" s="79"/>
      <c r="D412" s="165"/>
      <c r="E412" s="165"/>
      <c r="F412" s="91"/>
      <c r="G412" s="92"/>
      <c r="H412" s="130">
        <f t="shared" si="7"/>
        <v>0</v>
      </c>
    </row>
    <row r="413" spans="1:8" hidden="1" x14ac:dyDescent="0.2">
      <c r="A413" s="90">
        <v>410</v>
      </c>
      <c r="B413" s="91"/>
      <c r="C413" s="79"/>
      <c r="D413" s="165"/>
      <c r="E413" s="165"/>
      <c r="F413" s="91"/>
      <c r="G413" s="92"/>
      <c r="H413" s="130">
        <f t="shared" si="7"/>
        <v>0</v>
      </c>
    </row>
    <row r="414" spans="1:8" hidden="1" x14ac:dyDescent="0.2">
      <c r="A414" s="90">
        <v>411</v>
      </c>
      <c r="B414" s="91"/>
      <c r="C414" s="79"/>
      <c r="D414" s="165"/>
      <c r="E414" s="165"/>
      <c r="F414" s="91"/>
      <c r="G414" s="92"/>
      <c r="H414" s="130">
        <f t="shared" si="7"/>
        <v>0</v>
      </c>
    </row>
    <row r="415" spans="1:8" hidden="1" x14ac:dyDescent="0.2">
      <c r="A415" s="90">
        <v>412</v>
      </c>
      <c r="B415" s="91"/>
      <c r="C415" s="79"/>
      <c r="D415" s="165"/>
      <c r="E415" s="165"/>
      <c r="F415" s="91"/>
      <c r="G415" s="92"/>
      <c r="H415" s="130">
        <f t="shared" si="7"/>
        <v>0</v>
      </c>
    </row>
    <row r="416" spans="1:8" hidden="1" x14ac:dyDescent="0.2">
      <c r="A416" s="90">
        <v>413</v>
      </c>
      <c r="B416" s="91"/>
      <c r="C416" s="79"/>
      <c r="D416" s="165"/>
      <c r="E416" s="165"/>
      <c r="F416" s="91"/>
      <c r="G416" s="92"/>
      <c r="H416" s="130">
        <f t="shared" si="7"/>
        <v>0</v>
      </c>
    </row>
    <row r="417" spans="1:8" hidden="1" x14ac:dyDescent="0.2">
      <c r="A417" s="90">
        <v>414</v>
      </c>
      <c r="B417" s="91"/>
      <c r="C417" s="79"/>
      <c r="D417" s="165"/>
      <c r="E417" s="165"/>
      <c r="F417" s="91"/>
      <c r="G417" s="92"/>
      <c r="H417" s="130">
        <f t="shared" si="7"/>
        <v>0</v>
      </c>
    </row>
    <row r="418" spans="1:8" hidden="1" x14ac:dyDescent="0.2">
      <c r="A418" s="90">
        <v>415</v>
      </c>
      <c r="B418" s="91"/>
      <c r="C418" s="79"/>
      <c r="D418" s="165"/>
      <c r="E418" s="165"/>
      <c r="F418" s="91"/>
      <c r="G418" s="92"/>
      <c r="H418" s="130">
        <f t="shared" si="7"/>
        <v>0</v>
      </c>
    </row>
    <row r="419" spans="1:8" hidden="1" x14ac:dyDescent="0.2">
      <c r="A419" s="90">
        <v>416</v>
      </c>
      <c r="B419" s="91"/>
      <c r="C419" s="79"/>
      <c r="D419" s="165"/>
      <c r="E419" s="165"/>
      <c r="F419" s="91"/>
      <c r="G419" s="92"/>
      <c r="H419" s="130">
        <f t="shared" si="7"/>
        <v>0</v>
      </c>
    </row>
    <row r="420" spans="1:8" hidden="1" x14ac:dyDescent="0.2">
      <c r="A420" s="90">
        <v>417</v>
      </c>
      <c r="B420" s="91"/>
      <c r="C420" s="79"/>
      <c r="D420" s="165"/>
      <c r="E420" s="165"/>
      <c r="F420" s="91"/>
      <c r="G420" s="92"/>
      <c r="H420" s="130">
        <f t="shared" si="7"/>
        <v>0</v>
      </c>
    </row>
    <row r="421" spans="1:8" hidden="1" x14ac:dyDescent="0.2">
      <c r="A421" s="90">
        <v>418</v>
      </c>
      <c r="B421" s="91"/>
      <c r="C421" s="79"/>
      <c r="D421" s="165"/>
      <c r="E421" s="165"/>
      <c r="F421" s="91"/>
      <c r="G421" s="92"/>
      <c r="H421" s="130">
        <f t="shared" si="7"/>
        <v>0</v>
      </c>
    </row>
    <row r="422" spans="1:8" hidden="1" x14ac:dyDescent="0.2">
      <c r="A422" s="90">
        <v>419</v>
      </c>
      <c r="B422" s="91"/>
      <c r="C422" s="79"/>
      <c r="D422" s="165"/>
      <c r="E422" s="165"/>
      <c r="F422" s="91"/>
      <c r="G422" s="92"/>
      <c r="H422" s="130">
        <f t="shared" si="7"/>
        <v>0</v>
      </c>
    </row>
    <row r="423" spans="1:8" hidden="1" x14ac:dyDescent="0.2">
      <c r="A423" s="90">
        <v>420</v>
      </c>
      <c r="B423" s="91"/>
      <c r="C423" s="79"/>
      <c r="D423" s="165"/>
      <c r="E423" s="165"/>
      <c r="F423" s="91"/>
      <c r="G423" s="92"/>
      <c r="H423" s="130">
        <f t="shared" si="7"/>
        <v>0</v>
      </c>
    </row>
    <row r="424" spans="1:8" hidden="1" x14ac:dyDescent="0.2">
      <c r="A424" s="90">
        <v>421</v>
      </c>
      <c r="B424" s="91"/>
      <c r="C424" s="79"/>
      <c r="D424" s="165"/>
      <c r="E424" s="165"/>
      <c r="F424" s="91"/>
      <c r="G424" s="92"/>
      <c r="H424" s="130">
        <f t="shared" si="7"/>
        <v>0</v>
      </c>
    </row>
    <row r="425" spans="1:8" hidden="1" x14ac:dyDescent="0.2">
      <c r="A425" s="90">
        <v>422</v>
      </c>
      <c r="B425" s="91"/>
      <c r="C425" s="79"/>
      <c r="D425" s="165"/>
      <c r="E425" s="165"/>
      <c r="F425" s="91"/>
      <c r="G425" s="92"/>
      <c r="H425" s="130">
        <f t="shared" si="7"/>
        <v>0</v>
      </c>
    </row>
    <row r="426" spans="1:8" hidden="1" x14ac:dyDescent="0.2">
      <c r="A426" s="90">
        <v>423</v>
      </c>
      <c r="B426" s="91"/>
      <c r="C426" s="79"/>
      <c r="D426" s="165"/>
      <c r="E426" s="165"/>
      <c r="F426" s="91"/>
      <c r="G426" s="92"/>
      <c r="H426" s="130">
        <f t="shared" si="7"/>
        <v>0</v>
      </c>
    </row>
    <row r="427" spans="1:8" hidden="1" x14ac:dyDescent="0.2">
      <c r="A427" s="90">
        <v>424</v>
      </c>
      <c r="B427" s="91"/>
      <c r="C427" s="79"/>
      <c r="D427" s="165"/>
      <c r="E427" s="165"/>
      <c r="F427" s="91"/>
      <c r="G427" s="92"/>
      <c r="H427" s="130">
        <f t="shared" si="7"/>
        <v>0</v>
      </c>
    </row>
    <row r="428" spans="1:8" hidden="1" x14ac:dyDescent="0.2">
      <c r="A428" s="90">
        <v>425</v>
      </c>
      <c r="B428" s="91"/>
      <c r="C428" s="79"/>
      <c r="D428" s="165"/>
      <c r="E428" s="165"/>
      <c r="F428" s="91"/>
      <c r="G428" s="92"/>
      <c r="H428" s="130">
        <f t="shared" si="7"/>
        <v>0</v>
      </c>
    </row>
    <row r="429" spans="1:8" hidden="1" x14ac:dyDescent="0.2">
      <c r="A429" s="90">
        <v>426</v>
      </c>
      <c r="B429" s="91"/>
      <c r="C429" s="79"/>
      <c r="D429" s="165"/>
      <c r="E429" s="165"/>
      <c r="F429" s="91"/>
      <c r="G429" s="92"/>
      <c r="H429" s="130">
        <f t="shared" si="7"/>
        <v>0</v>
      </c>
    </row>
    <row r="430" spans="1:8" hidden="1" x14ac:dyDescent="0.2">
      <c r="A430" s="90">
        <v>427</v>
      </c>
      <c r="B430" s="91"/>
      <c r="C430" s="79"/>
      <c r="D430" s="165"/>
      <c r="E430" s="165"/>
      <c r="F430" s="91"/>
      <c r="G430" s="92"/>
      <c r="H430" s="130">
        <f t="shared" si="7"/>
        <v>0</v>
      </c>
    </row>
    <row r="431" spans="1:8" hidden="1" x14ac:dyDescent="0.2">
      <c r="A431" s="90">
        <v>428</v>
      </c>
      <c r="B431" s="91"/>
      <c r="C431" s="79"/>
      <c r="D431" s="165"/>
      <c r="E431" s="165"/>
      <c r="F431" s="91"/>
      <c r="G431" s="92"/>
      <c r="H431" s="130">
        <f t="shared" si="7"/>
        <v>0</v>
      </c>
    </row>
    <row r="432" spans="1:8" hidden="1" x14ac:dyDescent="0.2">
      <c r="A432" s="90">
        <v>429</v>
      </c>
      <c r="B432" s="91"/>
      <c r="C432" s="79"/>
      <c r="D432" s="165"/>
      <c r="E432" s="165"/>
      <c r="F432" s="91"/>
      <c r="G432" s="92"/>
      <c r="H432" s="130">
        <f t="shared" si="7"/>
        <v>0</v>
      </c>
    </row>
    <row r="433" spans="1:8" hidden="1" x14ac:dyDescent="0.2">
      <c r="A433" s="90">
        <v>430</v>
      </c>
      <c r="B433" s="91"/>
      <c r="C433" s="79"/>
      <c r="D433" s="165"/>
      <c r="E433" s="165"/>
      <c r="F433" s="91"/>
      <c r="G433" s="92"/>
      <c r="H433" s="130">
        <f t="shared" si="7"/>
        <v>0</v>
      </c>
    </row>
    <row r="434" spans="1:8" hidden="1" x14ac:dyDescent="0.2">
      <c r="A434" s="90">
        <v>431</v>
      </c>
      <c r="B434" s="91"/>
      <c r="C434" s="79"/>
      <c r="D434" s="165"/>
      <c r="E434" s="165"/>
      <c r="F434" s="91"/>
      <c r="G434" s="92"/>
      <c r="H434" s="130">
        <f t="shared" si="7"/>
        <v>0</v>
      </c>
    </row>
    <row r="435" spans="1:8" hidden="1" x14ac:dyDescent="0.2">
      <c r="A435" s="90">
        <v>432</v>
      </c>
      <c r="B435" s="91"/>
      <c r="C435" s="79"/>
      <c r="D435" s="165"/>
      <c r="E435" s="165"/>
      <c r="F435" s="91"/>
      <c r="G435" s="92"/>
      <c r="H435" s="130">
        <f t="shared" si="7"/>
        <v>0</v>
      </c>
    </row>
    <row r="436" spans="1:8" hidden="1" x14ac:dyDescent="0.2">
      <c r="A436" s="90">
        <v>433</v>
      </c>
      <c r="B436" s="91"/>
      <c r="C436" s="79"/>
      <c r="D436" s="165"/>
      <c r="E436" s="165"/>
      <c r="F436" s="91"/>
      <c r="G436" s="92"/>
      <c r="H436" s="130">
        <f t="shared" si="7"/>
        <v>0</v>
      </c>
    </row>
    <row r="437" spans="1:8" hidden="1" x14ac:dyDescent="0.2">
      <c r="A437" s="90">
        <v>434</v>
      </c>
      <c r="B437" s="91"/>
      <c r="C437" s="79"/>
      <c r="D437" s="165"/>
      <c r="E437" s="165"/>
      <c r="F437" s="91"/>
      <c r="G437" s="92"/>
      <c r="H437" s="130">
        <f t="shared" si="7"/>
        <v>0</v>
      </c>
    </row>
    <row r="438" spans="1:8" hidden="1" x14ac:dyDescent="0.2">
      <c r="A438" s="90">
        <v>435</v>
      </c>
      <c r="B438" s="91"/>
      <c r="C438" s="79"/>
      <c r="D438" s="165"/>
      <c r="E438" s="165"/>
      <c r="F438" s="91"/>
      <c r="G438" s="92"/>
      <c r="H438" s="130">
        <f t="shared" si="7"/>
        <v>0</v>
      </c>
    </row>
    <row r="439" spans="1:8" hidden="1" x14ac:dyDescent="0.2">
      <c r="A439" s="90">
        <v>436</v>
      </c>
      <c r="B439" s="91"/>
      <c r="C439" s="79"/>
      <c r="D439" s="165"/>
      <c r="E439" s="165"/>
      <c r="F439" s="91"/>
      <c r="G439" s="92"/>
      <c r="H439" s="130">
        <f t="shared" si="7"/>
        <v>0</v>
      </c>
    </row>
    <row r="440" spans="1:8" hidden="1" x14ac:dyDescent="0.2">
      <c r="A440" s="90">
        <v>437</v>
      </c>
      <c r="B440" s="91"/>
      <c r="C440" s="79"/>
      <c r="D440" s="165"/>
      <c r="E440" s="165"/>
      <c r="F440" s="91"/>
      <c r="G440" s="92"/>
      <c r="H440" s="130">
        <f t="shared" si="7"/>
        <v>0</v>
      </c>
    </row>
    <row r="441" spans="1:8" hidden="1" x14ac:dyDescent="0.2">
      <c r="A441" s="90">
        <v>438</v>
      </c>
      <c r="B441" s="91"/>
      <c r="C441" s="79"/>
      <c r="D441" s="165"/>
      <c r="E441" s="165"/>
      <c r="F441" s="91"/>
      <c r="G441" s="92"/>
      <c r="H441" s="130">
        <f t="shared" si="7"/>
        <v>0</v>
      </c>
    </row>
    <row r="442" spans="1:8" hidden="1" x14ac:dyDescent="0.2">
      <c r="A442" s="90">
        <v>439</v>
      </c>
      <c r="B442" s="91"/>
      <c r="C442" s="79"/>
      <c r="D442" s="165"/>
      <c r="E442" s="165"/>
      <c r="F442" s="91"/>
      <c r="G442" s="92"/>
      <c r="H442" s="130">
        <f t="shared" si="7"/>
        <v>0</v>
      </c>
    </row>
    <row r="443" spans="1:8" hidden="1" x14ac:dyDescent="0.2">
      <c r="A443" s="90">
        <v>440</v>
      </c>
      <c r="B443" s="91"/>
      <c r="C443" s="79"/>
      <c r="D443" s="165"/>
      <c r="E443" s="165"/>
      <c r="F443" s="91"/>
      <c r="G443" s="92"/>
      <c r="H443" s="130">
        <f t="shared" si="7"/>
        <v>0</v>
      </c>
    </row>
    <row r="444" spans="1:8" hidden="1" x14ac:dyDescent="0.2">
      <c r="A444" s="90">
        <v>441</v>
      </c>
      <c r="B444" s="91"/>
      <c r="C444" s="79"/>
      <c r="D444" s="165"/>
      <c r="E444" s="165"/>
      <c r="F444" s="91"/>
      <c r="G444" s="92"/>
      <c r="H444" s="130">
        <f t="shared" si="7"/>
        <v>0</v>
      </c>
    </row>
    <row r="445" spans="1:8" hidden="1" x14ac:dyDescent="0.2">
      <c r="A445" s="90">
        <v>442</v>
      </c>
      <c r="B445" s="91"/>
      <c r="C445" s="79"/>
      <c r="D445" s="165"/>
      <c r="E445" s="165"/>
      <c r="F445" s="91"/>
      <c r="G445" s="92"/>
      <c r="H445" s="130">
        <f t="shared" si="7"/>
        <v>0</v>
      </c>
    </row>
    <row r="446" spans="1:8" hidden="1" x14ac:dyDescent="0.2">
      <c r="A446" s="90">
        <v>443</v>
      </c>
      <c r="B446" s="91"/>
      <c r="C446" s="79"/>
      <c r="D446" s="165"/>
      <c r="E446" s="165"/>
      <c r="F446" s="91"/>
      <c r="G446" s="92"/>
      <c r="H446" s="130">
        <f t="shared" si="7"/>
        <v>0</v>
      </c>
    </row>
    <row r="447" spans="1:8" hidden="1" x14ac:dyDescent="0.2">
      <c r="A447" s="90">
        <v>444</v>
      </c>
      <c r="B447" s="91"/>
      <c r="C447" s="79"/>
      <c r="D447" s="165"/>
      <c r="E447" s="165"/>
      <c r="F447" s="91"/>
      <c r="G447" s="92"/>
      <c r="H447" s="130">
        <f t="shared" si="7"/>
        <v>0</v>
      </c>
    </row>
    <row r="448" spans="1:8" hidden="1" x14ac:dyDescent="0.2">
      <c r="A448" s="90">
        <v>445</v>
      </c>
      <c r="B448" s="91"/>
      <c r="C448" s="79"/>
      <c r="D448" s="165"/>
      <c r="E448" s="165"/>
      <c r="F448" s="91"/>
      <c r="G448" s="92"/>
      <c r="H448" s="130">
        <f t="shared" si="7"/>
        <v>0</v>
      </c>
    </row>
    <row r="449" spans="1:8" hidden="1" x14ac:dyDescent="0.2">
      <c r="A449" s="90">
        <v>446</v>
      </c>
      <c r="B449" s="91"/>
      <c r="C449" s="79"/>
      <c r="D449" s="165"/>
      <c r="E449" s="165"/>
      <c r="F449" s="91"/>
      <c r="G449" s="92"/>
      <c r="H449" s="130">
        <f t="shared" si="7"/>
        <v>0</v>
      </c>
    </row>
    <row r="450" spans="1:8" hidden="1" x14ac:dyDescent="0.2">
      <c r="A450" s="90">
        <v>447</v>
      </c>
      <c r="B450" s="91"/>
      <c r="C450" s="79"/>
      <c r="D450" s="165"/>
      <c r="E450" s="165"/>
      <c r="F450" s="91"/>
      <c r="G450" s="92"/>
      <c r="H450" s="130">
        <f t="shared" si="7"/>
        <v>0</v>
      </c>
    </row>
    <row r="451" spans="1:8" hidden="1" x14ac:dyDescent="0.2">
      <c r="A451" s="90">
        <v>448</v>
      </c>
      <c r="B451" s="91"/>
      <c r="C451" s="79"/>
      <c r="D451" s="165"/>
      <c r="E451" s="165"/>
      <c r="F451" s="91"/>
      <c r="G451" s="92"/>
      <c r="H451" s="130">
        <f t="shared" si="7"/>
        <v>0</v>
      </c>
    </row>
    <row r="452" spans="1:8" hidden="1" x14ac:dyDescent="0.2">
      <c r="A452" s="90">
        <v>449</v>
      </c>
      <c r="B452" s="91"/>
      <c r="C452" s="79"/>
      <c r="D452" s="165"/>
      <c r="E452" s="165"/>
      <c r="F452" s="91"/>
      <c r="G452" s="92"/>
      <c r="H452" s="130">
        <f t="shared" si="7"/>
        <v>0</v>
      </c>
    </row>
    <row r="453" spans="1:8" hidden="1" x14ac:dyDescent="0.2">
      <c r="A453" s="90">
        <v>450</v>
      </c>
      <c r="B453" s="91"/>
      <c r="C453" s="79"/>
      <c r="D453" s="165"/>
      <c r="E453" s="165"/>
      <c r="F453" s="91"/>
      <c r="G453" s="92"/>
      <c r="H453" s="130">
        <f t="shared" si="7"/>
        <v>0</v>
      </c>
    </row>
    <row r="454" spans="1:8" hidden="1" x14ac:dyDescent="0.2">
      <c r="A454" s="90">
        <v>451</v>
      </c>
      <c r="B454" s="91"/>
      <c r="C454" s="79"/>
      <c r="D454" s="165"/>
      <c r="E454" s="165"/>
      <c r="F454" s="91"/>
      <c r="G454" s="92"/>
      <c r="H454" s="130">
        <f t="shared" si="7"/>
        <v>0</v>
      </c>
    </row>
    <row r="455" spans="1:8" hidden="1" x14ac:dyDescent="0.2">
      <c r="A455" s="90">
        <v>452</v>
      </c>
      <c r="B455" s="91"/>
      <c r="C455" s="79"/>
      <c r="D455" s="165"/>
      <c r="E455" s="165"/>
      <c r="F455" s="91"/>
      <c r="G455" s="92"/>
      <c r="H455" s="130">
        <f t="shared" ref="H455:H518" si="8">IFERROR((DATEDIF(D455,E455,"M")+1)*C455,0)</f>
        <v>0</v>
      </c>
    </row>
    <row r="456" spans="1:8" hidden="1" x14ac:dyDescent="0.2">
      <c r="A456" s="90">
        <v>453</v>
      </c>
      <c r="B456" s="91"/>
      <c r="C456" s="79"/>
      <c r="D456" s="165"/>
      <c r="E456" s="165"/>
      <c r="F456" s="91"/>
      <c r="G456" s="92"/>
      <c r="H456" s="130">
        <f t="shared" si="8"/>
        <v>0</v>
      </c>
    </row>
    <row r="457" spans="1:8" hidden="1" x14ac:dyDescent="0.2">
      <c r="A457" s="90">
        <v>454</v>
      </c>
      <c r="B457" s="91"/>
      <c r="C457" s="79"/>
      <c r="D457" s="165"/>
      <c r="E457" s="165"/>
      <c r="F457" s="91"/>
      <c r="G457" s="92"/>
      <c r="H457" s="130">
        <f t="shared" si="8"/>
        <v>0</v>
      </c>
    </row>
    <row r="458" spans="1:8" hidden="1" x14ac:dyDescent="0.2">
      <c r="A458" s="90">
        <v>455</v>
      </c>
      <c r="B458" s="91"/>
      <c r="C458" s="79"/>
      <c r="D458" s="165"/>
      <c r="E458" s="165"/>
      <c r="F458" s="91"/>
      <c r="G458" s="92"/>
      <c r="H458" s="130">
        <f t="shared" si="8"/>
        <v>0</v>
      </c>
    </row>
    <row r="459" spans="1:8" hidden="1" x14ac:dyDescent="0.2">
      <c r="A459" s="90">
        <v>456</v>
      </c>
      <c r="B459" s="91"/>
      <c r="C459" s="79"/>
      <c r="D459" s="165"/>
      <c r="E459" s="165"/>
      <c r="F459" s="91"/>
      <c r="G459" s="92"/>
      <c r="H459" s="130">
        <f t="shared" si="8"/>
        <v>0</v>
      </c>
    </row>
    <row r="460" spans="1:8" hidden="1" x14ac:dyDescent="0.2">
      <c r="A460" s="90">
        <v>457</v>
      </c>
      <c r="B460" s="91"/>
      <c r="C460" s="79"/>
      <c r="D460" s="165"/>
      <c r="E460" s="165"/>
      <c r="F460" s="91"/>
      <c r="G460" s="92"/>
      <c r="H460" s="130">
        <f t="shared" si="8"/>
        <v>0</v>
      </c>
    </row>
    <row r="461" spans="1:8" hidden="1" x14ac:dyDescent="0.2">
      <c r="A461" s="90">
        <v>458</v>
      </c>
      <c r="B461" s="91"/>
      <c r="C461" s="79"/>
      <c r="D461" s="165"/>
      <c r="E461" s="165"/>
      <c r="F461" s="91"/>
      <c r="G461" s="92"/>
      <c r="H461" s="130">
        <f t="shared" si="8"/>
        <v>0</v>
      </c>
    </row>
    <row r="462" spans="1:8" hidden="1" x14ac:dyDescent="0.2">
      <c r="A462" s="90">
        <v>459</v>
      </c>
      <c r="B462" s="91"/>
      <c r="C462" s="79"/>
      <c r="D462" s="165"/>
      <c r="E462" s="165"/>
      <c r="F462" s="91"/>
      <c r="G462" s="92"/>
      <c r="H462" s="130">
        <f t="shared" si="8"/>
        <v>0</v>
      </c>
    </row>
    <row r="463" spans="1:8" hidden="1" x14ac:dyDescent="0.2">
      <c r="A463" s="90">
        <v>460</v>
      </c>
      <c r="B463" s="91"/>
      <c r="C463" s="79"/>
      <c r="D463" s="165"/>
      <c r="E463" s="165"/>
      <c r="F463" s="91"/>
      <c r="G463" s="92"/>
      <c r="H463" s="130">
        <f t="shared" si="8"/>
        <v>0</v>
      </c>
    </row>
    <row r="464" spans="1:8" hidden="1" x14ac:dyDescent="0.2">
      <c r="A464" s="90">
        <v>461</v>
      </c>
      <c r="B464" s="91"/>
      <c r="C464" s="79"/>
      <c r="D464" s="165"/>
      <c r="E464" s="165"/>
      <c r="F464" s="91"/>
      <c r="G464" s="92"/>
      <c r="H464" s="130">
        <f t="shared" si="8"/>
        <v>0</v>
      </c>
    </row>
    <row r="465" spans="1:8" hidden="1" x14ac:dyDescent="0.2">
      <c r="A465" s="90">
        <v>462</v>
      </c>
      <c r="B465" s="91"/>
      <c r="C465" s="79"/>
      <c r="D465" s="165"/>
      <c r="E465" s="165"/>
      <c r="F465" s="91"/>
      <c r="G465" s="92"/>
      <c r="H465" s="130">
        <f t="shared" si="8"/>
        <v>0</v>
      </c>
    </row>
    <row r="466" spans="1:8" hidden="1" x14ac:dyDescent="0.2">
      <c r="A466" s="90">
        <v>463</v>
      </c>
      <c r="B466" s="91"/>
      <c r="C466" s="79"/>
      <c r="D466" s="165"/>
      <c r="E466" s="165"/>
      <c r="F466" s="91"/>
      <c r="G466" s="92"/>
      <c r="H466" s="130">
        <f t="shared" si="8"/>
        <v>0</v>
      </c>
    </row>
    <row r="467" spans="1:8" hidden="1" x14ac:dyDescent="0.2">
      <c r="A467" s="90">
        <v>464</v>
      </c>
      <c r="B467" s="91"/>
      <c r="C467" s="79"/>
      <c r="D467" s="165"/>
      <c r="E467" s="165"/>
      <c r="F467" s="91"/>
      <c r="G467" s="92"/>
      <c r="H467" s="130">
        <f t="shared" si="8"/>
        <v>0</v>
      </c>
    </row>
    <row r="468" spans="1:8" hidden="1" x14ac:dyDescent="0.2">
      <c r="A468" s="90">
        <v>465</v>
      </c>
      <c r="B468" s="91"/>
      <c r="C468" s="79"/>
      <c r="D468" s="165"/>
      <c r="E468" s="165"/>
      <c r="F468" s="91"/>
      <c r="G468" s="92"/>
      <c r="H468" s="130">
        <f t="shared" si="8"/>
        <v>0</v>
      </c>
    </row>
    <row r="469" spans="1:8" hidden="1" x14ac:dyDescent="0.2">
      <c r="A469" s="90">
        <v>466</v>
      </c>
      <c r="B469" s="91"/>
      <c r="C469" s="79"/>
      <c r="D469" s="165"/>
      <c r="E469" s="165"/>
      <c r="F469" s="91"/>
      <c r="G469" s="92"/>
      <c r="H469" s="130">
        <f t="shared" si="8"/>
        <v>0</v>
      </c>
    </row>
    <row r="470" spans="1:8" hidden="1" x14ac:dyDescent="0.2">
      <c r="A470" s="90">
        <v>467</v>
      </c>
      <c r="B470" s="91"/>
      <c r="C470" s="79"/>
      <c r="D470" s="165"/>
      <c r="E470" s="165"/>
      <c r="F470" s="91"/>
      <c r="G470" s="92"/>
      <c r="H470" s="130">
        <f t="shared" si="8"/>
        <v>0</v>
      </c>
    </row>
    <row r="471" spans="1:8" hidden="1" x14ac:dyDescent="0.2">
      <c r="A471" s="90">
        <v>468</v>
      </c>
      <c r="B471" s="91"/>
      <c r="C471" s="79"/>
      <c r="D471" s="165"/>
      <c r="E471" s="165"/>
      <c r="F471" s="91"/>
      <c r="G471" s="92"/>
      <c r="H471" s="130">
        <f t="shared" si="8"/>
        <v>0</v>
      </c>
    </row>
    <row r="472" spans="1:8" hidden="1" x14ac:dyDescent="0.2">
      <c r="A472" s="90">
        <v>469</v>
      </c>
      <c r="B472" s="91"/>
      <c r="C472" s="79"/>
      <c r="D472" s="165"/>
      <c r="E472" s="165"/>
      <c r="F472" s="91"/>
      <c r="G472" s="92"/>
      <c r="H472" s="130">
        <f t="shared" si="8"/>
        <v>0</v>
      </c>
    </row>
    <row r="473" spans="1:8" hidden="1" x14ac:dyDescent="0.2">
      <c r="A473" s="90">
        <v>470</v>
      </c>
      <c r="B473" s="91"/>
      <c r="C473" s="79"/>
      <c r="D473" s="165"/>
      <c r="E473" s="165"/>
      <c r="F473" s="91"/>
      <c r="G473" s="92"/>
      <c r="H473" s="130">
        <f t="shared" si="8"/>
        <v>0</v>
      </c>
    </row>
    <row r="474" spans="1:8" hidden="1" x14ac:dyDescent="0.2">
      <c r="A474" s="90">
        <v>471</v>
      </c>
      <c r="B474" s="91"/>
      <c r="C474" s="79"/>
      <c r="D474" s="165"/>
      <c r="E474" s="165"/>
      <c r="F474" s="91"/>
      <c r="G474" s="92"/>
      <c r="H474" s="130">
        <f t="shared" si="8"/>
        <v>0</v>
      </c>
    </row>
    <row r="475" spans="1:8" hidden="1" x14ac:dyDescent="0.2">
      <c r="A475" s="90">
        <v>472</v>
      </c>
      <c r="B475" s="91"/>
      <c r="C475" s="79"/>
      <c r="D475" s="165"/>
      <c r="E475" s="165"/>
      <c r="F475" s="91"/>
      <c r="G475" s="92"/>
      <c r="H475" s="130">
        <f t="shared" si="8"/>
        <v>0</v>
      </c>
    </row>
    <row r="476" spans="1:8" hidden="1" x14ac:dyDescent="0.2">
      <c r="A476" s="90">
        <v>473</v>
      </c>
      <c r="B476" s="91"/>
      <c r="C476" s="79"/>
      <c r="D476" s="165"/>
      <c r="E476" s="165"/>
      <c r="F476" s="91"/>
      <c r="G476" s="92"/>
      <c r="H476" s="130">
        <f t="shared" si="8"/>
        <v>0</v>
      </c>
    </row>
    <row r="477" spans="1:8" hidden="1" x14ac:dyDescent="0.2">
      <c r="A477" s="90">
        <v>474</v>
      </c>
      <c r="B477" s="91"/>
      <c r="C477" s="79"/>
      <c r="D477" s="165"/>
      <c r="E477" s="165"/>
      <c r="F477" s="91"/>
      <c r="G477" s="92"/>
      <c r="H477" s="130">
        <f t="shared" si="8"/>
        <v>0</v>
      </c>
    </row>
    <row r="478" spans="1:8" hidden="1" x14ac:dyDescent="0.2">
      <c r="A478" s="90">
        <v>475</v>
      </c>
      <c r="B478" s="91"/>
      <c r="C478" s="79"/>
      <c r="D478" s="165"/>
      <c r="E478" s="165"/>
      <c r="F478" s="91"/>
      <c r="G478" s="92"/>
      <c r="H478" s="130">
        <f t="shared" si="8"/>
        <v>0</v>
      </c>
    </row>
    <row r="479" spans="1:8" hidden="1" x14ac:dyDescent="0.2">
      <c r="A479" s="90">
        <v>476</v>
      </c>
      <c r="B479" s="91"/>
      <c r="C479" s="79"/>
      <c r="D479" s="165"/>
      <c r="E479" s="165"/>
      <c r="F479" s="91"/>
      <c r="G479" s="92"/>
      <c r="H479" s="130">
        <f t="shared" si="8"/>
        <v>0</v>
      </c>
    </row>
    <row r="480" spans="1:8" hidden="1" x14ac:dyDescent="0.2">
      <c r="A480" s="90">
        <v>477</v>
      </c>
      <c r="B480" s="91"/>
      <c r="C480" s="79"/>
      <c r="D480" s="165"/>
      <c r="E480" s="165"/>
      <c r="F480" s="91"/>
      <c r="G480" s="92"/>
      <c r="H480" s="130">
        <f t="shared" si="8"/>
        <v>0</v>
      </c>
    </row>
    <row r="481" spans="1:8" hidden="1" x14ac:dyDescent="0.2">
      <c r="A481" s="90">
        <v>478</v>
      </c>
      <c r="B481" s="91"/>
      <c r="C481" s="79"/>
      <c r="D481" s="165"/>
      <c r="E481" s="165"/>
      <c r="F481" s="91"/>
      <c r="G481" s="92"/>
      <c r="H481" s="130">
        <f t="shared" si="8"/>
        <v>0</v>
      </c>
    </row>
    <row r="482" spans="1:8" hidden="1" x14ac:dyDescent="0.2">
      <c r="A482" s="90">
        <v>479</v>
      </c>
      <c r="B482" s="91"/>
      <c r="C482" s="79"/>
      <c r="D482" s="165"/>
      <c r="E482" s="165"/>
      <c r="F482" s="91"/>
      <c r="G482" s="92"/>
      <c r="H482" s="130">
        <f t="shared" si="8"/>
        <v>0</v>
      </c>
    </row>
    <row r="483" spans="1:8" hidden="1" x14ac:dyDescent="0.2">
      <c r="A483" s="90">
        <v>480</v>
      </c>
      <c r="B483" s="91"/>
      <c r="C483" s="79"/>
      <c r="D483" s="165"/>
      <c r="E483" s="165"/>
      <c r="F483" s="91"/>
      <c r="G483" s="92"/>
      <c r="H483" s="130">
        <f t="shared" si="8"/>
        <v>0</v>
      </c>
    </row>
    <row r="484" spans="1:8" hidden="1" x14ac:dyDescent="0.2">
      <c r="A484" s="90">
        <v>481</v>
      </c>
      <c r="B484" s="91"/>
      <c r="C484" s="79"/>
      <c r="D484" s="165"/>
      <c r="E484" s="165"/>
      <c r="F484" s="91"/>
      <c r="G484" s="92"/>
      <c r="H484" s="130">
        <f t="shared" si="8"/>
        <v>0</v>
      </c>
    </row>
    <row r="485" spans="1:8" hidden="1" x14ac:dyDescent="0.2">
      <c r="A485" s="90">
        <v>482</v>
      </c>
      <c r="B485" s="91"/>
      <c r="C485" s="79"/>
      <c r="D485" s="165"/>
      <c r="E485" s="165"/>
      <c r="F485" s="91"/>
      <c r="G485" s="92"/>
      <c r="H485" s="130">
        <f t="shared" si="8"/>
        <v>0</v>
      </c>
    </row>
    <row r="486" spans="1:8" hidden="1" x14ac:dyDescent="0.2">
      <c r="A486" s="90">
        <v>483</v>
      </c>
      <c r="B486" s="91"/>
      <c r="C486" s="79"/>
      <c r="D486" s="165"/>
      <c r="E486" s="165"/>
      <c r="F486" s="91"/>
      <c r="G486" s="92"/>
      <c r="H486" s="130">
        <f t="shared" si="8"/>
        <v>0</v>
      </c>
    </row>
    <row r="487" spans="1:8" hidden="1" x14ac:dyDescent="0.2">
      <c r="A487" s="90">
        <v>484</v>
      </c>
      <c r="B487" s="91"/>
      <c r="C487" s="79"/>
      <c r="D487" s="165"/>
      <c r="E487" s="165"/>
      <c r="F487" s="91"/>
      <c r="G487" s="92"/>
      <c r="H487" s="130">
        <f t="shared" si="8"/>
        <v>0</v>
      </c>
    </row>
    <row r="488" spans="1:8" hidden="1" x14ac:dyDescent="0.2">
      <c r="A488" s="90">
        <v>485</v>
      </c>
      <c r="B488" s="91"/>
      <c r="C488" s="79"/>
      <c r="D488" s="165"/>
      <c r="E488" s="165"/>
      <c r="F488" s="91"/>
      <c r="G488" s="92"/>
      <c r="H488" s="130">
        <f t="shared" si="8"/>
        <v>0</v>
      </c>
    </row>
    <row r="489" spans="1:8" hidden="1" x14ac:dyDescent="0.2">
      <c r="A489" s="90">
        <v>486</v>
      </c>
      <c r="B489" s="91"/>
      <c r="C489" s="79"/>
      <c r="D489" s="165"/>
      <c r="E489" s="165"/>
      <c r="F489" s="91"/>
      <c r="G489" s="92"/>
      <c r="H489" s="130">
        <f t="shared" si="8"/>
        <v>0</v>
      </c>
    </row>
    <row r="490" spans="1:8" hidden="1" x14ac:dyDescent="0.2">
      <c r="A490" s="90">
        <v>487</v>
      </c>
      <c r="B490" s="91"/>
      <c r="C490" s="79"/>
      <c r="D490" s="165"/>
      <c r="E490" s="165"/>
      <c r="F490" s="91"/>
      <c r="G490" s="92"/>
      <c r="H490" s="130">
        <f t="shared" si="8"/>
        <v>0</v>
      </c>
    </row>
    <row r="491" spans="1:8" hidden="1" x14ac:dyDescent="0.2">
      <c r="A491" s="90">
        <v>488</v>
      </c>
      <c r="B491" s="91"/>
      <c r="C491" s="79"/>
      <c r="D491" s="165"/>
      <c r="E491" s="165"/>
      <c r="F491" s="91"/>
      <c r="G491" s="92"/>
      <c r="H491" s="130">
        <f t="shared" si="8"/>
        <v>0</v>
      </c>
    </row>
    <row r="492" spans="1:8" hidden="1" x14ac:dyDescent="0.2">
      <c r="A492" s="90">
        <v>489</v>
      </c>
      <c r="B492" s="91"/>
      <c r="C492" s="79"/>
      <c r="D492" s="165"/>
      <c r="E492" s="165"/>
      <c r="F492" s="91"/>
      <c r="G492" s="92"/>
      <c r="H492" s="130">
        <f t="shared" si="8"/>
        <v>0</v>
      </c>
    </row>
    <row r="493" spans="1:8" hidden="1" x14ac:dyDescent="0.2">
      <c r="A493" s="90">
        <v>490</v>
      </c>
      <c r="B493" s="91"/>
      <c r="C493" s="79"/>
      <c r="D493" s="165"/>
      <c r="E493" s="165"/>
      <c r="F493" s="91"/>
      <c r="G493" s="92"/>
      <c r="H493" s="130">
        <f t="shared" si="8"/>
        <v>0</v>
      </c>
    </row>
    <row r="494" spans="1:8" hidden="1" x14ac:dyDescent="0.2">
      <c r="A494" s="90">
        <v>491</v>
      </c>
      <c r="B494" s="91"/>
      <c r="C494" s="79"/>
      <c r="D494" s="165"/>
      <c r="E494" s="165"/>
      <c r="F494" s="91"/>
      <c r="G494" s="92"/>
      <c r="H494" s="130">
        <f t="shared" si="8"/>
        <v>0</v>
      </c>
    </row>
    <row r="495" spans="1:8" hidden="1" x14ac:dyDescent="0.2">
      <c r="A495" s="90">
        <v>492</v>
      </c>
      <c r="B495" s="91"/>
      <c r="C495" s="79"/>
      <c r="D495" s="165"/>
      <c r="E495" s="165"/>
      <c r="F495" s="91"/>
      <c r="G495" s="92"/>
      <c r="H495" s="130">
        <f t="shared" si="8"/>
        <v>0</v>
      </c>
    </row>
    <row r="496" spans="1:8" hidden="1" x14ac:dyDescent="0.2">
      <c r="A496" s="90">
        <v>493</v>
      </c>
      <c r="B496" s="91"/>
      <c r="C496" s="79"/>
      <c r="D496" s="165"/>
      <c r="E496" s="165"/>
      <c r="F496" s="91"/>
      <c r="G496" s="92"/>
      <c r="H496" s="130">
        <f t="shared" si="8"/>
        <v>0</v>
      </c>
    </row>
    <row r="497" spans="1:8" hidden="1" x14ac:dyDescent="0.2">
      <c r="A497" s="90">
        <v>494</v>
      </c>
      <c r="B497" s="91"/>
      <c r="C497" s="79"/>
      <c r="D497" s="165"/>
      <c r="E497" s="165"/>
      <c r="F497" s="91"/>
      <c r="G497" s="92"/>
      <c r="H497" s="130">
        <f t="shared" si="8"/>
        <v>0</v>
      </c>
    </row>
    <row r="498" spans="1:8" hidden="1" x14ac:dyDescent="0.2">
      <c r="A498" s="90">
        <v>495</v>
      </c>
      <c r="B498" s="91"/>
      <c r="C498" s="79"/>
      <c r="D498" s="165"/>
      <c r="E498" s="165"/>
      <c r="F498" s="91"/>
      <c r="G498" s="92"/>
      <c r="H498" s="130">
        <f t="shared" si="8"/>
        <v>0</v>
      </c>
    </row>
    <row r="499" spans="1:8" hidden="1" x14ac:dyDescent="0.2">
      <c r="A499" s="90">
        <v>496</v>
      </c>
      <c r="B499" s="91"/>
      <c r="C499" s="79"/>
      <c r="D499" s="165"/>
      <c r="E499" s="165"/>
      <c r="F499" s="91"/>
      <c r="G499" s="92"/>
      <c r="H499" s="130">
        <f t="shared" si="8"/>
        <v>0</v>
      </c>
    </row>
    <row r="500" spans="1:8" hidden="1" x14ac:dyDescent="0.2">
      <c r="A500" s="90">
        <v>497</v>
      </c>
      <c r="B500" s="91"/>
      <c r="C500" s="79"/>
      <c r="D500" s="165"/>
      <c r="E500" s="165"/>
      <c r="F500" s="91"/>
      <c r="G500" s="92"/>
      <c r="H500" s="130">
        <f t="shared" si="8"/>
        <v>0</v>
      </c>
    </row>
    <row r="501" spans="1:8" hidden="1" x14ac:dyDescent="0.2">
      <c r="A501" s="90">
        <v>498</v>
      </c>
      <c r="B501" s="91"/>
      <c r="C501" s="79"/>
      <c r="D501" s="165"/>
      <c r="E501" s="165"/>
      <c r="F501" s="91"/>
      <c r="G501" s="92"/>
      <c r="H501" s="130">
        <f t="shared" si="8"/>
        <v>0</v>
      </c>
    </row>
    <row r="502" spans="1:8" hidden="1" x14ac:dyDescent="0.2">
      <c r="A502" s="90">
        <v>499</v>
      </c>
      <c r="B502" s="91"/>
      <c r="C502" s="79"/>
      <c r="D502" s="165"/>
      <c r="E502" s="165"/>
      <c r="F502" s="91"/>
      <c r="G502" s="92"/>
      <c r="H502" s="130">
        <f t="shared" si="8"/>
        <v>0</v>
      </c>
    </row>
    <row r="503" spans="1:8" hidden="1" x14ac:dyDescent="0.2">
      <c r="A503" s="90">
        <v>500</v>
      </c>
      <c r="B503" s="91"/>
      <c r="C503" s="79"/>
      <c r="D503" s="165"/>
      <c r="E503" s="165"/>
      <c r="F503" s="91"/>
      <c r="G503" s="92"/>
      <c r="H503" s="130">
        <f t="shared" si="8"/>
        <v>0</v>
      </c>
    </row>
    <row r="504" spans="1:8" hidden="1" x14ac:dyDescent="0.2">
      <c r="A504" s="90">
        <v>501</v>
      </c>
      <c r="B504" s="91"/>
      <c r="C504" s="79"/>
      <c r="D504" s="165"/>
      <c r="E504" s="165"/>
      <c r="F504" s="91"/>
      <c r="G504" s="92"/>
      <c r="H504" s="130">
        <f t="shared" si="8"/>
        <v>0</v>
      </c>
    </row>
    <row r="505" spans="1:8" hidden="1" x14ac:dyDescent="0.2">
      <c r="A505" s="90">
        <v>502</v>
      </c>
      <c r="B505" s="91"/>
      <c r="C505" s="79"/>
      <c r="D505" s="165"/>
      <c r="E505" s="165"/>
      <c r="F505" s="91"/>
      <c r="G505" s="92"/>
      <c r="H505" s="130">
        <f t="shared" si="8"/>
        <v>0</v>
      </c>
    </row>
    <row r="506" spans="1:8" hidden="1" x14ac:dyDescent="0.2">
      <c r="A506" s="90">
        <v>503</v>
      </c>
      <c r="B506" s="91"/>
      <c r="C506" s="79"/>
      <c r="D506" s="165"/>
      <c r="E506" s="165"/>
      <c r="F506" s="91"/>
      <c r="G506" s="92"/>
      <c r="H506" s="130">
        <f t="shared" si="8"/>
        <v>0</v>
      </c>
    </row>
    <row r="507" spans="1:8" hidden="1" x14ac:dyDescent="0.2">
      <c r="A507" s="90">
        <v>504</v>
      </c>
      <c r="B507" s="91"/>
      <c r="C507" s="79"/>
      <c r="D507" s="165"/>
      <c r="E507" s="165"/>
      <c r="F507" s="91"/>
      <c r="G507" s="92"/>
      <c r="H507" s="130">
        <f t="shared" si="8"/>
        <v>0</v>
      </c>
    </row>
    <row r="508" spans="1:8" hidden="1" x14ac:dyDescent="0.2">
      <c r="A508" s="90">
        <v>505</v>
      </c>
      <c r="B508" s="91"/>
      <c r="C508" s="79"/>
      <c r="D508" s="165"/>
      <c r="E508" s="165"/>
      <c r="F508" s="91"/>
      <c r="G508" s="92"/>
      <c r="H508" s="130">
        <f t="shared" si="8"/>
        <v>0</v>
      </c>
    </row>
    <row r="509" spans="1:8" hidden="1" x14ac:dyDescent="0.2">
      <c r="A509" s="90">
        <v>506</v>
      </c>
      <c r="B509" s="91"/>
      <c r="C509" s="79"/>
      <c r="D509" s="165"/>
      <c r="E509" s="165"/>
      <c r="F509" s="91"/>
      <c r="G509" s="92"/>
      <c r="H509" s="130">
        <f t="shared" si="8"/>
        <v>0</v>
      </c>
    </row>
    <row r="510" spans="1:8" hidden="1" x14ac:dyDescent="0.2">
      <c r="A510" s="90">
        <v>507</v>
      </c>
      <c r="B510" s="91"/>
      <c r="C510" s="79"/>
      <c r="D510" s="165"/>
      <c r="E510" s="165"/>
      <c r="F510" s="91"/>
      <c r="G510" s="92"/>
      <c r="H510" s="130">
        <f t="shared" si="8"/>
        <v>0</v>
      </c>
    </row>
    <row r="511" spans="1:8" hidden="1" x14ac:dyDescent="0.2">
      <c r="A511" s="90">
        <v>508</v>
      </c>
      <c r="B511" s="91"/>
      <c r="C511" s="79"/>
      <c r="D511" s="165"/>
      <c r="E511" s="165"/>
      <c r="F511" s="91"/>
      <c r="G511" s="92"/>
      <c r="H511" s="130">
        <f t="shared" si="8"/>
        <v>0</v>
      </c>
    </row>
    <row r="512" spans="1:8" hidden="1" x14ac:dyDescent="0.2">
      <c r="A512" s="90">
        <v>509</v>
      </c>
      <c r="B512" s="91"/>
      <c r="C512" s="79"/>
      <c r="D512" s="165"/>
      <c r="E512" s="165"/>
      <c r="F512" s="91"/>
      <c r="G512" s="92"/>
      <c r="H512" s="130">
        <f t="shared" si="8"/>
        <v>0</v>
      </c>
    </row>
    <row r="513" spans="1:8" hidden="1" x14ac:dyDescent="0.2">
      <c r="A513" s="90">
        <v>510</v>
      </c>
      <c r="B513" s="91"/>
      <c r="C513" s="79"/>
      <c r="D513" s="165"/>
      <c r="E513" s="165"/>
      <c r="F513" s="91"/>
      <c r="G513" s="92"/>
      <c r="H513" s="130">
        <f t="shared" si="8"/>
        <v>0</v>
      </c>
    </row>
    <row r="514" spans="1:8" hidden="1" x14ac:dyDescent="0.2">
      <c r="A514" s="90">
        <v>511</v>
      </c>
      <c r="B514" s="91"/>
      <c r="C514" s="79"/>
      <c r="D514" s="165"/>
      <c r="E514" s="165"/>
      <c r="F514" s="91"/>
      <c r="G514" s="92"/>
      <c r="H514" s="130">
        <f t="shared" si="8"/>
        <v>0</v>
      </c>
    </row>
    <row r="515" spans="1:8" hidden="1" x14ac:dyDescent="0.2">
      <c r="A515" s="90">
        <v>512</v>
      </c>
      <c r="B515" s="91"/>
      <c r="C515" s="79"/>
      <c r="D515" s="165"/>
      <c r="E515" s="165"/>
      <c r="F515" s="91"/>
      <c r="G515" s="92"/>
      <c r="H515" s="130">
        <f t="shared" si="8"/>
        <v>0</v>
      </c>
    </row>
    <row r="516" spans="1:8" hidden="1" x14ac:dyDescent="0.2">
      <c r="A516" s="90">
        <v>513</v>
      </c>
      <c r="B516" s="91"/>
      <c r="C516" s="79"/>
      <c r="D516" s="165"/>
      <c r="E516" s="165"/>
      <c r="F516" s="91"/>
      <c r="G516" s="92"/>
      <c r="H516" s="130">
        <f t="shared" si="8"/>
        <v>0</v>
      </c>
    </row>
    <row r="517" spans="1:8" hidden="1" x14ac:dyDescent="0.2">
      <c r="A517" s="90">
        <v>514</v>
      </c>
      <c r="B517" s="91"/>
      <c r="C517" s="79"/>
      <c r="D517" s="165"/>
      <c r="E517" s="165"/>
      <c r="F517" s="91"/>
      <c r="G517" s="92"/>
      <c r="H517" s="130">
        <f t="shared" si="8"/>
        <v>0</v>
      </c>
    </row>
    <row r="518" spans="1:8" hidden="1" x14ac:dyDescent="0.2">
      <c r="A518" s="90">
        <v>515</v>
      </c>
      <c r="B518" s="91"/>
      <c r="C518" s="79"/>
      <c r="D518" s="165"/>
      <c r="E518" s="165"/>
      <c r="F518" s="91"/>
      <c r="G518" s="92"/>
      <c r="H518" s="130">
        <f t="shared" si="8"/>
        <v>0</v>
      </c>
    </row>
    <row r="519" spans="1:8" hidden="1" x14ac:dyDescent="0.2">
      <c r="A519" s="90">
        <v>516</v>
      </c>
      <c r="B519" s="91"/>
      <c r="C519" s="79"/>
      <c r="D519" s="165"/>
      <c r="E519" s="165"/>
      <c r="F519" s="91"/>
      <c r="G519" s="92"/>
      <c r="H519" s="130">
        <f t="shared" ref="H519:H582" si="9">IFERROR((DATEDIF(D519,E519,"M")+1)*C519,0)</f>
        <v>0</v>
      </c>
    </row>
    <row r="520" spans="1:8" hidden="1" x14ac:dyDescent="0.2">
      <c r="A520" s="90">
        <v>517</v>
      </c>
      <c r="B520" s="91"/>
      <c r="C520" s="79"/>
      <c r="D520" s="165"/>
      <c r="E520" s="165"/>
      <c r="F520" s="91"/>
      <c r="G520" s="92"/>
      <c r="H520" s="130">
        <f t="shared" si="9"/>
        <v>0</v>
      </c>
    </row>
    <row r="521" spans="1:8" hidden="1" x14ac:dyDescent="0.2">
      <c r="A521" s="90">
        <v>518</v>
      </c>
      <c r="B521" s="91"/>
      <c r="C521" s="79"/>
      <c r="D521" s="165"/>
      <c r="E521" s="165"/>
      <c r="F521" s="91"/>
      <c r="G521" s="92"/>
      <c r="H521" s="130">
        <f t="shared" si="9"/>
        <v>0</v>
      </c>
    </row>
    <row r="522" spans="1:8" hidden="1" x14ac:dyDescent="0.2">
      <c r="A522" s="90">
        <v>519</v>
      </c>
      <c r="B522" s="91"/>
      <c r="C522" s="79"/>
      <c r="D522" s="165"/>
      <c r="E522" s="165"/>
      <c r="F522" s="91"/>
      <c r="G522" s="92"/>
      <c r="H522" s="130">
        <f t="shared" si="9"/>
        <v>0</v>
      </c>
    </row>
    <row r="523" spans="1:8" hidden="1" x14ac:dyDescent="0.2">
      <c r="A523" s="90">
        <v>520</v>
      </c>
      <c r="B523" s="91"/>
      <c r="C523" s="79"/>
      <c r="D523" s="165"/>
      <c r="E523" s="165"/>
      <c r="F523" s="91"/>
      <c r="G523" s="92"/>
      <c r="H523" s="130">
        <f t="shared" si="9"/>
        <v>0</v>
      </c>
    </row>
    <row r="524" spans="1:8" hidden="1" x14ac:dyDescent="0.2">
      <c r="A524" s="90">
        <v>521</v>
      </c>
      <c r="B524" s="91"/>
      <c r="C524" s="79"/>
      <c r="D524" s="165"/>
      <c r="E524" s="165"/>
      <c r="F524" s="91"/>
      <c r="G524" s="92"/>
      <c r="H524" s="130">
        <f t="shared" si="9"/>
        <v>0</v>
      </c>
    </row>
    <row r="525" spans="1:8" hidden="1" x14ac:dyDescent="0.2">
      <c r="A525" s="90">
        <v>522</v>
      </c>
      <c r="B525" s="91"/>
      <c r="C525" s="79"/>
      <c r="D525" s="165"/>
      <c r="E525" s="165"/>
      <c r="F525" s="91"/>
      <c r="G525" s="92"/>
      <c r="H525" s="130">
        <f t="shared" si="9"/>
        <v>0</v>
      </c>
    </row>
    <row r="526" spans="1:8" hidden="1" x14ac:dyDescent="0.2">
      <c r="A526" s="90">
        <v>523</v>
      </c>
      <c r="B526" s="91"/>
      <c r="C526" s="79"/>
      <c r="D526" s="165"/>
      <c r="E526" s="165"/>
      <c r="F526" s="91"/>
      <c r="G526" s="92"/>
      <c r="H526" s="130">
        <f t="shared" si="9"/>
        <v>0</v>
      </c>
    </row>
    <row r="527" spans="1:8" hidden="1" x14ac:dyDescent="0.2">
      <c r="A527" s="90">
        <v>524</v>
      </c>
      <c r="B527" s="91"/>
      <c r="C527" s="79"/>
      <c r="D527" s="165"/>
      <c r="E527" s="165"/>
      <c r="F527" s="91"/>
      <c r="G527" s="92"/>
      <c r="H527" s="130">
        <f t="shared" si="9"/>
        <v>0</v>
      </c>
    </row>
    <row r="528" spans="1:8" hidden="1" x14ac:dyDescent="0.2">
      <c r="A528" s="90">
        <v>525</v>
      </c>
      <c r="B528" s="91"/>
      <c r="C528" s="79"/>
      <c r="D528" s="165"/>
      <c r="E528" s="165"/>
      <c r="F528" s="91"/>
      <c r="G528" s="92"/>
      <c r="H528" s="130">
        <f t="shared" si="9"/>
        <v>0</v>
      </c>
    </row>
    <row r="529" spans="1:8" hidden="1" x14ac:dyDescent="0.2">
      <c r="A529" s="90">
        <v>526</v>
      </c>
      <c r="B529" s="91"/>
      <c r="C529" s="79"/>
      <c r="D529" s="165"/>
      <c r="E529" s="165"/>
      <c r="F529" s="91"/>
      <c r="G529" s="92"/>
      <c r="H529" s="130">
        <f t="shared" si="9"/>
        <v>0</v>
      </c>
    </row>
    <row r="530" spans="1:8" hidden="1" x14ac:dyDescent="0.2">
      <c r="A530" s="90">
        <v>527</v>
      </c>
      <c r="B530" s="91"/>
      <c r="C530" s="79"/>
      <c r="D530" s="165"/>
      <c r="E530" s="165"/>
      <c r="F530" s="91"/>
      <c r="G530" s="92"/>
      <c r="H530" s="130">
        <f t="shared" si="9"/>
        <v>0</v>
      </c>
    </row>
    <row r="531" spans="1:8" hidden="1" x14ac:dyDescent="0.2">
      <c r="A531" s="90">
        <v>528</v>
      </c>
      <c r="B531" s="91"/>
      <c r="C531" s="79"/>
      <c r="D531" s="165"/>
      <c r="E531" s="165"/>
      <c r="F531" s="91"/>
      <c r="G531" s="92"/>
      <c r="H531" s="130">
        <f t="shared" si="9"/>
        <v>0</v>
      </c>
    </row>
    <row r="532" spans="1:8" hidden="1" x14ac:dyDescent="0.2">
      <c r="A532" s="90">
        <v>529</v>
      </c>
      <c r="B532" s="91"/>
      <c r="C532" s="79"/>
      <c r="D532" s="165"/>
      <c r="E532" s="165"/>
      <c r="F532" s="91"/>
      <c r="G532" s="92"/>
      <c r="H532" s="130">
        <f t="shared" si="9"/>
        <v>0</v>
      </c>
    </row>
    <row r="533" spans="1:8" hidden="1" x14ac:dyDescent="0.2">
      <c r="A533" s="90">
        <v>530</v>
      </c>
      <c r="B533" s="91"/>
      <c r="C533" s="79"/>
      <c r="D533" s="165"/>
      <c r="E533" s="165"/>
      <c r="F533" s="91"/>
      <c r="G533" s="92"/>
      <c r="H533" s="130">
        <f t="shared" si="9"/>
        <v>0</v>
      </c>
    </row>
    <row r="534" spans="1:8" hidden="1" x14ac:dyDescent="0.2">
      <c r="A534" s="90">
        <v>531</v>
      </c>
      <c r="B534" s="91"/>
      <c r="C534" s="79"/>
      <c r="D534" s="165"/>
      <c r="E534" s="165"/>
      <c r="F534" s="91"/>
      <c r="G534" s="92"/>
      <c r="H534" s="130">
        <f t="shared" si="9"/>
        <v>0</v>
      </c>
    </row>
    <row r="535" spans="1:8" hidden="1" x14ac:dyDescent="0.2">
      <c r="A535" s="90">
        <v>532</v>
      </c>
      <c r="B535" s="91"/>
      <c r="C535" s="79"/>
      <c r="D535" s="165"/>
      <c r="E535" s="165"/>
      <c r="F535" s="91"/>
      <c r="G535" s="92"/>
      <c r="H535" s="130">
        <f t="shared" si="9"/>
        <v>0</v>
      </c>
    </row>
    <row r="536" spans="1:8" hidden="1" x14ac:dyDescent="0.2">
      <c r="A536" s="90">
        <v>533</v>
      </c>
      <c r="B536" s="91"/>
      <c r="C536" s="79"/>
      <c r="D536" s="165"/>
      <c r="E536" s="165"/>
      <c r="F536" s="91"/>
      <c r="G536" s="92"/>
      <c r="H536" s="130">
        <f t="shared" si="9"/>
        <v>0</v>
      </c>
    </row>
    <row r="537" spans="1:8" hidden="1" x14ac:dyDescent="0.2">
      <c r="A537" s="90">
        <v>534</v>
      </c>
      <c r="B537" s="91"/>
      <c r="C537" s="79"/>
      <c r="D537" s="165"/>
      <c r="E537" s="165"/>
      <c r="F537" s="91"/>
      <c r="G537" s="92"/>
      <c r="H537" s="130">
        <f t="shared" si="9"/>
        <v>0</v>
      </c>
    </row>
    <row r="538" spans="1:8" hidden="1" x14ac:dyDescent="0.2">
      <c r="A538" s="90">
        <v>535</v>
      </c>
      <c r="B538" s="91"/>
      <c r="C538" s="79"/>
      <c r="D538" s="165"/>
      <c r="E538" s="165"/>
      <c r="F538" s="91"/>
      <c r="G538" s="92"/>
      <c r="H538" s="130">
        <f t="shared" si="9"/>
        <v>0</v>
      </c>
    </row>
    <row r="539" spans="1:8" hidden="1" x14ac:dyDescent="0.2">
      <c r="A539" s="90">
        <v>536</v>
      </c>
      <c r="B539" s="91"/>
      <c r="C539" s="79"/>
      <c r="D539" s="165"/>
      <c r="E539" s="165"/>
      <c r="F539" s="91"/>
      <c r="G539" s="92"/>
      <c r="H539" s="130">
        <f t="shared" si="9"/>
        <v>0</v>
      </c>
    </row>
    <row r="540" spans="1:8" hidden="1" x14ac:dyDescent="0.2">
      <c r="A540" s="90">
        <v>537</v>
      </c>
      <c r="B540" s="91"/>
      <c r="C540" s="79"/>
      <c r="D540" s="165"/>
      <c r="E540" s="165"/>
      <c r="F540" s="91"/>
      <c r="G540" s="92"/>
      <c r="H540" s="130">
        <f t="shared" si="9"/>
        <v>0</v>
      </c>
    </row>
    <row r="541" spans="1:8" hidden="1" x14ac:dyDescent="0.2">
      <c r="A541" s="90">
        <v>538</v>
      </c>
      <c r="B541" s="91"/>
      <c r="C541" s="79"/>
      <c r="D541" s="165"/>
      <c r="E541" s="165"/>
      <c r="F541" s="91"/>
      <c r="G541" s="92"/>
      <c r="H541" s="130">
        <f t="shared" si="9"/>
        <v>0</v>
      </c>
    </row>
    <row r="542" spans="1:8" hidden="1" x14ac:dyDescent="0.2">
      <c r="A542" s="90">
        <v>539</v>
      </c>
      <c r="B542" s="91"/>
      <c r="C542" s="79"/>
      <c r="D542" s="165"/>
      <c r="E542" s="165"/>
      <c r="F542" s="91"/>
      <c r="G542" s="92"/>
      <c r="H542" s="130">
        <f t="shared" si="9"/>
        <v>0</v>
      </c>
    </row>
    <row r="543" spans="1:8" hidden="1" x14ac:dyDescent="0.2">
      <c r="A543" s="90">
        <v>540</v>
      </c>
      <c r="B543" s="91"/>
      <c r="C543" s="79"/>
      <c r="D543" s="165"/>
      <c r="E543" s="165"/>
      <c r="F543" s="91"/>
      <c r="G543" s="92"/>
      <c r="H543" s="130">
        <f t="shared" si="9"/>
        <v>0</v>
      </c>
    </row>
    <row r="544" spans="1:8" hidden="1" x14ac:dyDescent="0.2">
      <c r="A544" s="90">
        <v>541</v>
      </c>
      <c r="B544" s="91"/>
      <c r="C544" s="79"/>
      <c r="D544" s="165"/>
      <c r="E544" s="165"/>
      <c r="F544" s="91"/>
      <c r="G544" s="92"/>
      <c r="H544" s="130">
        <f t="shared" si="9"/>
        <v>0</v>
      </c>
    </row>
    <row r="545" spans="1:8" hidden="1" x14ac:dyDescent="0.2">
      <c r="A545" s="90">
        <v>542</v>
      </c>
      <c r="B545" s="91"/>
      <c r="C545" s="79"/>
      <c r="D545" s="165"/>
      <c r="E545" s="165"/>
      <c r="F545" s="91"/>
      <c r="G545" s="92"/>
      <c r="H545" s="130">
        <f t="shared" si="9"/>
        <v>0</v>
      </c>
    </row>
    <row r="546" spans="1:8" hidden="1" x14ac:dyDescent="0.2">
      <c r="A546" s="90">
        <v>543</v>
      </c>
      <c r="B546" s="91"/>
      <c r="C546" s="79"/>
      <c r="D546" s="165"/>
      <c r="E546" s="165"/>
      <c r="F546" s="91"/>
      <c r="G546" s="92"/>
      <c r="H546" s="130">
        <f t="shared" si="9"/>
        <v>0</v>
      </c>
    </row>
    <row r="547" spans="1:8" hidden="1" x14ac:dyDescent="0.2">
      <c r="A547" s="90">
        <v>544</v>
      </c>
      <c r="B547" s="91"/>
      <c r="C547" s="79"/>
      <c r="D547" s="165"/>
      <c r="E547" s="165"/>
      <c r="F547" s="91"/>
      <c r="G547" s="92"/>
      <c r="H547" s="130">
        <f t="shared" si="9"/>
        <v>0</v>
      </c>
    </row>
    <row r="548" spans="1:8" hidden="1" x14ac:dyDescent="0.2">
      <c r="A548" s="90">
        <v>545</v>
      </c>
      <c r="B548" s="91"/>
      <c r="C548" s="79"/>
      <c r="D548" s="165"/>
      <c r="E548" s="165"/>
      <c r="F548" s="91"/>
      <c r="G548" s="92"/>
      <c r="H548" s="130">
        <f t="shared" si="9"/>
        <v>0</v>
      </c>
    </row>
    <row r="549" spans="1:8" hidden="1" x14ac:dyDescent="0.2">
      <c r="A549" s="90">
        <v>546</v>
      </c>
      <c r="B549" s="91"/>
      <c r="C549" s="79"/>
      <c r="D549" s="165"/>
      <c r="E549" s="165"/>
      <c r="F549" s="91"/>
      <c r="G549" s="92"/>
      <c r="H549" s="130">
        <f t="shared" si="9"/>
        <v>0</v>
      </c>
    </row>
    <row r="550" spans="1:8" hidden="1" x14ac:dyDescent="0.2">
      <c r="A550" s="90">
        <v>547</v>
      </c>
      <c r="B550" s="91"/>
      <c r="C550" s="79"/>
      <c r="D550" s="165"/>
      <c r="E550" s="165"/>
      <c r="F550" s="91"/>
      <c r="G550" s="92"/>
      <c r="H550" s="130">
        <f t="shared" si="9"/>
        <v>0</v>
      </c>
    </row>
    <row r="551" spans="1:8" hidden="1" x14ac:dyDescent="0.2">
      <c r="A551" s="90">
        <v>548</v>
      </c>
      <c r="B551" s="91"/>
      <c r="C551" s="79"/>
      <c r="D551" s="165"/>
      <c r="E551" s="165"/>
      <c r="F551" s="91"/>
      <c r="G551" s="92"/>
      <c r="H551" s="130">
        <f t="shared" si="9"/>
        <v>0</v>
      </c>
    </row>
    <row r="552" spans="1:8" hidden="1" x14ac:dyDescent="0.2">
      <c r="A552" s="90">
        <v>549</v>
      </c>
      <c r="B552" s="91"/>
      <c r="C552" s="79"/>
      <c r="D552" s="165"/>
      <c r="E552" s="165"/>
      <c r="F552" s="91"/>
      <c r="G552" s="92"/>
      <c r="H552" s="130">
        <f t="shared" si="9"/>
        <v>0</v>
      </c>
    </row>
    <row r="553" spans="1:8" hidden="1" x14ac:dyDescent="0.2">
      <c r="A553" s="90">
        <v>550</v>
      </c>
      <c r="B553" s="91"/>
      <c r="C553" s="79"/>
      <c r="D553" s="165"/>
      <c r="E553" s="165"/>
      <c r="F553" s="91"/>
      <c r="G553" s="92"/>
      <c r="H553" s="130">
        <f t="shared" si="9"/>
        <v>0</v>
      </c>
    </row>
    <row r="554" spans="1:8" hidden="1" x14ac:dyDescent="0.2">
      <c r="A554" s="90">
        <v>551</v>
      </c>
      <c r="B554" s="91"/>
      <c r="C554" s="79"/>
      <c r="D554" s="165"/>
      <c r="E554" s="165"/>
      <c r="F554" s="91"/>
      <c r="G554" s="92"/>
      <c r="H554" s="130">
        <f t="shared" si="9"/>
        <v>0</v>
      </c>
    </row>
    <row r="555" spans="1:8" hidden="1" x14ac:dyDescent="0.2">
      <c r="A555" s="90">
        <v>552</v>
      </c>
      <c r="B555" s="91"/>
      <c r="C555" s="79"/>
      <c r="D555" s="165"/>
      <c r="E555" s="165"/>
      <c r="F555" s="91"/>
      <c r="G555" s="92"/>
      <c r="H555" s="130">
        <f t="shared" si="9"/>
        <v>0</v>
      </c>
    </row>
    <row r="556" spans="1:8" hidden="1" x14ac:dyDescent="0.2">
      <c r="A556" s="90">
        <v>553</v>
      </c>
      <c r="B556" s="91"/>
      <c r="C556" s="79"/>
      <c r="D556" s="165"/>
      <c r="E556" s="165"/>
      <c r="F556" s="91"/>
      <c r="G556" s="92"/>
      <c r="H556" s="130">
        <f t="shared" si="9"/>
        <v>0</v>
      </c>
    </row>
    <row r="557" spans="1:8" hidden="1" x14ac:dyDescent="0.2">
      <c r="A557" s="90">
        <v>554</v>
      </c>
      <c r="B557" s="91"/>
      <c r="C557" s="79"/>
      <c r="D557" s="165"/>
      <c r="E557" s="165"/>
      <c r="F557" s="91"/>
      <c r="G557" s="92"/>
      <c r="H557" s="130">
        <f t="shared" si="9"/>
        <v>0</v>
      </c>
    </row>
    <row r="558" spans="1:8" hidden="1" x14ac:dyDescent="0.2">
      <c r="A558" s="90">
        <v>555</v>
      </c>
      <c r="B558" s="91"/>
      <c r="C558" s="79"/>
      <c r="D558" s="165"/>
      <c r="E558" s="165"/>
      <c r="F558" s="91"/>
      <c r="G558" s="92"/>
      <c r="H558" s="130">
        <f t="shared" si="9"/>
        <v>0</v>
      </c>
    </row>
    <row r="559" spans="1:8" hidden="1" x14ac:dyDescent="0.2">
      <c r="A559" s="90">
        <v>556</v>
      </c>
      <c r="B559" s="91"/>
      <c r="C559" s="79"/>
      <c r="D559" s="165"/>
      <c r="E559" s="165"/>
      <c r="F559" s="91"/>
      <c r="G559" s="92"/>
      <c r="H559" s="130">
        <f t="shared" si="9"/>
        <v>0</v>
      </c>
    </row>
    <row r="560" spans="1:8" hidden="1" x14ac:dyDescent="0.2">
      <c r="A560" s="90">
        <v>557</v>
      </c>
      <c r="B560" s="91"/>
      <c r="C560" s="79"/>
      <c r="D560" s="165"/>
      <c r="E560" s="165"/>
      <c r="F560" s="91"/>
      <c r="G560" s="92"/>
      <c r="H560" s="130">
        <f t="shared" si="9"/>
        <v>0</v>
      </c>
    </row>
    <row r="561" spans="1:8" hidden="1" x14ac:dyDescent="0.2">
      <c r="A561" s="90">
        <v>558</v>
      </c>
      <c r="B561" s="91"/>
      <c r="C561" s="79"/>
      <c r="D561" s="165"/>
      <c r="E561" s="165"/>
      <c r="F561" s="91"/>
      <c r="G561" s="92"/>
      <c r="H561" s="130">
        <f t="shared" si="9"/>
        <v>0</v>
      </c>
    </row>
    <row r="562" spans="1:8" hidden="1" x14ac:dyDescent="0.2">
      <c r="A562" s="90">
        <v>559</v>
      </c>
      <c r="B562" s="91"/>
      <c r="C562" s="79"/>
      <c r="D562" s="165"/>
      <c r="E562" s="165"/>
      <c r="F562" s="91"/>
      <c r="G562" s="92"/>
      <c r="H562" s="130">
        <f t="shared" si="9"/>
        <v>0</v>
      </c>
    </row>
    <row r="563" spans="1:8" hidden="1" x14ac:dyDescent="0.2">
      <c r="A563" s="90">
        <v>560</v>
      </c>
      <c r="B563" s="91"/>
      <c r="C563" s="79"/>
      <c r="D563" s="165"/>
      <c r="E563" s="165"/>
      <c r="F563" s="91"/>
      <c r="G563" s="92"/>
      <c r="H563" s="130">
        <f t="shared" si="9"/>
        <v>0</v>
      </c>
    </row>
    <row r="564" spans="1:8" hidden="1" x14ac:dyDescent="0.2">
      <c r="A564" s="90">
        <v>561</v>
      </c>
      <c r="B564" s="91"/>
      <c r="C564" s="79"/>
      <c r="D564" s="165"/>
      <c r="E564" s="165"/>
      <c r="F564" s="91"/>
      <c r="G564" s="92"/>
      <c r="H564" s="130">
        <f t="shared" si="9"/>
        <v>0</v>
      </c>
    </row>
    <row r="565" spans="1:8" hidden="1" x14ac:dyDescent="0.2">
      <c r="A565" s="90">
        <v>562</v>
      </c>
      <c r="B565" s="91"/>
      <c r="C565" s="79"/>
      <c r="D565" s="165"/>
      <c r="E565" s="165"/>
      <c r="F565" s="91"/>
      <c r="G565" s="92"/>
      <c r="H565" s="130">
        <f t="shared" si="9"/>
        <v>0</v>
      </c>
    </row>
    <row r="566" spans="1:8" hidden="1" x14ac:dyDescent="0.2">
      <c r="A566" s="90">
        <v>563</v>
      </c>
      <c r="B566" s="91"/>
      <c r="C566" s="79"/>
      <c r="D566" s="165"/>
      <c r="E566" s="165"/>
      <c r="F566" s="91"/>
      <c r="G566" s="92"/>
      <c r="H566" s="130">
        <f t="shared" si="9"/>
        <v>0</v>
      </c>
    </row>
    <row r="567" spans="1:8" hidden="1" x14ac:dyDescent="0.2">
      <c r="A567" s="90">
        <v>564</v>
      </c>
      <c r="B567" s="91"/>
      <c r="C567" s="79"/>
      <c r="D567" s="165"/>
      <c r="E567" s="165"/>
      <c r="F567" s="91"/>
      <c r="G567" s="92"/>
      <c r="H567" s="130">
        <f t="shared" si="9"/>
        <v>0</v>
      </c>
    </row>
    <row r="568" spans="1:8" hidden="1" x14ac:dyDescent="0.2">
      <c r="A568" s="90">
        <v>565</v>
      </c>
      <c r="B568" s="91"/>
      <c r="C568" s="79"/>
      <c r="D568" s="165"/>
      <c r="E568" s="165"/>
      <c r="F568" s="91"/>
      <c r="G568" s="92"/>
      <c r="H568" s="130">
        <f t="shared" si="9"/>
        <v>0</v>
      </c>
    </row>
    <row r="569" spans="1:8" hidden="1" x14ac:dyDescent="0.2">
      <c r="A569" s="90">
        <v>566</v>
      </c>
      <c r="B569" s="91"/>
      <c r="C569" s="79"/>
      <c r="D569" s="165"/>
      <c r="E569" s="165"/>
      <c r="F569" s="91"/>
      <c r="G569" s="92"/>
      <c r="H569" s="130">
        <f t="shared" si="9"/>
        <v>0</v>
      </c>
    </row>
    <row r="570" spans="1:8" hidden="1" x14ac:dyDescent="0.2">
      <c r="A570" s="90">
        <v>567</v>
      </c>
      <c r="B570" s="91"/>
      <c r="C570" s="79"/>
      <c r="D570" s="165"/>
      <c r="E570" s="165"/>
      <c r="F570" s="91"/>
      <c r="G570" s="92"/>
      <c r="H570" s="130">
        <f t="shared" si="9"/>
        <v>0</v>
      </c>
    </row>
    <row r="571" spans="1:8" hidden="1" x14ac:dyDescent="0.2">
      <c r="A571" s="90">
        <v>568</v>
      </c>
      <c r="B571" s="91"/>
      <c r="C571" s="79"/>
      <c r="D571" s="165"/>
      <c r="E571" s="165"/>
      <c r="F571" s="91"/>
      <c r="G571" s="92"/>
      <c r="H571" s="130">
        <f t="shared" si="9"/>
        <v>0</v>
      </c>
    </row>
    <row r="572" spans="1:8" hidden="1" x14ac:dyDescent="0.2">
      <c r="A572" s="90">
        <v>569</v>
      </c>
      <c r="B572" s="91"/>
      <c r="C572" s="79"/>
      <c r="D572" s="165"/>
      <c r="E572" s="165"/>
      <c r="F572" s="91"/>
      <c r="G572" s="92"/>
      <c r="H572" s="130">
        <f t="shared" si="9"/>
        <v>0</v>
      </c>
    </row>
    <row r="573" spans="1:8" hidden="1" x14ac:dyDescent="0.2">
      <c r="A573" s="90">
        <v>570</v>
      </c>
      <c r="B573" s="91"/>
      <c r="C573" s="79"/>
      <c r="D573" s="165"/>
      <c r="E573" s="165"/>
      <c r="F573" s="91"/>
      <c r="G573" s="92"/>
      <c r="H573" s="130">
        <f t="shared" si="9"/>
        <v>0</v>
      </c>
    </row>
    <row r="574" spans="1:8" hidden="1" x14ac:dyDescent="0.2">
      <c r="A574" s="90">
        <v>571</v>
      </c>
      <c r="B574" s="91"/>
      <c r="C574" s="79"/>
      <c r="D574" s="165"/>
      <c r="E574" s="165"/>
      <c r="F574" s="91"/>
      <c r="G574" s="92"/>
      <c r="H574" s="130">
        <f t="shared" si="9"/>
        <v>0</v>
      </c>
    </row>
    <row r="575" spans="1:8" hidden="1" x14ac:dyDescent="0.2">
      <c r="A575" s="90">
        <v>572</v>
      </c>
      <c r="B575" s="91"/>
      <c r="C575" s="79"/>
      <c r="D575" s="165"/>
      <c r="E575" s="165"/>
      <c r="F575" s="91"/>
      <c r="G575" s="92"/>
      <c r="H575" s="130">
        <f t="shared" si="9"/>
        <v>0</v>
      </c>
    </row>
    <row r="576" spans="1:8" hidden="1" x14ac:dyDescent="0.2">
      <c r="A576" s="90">
        <v>573</v>
      </c>
      <c r="B576" s="91"/>
      <c r="C576" s="79"/>
      <c r="D576" s="165"/>
      <c r="E576" s="165"/>
      <c r="F576" s="91"/>
      <c r="G576" s="92"/>
      <c r="H576" s="130">
        <f t="shared" si="9"/>
        <v>0</v>
      </c>
    </row>
    <row r="577" spans="1:8" hidden="1" x14ac:dyDescent="0.2">
      <c r="A577" s="90">
        <v>574</v>
      </c>
      <c r="B577" s="91"/>
      <c r="C577" s="79"/>
      <c r="D577" s="165"/>
      <c r="E577" s="165"/>
      <c r="F577" s="91"/>
      <c r="G577" s="92"/>
      <c r="H577" s="130">
        <f t="shared" si="9"/>
        <v>0</v>
      </c>
    </row>
    <row r="578" spans="1:8" hidden="1" x14ac:dyDescent="0.2">
      <c r="A578" s="90">
        <v>575</v>
      </c>
      <c r="B578" s="91"/>
      <c r="C578" s="79"/>
      <c r="D578" s="165"/>
      <c r="E578" s="165"/>
      <c r="F578" s="91"/>
      <c r="G578" s="92"/>
      <c r="H578" s="130">
        <f t="shared" si="9"/>
        <v>0</v>
      </c>
    </row>
    <row r="579" spans="1:8" hidden="1" x14ac:dyDescent="0.2">
      <c r="A579" s="90">
        <v>576</v>
      </c>
      <c r="B579" s="91"/>
      <c r="C579" s="79"/>
      <c r="D579" s="165"/>
      <c r="E579" s="165"/>
      <c r="F579" s="91"/>
      <c r="G579" s="92"/>
      <c r="H579" s="130">
        <f t="shared" si="9"/>
        <v>0</v>
      </c>
    </row>
    <row r="580" spans="1:8" hidden="1" x14ac:dyDescent="0.2">
      <c r="A580" s="90">
        <v>577</v>
      </c>
      <c r="B580" s="91"/>
      <c r="C580" s="79"/>
      <c r="D580" s="165"/>
      <c r="E580" s="165"/>
      <c r="F580" s="91"/>
      <c r="G580" s="92"/>
      <c r="H580" s="130">
        <f t="shared" si="9"/>
        <v>0</v>
      </c>
    </row>
    <row r="581" spans="1:8" hidden="1" x14ac:dyDescent="0.2">
      <c r="A581" s="90">
        <v>578</v>
      </c>
      <c r="B581" s="91"/>
      <c r="C581" s="79"/>
      <c r="D581" s="165"/>
      <c r="E581" s="165"/>
      <c r="F581" s="91"/>
      <c r="G581" s="92"/>
      <c r="H581" s="130">
        <f t="shared" si="9"/>
        <v>0</v>
      </c>
    </row>
    <row r="582" spans="1:8" hidden="1" x14ac:dyDescent="0.2">
      <c r="A582" s="90">
        <v>579</v>
      </c>
      <c r="B582" s="91"/>
      <c r="C582" s="79"/>
      <c r="D582" s="165"/>
      <c r="E582" s="165"/>
      <c r="F582" s="91"/>
      <c r="G582" s="92"/>
      <c r="H582" s="130">
        <f t="shared" si="9"/>
        <v>0</v>
      </c>
    </row>
    <row r="583" spans="1:8" hidden="1" x14ac:dyDescent="0.2">
      <c r="A583" s="90">
        <v>580</v>
      </c>
      <c r="B583" s="91"/>
      <c r="C583" s="79"/>
      <c r="D583" s="165"/>
      <c r="E583" s="165"/>
      <c r="F583" s="91"/>
      <c r="G583" s="92"/>
      <c r="H583" s="130">
        <f t="shared" ref="H583:H646" si="10">IFERROR((DATEDIF(D583,E583,"M")+1)*C583,0)</f>
        <v>0</v>
      </c>
    </row>
    <row r="584" spans="1:8" hidden="1" x14ac:dyDescent="0.2">
      <c r="A584" s="90">
        <v>581</v>
      </c>
      <c r="B584" s="91"/>
      <c r="C584" s="79"/>
      <c r="D584" s="165"/>
      <c r="E584" s="165"/>
      <c r="F584" s="91"/>
      <c r="G584" s="92"/>
      <c r="H584" s="130">
        <f t="shared" si="10"/>
        <v>0</v>
      </c>
    </row>
    <row r="585" spans="1:8" hidden="1" x14ac:dyDescent="0.2">
      <c r="A585" s="90">
        <v>582</v>
      </c>
      <c r="B585" s="91"/>
      <c r="C585" s="79"/>
      <c r="D585" s="165"/>
      <c r="E585" s="165"/>
      <c r="F585" s="91"/>
      <c r="G585" s="92"/>
      <c r="H585" s="130">
        <f t="shared" si="10"/>
        <v>0</v>
      </c>
    </row>
    <row r="586" spans="1:8" hidden="1" x14ac:dyDescent="0.2">
      <c r="A586" s="90">
        <v>583</v>
      </c>
      <c r="B586" s="91"/>
      <c r="C586" s="79"/>
      <c r="D586" s="165"/>
      <c r="E586" s="165"/>
      <c r="F586" s="91"/>
      <c r="G586" s="92"/>
      <c r="H586" s="130">
        <f t="shared" si="10"/>
        <v>0</v>
      </c>
    </row>
    <row r="587" spans="1:8" hidden="1" x14ac:dyDescent="0.2">
      <c r="A587" s="90">
        <v>584</v>
      </c>
      <c r="B587" s="91"/>
      <c r="C587" s="79"/>
      <c r="D587" s="165"/>
      <c r="E587" s="165"/>
      <c r="F587" s="91"/>
      <c r="G587" s="92"/>
      <c r="H587" s="130">
        <f t="shared" si="10"/>
        <v>0</v>
      </c>
    </row>
    <row r="588" spans="1:8" hidden="1" x14ac:dyDescent="0.2">
      <c r="A588" s="90">
        <v>585</v>
      </c>
      <c r="B588" s="91"/>
      <c r="C588" s="79"/>
      <c r="D588" s="165"/>
      <c r="E588" s="165"/>
      <c r="F588" s="91"/>
      <c r="G588" s="92"/>
      <c r="H588" s="130">
        <f t="shared" si="10"/>
        <v>0</v>
      </c>
    </row>
    <row r="589" spans="1:8" hidden="1" x14ac:dyDescent="0.2">
      <c r="A589" s="90">
        <v>586</v>
      </c>
      <c r="B589" s="91"/>
      <c r="C589" s="79"/>
      <c r="D589" s="165"/>
      <c r="E589" s="165"/>
      <c r="F589" s="91"/>
      <c r="G589" s="92"/>
      <c r="H589" s="130">
        <f t="shared" si="10"/>
        <v>0</v>
      </c>
    </row>
    <row r="590" spans="1:8" hidden="1" x14ac:dyDescent="0.2">
      <c r="A590" s="90">
        <v>587</v>
      </c>
      <c r="B590" s="91"/>
      <c r="C590" s="79"/>
      <c r="D590" s="165"/>
      <c r="E590" s="165"/>
      <c r="F590" s="91"/>
      <c r="G590" s="92"/>
      <c r="H590" s="130">
        <f t="shared" si="10"/>
        <v>0</v>
      </c>
    </row>
    <row r="591" spans="1:8" hidden="1" x14ac:dyDescent="0.2">
      <c r="A591" s="90">
        <v>588</v>
      </c>
      <c r="B591" s="91"/>
      <c r="C591" s="79"/>
      <c r="D591" s="165"/>
      <c r="E591" s="165"/>
      <c r="F591" s="91"/>
      <c r="G591" s="92"/>
      <c r="H591" s="130">
        <f t="shared" si="10"/>
        <v>0</v>
      </c>
    </row>
    <row r="592" spans="1:8" hidden="1" x14ac:dyDescent="0.2">
      <c r="A592" s="90">
        <v>589</v>
      </c>
      <c r="B592" s="91"/>
      <c r="C592" s="79"/>
      <c r="D592" s="165"/>
      <c r="E592" s="165"/>
      <c r="F592" s="91"/>
      <c r="G592" s="92"/>
      <c r="H592" s="130">
        <f t="shared" si="10"/>
        <v>0</v>
      </c>
    </row>
    <row r="593" spans="1:8" hidden="1" x14ac:dyDescent="0.2">
      <c r="A593" s="90">
        <v>590</v>
      </c>
      <c r="B593" s="91"/>
      <c r="C593" s="79"/>
      <c r="D593" s="165"/>
      <c r="E593" s="165"/>
      <c r="F593" s="91"/>
      <c r="G593" s="92"/>
      <c r="H593" s="130">
        <f t="shared" si="10"/>
        <v>0</v>
      </c>
    </row>
    <row r="594" spans="1:8" hidden="1" x14ac:dyDescent="0.2">
      <c r="A594" s="90">
        <v>591</v>
      </c>
      <c r="B594" s="91"/>
      <c r="C594" s="79"/>
      <c r="D594" s="165"/>
      <c r="E594" s="165"/>
      <c r="F594" s="91"/>
      <c r="G594" s="92"/>
      <c r="H594" s="130">
        <f t="shared" si="10"/>
        <v>0</v>
      </c>
    </row>
    <row r="595" spans="1:8" hidden="1" x14ac:dyDescent="0.2">
      <c r="A595" s="90">
        <v>592</v>
      </c>
      <c r="B595" s="91"/>
      <c r="C595" s="79"/>
      <c r="D595" s="165"/>
      <c r="E595" s="165"/>
      <c r="F595" s="91"/>
      <c r="G595" s="92"/>
      <c r="H595" s="130">
        <f t="shared" si="10"/>
        <v>0</v>
      </c>
    </row>
    <row r="596" spans="1:8" hidden="1" x14ac:dyDescent="0.2">
      <c r="A596" s="90">
        <v>593</v>
      </c>
      <c r="B596" s="91"/>
      <c r="C596" s="79"/>
      <c r="D596" s="165"/>
      <c r="E596" s="165"/>
      <c r="F596" s="91"/>
      <c r="G596" s="92"/>
      <c r="H596" s="130">
        <f t="shared" si="10"/>
        <v>0</v>
      </c>
    </row>
    <row r="597" spans="1:8" hidden="1" x14ac:dyDescent="0.2">
      <c r="A597" s="90">
        <v>594</v>
      </c>
      <c r="B597" s="91"/>
      <c r="C597" s="79"/>
      <c r="D597" s="165"/>
      <c r="E597" s="165"/>
      <c r="F597" s="91"/>
      <c r="G597" s="92"/>
      <c r="H597" s="130">
        <f t="shared" si="10"/>
        <v>0</v>
      </c>
    </row>
    <row r="598" spans="1:8" hidden="1" x14ac:dyDescent="0.2">
      <c r="A598" s="90">
        <v>595</v>
      </c>
      <c r="B598" s="91"/>
      <c r="C598" s="79"/>
      <c r="D598" s="165"/>
      <c r="E598" s="165"/>
      <c r="F598" s="91"/>
      <c r="G598" s="92"/>
      <c r="H598" s="130">
        <f t="shared" si="10"/>
        <v>0</v>
      </c>
    </row>
    <row r="599" spans="1:8" hidden="1" x14ac:dyDescent="0.2">
      <c r="A599" s="90">
        <v>596</v>
      </c>
      <c r="B599" s="91"/>
      <c r="C599" s="79"/>
      <c r="D599" s="165"/>
      <c r="E599" s="165"/>
      <c r="F599" s="91"/>
      <c r="G599" s="92"/>
      <c r="H599" s="130">
        <f t="shared" si="10"/>
        <v>0</v>
      </c>
    </row>
    <row r="600" spans="1:8" hidden="1" x14ac:dyDescent="0.2">
      <c r="A600" s="90">
        <v>597</v>
      </c>
      <c r="B600" s="91"/>
      <c r="C600" s="79"/>
      <c r="D600" s="165"/>
      <c r="E600" s="165"/>
      <c r="F600" s="91"/>
      <c r="G600" s="92"/>
      <c r="H600" s="130">
        <f t="shared" si="10"/>
        <v>0</v>
      </c>
    </row>
    <row r="601" spans="1:8" hidden="1" x14ac:dyDescent="0.2">
      <c r="A601" s="90">
        <v>598</v>
      </c>
      <c r="B601" s="91"/>
      <c r="C601" s="79"/>
      <c r="D601" s="165"/>
      <c r="E601" s="165"/>
      <c r="F601" s="91"/>
      <c r="G601" s="92"/>
      <c r="H601" s="130">
        <f t="shared" si="10"/>
        <v>0</v>
      </c>
    </row>
    <row r="602" spans="1:8" hidden="1" x14ac:dyDescent="0.2">
      <c r="A602" s="90">
        <v>599</v>
      </c>
      <c r="B602" s="91"/>
      <c r="C602" s="79"/>
      <c r="D602" s="165"/>
      <c r="E602" s="165"/>
      <c r="F602" s="91"/>
      <c r="G602" s="92"/>
      <c r="H602" s="130">
        <f t="shared" si="10"/>
        <v>0</v>
      </c>
    </row>
    <row r="603" spans="1:8" hidden="1" x14ac:dyDescent="0.2">
      <c r="A603" s="90">
        <v>600</v>
      </c>
      <c r="B603" s="91"/>
      <c r="C603" s="79"/>
      <c r="D603" s="165"/>
      <c r="E603" s="165"/>
      <c r="F603" s="91"/>
      <c r="G603" s="92"/>
      <c r="H603" s="130">
        <f t="shared" si="10"/>
        <v>0</v>
      </c>
    </row>
    <row r="604" spans="1:8" hidden="1" x14ac:dyDescent="0.2">
      <c r="A604" s="90">
        <v>601</v>
      </c>
      <c r="B604" s="91"/>
      <c r="C604" s="79"/>
      <c r="D604" s="165"/>
      <c r="E604" s="165"/>
      <c r="F604" s="91"/>
      <c r="G604" s="92"/>
      <c r="H604" s="130">
        <f t="shared" si="10"/>
        <v>0</v>
      </c>
    </row>
    <row r="605" spans="1:8" hidden="1" x14ac:dyDescent="0.2">
      <c r="A605" s="90">
        <v>602</v>
      </c>
      <c r="B605" s="91"/>
      <c r="C605" s="79"/>
      <c r="D605" s="165"/>
      <c r="E605" s="165"/>
      <c r="F605" s="91"/>
      <c r="G605" s="92"/>
      <c r="H605" s="130">
        <f t="shared" si="10"/>
        <v>0</v>
      </c>
    </row>
    <row r="606" spans="1:8" hidden="1" x14ac:dyDescent="0.2">
      <c r="A606" s="90">
        <v>603</v>
      </c>
      <c r="B606" s="91"/>
      <c r="C606" s="79"/>
      <c r="D606" s="165"/>
      <c r="E606" s="165"/>
      <c r="F606" s="91"/>
      <c r="G606" s="92"/>
      <c r="H606" s="130">
        <f t="shared" si="10"/>
        <v>0</v>
      </c>
    </row>
    <row r="607" spans="1:8" hidden="1" x14ac:dyDescent="0.2">
      <c r="A607" s="90">
        <v>604</v>
      </c>
      <c r="B607" s="91"/>
      <c r="C607" s="79"/>
      <c r="D607" s="165"/>
      <c r="E607" s="165"/>
      <c r="F607" s="91"/>
      <c r="G607" s="92"/>
      <c r="H607" s="130">
        <f t="shared" si="10"/>
        <v>0</v>
      </c>
    </row>
    <row r="608" spans="1:8" hidden="1" x14ac:dyDescent="0.2">
      <c r="A608" s="90">
        <v>605</v>
      </c>
      <c r="B608" s="91"/>
      <c r="C608" s="79"/>
      <c r="D608" s="165"/>
      <c r="E608" s="165"/>
      <c r="F608" s="91"/>
      <c r="G608" s="92"/>
      <c r="H608" s="130">
        <f t="shared" si="10"/>
        <v>0</v>
      </c>
    </row>
    <row r="609" spans="1:8" hidden="1" x14ac:dyDescent="0.2">
      <c r="A609" s="90">
        <v>606</v>
      </c>
      <c r="B609" s="91"/>
      <c r="C609" s="79"/>
      <c r="D609" s="165"/>
      <c r="E609" s="165"/>
      <c r="F609" s="91"/>
      <c r="G609" s="92"/>
      <c r="H609" s="130">
        <f t="shared" si="10"/>
        <v>0</v>
      </c>
    </row>
    <row r="610" spans="1:8" hidden="1" x14ac:dyDescent="0.2">
      <c r="A610" s="90">
        <v>607</v>
      </c>
      <c r="B610" s="91"/>
      <c r="C610" s="79"/>
      <c r="D610" s="165"/>
      <c r="E610" s="165"/>
      <c r="F610" s="91"/>
      <c r="G610" s="92"/>
      <c r="H610" s="130">
        <f t="shared" si="10"/>
        <v>0</v>
      </c>
    </row>
    <row r="611" spans="1:8" hidden="1" x14ac:dyDescent="0.2">
      <c r="A611" s="90">
        <v>608</v>
      </c>
      <c r="B611" s="91"/>
      <c r="C611" s="79"/>
      <c r="D611" s="165"/>
      <c r="E611" s="165"/>
      <c r="F611" s="91"/>
      <c r="G611" s="92"/>
      <c r="H611" s="130">
        <f t="shared" si="10"/>
        <v>0</v>
      </c>
    </row>
    <row r="612" spans="1:8" hidden="1" x14ac:dyDescent="0.2">
      <c r="A612" s="90">
        <v>609</v>
      </c>
      <c r="B612" s="91"/>
      <c r="C612" s="79"/>
      <c r="D612" s="165"/>
      <c r="E612" s="165"/>
      <c r="F612" s="91"/>
      <c r="G612" s="92"/>
      <c r="H612" s="130">
        <f t="shared" si="10"/>
        <v>0</v>
      </c>
    </row>
    <row r="613" spans="1:8" hidden="1" x14ac:dyDescent="0.2">
      <c r="A613" s="90">
        <v>610</v>
      </c>
      <c r="B613" s="91"/>
      <c r="C613" s="79"/>
      <c r="D613" s="165"/>
      <c r="E613" s="165"/>
      <c r="F613" s="91"/>
      <c r="G613" s="92"/>
      <c r="H613" s="130">
        <f t="shared" si="10"/>
        <v>0</v>
      </c>
    </row>
    <row r="614" spans="1:8" hidden="1" x14ac:dyDescent="0.2">
      <c r="A614" s="90">
        <v>611</v>
      </c>
      <c r="B614" s="91"/>
      <c r="C614" s="79"/>
      <c r="D614" s="165"/>
      <c r="E614" s="165"/>
      <c r="F614" s="91"/>
      <c r="G614" s="92"/>
      <c r="H614" s="130">
        <f t="shared" si="10"/>
        <v>0</v>
      </c>
    </row>
    <row r="615" spans="1:8" hidden="1" x14ac:dyDescent="0.2">
      <c r="A615" s="90">
        <v>612</v>
      </c>
      <c r="B615" s="91"/>
      <c r="C615" s="79"/>
      <c r="D615" s="165"/>
      <c r="E615" s="165"/>
      <c r="F615" s="91"/>
      <c r="G615" s="92"/>
      <c r="H615" s="130">
        <f t="shared" si="10"/>
        <v>0</v>
      </c>
    </row>
    <row r="616" spans="1:8" hidden="1" x14ac:dyDescent="0.2">
      <c r="A616" s="90">
        <v>613</v>
      </c>
      <c r="B616" s="91"/>
      <c r="C616" s="79"/>
      <c r="D616" s="165"/>
      <c r="E616" s="165"/>
      <c r="F616" s="91"/>
      <c r="G616" s="92"/>
      <c r="H616" s="130">
        <f t="shared" si="10"/>
        <v>0</v>
      </c>
    </row>
    <row r="617" spans="1:8" hidden="1" x14ac:dyDescent="0.2">
      <c r="A617" s="90">
        <v>614</v>
      </c>
      <c r="B617" s="91"/>
      <c r="C617" s="79"/>
      <c r="D617" s="165"/>
      <c r="E617" s="165"/>
      <c r="F617" s="91"/>
      <c r="G617" s="92"/>
      <c r="H617" s="130">
        <f t="shared" si="10"/>
        <v>0</v>
      </c>
    </row>
    <row r="618" spans="1:8" hidden="1" x14ac:dyDescent="0.2">
      <c r="A618" s="90">
        <v>615</v>
      </c>
      <c r="B618" s="91"/>
      <c r="C618" s="79"/>
      <c r="D618" s="165"/>
      <c r="E618" s="165"/>
      <c r="F618" s="91"/>
      <c r="G618" s="92"/>
      <c r="H618" s="130">
        <f t="shared" si="10"/>
        <v>0</v>
      </c>
    </row>
    <row r="619" spans="1:8" hidden="1" x14ac:dyDescent="0.2">
      <c r="A619" s="90">
        <v>616</v>
      </c>
      <c r="B619" s="91"/>
      <c r="C619" s="79"/>
      <c r="D619" s="165"/>
      <c r="E619" s="165"/>
      <c r="F619" s="91"/>
      <c r="G619" s="92"/>
      <c r="H619" s="130">
        <f t="shared" si="10"/>
        <v>0</v>
      </c>
    </row>
    <row r="620" spans="1:8" hidden="1" x14ac:dyDescent="0.2">
      <c r="A620" s="90">
        <v>617</v>
      </c>
      <c r="B620" s="91"/>
      <c r="C620" s="79"/>
      <c r="D620" s="165"/>
      <c r="E620" s="165"/>
      <c r="F620" s="91"/>
      <c r="G620" s="92"/>
      <c r="H620" s="130">
        <f t="shared" si="10"/>
        <v>0</v>
      </c>
    </row>
    <row r="621" spans="1:8" hidden="1" x14ac:dyDescent="0.2">
      <c r="A621" s="90">
        <v>618</v>
      </c>
      <c r="B621" s="91"/>
      <c r="C621" s="79"/>
      <c r="D621" s="165"/>
      <c r="E621" s="165"/>
      <c r="F621" s="91"/>
      <c r="G621" s="92"/>
      <c r="H621" s="130">
        <f t="shared" si="10"/>
        <v>0</v>
      </c>
    </row>
    <row r="622" spans="1:8" hidden="1" x14ac:dyDescent="0.2">
      <c r="A622" s="90">
        <v>619</v>
      </c>
      <c r="B622" s="91"/>
      <c r="C622" s="79"/>
      <c r="D622" s="165"/>
      <c r="E622" s="165"/>
      <c r="F622" s="91"/>
      <c r="G622" s="92"/>
      <c r="H622" s="130">
        <f t="shared" si="10"/>
        <v>0</v>
      </c>
    </row>
    <row r="623" spans="1:8" hidden="1" x14ac:dyDescent="0.2">
      <c r="A623" s="90">
        <v>620</v>
      </c>
      <c r="B623" s="91"/>
      <c r="C623" s="79"/>
      <c r="D623" s="165"/>
      <c r="E623" s="165"/>
      <c r="F623" s="91"/>
      <c r="G623" s="92"/>
      <c r="H623" s="130">
        <f t="shared" si="10"/>
        <v>0</v>
      </c>
    </row>
    <row r="624" spans="1:8" hidden="1" x14ac:dyDescent="0.2">
      <c r="A624" s="90">
        <v>621</v>
      </c>
      <c r="B624" s="91"/>
      <c r="C624" s="79"/>
      <c r="D624" s="165"/>
      <c r="E624" s="165"/>
      <c r="F624" s="91"/>
      <c r="G624" s="92"/>
      <c r="H624" s="130">
        <f t="shared" si="10"/>
        <v>0</v>
      </c>
    </row>
    <row r="625" spans="1:8" hidden="1" x14ac:dyDescent="0.2">
      <c r="A625" s="90">
        <v>622</v>
      </c>
      <c r="B625" s="91"/>
      <c r="C625" s="79"/>
      <c r="D625" s="165"/>
      <c r="E625" s="165"/>
      <c r="F625" s="91"/>
      <c r="G625" s="92"/>
      <c r="H625" s="130">
        <f t="shared" si="10"/>
        <v>0</v>
      </c>
    </row>
    <row r="626" spans="1:8" hidden="1" x14ac:dyDescent="0.2">
      <c r="A626" s="90">
        <v>623</v>
      </c>
      <c r="B626" s="91"/>
      <c r="C626" s="79"/>
      <c r="D626" s="165"/>
      <c r="E626" s="165"/>
      <c r="F626" s="91"/>
      <c r="G626" s="92"/>
      <c r="H626" s="130">
        <f t="shared" si="10"/>
        <v>0</v>
      </c>
    </row>
    <row r="627" spans="1:8" hidden="1" x14ac:dyDescent="0.2">
      <c r="A627" s="90">
        <v>624</v>
      </c>
      <c r="B627" s="91"/>
      <c r="C627" s="79"/>
      <c r="D627" s="165"/>
      <c r="E627" s="165"/>
      <c r="F627" s="91"/>
      <c r="G627" s="92"/>
      <c r="H627" s="130">
        <f t="shared" si="10"/>
        <v>0</v>
      </c>
    </row>
    <row r="628" spans="1:8" hidden="1" x14ac:dyDescent="0.2">
      <c r="A628" s="90">
        <v>625</v>
      </c>
      <c r="B628" s="91"/>
      <c r="C628" s="79"/>
      <c r="D628" s="165"/>
      <c r="E628" s="165"/>
      <c r="F628" s="91"/>
      <c r="G628" s="92"/>
      <c r="H628" s="130">
        <f t="shared" si="10"/>
        <v>0</v>
      </c>
    </row>
    <row r="629" spans="1:8" hidden="1" x14ac:dyDescent="0.2">
      <c r="A629" s="90">
        <v>626</v>
      </c>
      <c r="B629" s="91"/>
      <c r="C629" s="79"/>
      <c r="D629" s="165"/>
      <c r="E629" s="165"/>
      <c r="F629" s="91"/>
      <c r="G629" s="92"/>
      <c r="H629" s="130">
        <f t="shared" si="10"/>
        <v>0</v>
      </c>
    </row>
    <row r="630" spans="1:8" hidden="1" x14ac:dyDescent="0.2">
      <c r="A630" s="90">
        <v>627</v>
      </c>
      <c r="B630" s="91"/>
      <c r="C630" s="79"/>
      <c r="D630" s="165"/>
      <c r="E630" s="165"/>
      <c r="F630" s="91"/>
      <c r="G630" s="92"/>
      <c r="H630" s="130">
        <f t="shared" si="10"/>
        <v>0</v>
      </c>
    </row>
    <row r="631" spans="1:8" hidden="1" x14ac:dyDescent="0.2">
      <c r="A631" s="90">
        <v>628</v>
      </c>
      <c r="B631" s="91"/>
      <c r="C631" s="79"/>
      <c r="D631" s="165"/>
      <c r="E631" s="165"/>
      <c r="F631" s="91"/>
      <c r="G631" s="92"/>
      <c r="H631" s="130">
        <f t="shared" si="10"/>
        <v>0</v>
      </c>
    </row>
    <row r="632" spans="1:8" hidden="1" x14ac:dyDescent="0.2">
      <c r="A632" s="90">
        <v>629</v>
      </c>
      <c r="B632" s="91"/>
      <c r="C632" s="79"/>
      <c r="D632" s="165"/>
      <c r="E632" s="165"/>
      <c r="F632" s="91"/>
      <c r="G632" s="92"/>
      <c r="H632" s="130">
        <f t="shared" si="10"/>
        <v>0</v>
      </c>
    </row>
    <row r="633" spans="1:8" hidden="1" x14ac:dyDescent="0.2">
      <c r="A633" s="90">
        <v>630</v>
      </c>
      <c r="B633" s="91"/>
      <c r="C633" s="79"/>
      <c r="D633" s="165"/>
      <c r="E633" s="165"/>
      <c r="F633" s="91"/>
      <c r="G633" s="92"/>
      <c r="H633" s="130">
        <f t="shared" si="10"/>
        <v>0</v>
      </c>
    </row>
    <row r="634" spans="1:8" hidden="1" x14ac:dyDescent="0.2">
      <c r="A634" s="90">
        <v>631</v>
      </c>
      <c r="B634" s="91"/>
      <c r="C634" s="79"/>
      <c r="D634" s="165"/>
      <c r="E634" s="165"/>
      <c r="F634" s="91"/>
      <c r="G634" s="92"/>
      <c r="H634" s="130">
        <f t="shared" si="10"/>
        <v>0</v>
      </c>
    </row>
    <row r="635" spans="1:8" hidden="1" x14ac:dyDescent="0.2">
      <c r="A635" s="90">
        <v>632</v>
      </c>
      <c r="B635" s="91"/>
      <c r="C635" s="79"/>
      <c r="D635" s="165"/>
      <c r="E635" s="165"/>
      <c r="F635" s="91"/>
      <c r="G635" s="92"/>
      <c r="H635" s="130">
        <f t="shared" si="10"/>
        <v>0</v>
      </c>
    </row>
    <row r="636" spans="1:8" hidden="1" x14ac:dyDescent="0.2">
      <c r="A636" s="90">
        <v>633</v>
      </c>
      <c r="B636" s="91"/>
      <c r="C636" s="79"/>
      <c r="D636" s="165"/>
      <c r="E636" s="165"/>
      <c r="F636" s="91"/>
      <c r="G636" s="92"/>
      <c r="H636" s="130">
        <f t="shared" si="10"/>
        <v>0</v>
      </c>
    </row>
    <row r="637" spans="1:8" hidden="1" x14ac:dyDescent="0.2">
      <c r="A637" s="90">
        <v>634</v>
      </c>
      <c r="B637" s="91"/>
      <c r="C637" s="79"/>
      <c r="D637" s="165"/>
      <c r="E637" s="165"/>
      <c r="F637" s="91"/>
      <c r="G637" s="92"/>
      <c r="H637" s="130">
        <f t="shared" si="10"/>
        <v>0</v>
      </c>
    </row>
    <row r="638" spans="1:8" hidden="1" x14ac:dyDescent="0.2">
      <c r="A638" s="90">
        <v>635</v>
      </c>
      <c r="B638" s="91"/>
      <c r="C638" s="79"/>
      <c r="D638" s="165"/>
      <c r="E638" s="165"/>
      <c r="F638" s="91"/>
      <c r="G638" s="92"/>
      <c r="H638" s="130">
        <f t="shared" si="10"/>
        <v>0</v>
      </c>
    </row>
    <row r="639" spans="1:8" hidden="1" x14ac:dyDescent="0.2">
      <c r="A639" s="90">
        <v>636</v>
      </c>
      <c r="B639" s="91"/>
      <c r="C639" s="79"/>
      <c r="D639" s="165"/>
      <c r="E639" s="165"/>
      <c r="F639" s="91"/>
      <c r="G639" s="92"/>
      <c r="H639" s="130">
        <f t="shared" si="10"/>
        <v>0</v>
      </c>
    </row>
    <row r="640" spans="1:8" hidden="1" x14ac:dyDescent="0.2">
      <c r="A640" s="90">
        <v>637</v>
      </c>
      <c r="B640" s="91"/>
      <c r="C640" s="79"/>
      <c r="D640" s="165"/>
      <c r="E640" s="165"/>
      <c r="F640" s="91"/>
      <c r="G640" s="92"/>
      <c r="H640" s="130">
        <f t="shared" si="10"/>
        <v>0</v>
      </c>
    </row>
    <row r="641" spans="1:8" hidden="1" x14ac:dyDescent="0.2">
      <c r="A641" s="90">
        <v>638</v>
      </c>
      <c r="B641" s="91"/>
      <c r="C641" s="79"/>
      <c r="D641" s="165"/>
      <c r="E641" s="165"/>
      <c r="F641" s="91"/>
      <c r="G641" s="92"/>
      <c r="H641" s="130">
        <f t="shared" si="10"/>
        <v>0</v>
      </c>
    </row>
    <row r="642" spans="1:8" hidden="1" x14ac:dyDescent="0.2">
      <c r="A642" s="90">
        <v>639</v>
      </c>
      <c r="B642" s="91"/>
      <c r="C642" s="79"/>
      <c r="D642" s="165"/>
      <c r="E642" s="165"/>
      <c r="F642" s="91"/>
      <c r="G642" s="92"/>
      <c r="H642" s="130">
        <f t="shared" si="10"/>
        <v>0</v>
      </c>
    </row>
    <row r="643" spans="1:8" hidden="1" x14ac:dyDescent="0.2">
      <c r="A643" s="90">
        <v>640</v>
      </c>
      <c r="B643" s="91"/>
      <c r="C643" s="79"/>
      <c r="D643" s="165"/>
      <c r="E643" s="165"/>
      <c r="F643" s="91"/>
      <c r="G643" s="92"/>
      <c r="H643" s="130">
        <f t="shared" si="10"/>
        <v>0</v>
      </c>
    </row>
    <row r="644" spans="1:8" hidden="1" x14ac:dyDescent="0.2">
      <c r="A644" s="90">
        <v>641</v>
      </c>
      <c r="B644" s="91"/>
      <c r="C644" s="79"/>
      <c r="D644" s="165"/>
      <c r="E644" s="165"/>
      <c r="F644" s="91"/>
      <c r="G644" s="92"/>
      <c r="H644" s="130">
        <f t="shared" si="10"/>
        <v>0</v>
      </c>
    </row>
    <row r="645" spans="1:8" hidden="1" x14ac:dyDescent="0.2">
      <c r="A645" s="90">
        <v>642</v>
      </c>
      <c r="B645" s="91"/>
      <c r="C645" s="79"/>
      <c r="D645" s="165"/>
      <c r="E645" s="165"/>
      <c r="F645" s="91"/>
      <c r="G645" s="92"/>
      <c r="H645" s="130">
        <f t="shared" si="10"/>
        <v>0</v>
      </c>
    </row>
    <row r="646" spans="1:8" hidden="1" x14ac:dyDescent="0.2">
      <c r="A646" s="90">
        <v>643</v>
      </c>
      <c r="B646" s="91"/>
      <c r="C646" s="79"/>
      <c r="D646" s="165"/>
      <c r="E646" s="165"/>
      <c r="F646" s="91"/>
      <c r="G646" s="92"/>
      <c r="H646" s="130">
        <f t="shared" si="10"/>
        <v>0</v>
      </c>
    </row>
    <row r="647" spans="1:8" hidden="1" x14ac:dyDescent="0.2">
      <c r="A647" s="90">
        <v>644</v>
      </c>
      <c r="B647" s="91"/>
      <c r="C647" s="79"/>
      <c r="D647" s="165"/>
      <c r="E647" s="165"/>
      <c r="F647" s="91"/>
      <c r="G647" s="92"/>
      <c r="H647" s="130">
        <f t="shared" ref="H647:H710" si="11">IFERROR((DATEDIF(D647,E647,"M")+1)*C647,0)</f>
        <v>0</v>
      </c>
    </row>
    <row r="648" spans="1:8" hidden="1" x14ac:dyDescent="0.2">
      <c r="A648" s="90">
        <v>645</v>
      </c>
      <c r="B648" s="91"/>
      <c r="C648" s="79"/>
      <c r="D648" s="165"/>
      <c r="E648" s="165"/>
      <c r="F648" s="91"/>
      <c r="G648" s="92"/>
      <c r="H648" s="130">
        <f t="shared" si="11"/>
        <v>0</v>
      </c>
    </row>
    <row r="649" spans="1:8" hidden="1" x14ac:dyDescent="0.2">
      <c r="A649" s="90">
        <v>646</v>
      </c>
      <c r="B649" s="91"/>
      <c r="C649" s="79"/>
      <c r="D649" s="165"/>
      <c r="E649" s="165"/>
      <c r="F649" s="91"/>
      <c r="G649" s="92"/>
      <c r="H649" s="130">
        <f t="shared" si="11"/>
        <v>0</v>
      </c>
    </row>
    <row r="650" spans="1:8" hidden="1" x14ac:dyDescent="0.2">
      <c r="A650" s="90">
        <v>647</v>
      </c>
      <c r="B650" s="91"/>
      <c r="C650" s="79"/>
      <c r="D650" s="165"/>
      <c r="E650" s="165"/>
      <c r="F650" s="91"/>
      <c r="G650" s="92"/>
      <c r="H650" s="130">
        <f t="shared" si="11"/>
        <v>0</v>
      </c>
    </row>
    <row r="651" spans="1:8" hidden="1" x14ac:dyDescent="0.2">
      <c r="A651" s="90">
        <v>648</v>
      </c>
      <c r="B651" s="91"/>
      <c r="C651" s="79"/>
      <c r="D651" s="165"/>
      <c r="E651" s="165"/>
      <c r="F651" s="91"/>
      <c r="G651" s="92"/>
      <c r="H651" s="130">
        <f t="shared" si="11"/>
        <v>0</v>
      </c>
    </row>
    <row r="652" spans="1:8" hidden="1" x14ac:dyDescent="0.2">
      <c r="A652" s="90">
        <v>649</v>
      </c>
      <c r="B652" s="91"/>
      <c r="C652" s="79"/>
      <c r="D652" s="165"/>
      <c r="E652" s="165"/>
      <c r="F652" s="91"/>
      <c r="G652" s="92"/>
      <c r="H652" s="130">
        <f t="shared" si="11"/>
        <v>0</v>
      </c>
    </row>
    <row r="653" spans="1:8" hidden="1" x14ac:dyDescent="0.2">
      <c r="A653" s="90">
        <v>650</v>
      </c>
      <c r="B653" s="91"/>
      <c r="C653" s="79"/>
      <c r="D653" s="165"/>
      <c r="E653" s="165"/>
      <c r="F653" s="91"/>
      <c r="G653" s="92"/>
      <c r="H653" s="130">
        <f t="shared" si="11"/>
        <v>0</v>
      </c>
    </row>
    <row r="654" spans="1:8" hidden="1" x14ac:dyDescent="0.2">
      <c r="A654" s="90">
        <v>651</v>
      </c>
      <c r="B654" s="91"/>
      <c r="C654" s="79"/>
      <c r="D654" s="165"/>
      <c r="E654" s="165"/>
      <c r="F654" s="91"/>
      <c r="G654" s="92"/>
      <c r="H654" s="130">
        <f t="shared" si="11"/>
        <v>0</v>
      </c>
    </row>
    <row r="655" spans="1:8" hidden="1" x14ac:dyDescent="0.2">
      <c r="A655" s="90">
        <v>652</v>
      </c>
      <c r="B655" s="91"/>
      <c r="C655" s="79"/>
      <c r="D655" s="165"/>
      <c r="E655" s="165"/>
      <c r="F655" s="91"/>
      <c r="G655" s="92"/>
      <c r="H655" s="130">
        <f t="shared" si="11"/>
        <v>0</v>
      </c>
    </row>
    <row r="656" spans="1:8" hidden="1" x14ac:dyDescent="0.2">
      <c r="A656" s="90">
        <v>653</v>
      </c>
      <c r="B656" s="91"/>
      <c r="C656" s="79"/>
      <c r="D656" s="165"/>
      <c r="E656" s="165"/>
      <c r="F656" s="91"/>
      <c r="G656" s="92"/>
      <c r="H656" s="130">
        <f t="shared" si="11"/>
        <v>0</v>
      </c>
    </row>
    <row r="657" spans="1:8" hidden="1" x14ac:dyDescent="0.2">
      <c r="A657" s="90">
        <v>654</v>
      </c>
      <c r="B657" s="91"/>
      <c r="C657" s="79"/>
      <c r="D657" s="165"/>
      <c r="E657" s="165"/>
      <c r="F657" s="91"/>
      <c r="G657" s="92"/>
      <c r="H657" s="130">
        <f t="shared" si="11"/>
        <v>0</v>
      </c>
    </row>
    <row r="658" spans="1:8" hidden="1" x14ac:dyDescent="0.2">
      <c r="A658" s="90">
        <v>655</v>
      </c>
      <c r="B658" s="91"/>
      <c r="C658" s="79"/>
      <c r="D658" s="165"/>
      <c r="E658" s="165"/>
      <c r="F658" s="91"/>
      <c r="G658" s="92"/>
      <c r="H658" s="130">
        <f t="shared" si="11"/>
        <v>0</v>
      </c>
    </row>
    <row r="659" spans="1:8" hidden="1" x14ac:dyDescent="0.2">
      <c r="A659" s="90">
        <v>656</v>
      </c>
      <c r="B659" s="91"/>
      <c r="C659" s="79"/>
      <c r="D659" s="165"/>
      <c r="E659" s="165"/>
      <c r="F659" s="91"/>
      <c r="G659" s="92"/>
      <c r="H659" s="130">
        <f t="shared" si="11"/>
        <v>0</v>
      </c>
    </row>
    <row r="660" spans="1:8" hidden="1" x14ac:dyDescent="0.2">
      <c r="A660" s="90">
        <v>657</v>
      </c>
      <c r="B660" s="91"/>
      <c r="C660" s="79"/>
      <c r="D660" s="165"/>
      <c r="E660" s="165"/>
      <c r="F660" s="91"/>
      <c r="G660" s="92"/>
      <c r="H660" s="130">
        <f t="shared" si="11"/>
        <v>0</v>
      </c>
    </row>
    <row r="661" spans="1:8" hidden="1" x14ac:dyDescent="0.2">
      <c r="A661" s="90">
        <v>658</v>
      </c>
      <c r="B661" s="91"/>
      <c r="C661" s="79"/>
      <c r="D661" s="165"/>
      <c r="E661" s="165"/>
      <c r="F661" s="91"/>
      <c r="G661" s="92"/>
      <c r="H661" s="130">
        <f t="shared" si="11"/>
        <v>0</v>
      </c>
    </row>
    <row r="662" spans="1:8" hidden="1" x14ac:dyDescent="0.2">
      <c r="A662" s="90">
        <v>659</v>
      </c>
      <c r="B662" s="91"/>
      <c r="C662" s="79"/>
      <c r="D662" s="165"/>
      <c r="E662" s="165"/>
      <c r="F662" s="91"/>
      <c r="G662" s="92"/>
      <c r="H662" s="130">
        <f t="shared" si="11"/>
        <v>0</v>
      </c>
    </row>
    <row r="663" spans="1:8" hidden="1" x14ac:dyDescent="0.2">
      <c r="A663" s="90">
        <v>660</v>
      </c>
      <c r="B663" s="91"/>
      <c r="C663" s="79"/>
      <c r="D663" s="165"/>
      <c r="E663" s="165"/>
      <c r="F663" s="91"/>
      <c r="G663" s="92"/>
      <c r="H663" s="130">
        <f t="shared" si="11"/>
        <v>0</v>
      </c>
    </row>
    <row r="664" spans="1:8" hidden="1" x14ac:dyDescent="0.2">
      <c r="A664" s="90">
        <v>661</v>
      </c>
      <c r="B664" s="91"/>
      <c r="C664" s="79"/>
      <c r="D664" s="165"/>
      <c r="E664" s="165"/>
      <c r="F664" s="91"/>
      <c r="G664" s="92"/>
      <c r="H664" s="130">
        <f t="shared" si="11"/>
        <v>0</v>
      </c>
    </row>
    <row r="665" spans="1:8" hidden="1" x14ac:dyDescent="0.2">
      <c r="A665" s="90">
        <v>662</v>
      </c>
      <c r="B665" s="91"/>
      <c r="C665" s="79"/>
      <c r="D665" s="165"/>
      <c r="E665" s="165"/>
      <c r="F665" s="91"/>
      <c r="G665" s="92"/>
      <c r="H665" s="130">
        <f t="shared" si="11"/>
        <v>0</v>
      </c>
    </row>
    <row r="666" spans="1:8" hidden="1" x14ac:dyDescent="0.2">
      <c r="A666" s="90">
        <v>663</v>
      </c>
      <c r="B666" s="91"/>
      <c r="C666" s="79"/>
      <c r="D666" s="165"/>
      <c r="E666" s="165"/>
      <c r="F666" s="91"/>
      <c r="G666" s="92"/>
      <c r="H666" s="130">
        <f t="shared" si="11"/>
        <v>0</v>
      </c>
    </row>
    <row r="667" spans="1:8" hidden="1" x14ac:dyDescent="0.2">
      <c r="A667" s="90">
        <v>664</v>
      </c>
      <c r="B667" s="91"/>
      <c r="C667" s="79"/>
      <c r="D667" s="165"/>
      <c r="E667" s="165"/>
      <c r="F667" s="91"/>
      <c r="G667" s="92"/>
      <c r="H667" s="130">
        <f t="shared" si="11"/>
        <v>0</v>
      </c>
    </row>
    <row r="668" spans="1:8" hidden="1" x14ac:dyDescent="0.2">
      <c r="A668" s="90">
        <v>665</v>
      </c>
      <c r="B668" s="91"/>
      <c r="C668" s="79"/>
      <c r="D668" s="165"/>
      <c r="E668" s="165"/>
      <c r="F668" s="91"/>
      <c r="G668" s="92"/>
      <c r="H668" s="130">
        <f t="shared" si="11"/>
        <v>0</v>
      </c>
    </row>
    <row r="669" spans="1:8" hidden="1" x14ac:dyDescent="0.2">
      <c r="A669" s="90">
        <v>666</v>
      </c>
      <c r="B669" s="91"/>
      <c r="C669" s="79"/>
      <c r="D669" s="165"/>
      <c r="E669" s="165"/>
      <c r="F669" s="91"/>
      <c r="G669" s="92"/>
      <c r="H669" s="130">
        <f t="shared" si="11"/>
        <v>0</v>
      </c>
    </row>
    <row r="670" spans="1:8" hidden="1" x14ac:dyDescent="0.2">
      <c r="A670" s="90">
        <v>667</v>
      </c>
      <c r="B670" s="91"/>
      <c r="C670" s="79"/>
      <c r="D670" s="165"/>
      <c r="E670" s="165"/>
      <c r="F670" s="91"/>
      <c r="G670" s="92"/>
      <c r="H670" s="130">
        <f t="shared" si="11"/>
        <v>0</v>
      </c>
    </row>
    <row r="671" spans="1:8" hidden="1" x14ac:dyDescent="0.2">
      <c r="A671" s="90">
        <v>668</v>
      </c>
      <c r="B671" s="91"/>
      <c r="C671" s="79"/>
      <c r="D671" s="165"/>
      <c r="E671" s="165"/>
      <c r="F671" s="91"/>
      <c r="G671" s="92"/>
      <c r="H671" s="130">
        <f t="shared" si="11"/>
        <v>0</v>
      </c>
    </row>
    <row r="672" spans="1:8" hidden="1" x14ac:dyDescent="0.2">
      <c r="A672" s="90">
        <v>669</v>
      </c>
      <c r="B672" s="91"/>
      <c r="C672" s="79"/>
      <c r="D672" s="165"/>
      <c r="E672" s="165"/>
      <c r="F672" s="91"/>
      <c r="G672" s="92"/>
      <c r="H672" s="130">
        <f t="shared" si="11"/>
        <v>0</v>
      </c>
    </row>
    <row r="673" spans="1:8" hidden="1" x14ac:dyDescent="0.2">
      <c r="A673" s="90">
        <v>670</v>
      </c>
      <c r="B673" s="91"/>
      <c r="C673" s="79"/>
      <c r="D673" s="165"/>
      <c r="E673" s="165"/>
      <c r="F673" s="91"/>
      <c r="G673" s="92"/>
      <c r="H673" s="130">
        <f t="shared" si="11"/>
        <v>0</v>
      </c>
    </row>
    <row r="674" spans="1:8" hidden="1" x14ac:dyDescent="0.2">
      <c r="A674" s="90">
        <v>671</v>
      </c>
      <c r="B674" s="91"/>
      <c r="C674" s="79"/>
      <c r="D674" s="165"/>
      <c r="E674" s="165"/>
      <c r="F674" s="91"/>
      <c r="G674" s="92"/>
      <c r="H674" s="130">
        <f t="shared" si="11"/>
        <v>0</v>
      </c>
    </row>
    <row r="675" spans="1:8" hidden="1" x14ac:dyDescent="0.2">
      <c r="A675" s="90">
        <v>672</v>
      </c>
      <c r="B675" s="91"/>
      <c r="C675" s="79"/>
      <c r="D675" s="165"/>
      <c r="E675" s="165"/>
      <c r="F675" s="91"/>
      <c r="G675" s="92"/>
      <c r="H675" s="130">
        <f t="shared" si="11"/>
        <v>0</v>
      </c>
    </row>
    <row r="676" spans="1:8" hidden="1" x14ac:dyDescent="0.2">
      <c r="A676" s="90">
        <v>673</v>
      </c>
      <c r="B676" s="91"/>
      <c r="C676" s="79"/>
      <c r="D676" s="165"/>
      <c r="E676" s="165"/>
      <c r="F676" s="91"/>
      <c r="G676" s="92"/>
      <c r="H676" s="130">
        <f t="shared" si="11"/>
        <v>0</v>
      </c>
    </row>
    <row r="677" spans="1:8" hidden="1" x14ac:dyDescent="0.2">
      <c r="A677" s="90">
        <v>674</v>
      </c>
      <c r="B677" s="91"/>
      <c r="C677" s="79"/>
      <c r="D677" s="165"/>
      <c r="E677" s="165"/>
      <c r="F677" s="91"/>
      <c r="G677" s="92"/>
      <c r="H677" s="130">
        <f t="shared" si="11"/>
        <v>0</v>
      </c>
    </row>
    <row r="678" spans="1:8" hidden="1" x14ac:dyDescent="0.2">
      <c r="A678" s="90">
        <v>675</v>
      </c>
      <c r="B678" s="91"/>
      <c r="C678" s="79"/>
      <c r="D678" s="165"/>
      <c r="E678" s="165"/>
      <c r="F678" s="91"/>
      <c r="G678" s="92"/>
      <c r="H678" s="130">
        <f t="shared" si="11"/>
        <v>0</v>
      </c>
    </row>
    <row r="679" spans="1:8" hidden="1" x14ac:dyDescent="0.2">
      <c r="A679" s="90">
        <v>676</v>
      </c>
      <c r="B679" s="91"/>
      <c r="C679" s="79"/>
      <c r="D679" s="165"/>
      <c r="E679" s="165"/>
      <c r="F679" s="91"/>
      <c r="G679" s="92"/>
      <c r="H679" s="130">
        <f t="shared" si="11"/>
        <v>0</v>
      </c>
    </row>
    <row r="680" spans="1:8" hidden="1" x14ac:dyDescent="0.2">
      <c r="A680" s="90">
        <v>677</v>
      </c>
      <c r="B680" s="91"/>
      <c r="C680" s="79"/>
      <c r="D680" s="165"/>
      <c r="E680" s="165"/>
      <c r="F680" s="91"/>
      <c r="G680" s="92"/>
      <c r="H680" s="130">
        <f t="shared" si="11"/>
        <v>0</v>
      </c>
    </row>
    <row r="681" spans="1:8" hidden="1" x14ac:dyDescent="0.2">
      <c r="A681" s="90">
        <v>678</v>
      </c>
      <c r="B681" s="91"/>
      <c r="C681" s="79"/>
      <c r="D681" s="165"/>
      <c r="E681" s="165"/>
      <c r="F681" s="91"/>
      <c r="G681" s="92"/>
      <c r="H681" s="130">
        <f t="shared" si="11"/>
        <v>0</v>
      </c>
    </row>
    <row r="682" spans="1:8" hidden="1" x14ac:dyDescent="0.2">
      <c r="A682" s="90">
        <v>679</v>
      </c>
      <c r="B682" s="91"/>
      <c r="C682" s="79"/>
      <c r="D682" s="165"/>
      <c r="E682" s="165"/>
      <c r="F682" s="91"/>
      <c r="G682" s="92"/>
      <c r="H682" s="130">
        <f t="shared" si="11"/>
        <v>0</v>
      </c>
    </row>
    <row r="683" spans="1:8" hidden="1" x14ac:dyDescent="0.2">
      <c r="A683" s="90">
        <v>680</v>
      </c>
      <c r="B683" s="91"/>
      <c r="C683" s="79"/>
      <c r="D683" s="165"/>
      <c r="E683" s="165"/>
      <c r="F683" s="91"/>
      <c r="G683" s="92"/>
      <c r="H683" s="130">
        <f t="shared" si="11"/>
        <v>0</v>
      </c>
    </row>
    <row r="684" spans="1:8" hidden="1" x14ac:dyDescent="0.2">
      <c r="A684" s="90">
        <v>681</v>
      </c>
      <c r="B684" s="91"/>
      <c r="C684" s="79"/>
      <c r="D684" s="165"/>
      <c r="E684" s="165"/>
      <c r="F684" s="91"/>
      <c r="G684" s="92"/>
      <c r="H684" s="130">
        <f t="shared" si="11"/>
        <v>0</v>
      </c>
    </row>
    <row r="685" spans="1:8" hidden="1" x14ac:dyDescent="0.2">
      <c r="A685" s="90">
        <v>682</v>
      </c>
      <c r="B685" s="91"/>
      <c r="C685" s="79"/>
      <c r="D685" s="165"/>
      <c r="E685" s="165"/>
      <c r="F685" s="91"/>
      <c r="G685" s="92"/>
      <c r="H685" s="130">
        <f t="shared" si="11"/>
        <v>0</v>
      </c>
    </row>
    <row r="686" spans="1:8" hidden="1" x14ac:dyDescent="0.2">
      <c r="A686" s="90">
        <v>683</v>
      </c>
      <c r="B686" s="91"/>
      <c r="C686" s="79"/>
      <c r="D686" s="165"/>
      <c r="E686" s="165"/>
      <c r="F686" s="91"/>
      <c r="G686" s="92"/>
      <c r="H686" s="130">
        <f t="shared" si="11"/>
        <v>0</v>
      </c>
    </row>
    <row r="687" spans="1:8" hidden="1" x14ac:dyDescent="0.2">
      <c r="A687" s="90">
        <v>684</v>
      </c>
      <c r="B687" s="91"/>
      <c r="C687" s="79"/>
      <c r="D687" s="165"/>
      <c r="E687" s="165"/>
      <c r="F687" s="91"/>
      <c r="G687" s="92"/>
      <c r="H687" s="130">
        <f t="shared" si="11"/>
        <v>0</v>
      </c>
    </row>
    <row r="688" spans="1:8" hidden="1" x14ac:dyDescent="0.2">
      <c r="A688" s="90">
        <v>685</v>
      </c>
      <c r="B688" s="91"/>
      <c r="C688" s="79"/>
      <c r="D688" s="165"/>
      <c r="E688" s="165"/>
      <c r="F688" s="91"/>
      <c r="G688" s="92"/>
      <c r="H688" s="130">
        <f t="shared" si="11"/>
        <v>0</v>
      </c>
    </row>
    <row r="689" spans="1:8" hidden="1" x14ac:dyDescent="0.2">
      <c r="A689" s="90">
        <v>686</v>
      </c>
      <c r="B689" s="91"/>
      <c r="C689" s="79"/>
      <c r="D689" s="165"/>
      <c r="E689" s="165"/>
      <c r="F689" s="91"/>
      <c r="G689" s="92"/>
      <c r="H689" s="130">
        <f t="shared" si="11"/>
        <v>0</v>
      </c>
    </row>
    <row r="690" spans="1:8" hidden="1" x14ac:dyDescent="0.2">
      <c r="A690" s="90">
        <v>687</v>
      </c>
      <c r="B690" s="91"/>
      <c r="C690" s="79"/>
      <c r="D690" s="165"/>
      <c r="E690" s="165"/>
      <c r="F690" s="91"/>
      <c r="G690" s="92"/>
      <c r="H690" s="130">
        <f t="shared" si="11"/>
        <v>0</v>
      </c>
    </row>
    <row r="691" spans="1:8" hidden="1" x14ac:dyDescent="0.2">
      <c r="A691" s="90">
        <v>688</v>
      </c>
      <c r="B691" s="91"/>
      <c r="C691" s="79"/>
      <c r="D691" s="165"/>
      <c r="E691" s="165"/>
      <c r="F691" s="91"/>
      <c r="G691" s="92"/>
      <c r="H691" s="130">
        <f t="shared" si="11"/>
        <v>0</v>
      </c>
    </row>
    <row r="692" spans="1:8" hidden="1" x14ac:dyDescent="0.2">
      <c r="A692" s="90">
        <v>689</v>
      </c>
      <c r="B692" s="91"/>
      <c r="C692" s="79"/>
      <c r="D692" s="165"/>
      <c r="E692" s="165"/>
      <c r="F692" s="91"/>
      <c r="G692" s="92"/>
      <c r="H692" s="130">
        <f t="shared" si="11"/>
        <v>0</v>
      </c>
    </row>
    <row r="693" spans="1:8" hidden="1" x14ac:dyDescent="0.2">
      <c r="A693" s="90">
        <v>690</v>
      </c>
      <c r="B693" s="91"/>
      <c r="C693" s="79"/>
      <c r="D693" s="165"/>
      <c r="E693" s="165"/>
      <c r="F693" s="91"/>
      <c r="G693" s="92"/>
      <c r="H693" s="130">
        <f t="shared" si="11"/>
        <v>0</v>
      </c>
    </row>
    <row r="694" spans="1:8" hidden="1" x14ac:dyDescent="0.2">
      <c r="A694" s="90">
        <v>691</v>
      </c>
      <c r="B694" s="91"/>
      <c r="C694" s="79"/>
      <c r="D694" s="165"/>
      <c r="E694" s="165"/>
      <c r="F694" s="91"/>
      <c r="G694" s="92"/>
      <c r="H694" s="130">
        <f t="shared" si="11"/>
        <v>0</v>
      </c>
    </row>
    <row r="695" spans="1:8" hidden="1" x14ac:dyDescent="0.2">
      <c r="A695" s="90">
        <v>692</v>
      </c>
      <c r="B695" s="91"/>
      <c r="C695" s="79"/>
      <c r="D695" s="165"/>
      <c r="E695" s="165"/>
      <c r="F695" s="91"/>
      <c r="G695" s="92"/>
      <c r="H695" s="130">
        <f t="shared" si="11"/>
        <v>0</v>
      </c>
    </row>
    <row r="696" spans="1:8" hidden="1" x14ac:dyDescent="0.2">
      <c r="A696" s="90">
        <v>693</v>
      </c>
      <c r="B696" s="91"/>
      <c r="C696" s="79"/>
      <c r="D696" s="165"/>
      <c r="E696" s="165"/>
      <c r="F696" s="91"/>
      <c r="G696" s="92"/>
      <c r="H696" s="130">
        <f t="shared" si="11"/>
        <v>0</v>
      </c>
    </row>
    <row r="697" spans="1:8" hidden="1" x14ac:dyDescent="0.2">
      <c r="A697" s="90">
        <v>694</v>
      </c>
      <c r="B697" s="91"/>
      <c r="C697" s="79"/>
      <c r="D697" s="165"/>
      <c r="E697" s="165"/>
      <c r="F697" s="91"/>
      <c r="G697" s="92"/>
      <c r="H697" s="130">
        <f t="shared" si="11"/>
        <v>0</v>
      </c>
    </row>
    <row r="698" spans="1:8" hidden="1" x14ac:dyDescent="0.2">
      <c r="A698" s="90">
        <v>695</v>
      </c>
      <c r="B698" s="91"/>
      <c r="C698" s="79"/>
      <c r="D698" s="165"/>
      <c r="E698" s="165"/>
      <c r="F698" s="91"/>
      <c r="G698" s="92"/>
      <c r="H698" s="130">
        <f t="shared" si="11"/>
        <v>0</v>
      </c>
    </row>
    <row r="699" spans="1:8" hidden="1" x14ac:dyDescent="0.2">
      <c r="A699" s="90">
        <v>696</v>
      </c>
      <c r="B699" s="91"/>
      <c r="C699" s="79"/>
      <c r="D699" s="165"/>
      <c r="E699" s="165"/>
      <c r="F699" s="91"/>
      <c r="G699" s="92"/>
      <c r="H699" s="130">
        <f t="shared" si="11"/>
        <v>0</v>
      </c>
    </row>
    <row r="700" spans="1:8" hidden="1" x14ac:dyDescent="0.2">
      <c r="A700" s="90">
        <v>697</v>
      </c>
      <c r="B700" s="91"/>
      <c r="C700" s="79"/>
      <c r="D700" s="165"/>
      <c r="E700" s="165"/>
      <c r="F700" s="91"/>
      <c r="G700" s="92"/>
      <c r="H700" s="130">
        <f t="shared" si="11"/>
        <v>0</v>
      </c>
    </row>
    <row r="701" spans="1:8" hidden="1" x14ac:dyDescent="0.2">
      <c r="A701" s="90">
        <v>698</v>
      </c>
      <c r="B701" s="91"/>
      <c r="C701" s="79"/>
      <c r="D701" s="165"/>
      <c r="E701" s="165"/>
      <c r="F701" s="91"/>
      <c r="G701" s="92"/>
      <c r="H701" s="130">
        <f t="shared" si="11"/>
        <v>0</v>
      </c>
    </row>
    <row r="702" spans="1:8" hidden="1" x14ac:dyDescent="0.2">
      <c r="A702" s="90">
        <v>699</v>
      </c>
      <c r="B702" s="91"/>
      <c r="C702" s="79"/>
      <c r="D702" s="165"/>
      <c r="E702" s="165"/>
      <c r="F702" s="91"/>
      <c r="G702" s="92"/>
      <c r="H702" s="130">
        <f t="shared" si="11"/>
        <v>0</v>
      </c>
    </row>
    <row r="703" spans="1:8" hidden="1" x14ac:dyDescent="0.2">
      <c r="A703" s="90">
        <v>700</v>
      </c>
      <c r="B703" s="91"/>
      <c r="C703" s="79"/>
      <c r="D703" s="165"/>
      <c r="E703" s="165"/>
      <c r="F703" s="91"/>
      <c r="G703" s="92"/>
      <c r="H703" s="130">
        <f t="shared" si="11"/>
        <v>0</v>
      </c>
    </row>
    <row r="704" spans="1:8" hidden="1" x14ac:dyDescent="0.2">
      <c r="A704" s="90">
        <v>701</v>
      </c>
      <c r="B704" s="91"/>
      <c r="C704" s="79"/>
      <c r="D704" s="165"/>
      <c r="E704" s="165"/>
      <c r="F704" s="91"/>
      <c r="G704" s="92"/>
      <c r="H704" s="130">
        <f t="shared" si="11"/>
        <v>0</v>
      </c>
    </row>
    <row r="705" spans="1:8" hidden="1" x14ac:dyDescent="0.2">
      <c r="A705" s="90">
        <v>702</v>
      </c>
      <c r="B705" s="91"/>
      <c r="C705" s="79"/>
      <c r="D705" s="165"/>
      <c r="E705" s="165"/>
      <c r="F705" s="91"/>
      <c r="G705" s="92"/>
      <c r="H705" s="130">
        <f t="shared" si="11"/>
        <v>0</v>
      </c>
    </row>
    <row r="706" spans="1:8" hidden="1" x14ac:dyDescent="0.2">
      <c r="A706" s="90">
        <v>703</v>
      </c>
      <c r="B706" s="91"/>
      <c r="C706" s="79"/>
      <c r="D706" s="165"/>
      <c r="E706" s="165"/>
      <c r="F706" s="91"/>
      <c r="G706" s="92"/>
      <c r="H706" s="130">
        <f t="shared" si="11"/>
        <v>0</v>
      </c>
    </row>
    <row r="707" spans="1:8" hidden="1" x14ac:dyDescent="0.2">
      <c r="A707" s="90">
        <v>704</v>
      </c>
      <c r="B707" s="91"/>
      <c r="C707" s="79"/>
      <c r="D707" s="165"/>
      <c r="E707" s="165"/>
      <c r="F707" s="91"/>
      <c r="G707" s="92"/>
      <c r="H707" s="130">
        <f t="shared" si="11"/>
        <v>0</v>
      </c>
    </row>
    <row r="708" spans="1:8" hidden="1" x14ac:dyDescent="0.2">
      <c r="A708" s="90">
        <v>705</v>
      </c>
      <c r="B708" s="91"/>
      <c r="C708" s="79"/>
      <c r="D708" s="165"/>
      <c r="E708" s="165"/>
      <c r="F708" s="91"/>
      <c r="G708" s="92"/>
      <c r="H708" s="130">
        <f t="shared" si="11"/>
        <v>0</v>
      </c>
    </row>
    <row r="709" spans="1:8" hidden="1" x14ac:dyDescent="0.2">
      <c r="A709" s="90">
        <v>706</v>
      </c>
      <c r="B709" s="91"/>
      <c r="C709" s="79"/>
      <c r="D709" s="165"/>
      <c r="E709" s="165"/>
      <c r="F709" s="91"/>
      <c r="G709" s="92"/>
      <c r="H709" s="130">
        <f t="shared" si="11"/>
        <v>0</v>
      </c>
    </row>
    <row r="710" spans="1:8" hidden="1" x14ac:dyDescent="0.2">
      <c r="A710" s="90">
        <v>707</v>
      </c>
      <c r="B710" s="91"/>
      <c r="C710" s="79"/>
      <c r="D710" s="165"/>
      <c r="E710" s="165"/>
      <c r="F710" s="91"/>
      <c r="G710" s="92"/>
      <c r="H710" s="130">
        <f t="shared" si="11"/>
        <v>0</v>
      </c>
    </row>
    <row r="711" spans="1:8" hidden="1" x14ac:dyDescent="0.2">
      <c r="A711" s="90">
        <v>708</v>
      </c>
      <c r="B711" s="91"/>
      <c r="C711" s="79"/>
      <c r="D711" s="165"/>
      <c r="E711" s="165"/>
      <c r="F711" s="91"/>
      <c r="G711" s="92"/>
      <c r="H711" s="130">
        <f t="shared" ref="H711:H774" si="12">IFERROR((DATEDIF(D711,E711,"M")+1)*C711,0)</f>
        <v>0</v>
      </c>
    </row>
    <row r="712" spans="1:8" hidden="1" x14ac:dyDescent="0.2">
      <c r="A712" s="90">
        <v>709</v>
      </c>
      <c r="B712" s="91"/>
      <c r="C712" s="79"/>
      <c r="D712" s="165"/>
      <c r="E712" s="165"/>
      <c r="F712" s="91"/>
      <c r="G712" s="92"/>
      <c r="H712" s="130">
        <f t="shared" si="12"/>
        <v>0</v>
      </c>
    </row>
    <row r="713" spans="1:8" hidden="1" x14ac:dyDescent="0.2">
      <c r="A713" s="90">
        <v>710</v>
      </c>
      <c r="B713" s="91"/>
      <c r="C713" s="79"/>
      <c r="D713" s="165"/>
      <c r="E713" s="165"/>
      <c r="F713" s="91"/>
      <c r="G713" s="92"/>
      <c r="H713" s="130">
        <f t="shared" si="12"/>
        <v>0</v>
      </c>
    </row>
    <row r="714" spans="1:8" hidden="1" x14ac:dyDescent="0.2">
      <c r="A714" s="90">
        <v>711</v>
      </c>
      <c r="B714" s="91"/>
      <c r="C714" s="79"/>
      <c r="D714" s="165"/>
      <c r="E714" s="165"/>
      <c r="F714" s="91"/>
      <c r="G714" s="92"/>
      <c r="H714" s="130">
        <f t="shared" si="12"/>
        <v>0</v>
      </c>
    </row>
    <row r="715" spans="1:8" hidden="1" x14ac:dyDescent="0.2">
      <c r="A715" s="90">
        <v>712</v>
      </c>
      <c r="B715" s="91"/>
      <c r="C715" s="79"/>
      <c r="D715" s="165"/>
      <c r="E715" s="165"/>
      <c r="F715" s="91"/>
      <c r="G715" s="92"/>
      <c r="H715" s="130">
        <f t="shared" si="12"/>
        <v>0</v>
      </c>
    </row>
    <row r="716" spans="1:8" hidden="1" x14ac:dyDescent="0.2">
      <c r="A716" s="90">
        <v>713</v>
      </c>
      <c r="B716" s="91"/>
      <c r="C716" s="79"/>
      <c r="D716" s="165"/>
      <c r="E716" s="165"/>
      <c r="F716" s="91"/>
      <c r="G716" s="92"/>
      <c r="H716" s="130">
        <f t="shared" si="12"/>
        <v>0</v>
      </c>
    </row>
    <row r="717" spans="1:8" hidden="1" x14ac:dyDescent="0.2">
      <c r="A717" s="90">
        <v>714</v>
      </c>
      <c r="B717" s="91"/>
      <c r="C717" s="79"/>
      <c r="D717" s="165"/>
      <c r="E717" s="165"/>
      <c r="F717" s="91"/>
      <c r="G717" s="92"/>
      <c r="H717" s="130">
        <f t="shared" si="12"/>
        <v>0</v>
      </c>
    </row>
    <row r="718" spans="1:8" hidden="1" x14ac:dyDescent="0.2">
      <c r="A718" s="90">
        <v>715</v>
      </c>
      <c r="B718" s="91"/>
      <c r="C718" s="79"/>
      <c r="D718" s="165"/>
      <c r="E718" s="165"/>
      <c r="F718" s="91"/>
      <c r="G718" s="92"/>
      <c r="H718" s="130">
        <f t="shared" si="12"/>
        <v>0</v>
      </c>
    </row>
    <row r="719" spans="1:8" hidden="1" x14ac:dyDescent="0.2">
      <c r="A719" s="90">
        <v>716</v>
      </c>
      <c r="B719" s="91"/>
      <c r="C719" s="79"/>
      <c r="D719" s="165"/>
      <c r="E719" s="165"/>
      <c r="F719" s="91"/>
      <c r="G719" s="92"/>
      <c r="H719" s="130">
        <f t="shared" si="12"/>
        <v>0</v>
      </c>
    </row>
    <row r="720" spans="1:8" hidden="1" x14ac:dyDescent="0.2">
      <c r="A720" s="90">
        <v>717</v>
      </c>
      <c r="B720" s="91"/>
      <c r="C720" s="79"/>
      <c r="D720" s="165"/>
      <c r="E720" s="165"/>
      <c r="F720" s="91"/>
      <c r="G720" s="92"/>
      <c r="H720" s="130">
        <f t="shared" si="12"/>
        <v>0</v>
      </c>
    </row>
    <row r="721" spans="1:8" hidden="1" x14ac:dyDescent="0.2">
      <c r="A721" s="90">
        <v>718</v>
      </c>
      <c r="B721" s="91"/>
      <c r="C721" s="79"/>
      <c r="D721" s="165"/>
      <c r="E721" s="165"/>
      <c r="F721" s="91"/>
      <c r="G721" s="92"/>
      <c r="H721" s="130">
        <f t="shared" si="12"/>
        <v>0</v>
      </c>
    </row>
    <row r="722" spans="1:8" hidden="1" x14ac:dyDescent="0.2">
      <c r="A722" s="90">
        <v>719</v>
      </c>
      <c r="B722" s="91"/>
      <c r="C722" s="79"/>
      <c r="D722" s="165"/>
      <c r="E722" s="165"/>
      <c r="F722" s="91"/>
      <c r="G722" s="92"/>
      <c r="H722" s="130">
        <f t="shared" si="12"/>
        <v>0</v>
      </c>
    </row>
    <row r="723" spans="1:8" hidden="1" x14ac:dyDescent="0.2">
      <c r="A723" s="90">
        <v>720</v>
      </c>
      <c r="B723" s="91"/>
      <c r="C723" s="79"/>
      <c r="D723" s="165"/>
      <c r="E723" s="165"/>
      <c r="F723" s="91"/>
      <c r="G723" s="92"/>
      <c r="H723" s="130">
        <f t="shared" si="12"/>
        <v>0</v>
      </c>
    </row>
    <row r="724" spans="1:8" hidden="1" x14ac:dyDescent="0.2">
      <c r="A724" s="90">
        <v>721</v>
      </c>
      <c r="B724" s="91"/>
      <c r="C724" s="79"/>
      <c r="D724" s="165"/>
      <c r="E724" s="165"/>
      <c r="F724" s="91"/>
      <c r="G724" s="92"/>
      <c r="H724" s="130">
        <f t="shared" si="12"/>
        <v>0</v>
      </c>
    </row>
    <row r="725" spans="1:8" hidden="1" x14ac:dyDescent="0.2">
      <c r="A725" s="90">
        <v>722</v>
      </c>
      <c r="B725" s="91"/>
      <c r="C725" s="79"/>
      <c r="D725" s="165"/>
      <c r="E725" s="165"/>
      <c r="F725" s="91"/>
      <c r="G725" s="92"/>
      <c r="H725" s="130">
        <f t="shared" si="12"/>
        <v>0</v>
      </c>
    </row>
    <row r="726" spans="1:8" hidden="1" x14ac:dyDescent="0.2">
      <c r="A726" s="90">
        <v>723</v>
      </c>
      <c r="B726" s="91"/>
      <c r="C726" s="79"/>
      <c r="D726" s="165"/>
      <c r="E726" s="165"/>
      <c r="F726" s="91"/>
      <c r="G726" s="92"/>
      <c r="H726" s="130">
        <f t="shared" si="12"/>
        <v>0</v>
      </c>
    </row>
    <row r="727" spans="1:8" hidden="1" x14ac:dyDescent="0.2">
      <c r="A727" s="90">
        <v>724</v>
      </c>
      <c r="B727" s="91"/>
      <c r="C727" s="79"/>
      <c r="D727" s="165"/>
      <c r="E727" s="165"/>
      <c r="F727" s="91"/>
      <c r="G727" s="92"/>
      <c r="H727" s="130">
        <f t="shared" si="12"/>
        <v>0</v>
      </c>
    </row>
    <row r="728" spans="1:8" hidden="1" x14ac:dyDescent="0.2">
      <c r="A728" s="90">
        <v>725</v>
      </c>
      <c r="B728" s="91"/>
      <c r="C728" s="79"/>
      <c r="D728" s="165"/>
      <c r="E728" s="165"/>
      <c r="F728" s="91"/>
      <c r="G728" s="92"/>
      <c r="H728" s="130">
        <f t="shared" si="12"/>
        <v>0</v>
      </c>
    </row>
    <row r="729" spans="1:8" hidden="1" x14ac:dyDescent="0.2">
      <c r="A729" s="90">
        <v>726</v>
      </c>
      <c r="B729" s="91"/>
      <c r="C729" s="79"/>
      <c r="D729" s="165"/>
      <c r="E729" s="165"/>
      <c r="F729" s="91"/>
      <c r="G729" s="92"/>
      <c r="H729" s="130">
        <f t="shared" si="12"/>
        <v>0</v>
      </c>
    </row>
    <row r="730" spans="1:8" hidden="1" x14ac:dyDescent="0.2">
      <c r="A730" s="90">
        <v>727</v>
      </c>
      <c r="B730" s="91"/>
      <c r="C730" s="79"/>
      <c r="D730" s="165"/>
      <c r="E730" s="165"/>
      <c r="F730" s="91"/>
      <c r="G730" s="92"/>
      <c r="H730" s="130">
        <f t="shared" si="12"/>
        <v>0</v>
      </c>
    </row>
    <row r="731" spans="1:8" hidden="1" x14ac:dyDescent="0.2">
      <c r="A731" s="90">
        <v>728</v>
      </c>
      <c r="B731" s="91"/>
      <c r="C731" s="79"/>
      <c r="D731" s="165"/>
      <c r="E731" s="165"/>
      <c r="F731" s="91"/>
      <c r="G731" s="92"/>
      <c r="H731" s="130">
        <f t="shared" si="12"/>
        <v>0</v>
      </c>
    </row>
    <row r="732" spans="1:8" hidden="1" x14ac:dyDescent="0.2">
      <c r="A732" s="90">
        <v>729</v>
      </c>
      <c r="B732" s="91"/>
      <c r="C732" s="79"/>
      <c r="D732" s="165"/>
      <c r="E732" s="165"/>
      <c r="F732" s="91"/>
      <c r="G732" s="92"/>
      <c r="H732" s="130">
        <f t="shared" si="12"/>
        <v>0</v>
      </c>
    </row>
    <row r="733" spans="1:8" hidden="1" x14ac:dyDescent="0.2">
      <c r="A733" s="90">
        <v>730</v>
      </c>
      <c r="B733" s="91"/>
      <c r="C733" s="79"/>
      <c r="D733" s="165"/>
      <c r="E733" s="165"/>
      <c r="F733" s="91"/>
      <c r="G733" s="92"/>
      <c r="H733" s="130">
        <f t="shared" si="12"/>
        <v>0</v>
      </c>
    </row>
    <row r="734" spans="1:8" hidden="1" x14ac:dyDescent="0.2">
      <c r="A734" s="90">
        <v>731</v>
      </c>
      <c r="B734" s="91"/>
      <c r="C734" s="79"/>
      <c r="D734" s="165"/>
      <c r="E734" s="165"/>
      <c r="F734" s="91"/>
      <c r="G734" s="92"/>
      <c r="H734" s="130">
        <f t="shared" si="12"/>
        <v>0</v>
      </c>
    </row>
    <row r="735" spans="1:8" hidden="1" x14ac:dyDescent="0.2">
      <c r="A735" s="90">
        <v>732</v>
      </c>
      <c r="B735" s="91"/>
      <c r="C735" s="79"/>
      <c r="D735" s="165"/>
      <c r="E735" s="165"/>
      <c r="F735" s="91"/>
      <c r="G735" s="92"/>
      <c r="H735" s="130">
        <f t="shared" si="12"/>
        <v>0</v>
      </c>
    </row>
    <row r="736" spans="1:8" hidden="1" x14ac:dyDescent="0.2">
      <c r="A736" s="90">
        <v>733</v>
      </c>
      <c r="B736" s="91"/>
      <c r="C736" s="79"/>
      <c r="D736" s="165"/>
      <c r="E736" s="165"/>
      <c r="F736" s="91"/>
      <c r="G736" s="92"/>
      <c r="H736" s="130">
        <f t="shared" si="12"/>
        <v>0</v>
      </c>
    </row>
    <row r="737" spans="1:8" hidden="1" x14ac:dyDescent="0.2">
      <c r="A737" s="90">
        <v>734</v>
      </c>
      <c r="B737" s="91"/>
      <c r="C737" s="79"/>
      <c r="D737" s="165"/>
      <c r="E737" s="165"/>
      <c r="F737" s="91"/>
      <c r="G737" s="92"/>
      <c r="H737" s="130">
        <f t="shared" si="12"/>
        <v>0</v>
      </c>
    </row>
    <row r="738" spans="1:8" hidden="1" x14ac:dyDescent="0.2">
      <c r="A738" s="90">
        <v>735</v>
      </c>
      <c r="B738" s="91"/>
      <c r="C738" s="79"/>
      <c r="D738" s="165"/>
      <c r="E738" s="165"/>
      <c r="F738" s="91"/>
      <c r="G738" s="92"/>
      <c r="H738" s="130">
        <f t="shared" si="12"/>
        <v>0</v>
      </c>
    </row>
    <row r="739" spans="1:8" hidden="1" x14ac:dyDescent="0.2">
      <c r="A739" s="90">
        <v>736</v>
      </c>
      <c r="B739" s="91"/>
      <c r="C739" s="79"/>
      <c r="D739" s="165"/>
      <c r="E739" s="165"/>
      <c r="F739" s="91"/>
      <c r="G739" s="92"/>
      <c r="H739" s="130">
        <f t="shared" si="12"/>
        <v>0</v>
      </c>
    </row>
    <row r="740" spans="1:8" hidden="1" x14ac:dyDescent="0.2">
      <c r="A740" s="90">
        <v>737</v>
      </c>
      <c r="B740" s="91"/>
      <c r="C740" s="79"/>
      <c r="D740" s="165"/>
      <c r="E740" s="165"/>
      <c r="F740" s="91"/>
      <c r="G740" s="92"/>
      <c r="H740" s="130">
        <f t="shared" si="12"/>
        <v>0</v>
      </c>
    </row>
    <row r="741" spans="1:8" hidden="1" x14ac:dyDescent="0.2">
      <c r="A741" s="90">
        <v>738</v>
      </c>
      <c r="B741" s="91"/>
      <c r="C741" s="79"/>
      <c r="D741" s="165"/>
      <c r="E741" s="165"/>
      <c r="F741" s="91"/>
      <c r="G741" s="92"/>
      <c r="H741" s="130">
        <f t="shared" si="12"/>
        <v>0</v>
      </c>
    </row>
    <row r="742" spans="1:8" hidden="1" x14ac:dyDescent="0.2">
      <c r="A742" s="90">
        <v>739</v>
      </c>
      <c r="B742" s="91"/>
      <c r="C742" s="79"/>
      <c r="D742" s="165"/>
      <c r="E742" s="165"/>
      <c r="F742" s="91"/>
      <c r="G742" s="92"/>
      <c r="H742" s="130">
        <f t="shared" si="12"/>
        <v>0</v>
      </c>
    </row>
    <row r="743" spans="1:8" hidden="1" x14ac:dyDescent="0.2">
      <c r="A743" s="90">
        <v>740</v>
      </c>
      <c r="B743" s="91"/>
      <c r="C743" s="79"/>
      <c r="D743" s="165"/>
      <c r="E743" s="165"/>
      <c r="F743" s="91"/>
      <c r="G743" s="92"/>
      <c r="H743" s="130">
        <f t="shared" si="12"/>
        <v>0</v>
      </c>
    </row>
    <row r="744" spans="1:8" hidden="1" x14ac:dyDescent="0.2">
      <c r="A744" s="90">
        <v>741</v>
      </c>
      <c r="B744" s="91"/>
      <c r="C744" s="79"/>
      <c r="D744" s="165"/>
      <c r="E744" s="165"/>
      <c r="F744" s="91"/>
      <c r="G744" s="92"/>
      <c r="H744" s="130">
        <f t="shared" si="12"/>
        <v>0</v>
      </c>
    </row>
    <row r="745" spans="1:8" hidden="1" x14ac:dyDescent="0.2">
      <c r="A745" s="90">
        <v>742</v>
      </c>
      <c r="B745" s="91"/>
      <c r="C745" s="79"/>
      <c r="D745" s="165"/>
      <c r="E745" s="165"/>
      <c r="F745" s="91"/>
      <c r="G745" s="92"/>
      <c r="H745" s="130">
        <f t="shared" si="12"/>
        <v>0</v>
      </c>
    </row>
    <row r="746" spans="1:8" hidden="1" x14ac:dyDescent="0.2">
      <c r="A746" s="90">
        <v>743</v>
      </c>
      <c r="B746" s="91"/>
      <c r="C746" s="79"/>
      <c r="D746" s="165"/>
      <c r="E746" s="165"/>
      <c r="F746" s="91"/>
      <c r="G746" s="92"/>
      <c r="H746" s="130">
        <f t="shared" si="12"/>
        <v>0</v>
      </c>
    </row>
    <row r="747" spans="1:8" hidden="1" x14ac:dyDescent="0.2">
      <c r="A747" s="90">
        <v>744</v>
      </c>
      <c r="B747" s="91"/>
      <c r="C747" s="79"/>
      <c r="D747" s="165"/>
      <c r="E747" s="165"/>
      <c r="F747" s="91"/>
      <c r="G747" s="92"/>
      <c r="H747" s="130">
        <f t="shared" si="12"/>
        <v>0</v>
      </c>
    </row>
    <row r="748" spans="1:8" hidden="1" x14ac:dyDescent="0.2">
      <c r="A748" s="90">
        <v>745</v>
      </c>
      <c r="B748" s="91"/>
      <c r="C748" s="79"/>
      <c r="D748" s="165"/>
      <c r="E748" s="165"/>
      <c r="F748" s="91"/>
      <c r="G748" s="92"/>
      <c r="H748" s="130">
        <f t="shared" si="12"/>
        <v>0</v>
      </c>
    </row>
    <row r="749" spans="1:8" hidden="1" x14ac:dyDescent="0.2">
      <c r="A749" s="90">
        <v>746</v>
      </c>
      <c r="B749" s="91"/>
      <c r="C749" s="79"/>
      <c r="D749" s="165"/>
      <c r="E749" s="165"/>
      <c r="F749" s="91"/>
      <c r="G749" s="92"/>
      <c r="H749" s="130">
        <f t="shared" si="12"/>
        <v>0</v>
      </c>
    </row>
    <row r="750" spans="1:8" hidden="1" x14ac:dyDescent="0.2">
      <c r="A750" s="90">
        <v>747</v>
      </c>
      <c r="B750" s="91"/>
      <c r="C750" s="79"/>
      <c r="D750" s="165"/>
      <c r="E750" s="165"/>
      <c r="F750" s="91"/>
      <c r="G750" s="92"/>
      <c r="H750" s="130">
        <f t="shared" si="12"/>
        <v>0</v>
      </c>
    </row>
    <row r="751" spans="1:8" hidden="1" x14ac:dyDescent="0.2">
      <c r="A751" s="90">
        <v>748</v>
      </c>
      <c r="B751" s="91"/>
      <c r="C751" s="79"/>
      <c r="D751" s="165"/>
      <c r="E751" s="165"/>
      <c r="F751" s="91"/>
      <c r="G751" s="92"/>
      <c r="H751" s="130">
        <f t="shared" si="12"/>
        <v>0</v>
      </c>
    </row>
    <row r="752" spans="1:8" hidden="1" x14ac:dyDescent="0.2">
      <c r="A752" s="90">
        <v>749</v>
      </c>
      <c r="B752" s="91"/>
      <c r="C752" s="79"/>
      <c r="D752" s="165"/>
      <c r="E752" s="165"/>
      <c r="F752" s="91"/>
      <c r="G752" s="92"/>
      <c r="H752" s="130">
        <f t="shared" si="12"/>
        <v>0</v>
      </c>
    </row>
    <row r="753" spans="1:8" hidden="1" x14ac:dyDescent="0.2">
      <c r="A753" s="90">
        <v>750</v>
      </c>
      <c r="B753" s="91"/>
      <c r="C753" s="79"/>
      <c r="D753" s="165"/>
      <c r="E753" s="165"/>
      <c r="F753" s="91"/>
      <c r="G753" s="92"/>
      <c r="H753" s="130">
        <f t="shared" si="12"/>
        <v>0</v>
      </c>
    </row>
    <row r="754" spans="1:8" hidden="1" x14ac:dyDescent="0.2">
      <c r="A754" s="90">
        <v>751</v>
      </c>
      <c r="B754" s="91"/>
      <c r="C754" s="79"/>
      <c r="D754" s="165"/>
      <c r="E754" s="165"/>
      <c r="F754" s="91"/>
      <c r="G754" s="92"/>
      <c r="H754" s="130">
        <f t="shared" si="12"/>
        <v>0</v>
      </c>
    </row>
    <row r="755" spans="1:8" hidden="1" x14ac:dyDescent="0.2">
      <c r="A755" s="90">
        <v>752</v>
      </c>
      <c r="B755" s="91"/>
      <c r="C755" s="79"/>
      <c r="D755" s="165"/>
      <c r="E755" s="165"/>
      <c r="F755" s="91"/>
      <c r="G755" s="92"/>
      <c r="H755" s="130">
        <f t="shared" si="12"/>
        <v>0</v>
      </c>
    </row>
    <row r="756" spans="1:8" hidden="1" x14ac:dyDescent="0.2">
      <c r="A756" s="90">
        <v>753</v>
      </c>
      <c r="B756" s="91"/>
      <c r="C756" s="79"/>
      <c r="D756" s="165"/>
      <c r="E756" s="165"/>
      <c r="F756" s="91"/>
      <c r="G756" s="92"/>
      <c r="H756" s="130">
        <f t="shared" si="12"/>
        <v>0</v>
      </c>
    </row>
    <row r="757" spans="1:8" hidden="1" x14ac:dyDescent="0.2">
      <c r="A757" s="90">
        <v>754</v>
      </c>
      <c r="B757" s="91"/>
      <c r="C757" s="79"/>
      <c r="D757" s="165"/>
      <c r="E757" s="165"/>
      <c r="F757" s="91"/>
      <c r="G757" s="92"/>
      <c r="H757" s="130">
        <f t="shared" si="12"/>
        <v>0</v>
      </c>
    </row>
    <row r="758" spans="1:8" hidden="1" x14ac:dyDescent="0.2">
      <c r="A758" s="90">
        <v>755</v>
      </c>
      <c r="B758" s="91"/>
      <c r="C758" s="79"/>
      <c r="D758" s="165"/>
      <c r="E758" s="165"/>
      <c r="F758" s="91"/>
      <c r="G758" s="92"/>
      <c r="H758" s="130">
        <f t="shared" si="12"/>
        <v>0</v>
      </c>
    </row>
    <row r="759" spans="1:8" hidden="1" x14ac:dyDescent="0.2">
      <c r="A759" s="90">
        <v>756</v>
      </c>
      <c r="B759" s="91"/>
      <c r="C759" s="79"/>
      <c r="D759" s="165"/>
      <c r="E759" s="165"/>
      <c r="F759" s="91"/>
      <c r="G759" s="92"/>
      <c r="H759" s="130">
        <f t="shared" si="12"/>
        <v>0</v>
      </c>
    </row>
    <row r="760" spans="1:8" hidden="1" x14ac:dyDescent="0.2">
      <c r="A760" s="90">
        <v>757</v>
      </c>
      <c r="B760" s="91"/>
      <c r="C760" s="79"/>
      <c r="D760" s="165"/>
      <c r="E760" s="165"/>
      <c r="F760" s="91"/>
      <c r="G760" s="92"/>
      <c r="H760" s="130">
        <f t="shared" si="12"/>
        <v>0</v>
      </c>
    </row>
    <row r="761" spans="1:8" hidden="1" x14ac:dyDescent="0.2">
      <c r="A761" s="90">
        <v>758</v>
      </c>
      <c r="B761" s="91"/>
      <c r="C761" s="79"/>
      <c r="D761" s="165"/>
      <c r="E761" s="165"/>
      <c r="F761" s="91"/>
      <c r="G761" s="92"/>
      <c r="H761" s="130">
        <f t="shared" si="12"/>
        <v>0</v>
      </c>
    </row>
    <row r="762" spans="1:8" hidden="1" x14ac:dyDescent="0.2">
      <c r="A762" s="90">
        <v>759</v>
      </c>
      <c r="B762" s="91"/>
      <c r="C762" s="79"/>
      <c r="D762" s="165"/>
      <c r="E762" s="165"/>
      <c r="F762" s="91"/>
      <c r="G762" s="92"/>
      <c r="H762" s="130">
        <f t="shared" si="12"/>
        <v>0</v>
      </c>
    </row>
    <row r="763" spans="1:8" hidden="1" x14ac:dyDescent="0.2">
      <c r="A763" s="90">
        <v>760</v>
      </c>
      <c r="B763" s="91"/>
      <c r="C763" s="79"/>
      <c r="D763" s="165"/>
      <c r="E763" s="165"/>
      <c r="F763" s="91"/>
      <c r="G763" s="92"/>
      <c r="H763" s="130">
        <f t="shared" si="12"/>
        <v>0</v>
      </c>
    </row>
    <row r="764" spans="1:8" hidden="1" x14ac:dyDescent="0.2">
      <c r="A764" s="90">
        <v>761</v>
      </c>
      <c r="B764" s="91"/>
      <c r="C764" s="79"/>
      <c r="D764" s="165"/>
      <c r="E764" s="165"/>
      <c r="F764" s="91"/>
      <c r="G764" s="92"/>
      <c r="H764" s="130">
        <f t="shared" si="12"/>
        <v>0</v>
      </c>
    </row>
    <row r="765" spans="1:8" hidden="1" x14ac:dyDescent="0.2">
      <c r="A765" s="90">
        <v>762</v>
      </c>
      <c r="B765" s="91"/>
      <c r="C765" s="79"/>
      <c r="D765" s="165"/>
      <c r="E765" s="165"/>
      <c r="F765" s="91"/>
      <c r="G765" s="92"/>
      <c r="H765" s="130">
        <f t="shared" si="12"/>
        <v>0</v>
      </c>
    </row>
    <row r="766" spans="1:8" hidden="1" x14ac:dyDescent="0.2">
      <c r="A766" s="90">
        <v>763</v>
      </c>
      <c r="B766" s="91"/>
      <c r="C766" s="79"/>
      <c r="D766" s="165"/>
      <c r="E766" s="165"/>
      <c r="F766" s="91"/>
      <c r="G766" s="92"/>
      <c r="H766" s="130">
        <f t="shared" si="12"/>
        <v>0</v>
      </c>
    </row>
    <row r="767" spans="1:8" hidden="1" x14ac:dyDescent="0.2">
      <c r="A767" s="90">
        <v>764</v>
      </c>
      <c r="B767" s="91"/>
      <c r="C767" s="79"/>
      <c r="D767" s="165"/>
      <c r="E767" s="165"/>
      <c r="F767" s="91"/>
      <c r="G767" s="92"/>
      <c r="H767" s="130">
        <f t="shared" si="12"/>
        <v>0</v>
      </c>
    </row>
    <row r="768" spans="1:8" hidden="1" x14ac:dyDescent="0.2">
      <c r="A768" s="90">
        <v>765</v>
      </c>
      <c r="B768" s="91"/>
      <c r="C768" s="79"/>
      <c r="D768" s="165"/>
      <c r="E768" s="165"/>
      <c r="F768" s="91"/>
      <c r="G768" s="92"/>
      <c r="H768" s="130">
        <f t="shared" si="12"/>
        <v>0</v>
      </c>
    </row>
    <row r="769" spans="1:8" hidden="1" x14ac:dyDescent="0.2">
      <c r="A769" s="90">
        <v>766</v>
      </c>
      <c r="B769" s="91"/>
      <c r="C769" s="79"/>
      <c r="D769" s="165"/>
      <c r="E769" s="165"/>
      <c r="F769" s="91"/>
      <c r="G769" s="92"/>
      <c r="H769" s="130">
        <f t="shared" si="12"/>
        <v>0</v>
      </c>
    </row>
    <row r="770" spans="1:8" hidden="1" x14ac:dyDescent="0.2">
      <c r="A770" s="90">
        <v>767</v>
      </c>
      <c r="B770" s="91"/>
      <c r="C770" s="79"/>
      <c r="D770" s="165"/>
      <c r="E770" s="165"/>
      <c r="F770" s="91"/>
      <c r="G770" s="92"/>
      <c r="H770" s="130">
        <f t="shared" si="12"/>
        <v>0</v>
      </c>
    </row>
    <row r="771" spans="1:8" hidden="1" x14ac:dyDescent="0.2">
      <c r="A771" s="90">
        <v>768</v>
      </c>
      <c r="B771" s="91"/>
      <c r="C771" s="79"/>
      <c r="D771" s="165"/>
      <c r="E771" s="165"/>
      <c r="F771" s="91"/>
      <c r="G771" s="92"/>
      <c r="H771" s="130">
        <f t="shared" si="12"/>
        <v>0</v>
      </c>
    </row>
    <row r="772" spans="1:8" hidden="1" x14ac:dyDescent="0.2">
      <c r="A772" s="90">
        <v>769</v>
      </c>
      <c r="B772" s="91"/>
      <c r="C772" s="79"/>
      <c r="D772" s="165"/>
      <c r="E772" s="165"/>
      <c r="F772" s="91"/>
      <c r="G772" s="92"/>
      <c r="H772" s="130">
        <f t="shared" si="12"/>
        <v>0</v>
      </c>
    </row>
    <row r="773" spans="1:8" hidden="1" x14ac:dyDescent="0.2">
      <c r="A773" s="90">
        <v>770</v>
      </c>
      <c r="B773" s="91"/>
      <c r="C773" s="79"/>
      <c r="D773" s="165"/>
      <c r="E773" s="165"/>
      <c r="F773" s="91"/>
      <c r="G773" s="92"/>
      <c r="H773" s="130">
        <f t="shared" si="12"/>
        <v>0</v>
      </c>
    </row>
    <row r="774" spans="1:8" hidden="1" x14ac:dyDescent="0.2">
      <c r="A774" s="90">
        <v>771</v>
      </c>
      <c r="B774" s="91"/>
      <c r="C774" s="79"/>
      <c r="D774" s="165"/>
      <c r="E774" s="165"/>
      <c r="F774" s="91"/>
      <c r="G774" s="92"/>
      <c r="H774" s="130">
        <f t="shared" si="12"/>
        <v>0</v>
      </c>
    </row>
    <row r="775" spans="1:8" hidden="1" x14ac:dyDescent="0.2">
      <c r="A775" s="90">
        <v>772</v>
      </c>
      <c r="B775" s="91"/>
      <c r="C775" s="79"/>
      <c r="D775" s="165"/>
      <c r="E775" s="165"/>
      <c r="F775" s="91"/>
      <c r="G775" s="92"/>
      <c r="H775" s="130">
        <f t="shared" ref="H775:H838" si="13">IFERROR((DATEDIF(D775,E775,"M")+1)*C775,0)</f>
        <v>0</v>
      </c>
    </row>
    <row r="776" spans="1:8" hidden="1" x14ac:dyDescent="0.2">
      <c r="A776" s="90">
        <v>773</v>
      </c>
      <c r="B776" s="91"/>
      <c r="C776" s="79"/>
      <c r="D776" s="165"/>
      <c r="E776" s="165"/>
      <c r="F776" s="91"/>
      <c r="G776" s="92"/>
      <c r="H776" s="130">
        <f t="shared" si="13"/>
        <v>0</v>
      </c>
    </row>
    <row r="777" spans="1:8" hidden="1" x14ac:dyDescent="0.2">
      <c r="A777" s="90">
        <v>774</v>
      </c>
      <c r="B777" s="91"/>
      <c r="C777" s="79"/>
      <c r="D777" s="165"/>
      <c r="E777" s="165"/>
      <c r="F777" s="91"/>
      <c r="G777" s="92"/>
      <c r="H777" s="130">
        <f t="shared" si="13"/>
        <v>0</v>
      </c>
    </row>
    <row r="778" spans="1:8" hidden="1" x14ac:dyDescent="0.2">
      <c r="A778" s="90">
        <v>775</v>
      </c>
      <c r="B778" s="91"/>
      <c r="C778" s="79"/>
      <c r="D778" s="165"/>
      <c r="E778" s="165"/>
      <c r="F778" s="91"/>
      <c r="G778" s="92"/>
      <c r="H778" s="130">
        <f t="shared" si="13"/>
        <v>0</v>
      </c>
    </row>
    <row r="779" spans="1:8" hidden="1" x14ac:dyDescent="0.2">
      <c r="A779" s="90">
        <v>776</v>
      </c>
      <c r="B779" s="91"/>
      <c r="C779" s="79"/>
      <c r="D779" s="165"/>
      <c r="E779" s="165"/>
      <c r="F779" s="91"/>
      <c r="G779" s="92"/>
      <c r="H779" s="130">
        <f t="shared" si="13"/>
        <v>0</v>
      </c>
    </row>
    <row r="780" spans="1:8" hidden="1" x14ac:dyDescent="0.2">
      <c r="A780" s="90">
        <v>777</v>
      </c>
      <c r="B780" s="91"/>
      <c r="C780" s="79"/>
      <c r="D780" s="165"/>
      <c r="E780" s="165"/>
      <c r="F780" s="91"/>
      <c r="G780" s="92"/>
      <c r="H780" s="130">
        <f t="shared" si="13"/>
        <v>0</v>
      </c>
    </row>
    <row r="781" spans="1:8" hidden="1" x14ac:dyDescent="0.2">
      <c r="A781" s="90">
        <v>778</v>
      </c>
      <c r="B781" s="91"/>
      <c r="C781" s="79"/>
      <c r="D781" s="165"/>
      <c r="E781" s="165"/>
      <c r="F781" s="91"/>
      <c r="G781" s="92"/>
      <c r="H781" s="130">
        <f t="shared" si="13"/>
        <v>0</v>
      </c>
    </row>
    <row r="782" spans="1:8" hidden="1" x14ac:dyDescent="0.2">
      <c r="A782" s="90">
        <v>779</v>
      </c>
      <c r="B782" s="91"/>
      <c r="C782" s="79"/>
      <c r="D782" s="165"/>
      <c r="E782" s="165"/>
      <c r="F782" s="91"/>
      <c r="G782" s="92"/>
      <c r="H782" s="130">
        <f t="shared" si="13"/>
        <v>0</v>
      </c>
    </row>
    <row r="783" spans="1:8" hidden="1" x14ac:dyDescent="0.2">
      <c r="A783" s="90">
        <v>780</v>
      </c>
      <c r="B783" s="91"/>
      <c r="C783" s="79"/>
      <c r="D783" s="165"/>
      <c r="E783" s="165"/>
      <c r="F783" s="91"/>
      <c r="G783" s="92"/>
      <c r="H783" s="130">
        <f t="shared" si="13"/>
        <v>0</v>
      </c>
    </row>
    <row r="784" spans="1:8" hidden="1" x14ac:dyDescent="0.2">
      <c r="A784" s="90">
        <v>781</v>
      </c>
      <c r="B784" s="91"/>
      <c r="C784" s="79"/>
      <c r="D784" s="165"/>
      <c r="E784" s="165"/>
      <c r="F784" s="91"/>
      <c r="G784" s="92"/>
      <c r="H784" s="130">
        <f t="shared" si="13"/>
        <v>0</v>
      </c>
    </row>
    <row r="785" spans="1:8" hidden="1" x14ac:dyDescent="0.2">
      <c r="A785" s="90">
        <v>782</v>
      </c>
      <c r="B785" s="91"/>
      <c r="C785" s="79"/>
      <c r="D785" s="165"/>
      <c r="E785" s="165"/>
      <c r="F785" s="91"/>
      <c r="G785" s="92"/>
      <c r="H785" s="130">
        <f t="shared" si="13"/>
        <v>0</v>
      </c>
    </row>
    <row r="786" spans="1:8" hidden="1" x14ac:dyDescent="0.2">
      <c r="A786" s="90">
        <v>783</v>
      </c>
      <c r="B786" s="91"/>
      <c r="C786" s="79"/>
      <c r="D786" s="165"/>
      <c r="E786" s="165"/>
      <c r="F786" s="91"/>
      <c r="G786" s="92"/>
      <c r="H786" s="130">
        <f t="shared" si="13"/>
        <v>0</v>
      </c>
    </row>
    <row r="787" spans="1:8" hidden="1" x14ac:dyDescent="0.2">
      <c r="A787" s="90">
        <v>784</v>
      </c>
      <c r="B787" s="91"/>
      <c r="C787" s="79"/>
      <c r="D787" s="165"/>
      <c r="E787" s="165"/>
      <c r="F787" s="91"/>
      <c r="G787" s="92"/>
      <c r="H787" s="130">
        <f t="shared" si="13"/>
        <v>0</v>
      </c>
    </row>
    <row r="788" spans="1:8" hidden="1" x14ac:dyDescent="0.2">
      <c r="A788" s="90">
        <v>785</v>
      </c>
      <c r="B788" s="91"/>
      <c r="C788" s="79"/>
      <c r="D788" s="165"/>
      <c r="E788" s="165"/>
      <c r="F788" s="91"/>
      <c r="G788" s="92"/>
      <c r="H788" s="130">
        <f t="shared" si="13"/>
        <v>0</v>
      </c>
    </row>
    <row r="789" spans="1:8" hidden="1" x14ac:dyDescent="0.2">
      <c r="A789" s="90">
        <v>786</v>
      </c>
      <c r="B789" s="91"/>
      <c r="C789" s="79"/>
      <c r="D789" s="165"/>
      <c r="E789" s="165"/>
      <c r="F789" s="91"/>
      <c r="G789" s="92"/>
      <c r="H789" s="130">
        <f t="shared" si="13"/>
        <v>0</v>
      </c>
    </row>
    <row r="790" spans="1:8" hidden="1" x14ac:dyDescent="0.2">
      <c r="A790" s="90">
        <v>787</v>
      </c>
      <c r="B790" s="91"/>
      <c r="C790" s="79"/>
      <c r="D790" s="165"/>
      <c r="E790" s="165"/>
      <c r="F790" s="91"/>
      <c r="G790" s="92"/>
      <c r="H790" s="130">
        <f t="shared" si="13"/>
        <v>0</v>
      </c>
    </row>
    <row r="791" spans="1:8" hidden="1" x14ac:dyDescent="0.2">
      <c r="A791" s="90">
        <v>788</v>
      </c>
      <c r="B791" s="91"/>
      <c r="C791" s="79"/>
      <c r="D791" s="165"/>
      <c r="E791" s="165"/>
      <c r="F791" s="91"/>
      <c r="G791" s="92"/>
      <c r="H791" s="130">
        <f t="shared" si="13"/>
        <v>0</v>
      </c>
    </row>
    <row r="792" spans="1:8" hidden="1" x14ac:dyDescent="0.2">
      <c r="A792" s="90">
        <v>789</v>
      </c>
      <c r="B792" s="91"/>
      <c r="C792" s="79"/>
      <c r="D792" s="165"/>
      <c r="E792" s="165"/>
      <c r="F792" s="91"/>
      <c r="G792" s="92"/>
      <c r="H792" s="130">
        <f t="shared" si="13"/>
        <v>0</v>
      </c>
    </row>
    <row r="793" spans="1:8" hidden="1" x14ac:dyDescent="0.2">
      <c r="A793" s="90">
        <v>790</v>
      </c>
      <c r="B793" s="91"/>
      <c r="C793" s="79"/>
      <c r="D793" s="165"/>
      <c r="E793" s="165"/>
      <c r="F793" s="91"/>
      <c r="G793" s="92"/>
      <c r="H793" s="130">
        <f t="shared" si="13"/>
        <v>0</v>
      </c>
    </row>
    <row r="794" spans="1:8" hidden="1" x14ac:dyDescent="0.2">
      <c r="A794" s="90">
        <v>791</v>
      </c>
      <c r="B794" s="91"/>
      <c r="C794" s="79"/>
      <c r="D794" s="165"/>
      <c r="E794" s="165"/>
      <c r="F794" s="91"/>
      <c r="G794" s="92"/>
      <c r="H794" s="130">
        <f t="shared" si="13"/>
        <v>0</v>
      </c>
    </row>
    <row r="795" spans="1:8" hidden="1" x14ac:dyDescent="0.2">
      <c r="A795" s="90">
        <v>792</v>
      </c>
      <c r="B795" s="91"/>
      <c r="C795" s="79"/>
      <c r="D795" s="165"/>
      <c r="E795" s="165"/>
      <c r="F795" s="91"/>
      <c r="G795" s="92"/>
      <c r="H795" s="130">
        <f t="shared" si="13"/>
        <v>0</v>
      </c>
    </row>
    <row r="796" spans="1:8" hidden="1" x14ac:dyDescent="0.2">
      <c r="A796" s="90">
        <v>793</v>
      </c>
      <c r="B796" s="91"/>
      <c r="C796" s="79"/>
      <c r="D796" s="165"/>
      <c r="E796" s="165"/>
      <c r="F796" s="91"/>
      <c r="G796" s="92"/>
      <c r="H796" s="130">
        <f t="shared" si="13"/>
        <v>0</v>
      </c>
    </row>
    <row r="797" spans="1:8" hidden="1" x14ac:dyDescent="0.2">
      <c r="A797" s="90">
        <v>794</v>
      </c>
      <c r="B797" s="91"/>
      <c r="C797" s="79"/>
      <c r="D797" s="165"/>
      <c r="E797" s="165"/>
      <c r="F797" s="91"/>
      <c r="G797" s="92"/>
      <c r="H797" s="130">
        <f t="shared" si="13"/>
        <v>0</v>
      </c>
    </row>
    <row r="798" spans="1:8" hidden="1" x14ac:dyDescent="0.2">
      <c r="A798" s="90">
        <v>795</v>
      </c>
      <c r="B798" s="91"/>
      <c r="C798" s="79"/>
      <c r="D798" s="165"/>
      <c r="E798" s="165"/>
      <c r="F798" s="91"/>
      <c r="G798" s="92"/>
      <c r="H798" s="130">
        <f t="shared" si="13"/>
        <v>0</v>
      </c>
    </row>
    <row r="799" spans="1:8" hidden="1" x14ac:dyDescent="0.2">
      <c r="A799" s="90">
        <v>796</v>
      </c>
      <c r="B799" s="91"/>
      <c r="C799" s="79"/>
      <c r="D799" s="165"/>
      <c r="E799" s="165"/>
      <c r="F799" s="91"/>
      <c r="G799" s="92"/>
      <c r="H799" s="130">
        <f t="shared" si="13"/>
        <v>0</v>
      </c>
    </row>
    <row r="800" spans="1:8" hidden="1" x14ac:dyDescent="0.2">
      <c r="A800" s="90">
        <v>797</v>
      </c>
      <c r="B800" s="91"/>
      <c r="C800" s="79"/>
      <c r="D800" s="165"/>
      <c r="E800" s="165"/>
      <c r="F800" s="91"/>
      <c r="G800" s="92"/>
      <c r="H800" s="130">
        <f t="shared" si="13"/>
        <v>0</v>
      </c>
    </row>
    <row r="801" spans="1:8" hidden="1" x14ac:dyDescent="0.2">
      <c r="A801" s="90">
        <v>798</v>
      </c>
      <c r="B801" s="91"/>
      <c r="C801" s="79"/>
      <c r="D801" s="165"/>
      <c r="E801" s="165"/>
      <c r="F801" s="91"/>
      <c r="G801" s="92"/>
      <c r="H801" s="130">
        <f t="shared" si="13"/>
        <v>0</v>
      </c>
    </row>
    <row r="802" spans="1:8" hidden="1" x14ac:dyDescent="0.2">
      <c r="A802" s="90">
        <v>799</v>
      </c>
      <c r="B802" s="91"/>
      <c r="C802" s="79"/>
      <c r="D802" s="165"/>
      <c r="E802" s="165"/>
      <c r="F802" s="91"/>
      <c r="G802" s="92"/>
      <c r="H802" s="130">
        <f t="shared" si="13"/>
        <v>0</v>
      </c>
    </row>
    <row r="803" spans="1:8" hidden="1" x14ac:dyDescent="0.2">
      <c r="A803" s="90">
        <v>800</v>
      </c>
      <c r="B803" s="91"/>
      <c r="C803" s="79"/>
      <c r="D803" s="165"/>
      <c r="E803" s="165"/>
      <c r="F803" s="91"/>
      <c r="G803" s="92"/>
      <c r="H803" s="130">
        <f t="shared" si="13"/>
        <v>0</v>
      </c>
    </row>
    <row r="804" spans="1:8" hidden="1" x14ac:dyDescent="0.2">
      <c r="A804" s="90">
        <v>801</v>
      </c>
      <c r="B804" s="91"/>
      <c r="C804" s="79"/>
      <c r="D804" s="165"/>
      <c r="E804" s="165"/>
      <c r="F804" s="91"/>
      <c r="G804" s="92"/>
      <c r="H804" s="130">
        <f t="shared" si="13"/>
        <v>0</v>
      </c>
    </row>
    <row r="805" spans="1:8" hidden="1" x14ac:dyDescent="0.2">
      <c r="A805" s="90">
        <v>802</v>
      </c>
      <c r="B805" s="91"/>
      <c r="C805" s="79"/>
      <c r="D805" s="165"/>
      <c r="E805" s="165"/>
      <c r="F805" s="91"/>
      <c r="G805" s="92"/>
      <c r="H805" s="130">
        <f t="shared" si="13"/>
        <v>0</v>
      </c>
    </row>
    <row r="806" spans="1:8" hidden="1" x14ac:dyDescent="0.2">
      <c r="A806" s="90">
        <v>803</v>
      </c>
      <c r="B806" s="91"/>
      <c r="C806" s="79"/>
      <c r="D806" s="165"/>
      <c r="E806" s="165"/>
      <c r="F806" s="91"/>
      <c r="G806" s="92"/>
      <c r="H806" s="130">
        <f t="shared" si="13"/>
        <v>0</v>
      </c>
    </row>
    <row r="807" spans="1:8" hidden="1" x14ac:dyDescent="0.2">
      <c r="A807" s="90">
        <v>804</v>
      </c>
      <c r="B807" s="91"/>
      <c r="C807" s="79"/>
      <c r="D807" s="165"/>
      <c r="E807" s="165"/>
      <c r="F807" s="91"/>
      <c r="G807" s="92"/>
      <c r="H807" s="130">
        <f t="shared" si="13"/>
        <v>0</v>
      </c>
    </row>
    <row r="808" spans="1:8" hidden="1" x14ac:dyDescent="0.2">
      <c r="A808" s="90">
        <v>805</v>
      </c>
      <c r="B808" s="91"/>
      <c r="C808" s="79"/>
      <c r="D808" s="165"/>
      <c r="E808" s="165"/>
      <c r="F808" s="91"/>
      <c r="G808" s="92"/>
      <c r="H808" s="130">
        <f t="shared" si="13"/>
        <v>0</v>
      </c>
    </row>
    <row r="809" spans="1:8" hidden="1" x14ac:dyDescent="0.2">
      <c r="A809" s="90">
        <v>806</v>
      </c>
      <c r="B809" s="91"/>
      <c r="C809" s="79"/>
      <c r="D809" s="165"/>
      <c r="E809" s="165"/>
      <c r="F809" s="91"/>
      <c r="G809" s="92"/>
      <c r="H809" s="130">
        <f t="shared" si="13"/>
        <v>0</v>
      </c>
    </row>
    <row r="810" spans="1:8" hidden="1" x14ac:dyDescent="0.2">
      <c r="A810" s="90">
        <v>807</v>
      </c>
      <c r="B810" s="91"/>
      <c r="C810" s="79"/>
      <c r="D810" s="165"/>
      <c r="E810" s="165"/>
      <c r="F810" s="91"/>
      <c r="G810" s="92"/>
      <c r="H810" s="130">
        <f t="shared" si="13"/>
        <v>0</v>
      </c>
    </row>
    <row r="811" spans="1:8" hidden="1" x14ac:dyDescent="0.2">
      <c r="A811" s="90">
        <v>808</v>
      </c>
      <c r="B811" s="91"/>
      <c r="C811" s="79"/>
      <c r="D811" s="165"/>
      <c r="E811" s="165"/>
      <c r="F811" s="91"/>
      <c r="G811" s="92"/>
      <c r="H811" s="130">
        <f t="shared" si="13"/>
        <v>0</v>
      </c>
    </row>
    <row r="812" spans="1:8" hidden="1" x14ac:dyDescent="0.2">
      <c r="A812" s="90">
        <v>809</v>
      </c>
      <c r="B812" s="91"/>
      <c r="C812" s="79"/>
      <c r="D812" s="165"/>
      <c r="E812" s="165"/>
      <c r="F812" s="91"/>
      <c r="G812" s="92"/>
      <c r="H812" s="130">
        <f t="shared" si="13"/>
        <v>0</v>
      </c>
    </row>
    <row r="813" spans="1:8" hidden="1" x14ac:dyDescent="0.2">
      <c r="A813" s="90">
        <v>810</v>
      </c>
      <c r="B813" s="91"/>
      <c r="C813" s="79"/>
      <c r="D813" s="165"/>
      <c r="E813" s="165"/>
      <c r="F813" s="91"/>
      <c r="G813" s="92"/>
      <c r="H813" s="130">
        <f t="shared" si="13"/>
        <v>0</v>
      </c>
    </row>
    <row r="814" spans="1:8" hidden="1" x14ac:dyDescent="0.2">
      <c r="A814" s="90">
        <v>811</v>
      </c>
      <c r="B814" s="91"/>
      <c r="C814" s="79"/>
      <c r="D814" s="165"/>
      <c r="E814" s="165"/>
      <c r="F814" s="91"/>
      <c r="G814" s="92"/>
      <c r="H814" s="130">
        <f t="shared" si="13"/>
        <v>0</v>
      </c>
    </row>
    <row r="815" spans="1:8" hidden="1" x14ac:dyDescent="0.2">
      <c r="A815" s="90">
        <v>812</v>
      </c>
      <c r="B815" s="91"/>
      <c r="C815" s="79"/>
      <c r="D815" s="165"/>
      <c r="E815" s="165"/>
      <c r="F815" s="91"/>
      <c r="G815" s="92"/>
      <c r="H815" s="130">
        <f t="shared" si="13"/>
        <v>0</v>
      </c>
    </row>
    <row r="816" spans="1:8" hidden="1" x14ac:dyDescent="0.2">
      <c r="A816" s="90">
        <v>813</v>
      </c>
      <c r="B816" s="91"/>
      <c r="C816" s="79"/>
      <c r="D816" s="165"/>
      <c r="E816" s="165"/>
      <c r="F816" s="91"/>
      <c r="G816" s="92"/>
      <c r="H816" s="130">
        <f t="shared" si="13"/>
        <v>0</v>
      </c>
    </row>
    <row r="817" spans="1:8" hidden="1" x14ac:dyDescent="0.2">
      <c r="A817" s="90">
        <v>814</v>
      </c>
      <c r="B817" s="91"/>
      <c r="C817" s="79"/>
      <c r="D817" s="165"/>
      <c r="E817" s="165"/>
      <c r="F817" s="91"/>
      <c r="G817" s="92"/>
      <c r="H817" s="130">
        <f t="shared" si="13"/>
        <v>0</v>
      </c>
    </row>
    <row r="818" spans="1:8" hidden="1" x14ac:dyDescent="0.2">
      <c r="A818" s="90">
        <v>815</v>
      </c>
      <c r="B818" s="91"/>
      <c r="C818" s="79"/>
      <c r="D818" s="165"/>
      <c r="E818" s="165"/>
      <c r="F818" s="91"/>
      <c r="G818" s="92"/>
      <c r="H818" s="130">
        <f t="shared" si="13"/>
        <v>0</v>
      </c>
    </row>
    <row r="819" spans="1:8" hidden="1" x14ac:dyDescent="0.2">
      <c r="A819" s="90">
        <v>816</v>
      </c>
      <c r="B819" s="91"/>
      <c r="C819" s="79"/>
      <c r="D819" s="165"/>
      <c r="E819" s="165"/>
      <c r="F819" s="91"/>
      <c r="G819" s="92"/>
      <c r="H819" s="130">
        <f t="shared" si="13"/>
        <v>0</v>
      </c>
    </row>
    <row r="820" spans="1:8" hidden="1" x14ac:dyDescent="0.2">
      <c r="A820" s="90">
        <v>817</v>
      </c>
      <c r="B820" s="91"/>
      <c r="C820" s="79"/>
      <c r="D820" s="165"/>
      <c r="E820" s="165"/>
      <c r="F820" s="91"/>
      <c r="G820" s="92"/>
      <c r="H820" s="130">
        <f t="shared" si="13"/>
        <v>0</v>
      </c>
    </row>
    <row r="821" spans="1:8" hidden="1" x14ac:dyDescent="0.2">
      <c r="A821" s="90">
        <v>818</v>
      </c>
      <c r="B821" s="91"/>
      <c r="C821" s="79"/>
      <c r="D821" s="165"/>
      <c r="E821" s="165"/>
      <c r="F821" s="91"/>
      <c r="G821" s="92"/>
      <c r="H821" s="130">
        <f t="shared" si="13"/>
        <v>0</v>
      </c>
    </row>
    <row r="822" spans="1:8" hidden="1" x14ac:dyDescent="0.2">
      <c r="A822" s="90">
        <v>819</v>
      </c>
      <c r="B822" s="91"/>
      <c r="C822" s="79"/>
      <c r="D822" s="165"/>
      <c r="E822" s="165"/>
      <c r="F822" s="91"/>
      <c r="G822" s="92"/>
      <c r="H822" s="130">
        <f t="shared" si="13"/>
        <v>0</v>
      </c>
    </row>
    <row r="823" spans="1:8" hidden="1" x14ac:dyDescent="0.2">
      <c r="A823" s="90">
        <v>820</v>
      </c>
      <c r="B823" s="91"/>
      <c r="C823" s="79"/>
      <c r="D823" s="165"/>
      <c r="E823" s="165"/>
      <c r="F823" s="91"/>
      <c r="G823" s="92"/>
      <c r="H823" s="130">
        <f t="shared" si="13"/>
        <v>0</v>
      </c>
    </row>
    <row r="824" spans="1:8" hidden="1" x14ac:dyDescent="0.2">
      <c r="A824" s="90">
        <v>821</v>
      </c>
      <c r="B824" s="91"/>
      <c r="C824" s="79"/>
      <c r="D824" s="165"/>
      <c r="E824" s="165"/>
      <c r="F824" s="91"/>
      <c r="G824" s="92"/>
      <c r="H824" s="130">
        <f t="shared" si="13"/>
        <v>0</v>
      </c>
    </row>
    <row r="825" spans="1:8" hidden="1" x14ac:dyDescent="0.2">
      <c r="A825" s="90">
        <v>822</v>
      </c>
      <c r="B825" s="91"/>
      <c r="C825" s="79"/>
      <c r="D825" s="165"/>
      <c r="E825" s="165"/>
      <c r="F825" s="91"/>
      <c r="G825" s="92"/>
      <c r="H825" s="130">
        <f t="shared" si="13"/>
        <v>0</v>
      </c>
    </row>
    <row r="826" spans="1:8" hidden="1" x14ac:dyDescent="0.2">
      <c r="A826" s="90">
        <v>823</v>
      </c>
      <c r="B826" s="91"/>
      <c r="C826" s="79"/>
      <c r="D826" s="165"/>
      <c r="E826" s="165"/>
      <c r="F826" s="91"/>
      <c r="G826" s="92"/>
      <c r="H826" s="130">
        <f t="shared" si="13"/>
        <v>0</v>
      </c>
    </row>
    <row r="827" spans="1:8" hidden="1" x14ac:dyDescent="0.2">
      <c r="A827" s="90">
        <v>824</v>
      </c>
      <c r="B827" s="91"/>
      <c r="C827" s="79"/>
      <c r="D827" s="165"/>
      <c r="E827" s="165"/>
      <c r="F827" s="91"/>
      <c r="G827" s="92"/>
      <c r="H827" s="130">
        <f t="shared" si="13"/>
        <v>0</v>
      </c>
    </row>
    <row r="828" spans="1:8" hidden="1" x14ac:dyDescent="0.2">
      <c r="A828" s="90">
        <v>825</v>
      </c>
      <c r="B828" s="91"/>
      <c r="C828" s="79"/>
      <c r="D828" s="165"/>
      <c r="E828" s="165"/>
      <c r="F828" s="91"/>
      <c r="G828" s="92"/>
      <c r="H828" s="130">
        <f t="shared" si="13"/>
        <v>0</v>
      </c>
    </row>
    <row r="829" spans="1:8" hidden="1" x14ac:dyDescent="0.2">
      <c r="A829" s="90">
        <v>826</v>
      </c>
      <c r="B829" s="91"/>
      <c r="C829" s="79"/>
      <c r="D829" s="165"/>
      <c r="E829" s="165"/>
      <c r="F829" s="91"/>
      <c r="G829" s="92"/>
      <c r="H829" s="130">
        <f t="shared" si="13"/>
        <v>0</v>
      </c>
    </row>
    <row r="830" spans="1:8" hidden="1" x14ac:dyDescent="0.2">
      <c r="A830" s="90">
        <v>827</v>
      </c>
      <c r="B830" s="91"/>
      <c r="C830" s="79"/>
      <c r="D830" s="165"/>
      <c r="E830" s="165"/>
      <c r="F830" s="91"/>
      <c r="G830" s="92"/>
      <c r="H830" s="130">
        <f t="shared" si="13"/>
        <v>0</v>
      </c>
    </row>
    <row r="831" spans="1:8" hidden="1" x14ac:dyDescent="0.2">
      <c r="A831" s="90">
        <v>828</v>
      </c>
      <c r="B831" s="91"/>
      <c r="C831" s="79"/>
      <c r="D831" s="165"/>
      <c r="E831" s="165"/>
      <c r="F831" s="91"/>
      <c r="G831" s="92"/>
      <c r="H831" s="130">
        <f t="shared" si="13"/>
        <v>0</v>
      </c>
    </row>
    <row r="832" spans="1:8" hidden="1" x14ac:dyDescent="0.2">
      <c r="A832" s="90">
        <v>829</v>
      </c>
      <c r="B832" s="91"/>
      <c r="C832" s="79"/>
      <c r="D832" s="165"/>
      <c r="E832" s="165"/>
      <c r="F832" s="91"/>
      <c r="G832" s="92"/>
      <c r="H832" s="130">
        <f t="shared" si="13"/>
        <v>0</v>
      </c>
    </row>
    <row r="833" spans="1:8" hidden="1" x14ac:dyDescent="0.2">
      <c r="A833" s="90">
        <v>830</v>
      </c>
      <c r="B833" s="91"/>
      <c r="C833" s="79"/>
      <c r="D833" s="165"/>
      <c r="E833" s="165"/>
      <c r="F833" s="91"/>
      <c r="G833" s="92"/>
      <c r="H833" s="130">
        <f t="shared" si="13"/>
        <v>0</v>
      </c>
    </row>
    <row r="834" spans="1:8" hidden="1" x14ac:dyDescent="0.2">
      <c r="A834" s="90">
        <v>831</v>
      </c>
      <c r="B834" s="91"/>
      <c r="C834" s="79"/>
      <c r="D834" s="165"/>
      <c r="E834" s="165"/>
      <c r="F834" s="91"/>
      <c r="G834" s="92"/>
      <c r="H834" s="130">
        <f t="shared" si="13"/>
        <v>0</v>
      </c>
    </row>
    <row r="835" spans="1:8" hidden="1" x14ac:dyDescent="0.2">
      <c r="A835" s="90">
        <v>832</v>
      </c>
      <c r="B835" s="91"/>
      <c r="C835" s="79"/>
      <c r="D835" s="165"/>
      <c r="E835" s="165"/>
      <c r="F835" s="91"/>
      <c r="G835" s="92"/>
      <c r="H835" s="130">
        <f t="shared" si="13"/>
        <v>0</v>
      </c>
    </row>
    <row r="836" spans="1:8" hidden="1" x14ac:dyDescent="0.2">
      <c r="A836" s="90">
        <v>833</v>
      </c>
      <c r="B836" s="91"/>
      <c r="C836" s="79"/>
      <c r="D836" s="165"/>
      <c r="E836" s="165"/>
      <c r="F836" s="91"/>
      <c r="G836" s="92"/>
      <c r="H836" s="130">
        <f t="shared" si="13"/>
        <v>0</v>
      </c>
    </row>
    <row r="837" spans="1:8" hidden="1" x14ac:dyDescent="0.2">
      <c r="A837" s="90">
        <v>834</v>
      </c>
      <c r="B837" s="91"/>
      <c r="C837" s="79"/>
      <c r="D837" s="165"/>
      <c r="E837" s="165"/>
      <c r="F837" s="91"/>
      <c r="G837" s="92"/>
      <c r="H837" s="130">
        <f t="shared" si="13"/>
        <v>0</v>
      </c>
    </row>
    <row r="838" spans="1:8" hidden="1" x14ac:dyDescent="0.2">
      <c r="A838" s="90">
        <v>835</v>
      </c>
      <c r="B838" s="91"/>
      <c r="C838" s="79"/>
      <c r="D838" s="165"/>
      <c r="E838" s="165"/>
      <c r="F838" s="91"/>
      <c r="G838" s="92"/>
      <c r="H838" s="130">
        <f t="shared" si="13"/>
        <v>0</v>
      </c>
    </row>
    <row r="839" spans="1:8" hidden="1" x14ac:dyDescent="0.2">
      <c r="A839" s="90">
        <v>836</v>
      </c>
      <c r="B839" s="91"/>
      <c r="C839" s="79"/>
      <c r="D839" s="165"/>
      <c r="E839" s="165"/>
      <c r="F839" s="91"/>
      <c r="G839" s="92"/>
      <c r="H839" s="130">
        <f t="shared" ref="H839:H902" si="14">IFERROR((DATEDIF(D839,E839,"M")+1)*C839,0)</f>
        <v>0</v>
      </c>
    </row>
    <row r="840" spans="1:8" hidden="1" x14ac:dyDescent="0.2">
      <c r="A840" s="90">
        <v>837</v>
      </c>
      <c r="B840" s="91"/>
      <c r="C840" s="79"/>
      <c r="D840" s="165"/>
      <c r="E840" s="165"/>
      <c r="F840" s="91"/>
      <c r="G840" s="92"/>
      <c r="H840" s="130">
        <f t="shared" si="14"/>
        <v>0</v>
      </c>
    </row>
    <row r="841" spans="1:8" hidden="1" x14ac:dyDescent="0.2">
      <c r="A841" s="90">
        <v>838</v>
      </c>
      <c r="B841" s="91"/>
      <c r="C841" s="79"/>
      <c r="D841" s="165"/>
      <c r="E841" s="165"/>
      <c r="F841" s="91"/>
      <c r="G841" s="92"/>
      <c r="H841" s="130">
        <f t="shared" si="14"/>
        <v>0</v>
      </c>
    </row>
    <row r="842" spans="1:8" hidden="1" x14ac:dyDescent="0.2">
      <c r="A842" s="90">
        <v>839</v>
      </c>
      <c r="B842" s="91"/>
      <c r="C842" s="79"/>
      <c r="D842" s="165"/>
      <c r="E842" s="165"/>
      <c r="F842" s="91"/>
      <c r="G842" s="92"/>
      <c r="H842" s="130">
        <f t="shared" si="14"/>
        <v>0</v>
      </c>
    </row>
    <row r="843" spans="1:8" hidden="1" x14ac:dyDescent="0.2">
      <c r="A843" s="90">
        <v>840</v>
      </c>
      <c r="B843" s="91"/>
      <c r="C843" s="79"/>
      <c r="D843" s="165"/>
      <c r="E843" s="165"/>
      <c r="F843" s="91"/>
      <c r="G843" s="92"/>
      <c r="H843" s="130">
        <f t="shared" si="14"/>
        <v>0</v>
      </c>
    </row>
    <row r="844" spans="1:8" hidden="1" x14ac:dyDescent="0.2">
      <c r="A844" s="90">
        <v>841</v>
      </c>
      <c r="B844" s="91"/>
      <c r="C844" s="79"/>
      <c r="D844" s="165"/>
      <c r="E844" s="165"/>
      <c r="F844" s="91"/>
      <c r="G844" s="92"/>
      <c r="H844" s="130">
        <f t="shared" si="14"/>
        <v>0</v>
      </c>
    </row>
    <row r="845" spans="1:8" hidden="1" x14ac:dyDescent="0.2">
      <c r="A845" s="90">
        <v>842</v>
      </c>
      <c r="B845" s="91"/>
      <c r="C845" s="79"/>
      <c r="D845" s="165"/>
      <c r="E845" s="165"/>
      <c r="F845" s="91"/>
      <c r="G845" s="92"/>
      <c r="H845" s="130">
        <f t="shared" si="14"/>
        <v>0</v>
      </c>
    </row>
    <row r="846" spans="1:8" hidden="1" x14ac:dyDescent="0.2">
      <c r="A846" s="90">
        <v>843</v>
      </c>
      <c r="B846" s="91"/>
      <c r="C846" s="79"/>
      <c r="D846" s="165"/>
      <c r="E846" s="165"/>
      <c r="F846" s="91"/>
      <c r="G846" s="92"/>
      <c r="H846" s="130">
        <f t="shared" si="14"/>
        <v>0</v>
      </c>
    </row>
    <row r="847" spans="1:8" hidden="1" x14ac:dyDescent="0.2">
      <c r="A847" s="90">
        <v>844</v>
      </c>
      <c r="B847" s="91"/>
      <c r="C847" s="79"/>
      <c r="D847" s="165"/>
      <c r="E847" s="165"/>
      <c r="F847" s="91"/>
      <c r="G847" s="92"/>
      <c r="H847" s="130">
        <f t="shared" si="14"/>
        <v>0</v>
      </c>
    </row>
    <row r="848" spans="1:8" hidden="1" x14ac:dyDescent="0.2">
      <c r="A848" s="90">
        <v>845</v>
      </c>
      <c r="B848" s="91"/>
      <c r="C848" s="79"/>
      <c r="D848" s="165"/>
      <c r="E848" s="165"/>
      <c r="F848" s="91"/>
      <c r="G848" s="92"/>
      <c r="H848" s="130">
        <f t="shared" si="14"/>
        <v>0</v>
      </c>
    </row>
    <row r="849" spans="1:8" hidden="1" x14ac:dyDescent="0.2">
      <c r="A849" s="90">
        <v>846</v>
      </c>
      <c r="B849" s="91"/>
      <c r="C849" s="79"/>
      <c r="D849" s="165"/>
      <c r="E849" s="165"/>
      <c r="F849" s="91"/>
      <c r="G849" s="92"/>
      <c r="H849" s="130">
        <f t="shared" si="14"/>
        <v>0</v>
      </c>
    </row>
    <row r="850" spans="1:8" hidden="1" x14ac:dyDescent="0.2">
      <c r="A850" s="90">
        <v>847</v>
      </c>
      <c r="B850" s="91"/>
      <c r="C850" s="79"/>
      <c r="D850" s="165"/>
      <c r="E850" s="165"/>
      <c r="F850" s="91"/>
      <c r="G850" s="92"/>
      <c r="H850" s="130">
        <f t="shared" si="14"/>
        <v>0</v>
      </c>
    </row>
    <row r="851" spans="1:8" hidden="1" x14ac:dyDescent="0.2">
      <c r="A851" s="90">
        <v>848</v>
      </c>
      <c r="B851" s="91"/>
      <c r="C851" s="79"/>
      <c r="D851" s="165"/>
      <c r="E851" s="165"/>
      <c r="F851" s="91"/>
      <c r="G851" s="92"/>
      <c r="H851" s="130">
        <f t="shared" si="14"/>
        <v>0</v>
      </c>
    </row>
    <row r="852" spans="1:8" hidden="1" x14ac:dyDescent="0.2">
      <c r="A852" s="90">
        <v>849</v>
      </c>
      <c r="B852" s="91"/>
      <c r="C852" s="79"/>
      <c r="D852" s="165"/>
      <c r="E852" s="165"/>
      <c r="F852" s="91"/>
      <c r="G852" s="92"/>
      <c r="H852" s="130">
        <f t="shared" si="14"/>
        <v>0</v>
      </c>
    </row>
    <row r="853" spans="1:8" hidden="1" x14ac:dyDescent="0.2">
      <c r="A853" s="90">
        <v>850</v>
      </c>
      <c r="B853" s="91"/>
      <c r="C853" s="79"/>
      <c r="D853" s="165"/>
      <c r="E853" s="165"/>
      <c r="F853" s="91"/>
      <c r="G853" s="92"/>
      <c r="H853" s="130">
        <f t="shared" si="14"/>
        <v>0</v>
      </c>
    </row>
    <row r="854" spans="1:8" hidden="1" x14ac:dyDescent="0.2">
      <c r="A854" s="90">
        <v>851</v>
      </c>
      <c r="B854" s="91"/>
      <c r="C854" s="79"/>
      <c r="D854" s="165"/>
      <c r="E854" s="165"/>
      <c r="F854" s="91"/>
      <c r="G854" s="92"/>
      <c r="H854" s="130">
        <f t="shared" si="14"/>
        <v>0</v>
      </c>
    </row>
    <row r="855" spans="1:8" hidden="1" x14ac:dyDescent="0.2">
      <c r="A855" s="90">
        <v>852</v>
      </c>
      <c r="B855" s="91"/>
      <c r="C855" s="79"/>
      <c r="D855" s="165"/>
      <c r="E855" s="165"/>
      <c r="F855" s="91"/>
      <c r="G855" s="92"/>
      <c r="H855" s="130">
        <f t="shared" si="14"/>
        <v>0</v>
      </c>
    </row>
    <row r="856" spans="1:8" hidden="1" x14ac:dyDescent="0.2">
      <c r="A856" s="90">
        <v>853</v>
      </c>
      <c r="B856" s="91"/>
      <c r="C856" s="79"/>
      <c r="D856" s="165"/>
      <c r="E856" s="165"/>
      <c r="F856" s="91"/>
      <c r="G856" s="92"/>
      <c r="H856" s="130">
        <f t="shared" si="14"/>
        <v>0</v>
      </c>
    </row>
    <row r="857" spans="1:8" hidden="1" x14ac:dyDescent="0.2">
      <c r="A857" s="90">
        <v>854</v>
      </c>
      <c r="B857" s="91"/>
      <c r="C857" s="79"/>
      <c r="D857" s="165"/>
      <c r="E857" s="165"/>
      <c r="F857" s="91"/>
      <c r="G857" s="92"/>
      <c r="H857" s="130">
        <f t="shared" si="14"/>
        <v>0</v>
      </c>
    </row>
    <row r="858" spans="1:8" hidden="1" x14ac:dyDescent="0.2">
      <c r="A858" s="90">
        <v>855</v>
      </c>
      <c r="B858" s="91"/>
      <c r="C858" s="79"/>
      <c r="D858" s="165"/>
      <c r="E858" s="165"/>
      <c r="F858" s="91"/>
      <c r="G858" s="92"/>
      <c r="H858" s="130">
        <f t="shared" si="14"/>
        <v>0</v>
      </c>
    </row>
    <row r="859" spans="1:8" hidden="1" x14ac:dyDescent="0.2">
      <c r="A859" s="90">
        <v>856</v>
      </c>
      <c r="B859" s="91"/>
      <c r="C859" s="79"/>
      <c r="D859" s="165"/>
      <c r="E859" s="165"/>
      <c r="F859" s="91"/>
      <c r="G859" s="92"/>
      <c r="H859" s="130">
        <f t="shared" si="14"/>
        <v>0</v>
      </c>
    </row>
    <row r="860" spans="1:8" hidden="1" x14ac:dyDescent="0.2">
      <c r="A860" s="90">
        <v>857</v>
      </c>
      <c r="B860" s="91"/>
      <c r="C860" s="79"/>
      <c r="D860" s="165"/>
      <c r="E860" s="165"/>
      <c r="F860" s="91"/>
      <c r="G860" s="92"/>
      <c r="H860" s="130">
        <f t="shared" si="14"/>
        <v>0</v>
      </c>
    </row>
    <row r="861" spans="1:8" hidden="1" x14ac:dyDescent="0.2">
      <c r="A861" s="90">
        <v>858</v>
      </c>
      <c r="B861" s="91"/>
      <c r="C861" s="79"/>
      <c r="D861" s="165"/>
      <c r="E861" s="165"/>
      <c r="F861" s="91"/>
      <c r="G861" s="92"/>
      <c r="H861" s="130">
        <f t="shared" si="14"/>
        <v>0</v>
      </c>
    </row>
    <row r="862" spans="1:8" hidden="1" x14ac:dyDescent="0.2">
      <c r="A862" s="90">
        <v>859</v>
      </c>
      <c r="B862" s="91"/>
      <c r="C862" s="79"/>
      <c r="D862" s="165"/>
      <c r="E862" s="165"/>
      <c r="F862" s="91"/>
      <c r="G862" s="92"/>
      <c r="H862" s="130">
        <f t="shared" si="14"/>
        <v>0</v>
      </c>
    </row>
    <row r="863" spans="1:8" hidden="1" x14ac:dyDescent="0.2">
      <c r="A863" s="90">
        <v>860</v>
      </c>
      <c r="B863" s="91"/>
      <c r="C863" s="79"/>
      <c r="D863" s="165"/>
      <c r="E863" s="165"/>
      <c r="F863" s="91"/>
      <c r="G863" s="92"/>
      <c r="H863" s="130">
        <f t="shared" si="14"/>
        <v>0</v>
      </c>
    </row>
    <row r="864" spans="1:8" hidden="1" x14ac:dyDescent="0.2">
      <c r="A864" s="90">
        <v>861</v>
      </c>
      <c r="B864" s="91"/>
      <c r="C864" s="79"/>
      <c r="D864" s="165"/>
      <c r="E864" s="165"/>
      <c r="F864" s="91"/>
      <c r="G864" s="92"/>
      <c r="H864" s="130">
        <f t="shared" si="14"/>
        <v>0</v>
      </c>
    </row>
    <row r="865" spans="1:8" hidden="1" x14ac:dyDescent="0.2">
      <c r="A865" s="90">
        <v>862</v>
      </c>
      <c r="B865" s="91"/>
      <c r="C865" s="79"/>
      <c r="D865" s="165"/>
      <c r="E865" s="165"/>
      <c r="F865" s="91"/>
      <c r="G865" s="92"/>
      <c r="H865" s="130">
        <f t="shared" si="14"/>
        <v>0</v>
      </c>
    </row>
    <row r="866" spans="1:8" hidden="1" x14ac:dyDescent="0.2">
      <c r="A866" s="90">
        <v>863</v>
      </c>
      <c r="B866" s="91"/>
      <c r="C866" s="79"/>
      <c r="D866" s="165"/>
      <c r="E866" s="165"/>
      <c r="F866" s="91"/>
      <c r="G866" s="92"/>
      <c r="H866" s="130">
        <f t="shared" si="14"/>
        <v>0</v>
      </c>
    </row>
    <row r="867" spans="1:8" hidden="1" x14ac:dyDescent="0.2">
      <c r="A867" s="90">
        <v>864</v>
      </c>
      <c r="B867" s="91"/>
      <c r="C867" s="79"/>
      <c r="D867" s="165"/>
      <c r="E867" s="165"/>
      <c r="F867" s="91"/>
      <c r="G867" s="92"/>
      <c r="H867" s="130">
        <f t="shared" si="14"/>
        <v>0</v>
      </c>
    </row>
    <row r="868" spans="1:8" hidden="1" x14ac:dyDescent="0.2">
      <c r="A868" s="90">
        <v>865</v>
      </c>
      <c r="B868" s="91"/>
      <c r="C868" s="79"/>
      <c r="D868" s="165"/>
      <c r="E868" s="165"/>
      <c r="F868" s="91"/>
      <c r="G868" s="92"/>
      <c r="H868" s="130">
        <f t="shared" si="14"/>
        <v>0</v>
      </c>
    </row>
    <row r="869" spans="1:8" hidden="1" x14ac:dyDescent="0.2">
      <c r="A869" s="90">
        <v>866</v>
      </c>
      <c r="B869" s="91"/>
      <c r="C869" s="79"/>
      <c r="D869" s="165"/>
      <c r="E869" s="165"/>
      <c r="F869" s="91"/>
      <c r="G869" s="92"/>
      <c r="H869" s="130">
        <f t="shared" si="14"/>
        <v>0</v>
      </c>
    </row>
    <row r="870" spans="1:8" hidden="1" x14ac:dyDescent="0.2">
      <c r="A870" s="90">
        <v>867</v>
      </c>
      <c r="B870" s="91"/>
      <c r="C870" s="79"/>
      <c r="D870" s="165"/>
      <c r="E870" s="165"/>
      <c r="F870" s="91"/>
      <c r="G870" s="92"/>
      <c r="H870" s="130">
        <f t="shared" si="14"/>
        <v>0</v>
      </c>
    </row>
    <row r="871" spans="1:8" hidden="1" x14ac:dyDescent="0.2">
      <c r="A871" s="90">
        <v>868</v>
      </c>
      <c r="B871" s="91"/>
      <c r="C871" s="79"/>
      <c r="D871" s="165"/>
      <c r="E871" s="165"/>
      <c r="F871" s="91"/>
      <c r="G871" s="92"/>
      <c r="H871" s="130">
        <f t="shared" si="14"/>
        <v>0</v>
      </c>
    </row>
    <row r="872" spans="1:8" hidden="1" x14ac:dyDescent="0.2">
      <c r="A872" s="90">
        <v>869</v>
      </c>
      <c r="B872" s="91"/>
      <c r="C872" s="79"/>
      <c r="D872" s="165"/>
      <c r="E872" s="165"/>
      <c r="F872" s="91"/>
      <c r="G872" s="92"/>
      <c r="H872" s="130">
        <f t="shared" si="14"/>
        <v>0</v>
      </c>
    </row>
    <row r="873" spans="1:8" hidden="1" x14ac:dyDescent="0.2">
      <c r="A873" s="90">
        <v>870</v>
      </c>
      <c r="B873" s="91"/>
      <c r="C873" s="79"/>
      <c r="D873" s="165"/>
      <c r="E873" s="165"/>
      <c r="F873" s="91"/>
      <c r="G873" s="92"/>
      <c r="H873" s="130">
        <f t="shared" si="14"/>
        <v>0</v>
      </c>
    </row>
    <row r="874" spans="1:8" hidden="1" x14ac:dyDescent="0.2">
      <c r="A874" s="90">
        <v>871</v>
      </c>
      <c r="B874" s="91"/>
      <c r="C874" s="79"/>
      <c r="D874" s="165"/>
      <c r="E874" s="165"/>
      <c r="F874" s="91"/>
      <c r="G874" s="92"/>
      <c r="H874" s="130">
        <f t="shared" si="14"/>
        <v>0</v>
      </c>
    </row>
    <row r="875" spans="1:8" hidden="1" x14ac:dyDescent="0.2">
      <c r="A875" s="90">
        <v>872</v>
      </c>
      <c r="B875" s="91"/>
      <c r="C875" s="79"/>
      <c r="D875" s="165"/>
      <c r="E875" s="165"/>
      <c r="F875" s="91"/>
      <c r="G875" s="92"/>
      <c r="H875" s="130">
        <f t="shared" si="14"/>
        <v>0</v>
      </c>
    </row>
    <row r="876" spans="1:8" hidden="1" x14ac:dyDescent="0.2">
      <c r="A876" s="90">
        <v>873</v>
      </c>
      <c r="B876" s="91"/>
      <c r="C876" s="79"/>
      <c r="D876" s="165"/>
      <c r="E876" s="165"/>
      <c r="F876" s="91"/>
      <c r="G876" s="92"/>
      <c r="H876" s="130">
        <f t="shared" si="14"/>
        <v>0</v>
      </c>
    </row>
    <row r="877" spans="1:8" hidden="1" x14ac:dyDescent="0.2">
      <c r="A877" s="90">
        <v>874</v>
      </c>
      <c r="B877" s="91"/>
      <c r="C877" s="79"/>
      <c r="D877" s="165"/>
      <c r="E877" s="165"/>
      <c r="F877" s="91"/>
      <c r="G877" s="92"/>
      <c r="H877" s="130">
        <f t="shared" si="14"/>
        <v>0</v>
      </c>
    </row>
    <row r="878" spans="1:8" hidden="1" x14ac:dyDescent="0.2">
      <c r="A878" s="90">
        <v>875</v>
      </c>
      <c r="B878" s="91"/>
      <c r="C878" s="79"/>
      <c r="D878" s="165"/>
      <c r="E878" s="165"/>
      <c r="F878" s="91"/>
      <c r="G878" s="92"/>
      <c r="H878" s="130">
        <f t="shared" si="14"/>
        <v>0</v>
      </c>
    </row>
    <row r="879" spans="1:8" hidden="1" x14ac:dyDescent="0.2">
      <c r="A879" s="90">
        <v>876</v>
      </c>
      <c r="B879" s="91"/>
      <c r="C879" s="79"/>
      <c r="D879" s="165"/>
      <c r="E879" s="165"/>
      <c r="F879" s="91"/>
      <c r="G879" s="92"/>
      <c r="H879" s="130">
        <f t="shared" si="14"/>
        <v>0</v>
      </c>
    </row>
    <row r="880" spans="1:8" hidden="1" x14ac:dyDescent="0.2">
      <c r="A880" s="90">
        <v>877</v>
      </c>
      <c r="B880" s="91"/>
      <c r="C880" s="79"/>
      <c r="D880" s="165"/>
      <c r="E880" s="165"/>
      <c r="F880" s="91"/>
      <c r="G880" s="92"/>
      <c r="H880" s="130">
        <f t="shared" si="14"/>
        <v>0</v>
      </c>
    </row>
    <row r="881" spans="1:8" hidden="1" x14ac:dyDescent="0.2">
      <c r="A881" s="90">
        <v>878</v>
      </c>
      <c r="B881" s="91"/>
      <c r="C881" s="79"/>
      <c r="D881" s="165"/>
      <c r="E881" s="165"/>
      <c r="F881" s="91"/>
      <c r="G881" s="92"/>
      <c r="H881" s="130">
        <f t="shared" si="14"/>
        <v>0</v>
      </c>
    </row>
    <row r="882" spans="1:8" hidden="1" x14ac:dyDescent="0.2">
      <c r="A882" s="90">
        <v>879</v>
      </c>
      <c r="B882" s="91"/>
      <c r="C882" s="79"/>
      <c r="D882" s="165"/>
      <c r="E882" s="165"/>
      <c r="F882" s="91"/>
      <c r="G882" s="92"/>
      <c r="H882" s="130">
        <f t="shared" si="14"/>
        <v>0</v>
      </c>
    </row>
    <row r="883" spans="1:8" hidden="1" x14ac:dyDescent="0.2">
      <c r="A883" s="90">
        <v>880</v>
      </c>
      <c r="B883" s="91"/>
      <c r="C883" s="79"/>
      <c r="D883" s="165"/>
      <c r="E883" s="165"/>
      <c r="F883" s="91"/>
      <c r="G883" s="92"/>
      <c r="H883" s="130">
        <f t="shared" si="14"/>
        <v>0</v>
      </c>
    </row>
    <row r="884" spans="1:8" hidden="1" x14ac:dyDescent="0.2">
      <c r="A884" s="90">
        <v>881</v>
      </c>
      <c r="B884" s="91"/>
      <c r="C884" s="79"/>
      <c r="D884" s="165"/>
      <c r="E884" s="165"/>
      <c r="F884" s="91"/>
      <c r="G884" s="92"/>
      <c r="H884" s="130">
        <f t="shared" si="14"/>
        <v>0</v>
      </c>
    </row>
    <row r="885" spans="1:8" hidden="1" x14ac:dyDescent="0.2">
      <c r="A885" s="90">
        <v>882</v>
      </c>
      <c r="B885" s="91"/>
      <c r="C885" s="79"/>
      <c r="D885" s="165"/>
      <c r="E885" s="165"/>
      <c r="F885" s="91"/>
      <c r="G885" s="92"/>
      <c r="H885" s="130">
        <f t="shared" si="14"/>
        <v>0</v>
      </c>
    </row>
    <row r="886" spans="1:8" hidden="1" x14ac:dyDescent="0.2">
      <c r="A886" s="90">
        <v>883</v>
      </c>
      <c r="B886" s="91"/>
      <c r="C886" s="79"/>
      <c r="D886" s="165"/>
      <c r="E886" s="165"/>
      <c r="F886" s="91"/>
      <c r="G886" s="92"/>
      <c r="H886" s="130">
        <f t="shared" si="14"/>
        <v>0</v>
      </c>
    </row>
    <row r="887" spans="1:8" hidden="1" x14ac:dyDescent="0.2">
      <c r="A887" s="90">
        <v>884</v>
      </c>
      <c r="B887" s="91"/>
      <c r="C887" s="79"/>
      <c r="D887" s="165"/>
      <c r="E887" s="165"/>
      <c r="F887" s="91"/>
      <c r="G887" s="92"/>
      <c r="H887" s="130">
        <f t="shared" si="14"/>
        <v>0</v>
      </c>
    </row>
    <row r="888" spans="1:8" hidden="1" x14ac:dyDescent="0.2">
      <c r="A888" s="90">
        <v>885</v>
      </c>
      <c r="B888" s="91"/>
      <c r="C888" s="79"/>
      <c r="D888" s="165"/>
      <c r="E888" s="165"/>
      <c r="F888" s="91"/>
      <c r="G888" s="92"/>
      <c r="H888" s="130">
        <f t="shared" si="14"/>
        <v>0</v>
      </c>
    </row>
    <row r="889" spans="1:8" hidden="1" x14ac:dyDescent="0.2">
      <c r="A889" s="90">
        <v>886</v>
      </c>
      <c r="B889" s="91"/>
      <c r="C889" s="79"/>
      <c r="D889" s="165"/>
      <c r="E889" s="165"/>
      <c r="F889" s="91"/>
      <c r="G889" s="92"/>
      <c r="H889" s="130">
        <f t="shared" si="14"/>
        <v>0</v>
      </c>
    </row>
    <row r="890" spans="1:8" hidden="1" x14ac:dyDescent="0.2">
      <c r="A890" s="90">
        <v>887</v>
      </c>
      <c r="B890" s="91"/>
      <c r="C890" s="79"/>
      <c r="D890" s="165"/>
      <c r="E890" s="165"/>
      <c r="F890" s="91"/>
      <c r="G890" s="92"/>
      <c r="H890" s="130">
        <f t="shared" si="14"/>
        <v>0</v>
      </c>
    </row>
    <row r="891" spans="1:8" hidden="1" x14ac:dyDescent="0.2">
      <c r="A891" s="90">
        <v>888</v>
      </c>
      <c r="B891" s="91"/>
      <c r="C891" s="79"/>
      <c r="D891" s="165"/>
      <c r="E891" s="165"/>
      <c r="F891" s="91"/>
      <c r="G891" s="92"/>
      <c r="H891" s="130">
        <f t="shared" si="14"/>
        <v>0</v>
      </c>
    </row>
    <row r="892" spans="1:8" hidden="1" x14ac:dyDescent="0.2">
      <c r="A892" s="90">
        <v>889</v>
      </c>
      <c r="B892" s="91"/>
      <c r="C892" s="79"/>
      <c r="D892" s="165"/>
      <c r="E892" s="165"/>
      <c r="F892" s="91"/>
      <c r="G892" s="92"/>
      <c r="H892" s="130">
        <f t="shared" si="14"/>
        <v>0</v>
      </c>
    </row>
    <row r="893" spans="1:8" hidden="1" x14ac:dyDescent="0.2">
      <c r="A893" s="90">
        <v>890</v>
      </c>
      <c r="B893" s="91"/>
      <c r="C893" s="79"/>
      <c r="D893" s="165"/>
      <c r="E893" s="165"/>
      <c r="F893" s="91"/>
      <c r="G893" s="92"/>
      <c r="H893" s="130">
        <f t="shared" si="14"/>
        <v>0</v>
      </c>
    </row>
    <row r="894" spans="1:8" hidden="1" x14ac:dyDescent="0.2">
      <c r="A894" s="90">
        <v>891</v>
      </c>
      <c r="B894" s="91"/>
      <c r="C894" s="79"/>
      <c r="D894" s="165"/>
      <c r="E894" s="165"/>
      <c r="F894" s="91"/>
      <c r="G894" s="92"/>
      <c r="H894" s="130">
        <f t="shared" si="14"/>
        <v>0</v>
      </c>
    </row>
    <row r="895" spans="1:8" hidden="1" x14ac:dyDescent="0.2">
      <c r="A895" s="90">
        <v>892</v>
      </c>
      <c r="B895" s="91"/>
      <c r="C895" s="79"/>
      <c r="D895" s="165"/>
      <c r="E895" s="165"/>
      <c r="F895" s="91"/>
      <c r="G895" s="92"/>
      <c r="H895" s="130">
        <f t="shared" si="14"/>
        <v>0</v>
      </c>
    </row>
    <row r="896" spans="1:8" hidden="1" x14ac:dyDescent="0.2">
      <c r="A896" s="90">
        <v>893</v>
      </c>
      <c r="B896" s="91"/>
      <c r="C896" s="79"/>
      <c r="D896" s="165"/>
      <c r="E896" s="165"/>
      <c r="F896" s="91"/>
      <c r="G896" s="92"/>
      <c r="H896" s="130">
        <f t="shared" si="14"/>
        <v>0</v>
      </c>
    </row>
    <row r="897" spans="1:8" hidden="1" x14ac:dyDescent="0.2">
      <c r="A897" s="90">
        <v>894</v>
      </c>
      <c r="B897" s="91"/>
      <c r="C897" s="79"/>
      <c r="D897" s="165"/>
      <c r="E897" s="165"/>
      <c r="F897" s="91"/>
      <c r="G897" s="92"/>
      <c r="H897" s="130">
        <f t="shared" si="14"/>
        <v>0</v>
      </c>
    </row>
    <row r="898" spans="1:8" hidden="1" x14ac:dyDescent="0.2">
      <c r="A898" s="90">
        <v>895</v>
      </c>
      <c r="B898" s="91"/>
      <c r="C898" s="79"/>
      <c r="D898" s="165"/>
      <c r="E898" s="165"/>
      <c r="F898" s="91"/>
      <c r="G898" s="92"/>
      <c r="H898" s="130">
        <f t="shared" si="14"/>
        <v>0</v>
      </c>
    </row>
    <row r="899" spans="1:8" hidden="1" x14ac:dyDescent="0.2">
      <c r="A899" s="90">
        <v>896</v>
      </c>
      <c r="B899" s="91"/>
      <c r="C899" s="79"/>
      <c r="D899" s="165"/>
      <c r="E899" s="165"/>
      <c r="F899" s="91"/>
      <c r="G899" s="92"/>
      <c r="H899" s="130">
        <f t="shared" si="14"/>
        <v>0</v>
      </c>
    </row>
    <row r="900" spans="1:8" hidden="1" x14ac:dyDescent="0.2">
      <c r="A900" s="90">
        <v>897</v>
      </c>
      <c r="B900" s="91"/>
      <c r="C900" s="79"/>
      <c r="D900" s="165"/>
      <c r="E900" s="165"/>
      <c r="F900" s="91"/>
      <c r="G900" s="92"/>
      <c r="H900" s="130">
        <f t="shared" si="14"/>
        <v>0</v>
      </c>
    </row>
    <row r="901" spans="1:8" hidden="1" x14ac:dyDescent="0.2">
      <c r="A901" s="90">
        <v>898</v>
      </c>
      <c r="B901" s="91"/>
      <c r="C901" s="79"/>
      <c r="D901" s="165"/>
      <c r="E901" s="165"/>
      <c r="F901" s="91"/>
      <c r="G901" s="92"/>
      <c r="H901" s="130">
        <f t="shared" si="14"/>
        <v>0</v>
      </c>
    </row>
    <row r="902" spans="1:8" hidden="1" x14ac:dyDescent="0.2">
      <c r="A902" s="90">
        <v>899</v>
      </c>
      <c r="B902" s="91"/>
      <c r="C902" s="79"/>
      <c r="D902" s="165"/>
      <c r="E902" s="165"/>
      <c r="F902" s="91"/>
      <c r="G902" s="92"/>
      <c r="H902" s="130">
        <f t="shared" si="14"/>
        <v>0</v>
      </c>
    </row>
    <row r="903" spans="1:8" hidden="1" x14ac:dyDescent="0.2">
      <c r="A903" s="90">
        <v>900</v>
      </c>
      <c r="B903" s="91"/>
      <c r="C903" s="79"/>
      <c r="D903" s="165"/>
      <c r="E903" s="165"/>
      <c r="F903" s="91"/>
      <c r="G903" s="92"/>
      <c r="H903" s="130">
        <f t="shared" ref="H903:H966" si="15">IFERROR((DATEDIF(D903,E903,"M")+1)*C903,0)</f>
        <v>0</v>
      </c>
    </row>
    <row r="904" spans="1:8" hidden="1" x14ac:dyDescent="0.2">
      <c r="A904" s="90">
        <v>901</v>
      </c>
      <c r="B904" s="91"/>
      <c r="C904" s="79"/>
      <c r="D904" s="165"/>
      <c r="E904" s="165"/>
      <c r="F904" s="91"/>
      <c r="G904" s="92"/>
      <c r="H904" s="130">
        <f t="shared" si="15"/>
        <v>0</v>
      </c>
    </row>
    <row r="905" spans="1:8" hidden="1" x14ac:dyDescent="0.2">
      <c r="A905" s="90">
        <v>902</v>
      </c>
      <c r="B905" s="91"/>
      <c r="C905" s="79"/>
      <c r="D905" s="165"/>
      <c r="E905" s="165"/>
      <c r="F905" s="91"/>
      <c r="G905" s="92"/>
      <c r="H905" s="130">
        <f t="shared" si="15"/>
        <v>0</v>
      </c>
    </row>
    <row r="906" spans="1:8" hidden="1" x14ac:dyDescent="0.2">
      <c r="A906" s="90">
        <v>903</v>
      </c>
      <c r="B906" s="91"/>
      <c r="C906" s="79"/>
      <c r="D906" s="165"/>
      <c r="E906" s="165"/>
      <c r="F906" s="91"/>
      <c r="G906" s="92"/>
      <c r="H906" s="130">
        <f t="shared" si="15"/>
        <v>0</v>
      </c>
    </row>
    <row r="907" spans="1:8" hidden="1" x14ac:dyDescent="0.2">
      <c r="A907" s="90">
        <v>904</v>
      </c>
      <c r="B907" s="91"/>
      <c r="C907" s="79"/>
      <c r="D907" s="165"/>
      <c r="E907" s="165"/>
      <c r="F907" s="91"/>
      <c r="G907" s="92"/>
      <c r="H907" s="130">
        <f t="shared" si="15"/>
        <v>0</v>
      </c>
    </row>
    <row r="908" spans="1:8" hidden="1" x14ac:dyDescent="0.2">
      <c r="A908" s="90">
        <v>905</v>
      </c>
      <c r="B908" s="91"/>
      <c r="C908" s="79"/>
      <c r="D908" s="165"/>
      <c r="E908" s="165"/>
      <c r="F908" s="91"/>
      <c r="G908" s="92"/>
      <c r="H908" s="130">
        <f t="shared" si="15"/>
        <v>0</v>
      </c>
    </row>
    <row r="909" spans="1:8" hidden="1" x14ac:dyDescent="0.2">
      <c r="A909" s="90">
        <v>906</v>
      </c>
      <c r="B909" s="91"/>
      <c r="C909" s="79"/>
      <c r="D909" s="165"/>
      <c r="E909" s="165"/>
      <c r="F909" s="91"/>
      <c r="G909" s="92"/>
      <c r="H909" s="130">
        <f t="shared" si="15"/>
        <v>0</v>
      </c>
    </row>
    <row r="910" spans="1:8" hidden="1" x14ac:dyDescent="0.2">
      <c r="A910" s="90">
        <v>907</v>
      </c>
      <c r="B910" s="91"/>
      <c r="C910" s="79"/>
      <c r="D910" s="165"/>
      <c r="E910" s="165"/>
      <c r="F910" s="91"/>
      <c r="G910" s="92"/>
      <c r="H910" s="130">
        <f t="shared" si="15"/>
        <v>0</v>
      </c>
    </row>
    <row r="911" spans="1:8" hidden="1" x14ac:dyDescent="0.2">
      <c r="A911" s="90">
        <v>908</v>
      </c>
      <c r="B911" s="91"/>
      <c r="C911" s="79"/>
      <c r="D911" s="165"/>
      <c r="E911" s="165"/>
      <c r="F911" s="91"/>
      <c r="G911" s="92"/>
      <c r="H911" s="130">
        <f t="shared" si="15"/>
        <v>0</v>
      </c>
    </row>
    <row r="912" spans="1:8" hidden="1" x14ac:dyDescent="0.2">
      <c r="A912" s="90">
        <v>909</v>
      </c>
      <c r="B912" s="91"/>
      <c r="C912" s="79"/>
      <c r="D912" s="165"/>
      <c r="E912" s="165"/>
      <c r="F912" s="91"/>
      <c r="G912" s="92"/>
      <c r="H912" s="130">
        <f t="shared" si="15"/>
        <v>0</v>
      </c>
    </row>
    <row r="913" spans="1:8" hidden="1" x14ac:dyDescent="0.2">
      <c r="A913" s="90">
        <v>910</v>
      </c>
      <c r="B913" s="91"/>
      <c r="C913" s="79"/>
      <c r="D913" s="165"/>
      <c r="E913" s="165"/>
      <c r="F913" s="91"/>
      <c r="G913" s="92"/>
      <c r="H913" s="130">
        <f t="shared" si="15"/>
        <v>0</v>
      </c>
    </row>
    <row r="914" spans="1:8" hidden="1" x14ac:dyDescent="0.2">
      <c r="A914" s="90">
        <v>911</v>
      </c>
      <c r="B914" s="91"/>
      <c r="C914" s="79"/>
      <c r="D914" s="165"/>
      <c r="E914" s="165"/>
      <c r="F914" s="91"/>
      <c r="G914" s="92"/>
      <c r="H914" s="130">
        <f t="shared" si="15"/>
        <v>0</v>
      </c>
    </row>
    <row r="915" spans="1:8" hidden="1" x14ac:dyDescent="0.2">
      <c r="A915" s="90">
        <v>912</v>
      </c>
      <c r="B915" s="91"/>
      <c r="C915" s="79"/>
      <c r="D915" s="165"/>
      <c r="E915" s="165"/>
      <c r="F915" s="91"/>
      <c r="G915" s="92"/>
      <c r="H915" s="130">
        <f t="shared" si="15"/>
        <v>0</v>
      </c>
    </row>
    <row r="916" spans="1:8" hidden="1" x14ac:dyDescent="0.2">
      <c r="A916" s="90">
        <v>913</v>
      </c>
      <c r="B916" s="91"/>
      <c r="C916" s="79"/>
      <c r="D916" s="165"/>
      <c r="E916" s="165"/>
      <c r="F916" s="91"/>
      <c r="G916" s="92"/>
      <c r="H916" s="130">
        <f t="shared" si="15"/>
        <v>0</v>
      </c>
    </row>
    <row r="917" spans="1:8" hidden="1" x14ac:dyDescent="0.2">
      <c r="A917" s="90">
        <v>914</v>
      </c>
      <c r="B917" s="91"/>
      <c r="C917" s="79"/>
      <c r="D917" s="165"/>
      <c r="E917" s="165"/>
      <c r="F917" s="91"/>
      <c r="G917" s="92"/>
      <c r="H917" s="130">
        <f t="shared" si="15"/>
        <v>0</v>
      </c>
    </row>
    <row r="918" spans="1:8" hidden="1" x14ac:dyDescent="0.2">
      <c r="A918" s="90">
        <v>915</v>
      </c>
      <c r="B918" s="91"/>
      <c r="C918" s="79"/>
      <c r="D918" s="165"/>
      <c r="E918" s="165"/>
      <c r="F918" s="91"/>
      <c r="G918" s="92"/>
      <c r="H918" s="130">
        <f t="shared" si="15"/>
        <v>0</v>
      </c>
    </row>
    <row r="919" spans="1:8" hidden="1" x14ac:dyDescent="0.2">
      <c r="A919" s="90">
        <v>916</v>
      </c>
      <c r="B919" s="91"/>
      <c r="C919" s="79"/>
      <c r="D919" s="165"/>
      <c r="E919" s="165"/>
      <c r="F919" s="91"/>
      <c r="G919" s="92"/>
      <c r="H919" s="130">
        <f t="shared" si="15"/>
        <v>0</v>
      </c>
    </row>
    <row r="920" spans="1:8" hidden="1" x14ac:dyDescent="0.2">
      <c r="A920" s="90">
        <v>917</v>
      </c>
      <c r="B920" s="91"/>
      <c r="C920" s="79"/>
      <c r="D920" s="165"/>
      <c r="E920" s="165"/>
      <c r="F920" s="91"/>
      <c r="G920" s="92"/>
      <c r="H920" s="130">
        <f t="shared" si="15"/>
        <v>0</v>
      </c>
    </row>
    <row r="921" spans="1:8" hidden="1" x14ac:dyDescent="0.2">
      <c r="A921" s="90">
        <v>918</v>
      </c>
      <c r="B921" s="91"/>
      <c r="C921" s="79"/>
      <c r="D921" s="165"/>
      <c r="E921" s="165"/>
      <c r="F921" s="91"/>
      <c r="G921" s="92"/>
      <c r="H921" s="130">
        <f t="shared" si="15"/>
        <v>0</v>
      </c>
    </row>
    <row r="922" spans="1:8" hidden="1" x14ac:dyDescent="0.2">
      <c r="A922" s="90">
        <v>919</v>
      </c>
      <c r="B922" s="91"/>
      <c r="C922" s="79"/>
      <c r="D922" s="165"/>
      <c r="E922" s="165"/>
      <c r="F922" s="91"/>
      <c r="G922" s="92"/>
      <c r="H922" s="130">
        <f t="shared" si="15"/>
        <v>0</v>
      </c>
    </row>
    <row r="923" spans="1:8" hidden="1" x14ac:dyDescent="0.2">
      <c r="A923" s="90">
        <v>920</v>
      </c>
      <c r="B923" s="91"/>
      <c r="C923" s="79"/>
      <c r="D923" s="165"/>
      <c r="E923" s="165"/>
      <c r="F923" s="91"/>
      <c r="G923" s="92"/>
      <c r="H923" s="130">
        <f t="shared" si="15"/>
        <v>0</v>
      </c>
    </row>
    <row r="924" spans="1:8" hidden="1" x14ac:dyDescent="0.2">
      <c r="A924" s="90">
        <v>921</v>
      </c>
      <c r="B924" s="91"/>
      <c r="C924" s="79"/>
      <c r="D924" s="165"/>
      <c r="E924" s="165"/>
      <c r="F924" s="91"/>
      <c r="G924" s="92"/>
      <c r="H924" s="130">
        <f t="shared" si="15"/>
        <v>0</v>
      </c>
    </row>
    <row r="925" spans="1:8" hidden="1" x14ac:dyDescent="0.2">
      <c r="A925" s="90">
        <v>922</v>
      </c>
      <c r="B925" s="91"/>
      <c r="C925" s="79"/>
      <c r="D925" s="165"/>
      <c r="E925" s="165"/>
      <c r="F925" s="91"/>
      <c r="G925" s="92"/>
      <c r="H925" s="130">
        <f t="shared" si="15"/>
        <v>0</v>
      </c>
    </row>
    <row r="926" spans="1:8" hidden="1" x14ac:dyDescent="0.2">
      <c r="A926" s="90">
        <v>923</v>
      </c>
      <c r="B926" s="91"/>
      <c r="C926" s="79"/>
      <c r="D926" s="165"/>
      <c r="E926" s="165"/>
      <c r="F926" s="91"/>
      <c r="G926" s="92"/>
      <c r="H926" s="130">
        <f t="shared" si="15"/>
        <v>0</v>
      </c>
    </row>
    <row r="927" spans="1:8" hidden="1" x14ac:dyDescent="0.2">
      <c r="A927" s="90">
        <v>924</v>
      </c>
      <c r="B927" s="91"/>
      <c r="C927" s="79"/>
      <c r="D927" s="165"/>
      <c r="E927" s="165"/>
      <c r="F927" s="91"/>
      <c r="G927" s="92"/>
      <c r="H927" s="130">
        <f t="shared" si="15"/>
        <v>0</v>
      </c>
    </row>
    <row r="928" spans="1:8" hidden="1" x14ac:dyDescent="0.2">
      <c r="A928" s="90">
        <v>925</v>
      </c>
      <c r="B928" s="91"/>
      <c r="C928" s="79"/>
      <c r="D928" s="165"/>
      <c r="E928" s="165"/>
      <c r="F928" s="91"/>
      <c r="G928" s="92"/>
      <c r="H928" s="130">
        <f t="shared" si="15"/>
        <v>0</v>
      </c>
    </row>
    <row r="929" spans="1:8" hidden="1" x14ac:dyDescent="0.2">
      <c r="A929" s="90">
        <v>926</v>
      </c>
      <c r="B929" s="91"/>
      <c r="C929" s="79"/>
      <c r="D929" s="165"/>
      <c r="E929" s="165"/>
      <c r="F929" s="91"/>
      <c r="G929" s="92"/>
      <c r="H929" s="130">
        <f t="shared" si="15"/>
        <v>0</v>
      </c>
    </row>
    <row r="930" spans="1:8" hidden="1" x14ac:dyDescent="0.2">
      <c r="A930" s="90">
        <v>927</v>
      </c>
      <c r="B930" s="91"/>
      <c r="C930" s="79"/>
      <c r="D930" s="165"/>
      <c r="E930" s="165"/>
      <c r="F930" s="91"/>
      <c r="G930" s="92"/>
      <c r="H930" s="130">
        <f t="shared" si="15"/>
        <v>0</v>
      </c>
    </row>
    <row r="931" spans="1:8" hidden="1" x14ac:dyDescent="0.2">
      <c r="A931" s="90">
        <v>928</v>
      </c>
      <c r="B931" s="91"/>
      <c r="C931" s="79"/>
      <c r="D931" s="165"/>
      <c r="E931" s="165"/>
      <c r="F931" s="91"/>
      <c r="G931" s="92"/>
      <c r="H931" s="130">
        <f t="shared" si="15"/>
        <v>0</v>
      </c>
    </row>
    <row r="932" spans="1:8" hidden="1" x14ac:dyDescent="0.2">
      <c r="A932" s="90">
        <v>929</v>
      </c>
      <c r="B932" s="91"/>
      <c r="C932" s="79"/>
      <c r="D932" s="165"/>
      <c r="E932" s="165"/>
      <c r="F932" s="91"/>
      <c r="G932" s="92"/>
      <c r="H932" s="130">
        <f t="shared" si="15"/>
        <v>0</v>
      </c>
    </row>
    <row r="933" spans="1:8" hidden="1" x14ac:dyDescent="0.2">
      <c r="A933" s="90">
        <v>930</v>
      </c>
      <c r="B933" s="91"/>
      <c r="C933" s="79"/>
      <c r="D933" s="165"/>
      <c r="E933" s="165"/>
      <c r="F933" s="91"/>
      <c r="G933" s="92"/>
      <c r="H933" s="130">
        <f t="shared" si="15"/>
        <v>0</v>
      </c>
    </row>
    <row r="934" spans="1:8" hidden="1" x14ac:dyDescent="0.2">
      <c r="A934" s="90">
        <v>931</v>
      </c>
      <c r="B934" s="91"/>
      <c r="C934" s="79"/>
      <c r="D934" s="165"/>
      <c r="E934" s="165"/>
      <c r="F934" s="91"/>
      <c r="G934" s="92"/>
      <c r="H934" s="130">
        <f t="shared" si="15"/>
        <v>0</v>
      </c>
    </row>
    <row r="935" spans="1:8" hidden="1" x14ac:dyDescent="0.2">
      <c r="A935" s="90">
        <v>932</v>
      </c>
      <c r="B935" s="91"/>
      <c r="C935" s="79"/>
      <c r="D935" s="165"/>
      <c r="E935" s="165"/>
      <c r="F935" s="91"/>
      <c r="G935" s="92"/>
      <c r="H935" s="130">
        <f t="shared" si="15"/>
        <v>0</v>
      </c>
    </row>
    <row r="936" spans="1:8" hidden="1" x14ac:dyDescent="0.2">
      <c r="A936" s="90">
        <v>933</v>
      </c>
      <c r="B936" s="91"/>
      <c r="C936" s="79"/>
      <c r="D936" s="165"/>
      <c r="E936" s="165"/>
      <c r="F936" s="91"/>
      <c r="G936" s="92"/>
      <c r="H936" s="130">
        <f t="shared" si="15"/>
        <v>0</v>
      </c>
    </row>
    <row r="937" spans="1:8" hidden="1" x14ac:dyDescent="0.2">
      <c r="A937" s="90">
        <v>934</v>
      </c>
      <c r="B937" s="91"/>
      <c r="C937" s="79"/>
      <c r="D937" s="165"/>
      <c r="E937" s="165"/>
      <c r="F937" s="91"/>
      <c r="G937" s="92"/>
      <c r="H937" s="130">
        <f t="shared" si="15"/>
        <v>0</v>
      </c>
    </row>
    <row r="938" spans="1:8" hidden="1" x14ac:dyDescent="0.2">
      <c r="A938" s="90">
        <v>935</v>
      </c>
      <c r="B938" s="91"/>
      <c r="C938" s="79"/>
      <c r="D938" s="165"/>
      <c r="E938" s="165"/>
      <c r="F938" s="91"/>
      <c r="G938" s="92"/>
      <c r="H938" s="130">
        <f t="shared" si="15"/>
        <v>0</v>
      </c>
    </row>
    <row r="939" spans="1:8" hidden="1" x14ac:dyDescent="0.2">
      <c r="A939" s="90">
        <v>936</v>
      </c>
      <c r="B939" s="91"/>
      <c r="C939" s="79"/>
      <c r="D939" s="165"/>
      <c r="E939" s="165"/>
      <c r="F939" s="91"/>
      <c r="G939" s="92"/>
      <c r="H939" s="130">
        <f t="shared" si="15"/>
        <v>0</v>
      </c>
    </row>
    <row r="940" spans="1:8" hidden="1" x14ac:dyDescent="0.2">
      <c r="A940" s="90">
        <v>937</v>
      </c>
      <c r="B940" s="91"/>
      <c r="C940" s="79"/>
      <c r="D940" s="165"/>
      <c r="E940" s="165"/>
      <c r="F940" s="91"/>
      <c r="G940" s="92"/>
      <c r="H940" s="130">
        <f t="shared" si="15"/>
        <v>0</v>
      </c>
    </row>
    <row r="941" spans="1:8" hidden="1" x14ac:dyDescent="0.2">
      <c r="A941" s="90">
        <v>938</v>
      </c>
      <c r="B941" s="91"/>
      <c r="C941" s="79"/>
      <c r="D941" s="165"/>
      <c r="E941" s="165"/>
      <c r="F941" s="91"/>
      <c r="G941" s="92"/>
      <c r="H941" s="130">
        <f t="shared" si="15"/>
        <v>0</v>
      </c>
    </row>
    <row r="942" spans="1:8" hidden="1" x14ac:dyDescent="0.2">
      <c r="A942" s="90">
        <v>939</v>
      </c>
      <c r="B942" s="91"/>
      <c r="C942" s="79"/>
      <c r="D942" s="165"/>
      <c r="E942" s="165"/>
      <c r="F942" s="91"/>
      <c r="G942" s="92"/>
      <c r="H942" s="130">
        <f t="shared" si="15"/>
        <v>0</v>
      </c>
    </row>
    <row r="943" spans="1:8" hidden="1" x14ac:dyDescent="0.2">
      <c r="A943" s="90">
        <v>940</v>
      </c>
      <c r="B943" s="91"/>
      <c r="C943" s="79"/>
      <c r="D943" s="165"/>
      <c r="E943" s="165"/>
      <c r="F943" s="91"/>
      <c r="G943" s="92"/>
      <c r="H943" s="130">
        <f t="shared" si="15"/>
        <v>0</v>
      </c>
    </row>
    <row r="944" spans="1:8" hidden="1" x14ac:dyDescent="0.2">
      <c r="A944" s="90">
        <v>941</v>
      </c>
      <c r="B944" s="91"/>
      <c r="C944" s="79"/>
      <c r="D944" s="165"/>
      <c r="E944" s="165"/>
      <c r="F944" s="91"/>
      <c r="G944" s="92"/>
      <c r="H944" s="130">
        <f t="shared" si="15"/>
        <v>0</v>
      </c>
    </row>
    <row r="945" spans="1:8" hidden="1" x14ac:dyDescent="0.2">
      <c r="A945" s="90">
        <v>942</v>
      </c>
      <c r="B945" s="91"/>
      <c r="C945" s="79"/>
      <c r="D945" s="165"/>
      <c r="E945" s="165"/>
      <c r="F945" s="91"/>
      <c r="G945" s="92"/>
      <c r="H945" s="130">
        <f t="shared" si="15"/>
        <v>0</v>
      </c>
    </row>
    <row r="946" spans="1:8" hidden="1" x14ac:dyDescent="0.2">
      <c r="A946" s="90">
        <v>943</v>
      </c>
      <c r="B946" s="91"/>
      <c r="C946" s="79"/>
      <c r="D946" s="165"/>
      <c r="E946" s="165"/>
      <c r="F946" s="91"/>
      <c r="G946" s="92"/>
      <c r="H946" s="130">
        <f t="shared" si="15"/>
        <v>0</v>
      </c>
    </row>
    <row r="947" spans="1:8" hidden="1" x14ac:dyDescent="0.2">
      <c r="A947" s="90">
        <v>944</v>
      </c>
      <c r="B947" s="91"/>
      <c r="C947" s="79"/>
      <c r="D947" s="165"/>
      <c r="E947" s="165"/>
      <c r="F947" s="91"/>
      <c r="G947" s="92"/>
      <c r="H947" s="130">
        <f t="shared" si="15"/>
        <v>0</v>
      </c>
    </row>
    <row r="948" spans="1:8" hidden="1" x14ac:dyDescent="0.2">
      <c r="A948" s="90">
        <v>945</v>
      </c>
      <c r="B948" s="91"/>
      <c r="C948" s="79"/>
      <c r="D948" s="165"/>
      <c r="E948" s="165"/>
      <c r="F948" s="91"/>
      <c r="G948" s="92"/>
      <c r="H948" s="130">
        <f t="shared" si="15"/>
        <v>0</v>
      </c>
    </row>
    <row r="949" spans="1:8" hidden="1" x14ac:dyDescent="0.2">
      <c r="A949" s="90">
        <v>946</v>
      </c>
      <c r="B949" s="91"/>
      <c r="C949" s="79"/>
      <c r="D949" s="165"/>
      <c r="E949" s="165"/>
      <c r="F949" s="91"/>
      <c r="G949" s="92"/>
      <c r="H949" s="130">
        <f t="shared" si="15"/>
        <v>0</v>
      </c>
    </row>
    <row r="950" spans="1:8" hidden="1" x14ac:dyDescent="0.2">
      <c r="A950" s="90">
        <v>947</v>
      </c>
      <c r="B950" s="91"/>
      <c r="C950" s="79"/>
      <c r="D950" s="165"/>
      <c r="E950" s="165"/>
      <c r="F950" s="91"/>
      <c r="G950" s="92"/>
      <c r="H950" s="130">
        <f t="shared" si="15"/>
        <v>0</v>
      </c>
    </row>
    <row r="951" spans="1:8" hidden="1" x14ac:dyDescent="0.2">
      <c r="A951" s="90">
        <v>948</v>
      </c>
      <c r="B951" s="91"/>
      <c r="C951" s="79"/>
      <c r="D951" s="165"/>
      <c r="E951" s="165"/>
      <c r="F951" s="91"/>
      <c r="G951" s="92"/>
      <c r="H951" s="130">
        <f t="shared" si="15"/>
        <v>0</v>
      </c>
    </row>
    <row r="952" spans="1:8" hidden="1" x14ac:dyDescent="0.2">
      <c r="A952" s="90">
        <v>949</v>
      </c>
      <c r="B952" s="91"/>
      <c r="C952" s="79"/>
      <c r="D952" s="165"/>
      <c r="E952" s="165"/>
      <c r="F952" s="91"/>
      <c r="G952" s="92"/>
      <c r="H952" s="130">
        <f t="shared" si="15"/>
        <v>0</v>
      </c>
    </row>
    <row r="953" spans="1:8" hidden="1" x14ac:dyDescent="0.2">
      <c r="A953" s="90">
        <v>950</v>
      </c>
      <c r="B953" s="91"/>
      <c r="C953" s="79"/>
      <c r="D953" s="165"/>
      <c r="E953" s="165"/>
      <c r="F953" s="91"/>
      <c r="G953" s="92"/>
      <c r="H953" s="130">
        <f t="shared" si="15"/>
        <v>0</v>
      </c>
    </row>
    <row r="954" spans="1:8" hidden="1" x14ac:dyDescent="0.2">
      <c r="A954" s="90">
        <v>951</v>
      </c>
      <c r="B954" s="91"/>
      <c r="C954" s="79"/>
      <c r="D954" s="165"/>
      <c r="E954" s="165"/>
      <c r="F954" s="91"/>
      <c r="G954" s="92"/>
      <c r="H954" s="130">
        <f t="shared" si="15"/>
        <v>0</v>
      </c>
    </row>
    <row r="955" spans="1:8" hidden="1" x14ac:dyDescent="0.2">
      <c r="A955" s="90">
        <v>952</v>
      </c>
      <c r="B955" s="91"/>
      <c r="C955" s="79"/>
      <c r="D955" s="165"/>
      <c r="E955" s="165"/>
      <c r="F955" s="91"/>
      <c r="G955" s="92"/>
      <c r="H955" s="130">
        <f t="shared" si="15"/>
        <v>0</v>
      </c>
    </row>
    <row r="956" spans="1:8" hidden="1" x14ac:dyDescent="0.2">
      <c r="A956" s="90">
        <v>953</v>
      </c>
      <c r="B956" s="91"/>
      <c r="C956" s="79"/>
      <c r="D956" s="165"/>
      <c r="E956" s="165"/>
      <c r="F956" s="91"/>
      <c r="G956" s="92"/>
      <c r="H956" s="130">
        <f t="shared" si="15"/>
        <v>0</v>
      </c>
    </row>
    <row r="957" spans="1:8" hidden="1" x14ac:dyDescent="0.2">
      <c r="A957" s="90">
        <v>954</v>
      </c>
      <c r="B957" s="91"/>
      <c r="C957" s="79"/>
      <c r="D957" s="165"/>
      <c r="E957" s="165"/>
      <c r="F957" s="91"/>
      <c r="G957" s="92"/>
      <c r="H957" s="130">
        <f t="shared" si="15"/>
        <v>0</v>
      </c>
    </row>
    <row r="958" spans="1:8" hidden="1" x14ac:dyDescent="0.2">
      <c r="A958" s="90">
        <v>955</v>
      </c>
      <c r="B958" s="91"/>
      <c r="C958" s="79"/>
      <c r="D958" s="165"/>
      <c r="E958" s="165"/>
      <c r="F958" s="91"/>
      <c r="G958" s="92"/>
      <c r="H958" s="130">
        <f t="shared" si="15"/>
        <v>0</v>
      </c>
    </row>
    <row r="959" spans="1:8" hidden="1" x14ac:dyDescent="0.2">
      <c r="A959" s="90">
        <v>956</v>
      </c>
      <c r="B959" s="91"/>
      <c r="C959" s="79"/>
      <c r="D959" s="165"/>
      <c r="E959" s="165"/>
      <c r="F959" s="91"/>
      <c r="G959" s="92"/>
      <c r="H959" s="130">
        <f t="shared" si="15"/>
        <v>0</v>
      </c>
    </row>
    <row r="960" spans="1:8" hidden="1" x14ac:dyDescent="0.2">
      <c r="A960" s="90">
        <v>957</v>
      </c>
      <c r="B960" s="91"/>
      <c r="C960" s="79"/>
      <c r="D960" s="165"/>
      <c r="E960" s="165"/>
      <c r="F960" s="91"/>
      <c r="G960" s="92"/>
      <c r="H960" s="130">
        <f t="shared" si="15"/>
        <v>0</v>
      </c>
    </row>
    <row r="961" spans="1:8" hidden="1" x14ac:dyDescent="0.2">
      <c r="A961" s="90">
        <v>958</v>
      </c>
      <c r="B961" s="91"/>
      <c r="C961" s="79"/>
      <c r="D961" s="165"/>
      <c r="E961" s="165"/>
      <c r="F961" s="91"/>
      <c r="G961" s="92"/>
      <c r="H961" s="130">
        <f t="shared" si="15"/>
        <v>0</v>
      </c>
    </row>
    <row r="962" spans="1:8" hidden="1" x14ac:dyDescent="0.2">
      <c r="A962" s="90">
        <v>959</v>
      </c>
      <c r="B962" s="91"/>
      <c r="C962" s="79"/>
      <c r="D962" s="165"/>
      <c r="E962" s="165"/>
      <c r="F962" s="91"/>
      <c r="G962" s="92"/>
      <c r="H962" s="130">
        <f t="shared" si="15"/>
        <v>0</v>
      </c>
    </row>
    <row r="963" spans="1:8" hidden="1" x14ac:dyDescent="0.2">
      <c r="A963" s="90">
        <v>960</v>
      </c>
      <c r="B963" s="91"/>
      <c r="C963" s="79"/>
      <c r="D963" s="165"/>
      <c r="E963" s="165"/>
      <c r="F963" s="91"/>
      <c r="G963" s="92"/>
      <c r="H963" s="130">
        <f t="shared" si="15"/>
        <v>0</v>
      </c>
    </row>
    <row r="964" spans="1:8" hidden="1" x14ac:dyDescent="0.2">
      <c r="A964" s="90">
        <v>961</v>
      </c>
      <c r="B964" s="91"/>
      <c r="C964" s="79"/>
      <c r="D964" s="165"/>
      <c r="E964" s="165"/>
      <c r="F964" s="91"/>
      <c r="G964" s="92"/>
      <c r="H964" s="130">
        <f t="shared" si="15"/>
        <v>0</v>
      </c>
    </row>
    <row r="965" spans="1:8" hidden="1" x14ac:dyDescent="0.2">
      <c r="A965" s="90">
        <v>962</v>
      </c>
      <c r="B965" s="91"/>
      <c r="C965" s="79"/>
      <c r="D965" s="165"/>
      <c r="E965" s="165"/>
      <c r="F965" s="91"/>
      <c r="G965" s="92"/>
      <c r="H965" s="130">
        <f t="shared" si="15"/>
        <v>0</v>
      </c>
    </row>
    <row r="966" spans="1:8" hidden="1" x14ac:dyDescent="0.2">
      <c r="A966" s="90">
        <v>963</v>
      </c>
      <c r="B966" s="91"/>
      <c r="C966" s="79"/>
      <c r="D966" s="165"/>
      <c r="E966" s="165"/>
      <c r="F966" s="91"/>
      <c r="G966" s="92"/>
      <c r="H966" s="130">
        <f t="shared" si="15"/>
        <v>0</v>
      </c>
    </row>
    <row r="967" spans="1:8" hidden="1" x14ac:dyDescent="0.2">
      <c r="A967" s="90">
        <v>964</v>
      </c>
      <c r="B967" s="91"/>
      <c r="C967" s="79"/>
      <c r="D967" s="165"/>
      <c r="E967" s="165"/>
      <c r="F967" s="91"/>
      <c r="G967" s="92"/>
      <c r="H967" s="130">
        <f t="shared" ref="H967:H1005" si="16">IFERROR((DATEDIF(D967,E967,"M")+1)*C967,0)</f>
        <v>0</v>
      </c>
    </row>
    <row r="968" spans="1:8" hidden="1" x14ac:dyDescent="0.2">
      <c r="A968" s="90">
        <v>965</v>
      </c>
      <c r="B968" s="91"/>
      <c r="C968" s="79"/>
      <c r="D968" s="165"/>
      <c r="E968" s="165"/>
      <c r="F968" s="91"/>
      <c r="G968" s="92"/>
      <c r="H968" s="130">
        <f t="shared" si="16"/>
        <v>0</v>
      </c>
    </row>
    <row r="969" spans="1:8" hidden="1" x14ac:dyDescent="0.2">
      <c r="A969" s="90">
        <v>966</v>
      </c>
      <c r="B969" s="91"/>
      <c r="C969" s="79"/>
      <c r="D969" s="165"/>
      <c r="E969" s="165"/>
      <c r="F969" s="91"/>
      <c r="G969" s="92"/>
      <c r="H969" s="130">
        <f t="shared" si="16"/>
        <v>0</v>
      </c>
    </row>
    <row r="970" spans="1:8" hidden="1" x14ac:dyDescent="0.2">
      <c r="A970" s="90">
        <v>967</v>
      </c>
      <c r="B970" s="91"/>
      <c r="C970" s="79"/>
      <c r="D970" s="165"/>
      <c r="E970" s="165"/>
      <c r="F970" s="91"/>
      <c r="G970" s="92"/>
      <c r="H970" s="130">
        <f t="shared" si="16"/>
        <v>0</v>
      </c>
    </row>
    <row r="971" spans="1:8" hidden="1" x14ac:dyDescent="0.2">
      <c r="A971" s="90">
        <v>968</v>
      </c>
      <c r="B971" s="91"/>
      <c r="C971" s="79"/>
      <c r="D971" s="165"/>
      <c r="E971" s="165"/>
      <c r="F971" s="91"/>
      <c r="G971" s="92"/>
      <c r="H971" s="130">
        <f t="shared" si="16"/>
        <v>0</v>
      </c>
    </row>
    <row r="972" spans="1:8" hidden="1" x14ac:dyDescent="0.2">
      <c r="A972" s="90">
        <v>969</v>
      </c>
      <c r="B972" s="91"/>
      <c r="C972" s="79"/>
      <c r="D972" s="165"/>
      <c r="E972" s="165"/>
      <c r="F972" s="91"/>
      <c r="G972" s="92"/>
      <c r="H972" s="130">
        <f t="shared" si="16"/>
        <v>0</v>
      </c>
    </row>
    <row r="973" spans="1:8" hidden="1" x14ac:dyDescent="0.2">
      <c r="A973" s="90">
        <v>970</v>
      </c>
      <c r="B973" s="91"/>
      <c r="C973" s="79"/>
      <c r="D973" s="165"/>
      <c r="E973" s="165"/>
      <c r="F973" s="91"/>
      <c r="G973" s="92"/>
      <c r="H973" s="130">
        <f t="shared" si="16"/>
        <v>0</v>
      </c>
    </row>
    <row r="974" spans="1:8" hidden="1" x14ac:dyDescent="0.2">
      <c r="A974" s="90">
        <v>971</v>
      </c>
      <c r="B974" s="91"/>
      <c r="C974" s="79"/>
      <c r="D974" s="165"/>
      <c r="E974" s="165"/>
      <c r="F974" s="91"/>
      <c r="G974" s="92"/>
      <c r="H974" s="130">
        <f t="shared" si="16"/>
        <v>0</v>
      </c>
    </row>
    <row r="975" spans="1:8" hidden="1" x14ac:dyDescent="0.2">
      <c r="A975" s="90">
        <v>972</v>
      </c>
      <c r="B975" s="91"/>
      <c r="C975" s="79"/>
      <c r="D975" s="165"/>
      <c r="E975" s="165"/>
      <c r="F975" s="91"/>
      <c r="G975" s="92"/>
      <c r="H975" s="130">
        <f t="shared" si="16"/>
        <v>0</v>
      </c>
    </row>
    <row r="976" spans="1:8" hidden="1" x14ac:dyDescent="0.2">
      <c r="A976" s="90">
        <v>973</v>
      </c>
      <c r="B976" s="91"/>
      <c r="C976" s="79"/>
      <c r="D976" s="165"/>
      <c r="E976" s="165"/>
      <c r="F976" s="91"/>
      <c r="G976" s="92"/>
      <c r="H976" s="130">
        <f t="shared" si="16"/>
        <v>0</v>
      </c>
    </row>
    <row r="977" spans="1:8" hidden="1" x14ac:dyDescent="0.2">
      <c r="A977" s="90">
        <v>974</v>
      </c>
      <c r="B977" s="91"/>
      <c r="C977" s="79"/>
      <c r="D977" s="165"/>
      <c r="E977" s="165"/>
      <c r="F977" s="91"/>
      <c r="G977" s="92"/>
      <c r="H977" s="130">
        <f t="shared" si="16"/>
        <v>0</v>
      </c>
    </row>
    <row r="978" spans="1:8" hidden="1" x14ac:dyDescent="0.2">
      <c r="A978" s="90">
        <v>975</v>
      </c>
      <c r="B978" s="91"/>
      <c r="C978" s="79"/>
      <c r="D978" s="165"/>
      <c r="E978" s="165"/>
      <c r="F978" s="91"/>
      <c r="G978" s="92"/>
      <c r="H978" s="130">
        <f t="shared" si="16"/>
        <v>0</v>
      </c>
    </row>
    <row r="979" spans="1:8" hidden="1" x14ac:dyDescent="0.2">
      <c r="A979" s="90">
        <v>976</v>
      </c>
      <c r="B979" s="91"/>
      <c r="C979" s="79"/>
      <c r="D979" s="165"/>
      <c r="E979" s="165"/>
      <c r="F979" s="91"/>
      <c r="G979" s="92"/>
      <c r="H979" s="130">
        <f t="shared" si="16"/>
        <v>0</v>
      </c>
    </row>
    <row r="980" spans="1:8" hidden="1" x14ac:dyDescent="0.2">
      <c r="A980" s="90">
        <v>977</v>
      </c>
      <c r="B980" s="91"/>
      <c r="C980" s="79"/>
      <c r="D980" s="165"/>
      <c r="E980" s="165"/>
      <c r="F980" s="91"/>
      <c r="G980" s="92"/>
      <c r="H980" s="130">
        <f t="shared" si="16"/>
        <v>0</v>
      </c>
    </row>
    <row r="981" spans="1:8" hidden="1" x14ac:dyDescent="0.2">
      <c r="A981" s="90">
        <v>978</v>
      </c>
      <c r="B981" s="91"/>
      <c r="C981" s="79"/>
      <c r="D981" s="165"/>
      <c r="E981" s="165"/>
      <c r="F981" s="91"/>
      <c r="G981" s="92"/>
      <c r="H981" s="130">
        <f t="shared" si="16"/>
        <v>0</v>
      </c>
    </row>
    <row r="982" spans="1:8" hidden="1" x14ac:dyDescent="0.2">
      <c r="A982" s="90">
        <v>979</v>
      </c>
      <c r="B982" s="91"/>
      <c r="C982" s="79"/>
      <c r="D982" s="165"/>
      <c r="E982" s="165"/>
      <c r="F982" s="91"/>
      <c r="G982" s="92"/>
      <c r="H982" s="130">
        <f t="shared" si="16"/>
        <v>0</v>
      </c>
    </row>
    <row r="983" spans="1:8" hidden="1" x14ac:dyDescent="0.2">
      <c r="A983" s="90">
        <v>980</v>
      </c>
      <c r="B983" s="91"/>
      <c r="C983" s="79"/>
      <c r="D983" s="165"/>
      <c r="E983" s="165"/>
      <c r="F983" s="91"/>
      <c r="G983" s="92"/>
      <c r="H983" s="130">
        <f t="shared" si="16"/>
        <v>0</v>
      </c>
    </row>
    <row r="984" spans="1:8" hidden="1" x14ac:dyDescent="0.2">
      <c r="A984" s="90">
        <v>981</v>
      </c>
      <c r="B984" s="91"/>
      <c r="C984" s="79"/>
      <c r="D984" s="165"/>
      <c r="E984" s="165"/>
      <c r="F984" s="91"/>
      <c r="G984" s="92"/>
      <c r="H984" s="130">
        <f t="shared" si="16"/>
        <v>0</v>
      </c>
    </row>
    <row r="985" spans="1:8" hidden="1" x14ac:dyDescent="0.2">
      <c r="A985" s="90">
        <v>982</v>
      </c>
      <c r="B985" s="91"/>
      <c r="C985" s="79"/>
      <c r="D985" s="165"/>
      <c r="E985" s="165"/>
      <c r="F985" s="91"/>
      <c r="G985" s="92"/>
      <c r="H985" s="130">
        <f t="shared" si="16"/>
        <v>0</v>
      </c>
    </row>
    <row r="986" spans="1:8" hidden="1" x14ac:dyDescent="0.2">
      <c r="A986" s="90">
        <v>983</v>
      </c>
      <c r="B986" s="91"/>
      <c r="C986" s="79"/>
      <c r="D986" s="165"/>
      <c r="E986" s="165"/>
      <c r="F986" s="91"/>
      <c r="G986" s="92"/>
      <c r="H986" s="130">
        <f t="shared" si="16"/>
        <v>0</v>
      </c>
    </row>
    <row r="987" spans="1:8" hidden="1" x14ac:dyDescent="0.2">
      <c r="A987" s="90">
        <v>984</v>
      </c>
      <c r="B987" s="91"/>
      <c r="C987" s="79"/>
      <c r="D987" s="165"/>
      <c r="E987" s="165"/>
      <c r="F987" s="91"/>
      <c r="G987" s="92"/>
      <c r="H987" s="130">
        <f t="shared" si="16"/>
        <v>0</v>
      </c>
    </row>
    <row r="988" spans="1:8" hidden="1" x14ac:dyDescent="0.2">
      <c r="A988" s="90">
        <v>985</v>
      </c>
      <c r="B988" s="91"/>
      <c r="C988" s="79"/>
      <c r="D988" s="165"/>
      <c r="E988" s="165"/>
      <c r="F988" s="91"/>
      <c r="G988" s="92"/>
      <c r="H988" s="130">
        <f t="shared" si="16"/>
        <v>0</v>
      </c>
    </row>
    <row r="989" spans="1:8" hidden="1" x14ac:dyDescent="0.2">
      <c r="A989" s="90">
        <v>986</v>
      </c>
      <c r="B989" s="91"/>
      <c r="C989" s="79"/>
      <c r="D989" s="165"/>
      <c r="E989" s="165"/>
      <c r="F989" s="91"/>
      <c r="G989" s="92"/>
      <c r="H989" s="130">
        <f t="shared" si="16"/>
        <v>0</v>
      </c>
    </row>
    <row r="990" spans="1:8" hidden="1" x14ac:dyDescent="0.2">
      <c r="A990" s="90">
        <v>987</v>
      </c>
      <c r="B990" s="91"/>
      <c r="C990" s="79"/>
      <c r="D990" s="165"/>
      <c r="E990" s="165"/>
      <c r="F990" s="91"/>
      <c r="G990" s="92"/>
      <c r="H990" s="130">
        <f t="shared" si="16"/>
        <v>0</v>
      </c>
    </row>
    <row r="991" spans="1:8" hidden="1" x14ac:dyDescent="0.2">
      <c r="A991" s="90">
        <v>988</v>
      </c>
      <c r="B991" s="91"/>
      <c r="C991" s="79"/>
      <c r="D991" s="165"/>
      <c r="E991" s="165"/>
      <c r="F991" s="91"/>
      <c r="G991" s="92"/>
      <c r="H991" s="130">
        <f t="shared" si="16"/>
        <v>0</v>
      </c>
    </row>
    <row r="992" spans="1:8" hidden="1" x14ac:dyDescent="0.2">
      <c r="A992" s="90">
        <v>989</v>
      </c>
      <c r="B992" s="91"/>
      <c r="C992" s="79"/>
      <c r="D992" s="165"/>
      <c r="E992" s="165"/>
      <c r="F992" s="91"/>
      <c r="G992" s="92"/>
      <c r="H992" s="130">
        <f t="shared" si="16"/>
        <v>0</v>
      </c>
    </row>
    <row r="993" spans="1:8" hidden="1" x14ac:dyDescent="0.2">
      <c r="A993" s="90">
        <v>990</v>
      </c>
      <c r="B993" s="91"/>
      <c r="C993" s="79"/>
      <c r="D993" s="165"/>
      <c r="E993" s="165"/>
      <c r="F993" s="91"/>
      <c r="G993" s="92"/>
      <c r="H993" s="130">
        <f t="shared" si="16"/>
        <v>0</v>
      </c>
    </row>
    <row r="994" spans="1:8" hidden="1" x14ac:dyDescent="0.2">
      <c r="A994" s="90">
        <v>991</v>
      </c>
      <c r="B994" s="91"/>
      <c r="C994" s="79"/>
      <c r="D994" s="165"/>
      <c r="E994" s="165"/>
      <c r="F994" s="91"/>
      <c r="G994" s="92"/>
      <c r="H994" s="130">
        <f t="shared" si="16"/>
        <v>0</v>
      </c>
    </row>
    <row r="995" spans="1:8" hidden="1" x14ac:dyDescent="0.2">
      <c r="A995" s="90">
        <v>992</v>
      </c>
      <c r="B995" s="91"/>
      <c r="C995" s="79"/>
      <c r="D995" s="165"/>
      <c r="E995" s="165"/>
      <c r="F995" s="91"/>
      <c r="G995" s="92"/>
      <c r="H995" s="130">
        <f t="shared" si="16"/>
        <v>0</v>
      </c>
    </row>
    <row r="996" spans="1:8" hidden="1" x14ac:dyDescent="0.2">
      <c r="A996" s="90">
        <v>993</v>
      </c>
      <c r="B996" s="91"/>
      <c r="C996" s="79"/>
      <c r="D996" s="165"/>
      <c r="E996" s="165"/>
      <c r="F996" s="91"/>
      <c r="G996" s="92"/>
      <c r="H996" s="130">
        <f t="shared" si="16"/>
        <v>0</v>
      </c>
    </row>
    <row r="997" spans="1:8" hidden="1" x14ac:dyDescent="0.2">
      <c r="A997" s="90">
        <v>994</v>
      </c>
      <c r="B997" s="91"/>
      <c r="C997" s="79"/>
      <c r="D997" s="165"/>
      <c r="E997" s="165"/>
      <c r="F997" s="91"/>
      <c r="G997" s="92"/>
      <c r="H997" s="130">
        <f t="shared" si="16"/>
        <v>0</v>
      </c>
    </row>
    <row r="998" spans="1:8" hidden="1" x14ac:dyDescent="0.2">
      <c r="A998" s="90">
        <v>995</v>
      </c>
      <c r="B998" s="91"/>
      <c r="C998" s="79"/>
      <c r="D998" s="165"/>
      <c r="E998" s="165"/>
      <c r="F998" s="91"/>
      <c r="G998" s="92"/>
      <c r="H998" s="130">
        <f t="shared" si="16"/>
        <v>0</v>
      </c>
    </row>
    <row r="999" spans="1:8" hidden="1" x14ac:dyDescent="0.2">
      <c r="A999" s="90">
        <v>996</v>
      </c>
      <c r="B999" s="91"/>
      <c r="C999" s="79"/>
      <c r="D999" s="165"/>
      <c r="E999" s="165"/>
      <c r="F999" s="91"/>
      <c r="G999" s="92"/>
      <c r="H999" s="130">
        <f t="shared" si="16"/>
        <v>0</v>
      </c>
    </row>
    <row r="1000" spans="1:8" hidden="1" x14ac:dyDescent="0.2">
      <c r="A1000" s="90">
        <v>997</v>
      </c>
      <c r="B1000" s="91"/>
      <c r="C1000" s="79"/>
      <c r="D1000" s="165"/>
      <c r="E1000" s="165"/>
      <c r="F1000" s="91"/>
      <c r="G1000" s="92"/>
      <c r="H1000" s="130">
        <f t="shared" si="16"/>
        <v>0</v>
      </c>
    </row>
    <row r="1001" spans="1:8" hidden="1" x14ac:dyDescent="0.2">
      <c r="A1001" s="90">
        <v>998</v>
      </c>
      <c r="B1001" s="91"/>
      <c r="C1001" s="79"/>
      <c r="D1001" s="165"/>
      <c r="E1001" s="165"/>
      <c r="F1001" s="91"/>
      <c r="G1001" s="92"/>
      <c r="H1001" s="130">
        <f t="shared" si="16"/>
        <v>0</v>
      </c>
    </row>
    <row r="1002" spans="1:8" hidden="1" x14ac:dyDescent="0.2">
      <c r="A1002" s="90">
        <v>999</v>
      </c>
      <c r="B1002" s="91"/>
      <c r="C1002" s="79"/>
      <c r="D1002" s="165"/>
      <c r="E1002" s="165"/>
      <c r="F1002" s="91"/>
      <c r="G1002" s="92"/>
      <c r="H1002" s="130">
        <f t="shared" si="16"/>
        <v>0</v>
      </c>
    </row>
    <row r="1003" spans="1:8" hidden="1" x14ac:dyDescent="0.2">
      <c r="A1003" s="90">
        <v>1000</v>
      </c>
      <c r="B1003" s="91"/>
      <c r="C1003" s="79"/>
      <c r="D1003" s="165"/>
      <c r="E1003" s="165"/>
      <c r="F1003" s="91"/>
      <c r="G1003" s="92"/>
      <c r="H1003" s="130">
        <f t="shared" si="16"/>
        <v>0</v>
      </c>
    </row>
    <row r="1004" spans="1:8" hidden="1" x14ac:dyDescent="0.2">
      <c r="A1004" s="90">
        <v>1001</v>
      </c>
      <c r="B1004" s="91"/>
      <c r="C1004" s="79"/>
      <c r="D1004" s="165"/>
      <c r="E1004" s="165"/>
      <c r="F1004" s="91"/>
      <c r="G1004" s="92"/>
      <c r="H1004" s="130">
        <f t="shared" si="16"/>
        <v>0</v>
      </c>
    </row>
    <row r="1005" spans="1:8" ht="13.5" hidden="1" thickBot="1" x14ac:dyDescent="0.25">
      <c r="A1005" s="90">
        <v>1002</v>
      </c>
      <c r="B1005" s="93"/>
      <c r="C1005" s="85"/>
      <c r="D1005" s="165"/>
      <c r="E1005" s="165"/>
      <c r="F1005" s="93"/>
      <c r="G1005" s="94"/>
      <c r="H1005" s="130">
        <f t="shared" si="16"/>
        <v>0</v>
      </c>
    </row>
    <row r="1006" spans="1:8" ht="20.25" customHeight="1" thickBot="1" x14ac:dyDescent="0.25">
      <c r="A1006" s="291"/>
      <c r="B1006" s="292"/>
      <c r="C1006" s="291"/>
      <c r="D1006" s="291"/>
      <c r="E1006" s="291"/>
      <c r="F1006" s="292"/>
      <c r="G1006" s="293" t="s">
        <v>617</v>
      </c>
      <c r="H1006" s="294">
        <f>SUM(H4:H1005)</f>
        <v>47743178.590000004</v>
      </c>
    </row>
    <row r="1009" spans="2:2" x14ac:dyDescent="0.2">
      <c r="B1009" s="18"/>
    </row>
    <row r="1010" spans="2:2" x14ac:dyDescent="0.2">
      <c r="B1010" s="18"/>
    </row>
    <row r="1011" spans="2:2" x14ac:dyDescent="0.2">
      <c r="B1011" s="18"/>
    </row>
    <row r="1012" spans="2:2" x14ac:dyDescent="0.2">
      <c r="B1012" s="18"/>
    </row>
    <row r="1013" spans="2:2" x14ac:dyDescent="0.2">
      <c r="B1013" s="18"/>
    </row>
  </sheetData>
  <sheetProtection formatRows="0" autoFilter="0"/>
  <autoFilter ref="A3:H1006"/>
  <mergeCells count="2">
    <mergeCell ref="A1:H1"/>
    <mergeCell ref="A2:H2"/>
  </mergeCells>
  <conditionalFormatting sqref="A4:H1005">
    <cfRule type="expression" dxfId="2" priority="1">
      <formula>ISEVEN(ROW())</formula>
    </cfRule>
  </conditionalFormatting>
  <dataValidations count="2">
    <dataValidation type="list" allowBlank="1" showInputMessage="1" showErrorMessage="1" sqref="B4:B1005">
      <formula1>Gerais</formula1>
    </dataValidation>
    <dataValidation type="list" allowBlank="1" showInputMessage="1" showErrorMessage="1" sqref="F4:F1005">
      <formula1>VinculoPTg</formula1>
    </dataValidation>
  </dataValidations>
  <pageMargins left="0.51181102362204722" right="0.51181102362204722" top="0.78740157480314965" bottom="0.78740157480314965" header="0.31496062992125984" footer="0.31496062992125984"/>
  <pageSetup paperSize="9" scale="93" fitToHeight="0" orientation="landscape" r:id="rId1"/>
  <headerFooter>
    <oddFooter>Página &amp;P de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91e7f20-fe0a-487d-91a9-605ac1c64acf" xsi:nil="true"/>
    <lcf76f155ced4ddcb4097134ff3c332f xmlns="6f4338ef-addb-4c87-aefe-1895241b335f">
      <Terms xmlns="http://schemas.microsoft.com/office/infopath/2007/PartnerControls"/>
    </lcf76f155ced4ddcb4097134ff3c332f>
    <_Flow_SignoffStatus xmlns="6f4338ef-addb-4c87-aefe-1895241b335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08D58FADB61F04EBBB4F355C06EFBED" ma:contentTypeVersion="18" ma:contentTypeDescription="Crie um novo documento." ma:contentTypeScope="" ma:versionID="2b9bc2ad34c234bfd0e0e841bf45a0f2">
  <xsd:schema xmlns:xsd="http://www.w3.org/2001/XMLSchema" xmlns:xs="http://www.w3.org/2001/XMLSchema" xmlns:p="http://schemas.microsoft.com/office/2006/metadata/properties" xmlns:ns2="6f4338ef-addb-4c87-aefe-1895241b335f" xmlns:ns3="b91e7f20-fe0a-487d-91a9-605ac1c64acf" targetNamespace="http://schemas.microsoft.com/office/2006/metadata/properties" ma:root="true" ma:fieldsID="3f76960020000f6198d77e803bd97556" ns2:_="" ns3:_="">
    <xsd:import namespace="6f4338ef-addb-4c87-aefe-1895241b335f"/>
    <xsd:import namespace="b91e7f20-fe0a-487d-91a9-605ac1c64ac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3:SharedWithUsers" minOccurs="0"/>
                <xsd:element ref="ns3:SharedWithDetails" minOccurs="0"/>
                <xsd:element ref="ns2:lcf76f155ced4ddcb4097134ff3c332f" minOccurs="0"/>
                <xsd:element ref="ns3:TaxCatchAll" minOccurs="0"/>
                <xsd:element ref="ns2:_Flow_SignoffStatus"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338ef-addb-4c87-aefe-1895241b33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Marcações de imagem" ma:readOnly="false" ma:fieldId="{5cf76f15-5ced-4ddc-b409-7134ff3c332f}" ma:taxonomyMulti="true" ma:sspId="917d32f3-4fa4-4f5b-a8d0-62dbd3d265b9" ma:termSetId="09814cd3-568e-fe90-9814-8d621ff8fb84" ma:anchorId="fba54fb3-c3e1-fe81-a776-ca4b69148c4d" ma:open="true" ma:isKeyword="false">
      <xsd:complexType>
        <xsd:sequence>
          <xsd:element ref="pc:Terms" minOccurs="0" maxOccurs="1"/>
        </xsd:sequence>
      </xsd:complexType>
    </xsd:element>
    <xsd:element name="_Flow_SignoffStatus" ma:index="22" nillable="true" ma:displayName="Status de liberação" ma:internalName="Status_x0020_de_x0020_libera_x00e7__x00e3_o">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91e7f20-fe0a-487d-91a9-605ac1c64acf" elementFormDefault="qualified">
    <xsd:import namespace="http://schemas.microsoft.com/office/2006/documentManagement/types"/>
    <xsd:import namespace="http://schemas.microsoft.com/office/infopath/2007/PartnerControls"/>
    <xsd:element name="SharedWithUsers" ma:index="17"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Compartilhado Com" ma:internalName="SharedWithDetails" ma:readOnly="true">
      <xsd:simpleType>
        <xsd:restriction base="dms:Note">
          <xsd:maxLength value="255"/>
        </xsd:restriction>
      </xsd:simpleType>
    </xsd:element>
    <xsd:element name="TaxCatchAll" ma:index="21" nillable="true" ma:displayName="Taxonomy Catch All Column" ma:hidden="true" ma:list="{847d1fa6-6ec2-4502-b095-ab8b8f1a57fc}" ma:internalName="TaxCatchAll" ma:showField="CatchAllData" ma:web="b91e7f20-fe0a-487d-91a9-605ac1c64a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2D53D0-5683-4EDB-9CEB-EE2330B40A93}">
  <ds:schemaRefs>
    <ds:schemaRef ds:uri="http://schemas.microsoft.com/sharepoint/v3/contenttype/forms"/>
  </ds:schemaRefs>
</ds:datastoreItem>
</file>

<file path=customXml/itemProps2.xml><?xml version="1.0" encoding="utf-8"?>
<ds:datastoreItem xmlns:ds="http://schemas.openxmlformats.org/officeDocument/2006/customXml" ds:itemID="{47FBEF5F-A114-4984-9F99-9E882297B98F}">
  <ds:schemaRefs>
    <ds:schemaRef ds:uri="http://schemas.microsoft.com/office/2006/metadata/properties"/>
    <ds:schemaRef ds:uri="http://www.w3.org/XML/1998/namespace"/>
    <ds:schemaRef ds:uri="http://purl.org/dc/terms/"/>
    <ds:schemaRef ds:uri="b91e7f20-fe0a-487d-91a9-605ac1c64acf"/>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6f4338ef-addb-4c87-aefe-1895241b335f"/>
    <ds:schemaRef ds:uri="http://purl.org/dc/dcmitype/"/>
  </ds:schemaRefs>
</ds:datastoreItem>
</file>

<file path=customXml/itemProps3.xml><?xml version="1.0" encoding="utf-8"?>
<ds:datastoreItem xmlns:ds="http://schemas.openxmlformats.org/officeDocument/2006/customXml" ds:itemID="{3BA77D49-E3FF-4279-898F-C45CE5A9E1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4338ef-addb-4c87-aefe-1895241b335f"/>
    <ds:schemaRef ds:uri="b91e7f20-fe0a-487d-91a9-605ac1c64a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34</vt:i4>
      </vt:variant>
    </vt:vector>
  </HeadingPairs>
  <TitlesOfParts>
    <vt:vector size="47" baseType="lpstr">
      <vt:lpstr>Capa</vt:lpstr>
      <vt:lpstr>Cronogramas</vt:lpstr>
      <vt:lpstr>Sintético</vt:lpstr>
      <vt:lpstr>Gastos das Atividades</vt:lpstr>
      <vt:lpstr>Analítico</vt:lpstr>
      <vt:lpstr>Encargos e Benefícios</vt:lpstr>
      <vt:lpstr>Gastos com Pessoal</vt:lpstr>
      <vt:lpstr>Bens</vt:lpstr>
      <vt:lpstr>Gastos Gerais</vt:lpstr>
      <vt:lpstr>Desmobilização</vt:lpstr>
      <vt:lpstr>Rateio</vt:lpstr>
      <vt:lpstr>Assinatura</vt:lpstr>
      <vt:lpstr>Plano</vt:lpstr>
      <vt:lpstr>Aquisição_de_Bens_Permanentes</vt:lpstr>
      <vt:lpstr>Analítico!Area_de_impressao</vt:lpstr>
      <vt:lpstr>Assinatura!Area_de_impressao</vt:lpstr>
      <vt:lpstr>Bens!Area_de_impressao</vt:lpstr>
      <vt:lpstr>Capa!Area_de_impressao</vt:lpstr>
      <vt:lpstr>Desmobilização!Area_de_impressao</vt:lpstr>
      <vt:lpstr>'Encargos e Benefícios'!Area_de_impressao</vt:lpstr>
      <vt:lpstr>'Gastos com Pessoal'!Area_de_impressao</vt:lpstr>
      <vt:lpstr>'Gastos das Atividades'!Area_de_impressao</vt:lpstr>
      <vt:lpstr>'Gastos Gerais'!Area_de_impressao</vt:lpstr>
      <vt:lpstr>Rateio!Area_de_impressao</vt:lpstr>
      <vt:lpstr>Sintético!Area_de_impressao</vt:lpstr>
      <vt:lpstr>área_destinada</vt:lpstr>
      <vt:lpstr>Benefícios</vt:lpstr>
      <vt:lpstr>Beneficios2</vt:lpstr>
      <vt:lpstr>Beneficios3</vt:lpstr>
      <vt:lpstr>Bens</vt:lpstr>
      <vt:lpstr>Categorias</vt:lpstr>
      <vt:lpstr>Gastos_com_Pessoal</vt:lpstr>
      <vt:lpstr>Gastos_Gerais</vt:lpstr>
      <vt:lpstr>Rateio!Gerais</vt:lpstr>
      <vt:lpstr>Gerais</vt:lpstr>
      <vt:lpstr>Ocorrência</vt:lpstr>
      <vt:lpstr>Receitas</vt:lpstr>
      <vt:lpstr>Rendimentos_de_Aplicações_Fin.</vt:lpstr>
      <vt:lpstr>Reserva</vt:lpstr>
      <vt:lpstr>Analítico!Titulos_de_impressao</vt:lpstr>
      <vt:lpstr>Desmobilização!Titulos_de_impressao</vt:lpstr>
      <vt:lpstr>'Encargos e Benefícios'!Titulos_de_impressao</vt:lpstr>
      <vt:lpstr>'Gastos com Pessoal'!Titulos_de_impressao</vt:lpstr>
      <vt:lpstr>'Gastos Gerais'!Titulos_de_impressao</vt:lpstr>
      <vt:lpstr>Rateio!Titulos_de_impressao</vt:lpstr>
      <vt:lpstr>Sintético!Titulos_de_impressao</vt:lpstr>
      <vt:lpstr>Transferência_para_Reserva_de_Recursos</vt:lpstr>
    </vt:vector>
  </TitlesOfParts>
  <Manager/>
  <Company>SEPLAG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Henrique Ribeiro Santos</dc:creator>
  <cp:keywords/>
  <dc:description/>
  <cp:lastModifiedBy>Aline Danielle Silva Pereira (SEJUSP)</cp:lastModifiedBy>
  <cp:revision/>
  <dcterms:created xsi:type="dcterms:W3CDTF">2007-08-22T17:17:19Z</dcterms:created>
  <dcterms:modified xsi:type="dcterms:W3CDTF">2026-02-09T13:18:17Z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0x010100B08D58FADB61F04EBBB4F355C06EFBED</vt:lpwstr>
  </property>
  <property fmtid="{D5CDD505-2E9C-101B-9397-08002B2CF9AE}" pid="3" name="MediaServiceImageTags">
    <vt:lpwstr/>
  </property>
</Properties>
</file>